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alcChain.xml" ContentType="application/vnd.openxmlformats-officedocument.spreadsheetml.calcChain+xml"/>
  <Override PartName="/xl/attachedToolbars.bin" ContentType="application/vnd.ms-excel.attachedToolbars"/>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028"/>
  <workbookPr date1904="1" showObjects="placeholders" codeName="Ten_skoroszyt"/>
  <mc:AlternateContent xmlns:mc="http://schemas.openxmlformats.org/markup-compatibility/2006">
    <mc:Choice Requires="x15">
      <x15ac:absPath xmlns:x15ac="http://schemas.microsoft.com/office/spreadsheetml/2010/11/ac" url="C:\Users\Dyrektor ZSP\Desktop\CEAorg\2022-2023\arkusze2022\"/>
    </mc:Choice>
  </mc:AlternateContent>
  <xr:revisionPtr revIDLastSave="0" documentId="8_{648C3778-A3F9-4C82-A1F2-71A593E78EB9}" xr6:coauthVersionLast="47" xr6:coauthVersionMax="47" xr10:uidLastSave="{00000000-0000-0000-0000-000000000000}"/>
  <bookViews>
    <workbookView xWindow="-120" yWindow="-120" windowWidth="29040" windowHeight="16440" tabRatio="846" firstSheet="11" activeTab="13" xr2:uid="{00000000-000D-0000-FFFF-FFFF00000000}"/>
  </bookViews>
  <sheets>
    <sheet name="Legenda" sheetId="195" r:id="rId1"/>
    <sheet name="słownik" sheetId="147" r:id="rId2"/>
    <sheet name="wizyt" sheetId="196" r:id="rId3"/>
    <sheet name=" zestaw 1" sheetId="133" r:id="rId4"/>
    <sheet name="zał.fin." sheetId="224" r:id="rId5"/>
    <sheet name="kalendarz  A" sheetId="262" r:id="rId6"/>
    <sheet name="kal.harm." sheetId="263" r:id="rId7"/>
    <sheet name="pedag" sheetId="132" r:id="rId8"/>
    <sheet name="adm.i obs." sheetId="148" r:id="rId9"/>
    <sheet name="liczbaucz dotychc" sheetId="264" r:id="rId10"/>
    <sheet name="liczbaucz" sheetId="151" r:id="rId11"/>
    <sheet name="absolwenci I st" sheetId="265" r:id="rId12"/>
    <sheet name="absolwenci II st" sheetId="187" r:id="rId13"/>
    <sheet name="Grupy SM I" sheetId="192" r:id="rId14"/>
    <sheet name="Grupy OSM I" sheetId="249" r:id="rId15"/>
    <sheet name="Grupy SM II" sheetId="191" r:id="rId16"/>
    <sheet name="Grupy SM IiII" sheetId="190" r:id="rId17"/>
    <sheet name="Grupy OSM" sheetId="186" r:id="rId18"/>
    <sheet name="Specyf  SM I " sheetId="233" r:id="rId19"/>
    <sheet name="Specyf SM II" sheetId="182" r:id="rId20"/>
    <sheet name="Specyf OSM I" sheetId="223" r:id="rId21"/>
    <sheet name="Specyf OSM II" sheetId="266" r:id="rId22"/>
    <sheet name="SPN SM I" sheetId="231" r:id="rId23"/>
    <sheet name="SPN SM II  instr" sheetId="235" r:id="rId24"/>
    <sheet name="SPN SM II  instr jazz" sheetId="236" r:id="rId25"/>
    <sheet name="SPN SM II rytmika" sheetId="238" r:id="rId26"/>
    <sheet name="SPN SM II  wokal" sheetId="239" r:id="rId27"/>
    <sheet name="SPN SM II  wokaljazz" sheetId="240" r:id="rId28"/>
    <sheet name="SPN SM II lutn" sheetId="241" r:id="rId29"/>
    <sheet name="SPN OSM I" sheetId="256" r:id="rId30"/>
    <sheet name="SPN OSM II instr (6)" sheetId="267" r:id="rId31"/>
    <sheet name="SPN OSM II instr (4) " sheetId="255" r:id="rId32"/>
    <sheet name="SPN OSM II instr jazz (6)" sheetId="268" r:id="rId33"/>
    <sheet name="SPN OSM jaz(4)" sheetId="257" r:id="rId34"/>
    <sheet name="SPN OSM II rytm (6)" sheetId="269" r:id="rId35"/>
    <sheet name="SPN OSM II rytm(4)" sheetId="258" r:id="rId36"/>
    <sheet name="SPN OSM II lutn (6)" sheetId="270" r:id="rId37"/>
    <sheet name="SPN OSM II lutn(4)" sheetId="259" r:id="rId38"/>
    <sheet name="SPN OSM II wokal(6)" sheetId="260" r:id="rId39"/>
    <sheet name="SPN OSM II wokal (4)" sheetId="271" r:id="rId40"/>
    <sheet name="SPN OSM II woka jazz (6)" sheetId="272" r:id="rId41"/>
    <sheet name="SPN OSM II woka jazz(4)" sheetId="261" r:id="rId42"/>
    <sheet name="Lista SPN OSM II (6) " sheetId="248" r:id="rId43"/>
    <sheet name="Lista SPN OSM II (4)" sheetId="273" r:id="rId44"/>
    <sheet name="Zestawienia" sheetId="149" r:id="rId45"/>
  </sheets>
  <externalReferences>
    <externalReference r:id="rId46"/>
  </externalReferences>
  <definedNames>
    <definedName name="_xlnm._FilterDatabase" localSheetId="17" hidden="1">'Grupy OSM'!$BE$78:$BH$79</definedName>
    <definedName name="_xlnm._FilterDatabase" localSheetId="14" hidden="1">'Grupy OSM I'!$D$58:$AG$59</definedName>
    <definedName name="_xlnm._FilterDatabase" localSheetId="13" hidden="1">'Grupy SM I'!$D$40:$S$41</definedName>
    <definedName name="_xlnm._FilterDatabase" localSheetId="15" hidden="1">'Grupy SM II'!#REF!</definedName>
    <definedName name="_xlnm._FilterDatabase" localSheetId="16" hidden="1">'Grupy SM IiII'!$D$48:$S$49</definedName>
    <definedName name="_xlnm.Print_Area" localSheetId="3">' zestaw 1'!$A$1:$J$42</definedName>
    <definedName name="_xlnm.Print_Area" localSheetId="11">'absolwenci I st'!$B$1:$K$28</definedName>
    <definedName name="_xlnm.Print_Area" localSheetId="12">'absolwenci II st'!$B$1:$O$30</definedName>
    <definedName name="_xlnm.Print_Area" localSheetId="8">'adm.i obs.'!$A$1:$N$48</definedName>
    <definedName name="_xlnm.Print_Area" localSheetId="17">'Grupy OSM'!$B$2:$DK$87</definedName>
    <definedName name="_xlnm.Print_Area" localSheetId="14">'Grupy OSM I'!$B$2:$AW$66</definedName>
    <definedName name="_xlnm.Print_Area" localSheetId="13">'Grupy SM I'!$B$2:$BE$37</definedName>
    <definedName name="_xlnm.Print_Area" localSheetId="15">'Grupy SM II'!$B$2:$AL$42</definedName>
    <definedName name="_xlnm.Print_Area" localSheetId="16">'Grupy SM IiII'!$B$2:$CO$45</definedName>
    <definedName name="_xlnm.Print_Area" localSheetId="6">'kal.harm.'!$A$1:$H$11</definedName>
    <definedName name="_xlnm.Print_Area" localSheetId="5">'kalendarz  A'!$A$1:$G$56</definedName>
    <definedName name="_xlnm.Print_Area" localSheetId="0">Legenda!$A$1:$D$43</definedName>
    <definedName name="_xlnm.Print_Area" localSheetId="10">liczbaucz!$B$1:$T$22</definedName>
    <definedName name="_xlnm.Print_Area" localSheetId="9">'liczbaucz dotychc'!$B$1:$K$12</definedName>
    <definedName name="_xlnm.Print_Area" localSheetId="43">'Lista SPN OSM II (4)'!$B$1:$J$39</definedName>
    <definedName name="_xlnm.Print_Area" localSheetId="42">'Lista SPN OSM II (6) '!$B$1:$L$39</definedName>
    <definedName name="_xlnm.Print_Area" localSheetId="7">pedag!$A$1:$AF$1134</definedName>
    <definedName name="_xlnm.Print_Area" localSheetId="1">słownik!$A$1:$L$145</definedName>
    <definedName name="_xlnm.Print_Area" localSheetId="18">'Specyf  SM I '!$B$2:$P$43</definedName>
    <definedName name="_xlnm.Print_Area" localSheetId="20">'Specyf OSM I'!$B$2:$L$42</definedName>
    <definedName name="_xlnm.Print_Area" localSheetId="21">'Specyf OSM II'!$B$2:$P$45</definedName>
    <definedName name="_xlnm.Print_Area" localSheetId="19">'Specyf SM II'!$B$2:$J$45</definedName>
    <definedName name="_xlnm.Print_Area" localSheetId="29">'SPN OSM I'!$B$2:$Q$78</definedName>
    <definedName name="_xlnm.Print_Area" localSheetId="31">'SPN OSM II instr (4) '!$B$2:$K$70</definedName>
    <definedName name="_xlnm.Print_Area" localSheetId="30">'SPN OSM II instr (6)'!$B$2:$N$73</definedName>
    <definedName name="_xlnm.Print_Area" localSheetId="32">'SPN OSM II instr jazz (6)'!$B$2:$N$71</definedName>
    <definedName name="_xlnm.Print_Area" localSheetId="36">'SPN OSM II lutn (6)'!$B$2:$N$73</definedName>
    <definedName name="_xlnm.Print_Area" localSheetId="37">'SPN OSM II lutn(4)'!$B$2:$J$69</definedName>
    <definedName name="_xlnm.Print_Area" localSheetId="34">'SPN OSM II rytm (6)'!$B$2:$N$73</definedName>
    <definedName name="_xlnm.Print_Area" localSheetId="35">'SPN OSM II rytm(4)'!$B$2:$K$69</definedName>
    <definedName name="_xlnm.Print_Area" localSheetId="40">'SPN OSM II woka jazz (6)'!$B$2:$N$70</definedName>
    <definedName name="_xlnm.Print_Area" localSheetId="41">'SPN OSM II woka jazz(4)'!$B$2:$J$68</definedName>
    <definedName name="_xlnm.Print_Area" localSheetId="39">'SPN OSM II wokal (4)'!$B$2:$J$66</definedName>
    <definedName name="_xlnm.Print_Area" localSheetId="38">'SPN OSM II wokal(6)'!$B$2:$N$68</definedName>
    <definedName name="_xlnm.Print_Area" localSheetId="33">'SPN OSM jaz(4)'!$B$2:$J$69</definedName>
    <definedName name="_xlnm.Print_Area" localSheetId="22">'SPN SM I'!$B$2:$Q$40</definedName>
    <definedName name="_xlnm.Print_Area" localSheetId="23">'SPN SM II  instr'!$B$2:$L$49</definedName>
    <definedName name="_xlnm.Print_Area" localSheetId="24">'SPN SM II  instr jazz'!$B$2:$R$48</definedName>
    <definedName name="_xlnm.Print_Area" localSheetId="26">'SPN SM II  wokal'!$B$2:$J$44</definedName>
    <definedName name="_xlnm.Print_Area" localSheetId="27">'SPN SM II  wokaljazz'!$B$2:$R$47</definedName>
    <definedName name="_xlnm.Print_Area" localSheetId="28">'SPN SM II lutn'!$B$2:$L$50</definedName>
    <definedName name="_xlnm.Print_Area" localSheetId="25">'SPN SM II rytmika'!$B$2:$L$44</definedName>
    <definedName name="_xlnm.Print_Area" localSheetId="2">wizyt!$A$1:$J$49</definedName>
    <definedName name="_xlnm.Print_Area" localSheetId="4">'zał.fin.'!$B$1:$K$49</definedName>
    <definedName name="_xlnm.Print_Area" localSheetId="44">Zestawienia!$A$1:$W$150</definedName>
    <definedName name="SSLink0" localSheetId="11">[1]Kalendarz!#REF!</definedName>
    <definedName name="SSLink0" localSheetId="6">#REF!</definedName>
    <definedName name="SSLink0" localSheetId="5">'kalendarz  A'!#REF!</definedName>
    <definedName name="SSLink0" localSheetId="9">[1]Kalendarz!#REF!</definedName>
    <definedName name="SSLink0" localSheetId="43">[1]Kalendarz!#REF!</definedName>
    <definedName name="SSLink0" localSheetId="21">[1]Kalendarz!#REF!</definedName>
    <definedName name="SSLink0" localSheetId="30">[1]Kalendarz!#REF!</definedName>
    <definedName name="SSLink0" localSheetId="32">[1]Kalendarz!#REF!</definedName>
    <definedName name="SSLink0" localSheetId="36">[1]Kalendarz!#REF!</definedName>
    <definedName name="SSLink0" localSheetId="34">[1]Kalendarz!#REF!</definedName>
    <definedName name="SSLink0" localSheetId="40">[1]Kalendarz!#REF!</definedName>
    <definedName name="SSLink0" localSheetId="39">[1]Kalendarz!#REF!</definedName>
    <definedName name="SSLink0">[1]Kalendarz!#REF!</definedName>
  </definedNames>
  <calcPr calcId="191029"/>
  <customWorkbookViews>
    <customWorkbookView name="pełny widok" guid="{39E4F101-455C-11D4-B2AB-AB6FCDBCDE25}" includePrintSettings="0" includeHiddenRowCol="0" maximized="1" windowWidth="796" windowHeight="438" tabRatio="602" activeSheetId="94" showObjects="placeholders"/>
    <customWorkbookView name="ukryte kolumny I - VI" guid="{39E4F100-455C-11D4-B2AB-AB6FCDBCDE25}" includePrintSettings="0" maximized="1" windowWidth="796" windowHeight="438" tabRatio="602" activeSheetId="94" showObjects="placeholders"/>
  </customWorkbookViews>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C80" i="149" l="1"/>
  <c r="D80" i="149"/>
  <c r="E80" i="149" s="1"/>
  <c r="C81" i="149"/>
  <c r="D81" i="149"/>
  <c r="E81" i="149" s="1"/>
  <c r="C82" i="149"/>
  <c r="D82" i="149"/>
  <c r="E82" i="149" s="1"/>
  <c r="C83" i="149"/>
  <c r="D83" i="149"/>
  <c r="E83" i="149" s="1"/>
  <c r="C84" i="149"/>
  <c r="D84" i="149"/>
  <c r="E84" i="149" s="1"/>
  <c r="C85" i="149"/>
  <c r="D85" i="149"/>
  <c r="E85" i="149" s="1"/>
  <c r="C86" i="149"/>
  <c r="D86" i="149"/>
  <c r="E86" i="149" s="1"/>
  <c r="C87" i="149"/>
  <c r="D87" i="149"/>
  <c r="E87" i="149" s="1"/>
  <c r="C88" i="149"/>
  <c r="D88" i="149"/>
  <c r="E88" i="149" s="1"/>
  <c r="C89" i="149"/>
  <c r="D89" i="149"/>
  <c r="E89" i="149" s="1"/>
  <c r="C90" i="149"/>
  <c r="D90" i="149"/>
  <c r="E90" i="149" s="1"/>
  <c r="C91" i="149"/>
  <c r="D91" i="149"/>
  <c r="E91" i="149" s="1"/>
  <c r="C92" i="149"/>
  <c r="D92" i="149"/>
  <c r="E92" i="149" s="1"/>
  <c r="C93" i="149"/>
  <c r="D93" i="149"/>
  <c r="E93" i="149" s="1"/>
  <c r="C94" i="149"/>
  <c r="D94" i="149"/>
  <c r="E94" i="149" s="1"/>
  <c r="C95" i="149"/>
  <c r="D95" i="149"/>
  <c r="E95" i="149" s="1"/>
  <c r="C96" i="149"/>
  <c r="D96" i="149"/>
  <c r="E96" i="149" s="1"/>
  <c r="C97" i="149"/>
  <c r="D97" i="149"/>
  <c r="E97" i="149" s="1"/>
  <c r="C98" i="149"/>
  <c r="D98" i="149"/>
  <c r="E98" i="149" s="1"/>
  <c r="C99" i="149"/>
  <c r="D99" i="149"/>
  <c r="E99" i="149" s="1"/>
  <c r="C100" i="149"/>
  <c r="D100" i="149"/>
  <c r="E100" i="149" s="1"/>
  <c r="C101" i="149"/>
  <c r="D101" i="149"/>
  <c r="E101" i="149" s="1"/>
  <c r="C102" i="149"/>
  <c r="D102" i="149"/>
  <c r="E102" i="149" s="1"/>
  <c r="C103" i="149"/>
  <c r="D103" i="149"/>
  <c r="E103" i="149" s="1"/>
  <c r="C104" i="149"/>
  <c r="D104" i="149"/>
  <c r="E104" i="149" s="1"/>
  <c r="C105" i="149"/>
  <c r="D105" i="149"/>
  <c r="E105" i="149" s="1"/>
  <c r="C106" i="149"/>
  <c r="D106" i="149"/>
  <c r="E106" i="149" s="1"/>
  <c r="C107" i="149"/>
  <c r="D107" i="149"/>
  <c r="E107" i="149" s="1"/>
  <c r="C108" i="149"/>
  <c r="D108" i="149"/>
  <c r="E108" i="149" s="1"/>
  <c r="C109" i="149"/>
  <c r="D109" i="149"/>
  <c r="E109" i="149" s="1"/>
  <c r="C110" i="149"/>
  <c r="D110" i="149"/>
  <c r="E110" i="149" s="1"/>
  <c r="C111" i="149"/>
  <c r="D111" i="149"/>
  <c r="E111" i="149" s="1"/>
  <c r="C112" i="149"/>
  <c r="D112" i="149"/>
  <c r="E112" i="149" s="1"/>
  <c r="C113" i="149"/>
  <c r="D113" i="149"/>
  <c r="E113" i="149" s="1"/>
  <c r="C114" i="149"/>
  <c r="D114" i="149"/>
  <c r="E114" i="149" s="1"/>
  <c r="C115" i="149"/>
  <c r="D115" i="149"/>
  <c r="E115" i="149" s="1"/>
  <c r="C116" i="149"/>
  <c r="D116" i="149"/>
  <c r="E116" i="149" s="1"/>
  <c r="C117" i="149"/>
  <c r="D117" i="149"/>
  <c r="E117" i="149" s="1"/>
  <c r="C121" i="149"/>
  <c r="D121" i="149"/>
  <c r="E121" i="149" s="1"/>
  <c r="C122" i="149"/>
  <c r="D122" i="149"/>
  <c r="E122" i="149" s="1"/>
  <c r="C123" i="149"/>
  <c r="D123" i="149"/>
  <c r="E123" i="149" s="1"/>
  <c r="C124" i="149"/>
  <c r="D124" i="149"/>
  <c r="E124" i="149" s="1"/>
  <c r="C125" i="149"/>
  <c r="D125" i="149"/>
  <c r="E125" i="149" s="1"/>
  <c r="C126" i="149"/>
  <c r="D126" i="149"/>
  <c r="E126" i="149" s="1"/>
  <c r="C127" i="149"/>
  <c r="D127" i="149"/>
  <c r="E127" i="149" s="1"/>
  <c r="C128" i="149"/>
  <c r="D128" i="149"/>
  <c r="E128" i="149" s="1"/>
  <c r="C129" i="149"/>
  <c r="D129" i="149"/>
  <c r="E129" i="149" s="1"/>
  <c r="C130" i="149"/>
  <c r="D130" i="149"/>
  <c r="E130" i="149" s="1"/>
  <c r="C131" i="149"/>
  <c r="D131" i="149"/>
  <c r="E131" i="149" s="1"/>
  <c r="C132" i="149"/>
  <c r="D132" i="149"/>
  <c r="E132" i="149" s="1"/>
  <c r="C133" i="149"/>
  <c r="D133" i="149"/>
  <c r="E133" i="149" s="1"/>
  <c r="C134" i="149"/>
  <c r="D134" i="149"/>
  <c r="E134" i="149" s="1"/>
  <c r="C135" i="149"/>
  <c r="D135" i="149"/>
  <c r="E135" i="149" s="1"/>
  <c r="C136" i="149"/>
  <c r="D136" i="149"/>
  <c r="E136" i="149" s="1"/>
  <c r="C137" i="149"/>
  <c r="D137" i="149"/>
  <c r="E137" i="149" s="1"/>
  <c r="C138" i="149"/>
  <c r="D138" i="149"/>
  <c r="E138" i="149" s="1"/>
  <c r="C139" i="149"/>
  <c r="D139" i="149"/>
  <c r="E139" i="149" s="1"/>
  <c r="C140" i="149"/>
  <c r="D140" i="149"/>
  <c r="E140" i="149" s="1"/>
  <c r="C141" i="149"/>
  <c r="D141" i="149"/>
  <c r="E141" i="149" s="1"/>
  <c r="C142" i="149"/>
  <c r="D142" i="149"/>
  <c r="E142" i="149" s="1"/>
  <c r="C143" i="149"/>
  <c r="D143" i="149"/>
  <c r="E143" i="149" s="1"/>
  <c r="C144" i="149"/>
  <c r="D144" i="149"/>
  <c r="E144" i="149" s="1"/>
  <c r="C145" i="149"/>
  <c r="D145" i="149"/>
  <c r="E145" i="149" s="1"/>
  <c r="C146" i="149"/>
  <c r="D146" i="149"/>
  <c r="E146" i="149" s="1"/>
  <c r="C147" i="149"/>
  <c r="D147" i="149"/>
  <c r="E147" i="149" s="1"/>
  <c r="C148" i="149"/>
  <c r="D148" i="149"/>
  <c r="E148" i="149" s="1"/>
  <c r="F147" i="149" l="1"/>
  <c r="F145" i="149"/>
  <c r="F143" i="149"/>
  <c r="F141" i="149"/>
  <c r="F139" i="149"/>
  <c r="F137" i="149"/>
  <c r="F135" i="149"/>
  <c r="F133" i="149"/>
  <c r="F131" i="149"/>
  <c r="F129" i="149"/>
  <c r="F127" i="149"/>
  <c r="F125" i="149"/>
  <c r="F123" i="149"/>
  <c r="F121" i="149"/>
  <c r="F117" i="149"/>
  <c r="F115" i="149"/>
  <c r="F113" i="149"/>
  <c r="F111" i="149"/>
  <c r="F109" i="149"/>
  <c r="F107" i="149"/>
  <c r="F105" i="149"/>
  <c r="F103" i="149"/>
  <c r="F101" i="149"/>
  <c r="F99" i="149"/>
  <c r="F97" i="149"/>
  <c r="F95" i="149"/>
  <c r="F93" i="149"/>
  <c r="F91" i="149"/>
  <c r="F89" i="149"/>
  <c r="F87" i="149"/>
  <c r="F85" i="149"/>
  <c r="F83" i="149"/>
  <c r="F81" i="149"/>
  <c r="F148" i="149"/>
  <c r="F146" i="149"/>
  <c r="F144" i="149"/>
  <c r="F142" i="149"/>
  <c r="F140" i="149"/>
  <c r="F138" i="149"/>
  <c r="F136" i="149"/>
  <c r="F134" i="149"/>
  <c r="F132" i="149"/>
  <c r="F130" i="149"/>
  <c r="F128" i="149"/>
  <c r="F126" i="149"/>
  <c r="F124" i="149"/>
  <c r="F122" i="149"/>
  <c r="F116" i="149"/>
  <c r="F114" i="149"/>
  <c r="F112" i="149"/>
  <c r="F110" i="149"/>
  <c r="F108" i="149"/>
  <c r="F106" i="149"/>
  <c r="F104" i="149"/>
  <c r="F102" i="149"/>
  <c r="F100" i="149"/>
  <c r="F98" i="149"/>
  <c r="F96" i="149"/>
  <c r="F94" i="149"/>
  <c r="F92" i="149"/>
  <c r="F90" i="149"/>
  <c r="F88" i="149"/>
  <c r="F86" i="149"/>
  <c r="F84" i="149"/>
  <c r="F82" i="149"/>
  <c r="F80" i="149"/>
  <c r="C49" i="149"/>
  <c r="D49" i="149"/>
  <c r="E49" i="149" s="1"/>
  <c r="C50" i="149"/>
  <c r="D50" i="149"/>
  <c r="E50" i="149" s="1"/>
  <c r="C51" i="149"/>
  <c r="D51" i="149"/>
  <c r="E51" i="149" s="1"/>
  <c r="C52" i="149"/>
  <c r="D52" i="149"/>
  <c r="E52" i="149" s="1"/>
  <c r="C53" i="149"/>
  <c r="D53" i="149"/>
  <c r="E53" i="149" s="1"/>
  <c r="C54" i="149"/>
  <c r="D54" i="149"/>
  <c r="E54" i="149"/>
  <c r="F54" i="149"/>
  <c r="C55" i="149"/>
  <c r="D55" i="149"/>
  <c r="E55" i="149" s="1"/>
  <c r="C56" i="149"/>
  <c r="D56" i="149"/>
  <c r="E56" i="149" s="1"/>
  <c r="C57" i="149"/>
  <c r="D57" i="149"/>
  <c r="E57" i="149" s="1"/>
  <c r="C58" i="149"/>
  <c r="D58" i="149"/>
  <c r="E58" i="149" s="1"/>
  <c r="C59" i="149"/>
  <c r="D59" i="149"/>
  <c r="E59" i="149" s="1"/>
  <c r="C60" i="149"/>
  <c r="D60" i="149"/>
  <c r="E60" i="149" s="1"/>
  <c r="C61" i="149"/>
  <c r="D61" i="149"/>
  <c r="E61" i="149" s="1"/>
  <c r="C62" i="149"/>
  <c r="D62" i="149"/>
  <c r="E62" i="149"/>
  <c r="F62" i="149"/>
  <c r="C63" i="149"/>
  <c r="D63" i="149"/>
  <c r="E63" i="149" s="1"/>
  <c r="F63" i="149"/>
  <c r="C64" i="149"/>
  <c r="D64" i="149"/>
  <c r="E64" i="149" s="1"/>
  <c r="C65" i="149"/>
  <c r="D65" i="149"/>
  <c r="E65" i="149" s="1"/>
  <c r="C66" i="149"/>
  <c r="D66" i="149"/>
  <c r="F66" i="149" s="1"/>
  <c r="E66" i="149"/>
  <c r="C67" i="149"/>
  <c r="D67" i="149"/>
  <c r="E67" i="149" s="1"/>
  <c r="C68" i="149"/>
  <c r="D68" i="149"/>
  <c r="E68" i="149" s="1"/>
  <c r="C69" i="149"/>
  <c r="D69" i="149"/>
  <c r="E69" i="149" s="1"/>
  <c r="C70" i="149"/>
  <c r="D70" i="149"/>
  <c r="E70" i="149" s="1"/>
  <c r="C71" i="149"/>
  <c r="D71" i="149"/>
  <c r="E71" i="149" s="1"/>
  <c r="C72" i="149"/>
  <c r="D72" i="149"/>
  <c r="E72" i="149" s="1"/>
  <c r="C73" i="149"/>
  <c r="D73" i="149"/>
  <c r="E73" i="149" s="1"/>
  <c r="C74" i="149"/>
  <c r="D74" i="149"/>
  <c r="E74" i="149" s="1"/>
  <c r="F74" i="149"/>
  <c r="C75" i="149"/>
  <c r="D75" i="149"/>
  <c r="E75" i="149" s="1"/>
  <c r="C76" i="149"/>
  <c r="D76" i="149"/>
  <c r="E76" i="149" s="1"/>
  <c r="C77" i="149"/>
  <c r="D77" i="149"/>
  <c r="E77" i="149" s="1"/>
  <c r="C78" i="149"/>
  <c r="D78" i="149"/>
  <c r="F78" i="149" s="1"/>
  <c r="E78" i="149"/>
  <c r="C79" i="149"/>
  <c r="D79" i="149"/>
  <c r="E79" i="149" s="1"/>
  <c r="F79" i="149"/>
  <c r="F70" i="149" l="1"/>
  <c r="F59" i="149"/>
  <c r="F51" i="149"/>
  <c r="F72" i="149"/>
  <c r="F67" i="149"/>
  <c r="F56" i="149"/>
  <c r="F75" i="149"/>
  <c r="F64" i="149"/>
  <c r="F50" i="149"/>
  <c r="F58" i="149"/>
  <c r="F55" i="149"/>
  <c r="F71" i="149"/>
  <c r="F49" i="149"/>
  <c r="F73" i="149"/>
  <c r="F65" i="149"/>
  <c r="F57" i="149"/>
  <c r="F68" i="149"/>
  <c r="F60" i="149"/>
  <c r="F52" i="149"/>
  <c r="F76" i="149"/>
  <c r="F77" i="149"/>
  <c r="F69" i="149"/>
  <c r="F61" i="149"/>
  <c r="F53" i="149"/>
  <c r="H12" i="273"/>
  <c r="H11" i="273"/>
  <c r="K15" i="248"/>
  <c r="K16" i="248"/>
  <c r="K17" i="248"/>
  <c r="K18" i="248"/>
  <c r="K19" i="248"/>
  <c r="K20" i="248"/>
  <c r="K21" i="248"/>
  <c r="K22" i="248"/>
  <c r="K23" i="248"/>
  <c r="K24" i="248"/>
  <c r="K25" i="248"/>
  <c r="K26" i="248"/>
  <c r="K27" i="248"/>
  <c r="K28" i="248"/>
  <c r="K29" i="248"/>
  <c r="K30" i="248"/>
  <c r="K31" i="248"/>
  <c r="K32" i="248"/>
  <c r="K33" i="248"/>
  <c r="K34" i="248"/>
  <c r="K35" i="248"/>
  <c r="K36" i="248"/>
  <c r="K37" i="248"/>
  <c r="K38" i="248"/>
  <c r="K14" i="248"/>
  <c r="K13" i="248"/>
  <c r="I38" i="273"/>
  <c r="I37" i="273"/>
  <c r="I36" i="273"/>
  <c r="I35" i="273"/>
  <c r="I34" i="273"/>
  <c r="I33" i="273"/>
  <c r="I32" i="273"/>
  <c r="I31" i="273"/>
  <c r="I30" i="273"/>
  <c r="I29" i="273"/>
  <c r="I28" i="273"/>
  <c r="I27" i="273"/>
  <c r="I26" i="273"/>
  <c r="I25" i="273"/>
  <c r="I24" i="273"/>
  <c r="I23" i="273"/>
  <c r="I22" i="273"/>
  <c r="I21" i="273"/>
  <c r="I20" i="273"/>
  <c r="I19" i="273"/>
  <c r="I18" i="273"/>
  <c r="I17" i="273"/>
  <c r="N16" i="273"/>
  <c r="K16" i="273"/>
  <c r="I16" i="273"/>
  <c r="N15" i="273"/>
  <c r="K15" i="273"/>
  <c r="I15" i="273"/>
  <c r="N14" i="273"/>
  <c r="K14" i="273"/>
  <c r="I14" i="273"/>
  <c r="N13" i="273"/>
  <c r="N20" i="273" s="1"/>
  <c r="N21" i="273" s="1"/>
  <c r="K13" i="273"/>
  <c r="K20" i="273" s="1"/>
  <c r="K21" i="273" s="1"/>
  <c r="I13" i="273"/>
  <c r="G12" i="273"/>
  <c r="F12" i="273"/>
  <c r="E12" i="273"/>
  <c r="N11" i="273"/>
  <c r="N12" i="273" s="1"/>
  <c r="K11" i="273"/>
  <c r="K12" i="273" s="1"/>
  <c r="G11" i="273"/>
  <c r="F11" i="273"/>
  <c r="E11" i="273"/>
  <c r="N10" i="273"/>
  <c r="D1" i="273"/>
  <c r="K10" i="273" s="1"/>
  <c r="G10" i="273" l="1"/>
  <c r="F10" i="273"/>
  <c r="H10" i="273"/>
  <c r="I11" i="273"/>
  <c r="I12" i="273"/>
  <c r="N22" i="273"/>
  <c r="N25" i="273"/>
  <c r="K22" i="273"/>
  <c r="K25" i="273"/>
  <c r="E10" i="273"/>
  <c r="E15" i="261"/>
  <c r="F57" i="261"/>
  <c r="I65" i="261"/>
  <c r="I59" i="261"/>
  <c r="I60" i="261"/>
  <c r="I61" i="261"/>
  <c r="I62" i="261"/>
  <c r="I63" i="261"/>
  <c r="I64" i="261"/>
  <c r="I66" i="261"/>
  <c r="I58" i="261"/>
  <c r="I52" i="261"/>
  <c r="I53" i="261"/>
  <c r="I54" i="261"/>
  <c r="I55" i="261"/>
  <c r="I56" i="261"/>
  <c r="I51" i="261"/>
  <c r="E50" i="261"/>
  <c r="I22" i="261"/>
  <c r="I23" i="261"/>
  <c r="I24" i="261"/>
  <c r="I25" i="261"/>
  <c r="I26" i="261"/>
  <c r="I27" i="261"/>
  <c r="I28" i="261"/>
  <c r="I29" i="261"/>
  <c r="I30" i="261"/>
  <c r="I31" i="261"/>
  <c r="I32" i="261"/>
  <c r="I33" i="261"/>
  <c r="I34" i="261"/>
  <c r="I35" i="261"/>
  <c r="I36" i="261"/>
  <c r="I37" i="261"/>
  <c r="I38" i="261"/>
  <c r="I39" i="261"/>
  <c r="I40" i="261"/>
  <c r="I41" i="261"/>
  <c r="I42" i="261"/>
  <c r="I43" i="261"/>
  <c r="I44" i="261"/>
  <c r="I45" i="261"/>
  <c r="I46" i="261"/>
  <c r="I47" i="261"/>
  <c r="I48" i="261"/>
  <c r="I49" i="261"/>
  <c r="I21" i="261"/>
  <c r="L68" i="272"/>
  <c r="K68" i="272"/>
  <c r="M68" i="272" s="1"/>
  <c r="L67" i="272"/>
  <c r="K67" i="272"/>
  <c r="L66" i="272"/>
  <c r="K66" i="272"/>
  <c r="M66" i="272" s="1"/>
  <c r="L65" i="272"/>
  <c r="K65" i="272"/>
  <c r="L64" i="272"/>
  <c r="K64" i="272"/>
  <c r="M64" i="272" s="1"/>
  <c r="L63" i="272"/>
  <c r="K63" i="272"/>
  <c r="L62" i="272"/>
  <c r="K62" i="272"/>
  <c r="M62" i="272" s="1"/>
  <c r="L61" i="272"/>
  <c r="K61" i="272"/>
  <c r="L60" i="272"/>
  <c r="K60" i="272"/>
  <c r="M60" i="272" s="1"/>
  <c r="J59" i="272"/>
  <c r="J18" i="272" s="1"/>
  <c r="I59" i="272"/>
  <c r="I18" i="272" s="1"/>
  <c r="H59" i="272"/>
  <c r="H18" i="272" s="1"/>
  <c r="G59" i="272"/>
  <c r="F59" i="272"/>
  <c r="F18" i="272" s="1"/>
  <c r="E59" i="272"/>
  <c r="E18" i="272" s="1"/>
  <c r="L58" i="272"/>
  <c r="K58" i="272"/>
  <c r="M58" i="272" s="1"/>
  <c r="L57" i="272"/>
  <c r="K57" i="272"/>
  <c r="L56" i="272"/>
  <c r="K56" i="272"/>
  <c r="L55" i="272"/>
  <c r="K55" i="272"/>
  <c r="L54" i="272"/>
  <c r="K54" i="272"/>
  <c r="M54" i="272" s="1"/>
  <c r="L53" i="272"/>
  <c r="L52" i="272" s="1"/>
  <c r="K53" i="272"/>
  <c r="J52" i="272"/>
  <c r="I52" i="272"/>
  <c r="I17" i="272" s="1"/>
  <c r="H52" i="272"/>
  <c r="H17" i="272" s="1"/>
  <c r="G52" i="272"/>
  <c r="G17" i="272" s="1"/>
  <c r="F52" i="272"/>
  <c r="E52" i="272"/>
  <c r="E17" i="272" s="1"/>
  <c r="L51" i="272"/>
  <c r="K51" i="272"/>
  <c r="L50" i="272"/>
  <c r="K50" i="272"/>
  <c r="L49" i="272"/>
  <c r="K49" i="272"/>
  <c r="L48" i="272"/>
  <c r="K48" i="272"/>
  <c r="L47" i="272"/>
  <c r="M47" i="272" s="1"/>
  <c r="K47" i="272"/>
  <c r="L46" i="272"/>
  <c r="K46" i="272"/>
  <c r="L45" i="272"/>
  <c r="K45" i="272"/>
  <c r="L44" i="272"/>
  <c r="K44" i="272"/>
  <c r="L43" i="272"/>
  <c r="M43" i="272" s="1"/>
  <c r="K43" i="272"/>
  <c r="L42" i="272"/>
  <c r="K42" i="272"/>
  <c r="L41" i="272"/>
  <c r="K41" i="272"/>
  <c r="L40" i="272"/>
  <c r="K40" i="272"/>
  <c r="L39" i="272"/>
  <c r="M39" i="272" s="1"/>
  <c r="K39" i="272"/>
  <c r="L38" i="272"/>
  <c r="K38" i="272"/>
  <c r="L37" i="272"/>
  <c r="K37" i="272"/>
  <c r="L36" i="272"/>
  <c r="K36" i="272"/>
  <c r="L35" i="272"/>
  <c r="K35" i="272"/>
  <c r="L34" i="272"/>
  <c r="K34" i="272"/>
  <c r="L33" i="272"/>
  <c r="K33" i="272"/>
  <c r="L32" i="272"/>
  <c r="K32" i="272"/>
  <c r="M32" i="272" s="1"/>
  <c r="L31" i="272"/>
  <c r="K31" i="272"/>
  <c r="L30" i="272"/>
  <c r="K30" i="272"/>
  <c r="L29" i="272"/>
  <c r="K29" i="272"/>
  <c r="L28" i="272"/>
  <c r="K28" i="272"/>
  <c r="M28" i="272" s="1"/>
  <c r="L27" i="272"/>
  <c r="K27" i="272"/>
  <c r="L26" i="272"/>
  <c r="K26" i="272"/>
  <c r="M26" i="272" s="1"/>
  <c r="L25" i="272"/>
  <c r="K25" i="272"/>
  <c r="L24" i="272"/>
  <c r="K24" i="272"/>
  <c r="M24" i="272" s="1"/>
  <c r="L23" i="272"/>
  <c r="K23" i="272"/>
  <c r="L22" i="272"/>
  <c r="K22" i="272"/>
  <c r="M22" i="272" s="1"/>
  <c r="L21" i="272"/>
  <c r="K21" i="272"/>
  <c r="J19" i="272"/>
  <c r="I19" i="272"/>
  <c r="H19" i="272"/>
  <c r="G19" i="272"/>
  <c r="F19" i="272"/>
  <c r="E19" i="272"/>
  <c r="G18" i="272"/>
  <c r="J17" i="272"/>
  <c r="F17" i="272"/>
  <c r="J16" i="272"/>
  <c r="I16" i="272"/>
  <c r="H16" i="272"/>
  <c r="G16" i="272"/>
  <c r="F16" i="272"/>
  <c r="E16" i="272"/>
  <c r="K16" i="272" s="1"/>
  <c r="J15" i="272"/>
  <c r="I15" i="272"/>
  <c r="H15" i="272"/>
  <c r="G15" i="272"/>
  <c r="F15" i="272"/>
  <c r="K15" i="272" s="1"/>
  <c r="E15" i="272"/>
  <c r="M3" i="272"/>
  <c r="D2" i="272"/>
  <c r="I25" i="271"/>
  <c r="I57" i="271"/>
  <c r="I58" i="271"/>
  <c r="I59" i="271"/>
  <c r="I60" i="271"/>
  <c r="I61" i="271"/>
  <c r="I62" i="271"/>
  <c r="I63" i="271"/>
  <c r="I64" i="271"/>
  <c r="I56" i="271"/>
  <c r="I50" i="271"/>
  <c r="I51" i="271"/>
  <c r="I52" i="271"/>
  <c r="I53" i="271"/>
  <c r="I54" i="271"/>
  <c r="I49" i="271"/>
  <c r="I22" i="271"/>
  <c r="I23" i="271"/>
  <c r="I24" i="271"/>
  <c r="I26" i="271"/>
  <c r="I27" i="271"/>
  <c r="I28" i="271"/>
  <c r="I29" i="271"/>
  <c r="I30" i="271"/>
  <c r="I31" i="271"/>
  <c r="I32" i="271"/>
  <c r="I33" i="271"/>
  <c r="I34" i="271"/>
  <c r="I35" i="271"/>
  <c r="I36" i="271"/>
  <c r="I37" i="271"/>
  <c r="I38" i="271"/>
  <c r="I39" i="271"/>
  <c r="I40" i="271"/>
  <c r="I41" i="271"/>
  <c r="I42" i="271"/>
  <c r="I43" i="271"/>
  <c r="I44" i="271"/>
  <c r="I45" i="271"/>
  <c r="I46" i="271"/>
  <c r="I47" i="271"/>
  <c r="I21" i="271"/>
  <c r="L37" i="260"/>
  <c r="K27" i="260"/>
  <c r="H55" i="271"/>
  <c r="H18" i="271" s="1"/>
  <c r="G55" i="271"/>
  <c r="G18" i="271" s="1"/>
  <c r="F55" i="271"/>
  <c r="F18" i="271" s="1"/>
  <c r="E55" i="271"/>
  <c r="H48" i="271"/>
  <c r="H17" i="271" s="1"/>
  <c r="G48" i="271"/>
  <c r="G17" i="271" s="1"/>
  <c r="F48" i="271"/>
  <c r="F17" i="271" s="1"/>
  <c r="E48" i="271"/>
  <c r="E17" i="271" s="1"/>
  <c r="H19" i="271"/>
  <c r="G19" i="271"/>
  <c r="F19" i="271"/>
  <c r="E19" i="271"/>
  <c r="E18" i="271"/>
  <c r="H16" i="271"/>
  <c r="G16" i="271"/>
  <c r="F16" i="271"/>
  <c r="E16" i="271"/>
  <c r="H15" i="271"/>
  <c r="G15" i="271"/>
  <c r="F15" i="271"/>
  <c r="E15" i="271"/>
  <c r="H3" i="271"/>
  <c r="D2" i="271"/>
  <c r="M57" i="272" l="1"/>
  <c r="K18" i="272"/>
  <c r="M61" i="272"/>
  <c r="M67" i="272"/>
  <c r="H14" i="272"/>
  <c r="M51" i="272"/>
  <c r="L15" i="272"/>
  <c r="I15" i="271"/>
  <c r="M65" i="272"/>
  <c r="J14" i="272"/>
  <c r="I19" i="261"/>
  <c r="E14" i="272"/>
  <c r="E13" i="272" s="1"/>
  <c r="M21" i="272"/>
  <c r="M31" i="272"/>
  <c r="M33" i="272"/>
  <c r="M35" i="272"/>
  <c r="M37" i="272"/>
  <c r="M41" i="272"/>
  <c r="M45" i="272"/>
  <c r="M49" i="272"/>
  <c r="M56" i="272"/>
  <c r="I10" i="273"/>
  <c r="K33" i="273"/>
  <c r="K23" i="273"/>
  <c r="N33" i="273"/>
  <c r="N23" i="273"/>
  <c r="M23" i="272"/>
  <c r="M27" i="272"/>
  <c r="M25" i="272"/>
  <c r="M48" i="272"/>
  <c r="M38" i="272"/>
  <c r="M42" i="272"/>
  <c r="J13" i="272"/>
  <c r="I14" i="272"/>
  <c r="I13" i="272" s="1"/>
  <c r="M46" i="272"/>
  <c r="M63" i="272"/>
  <c r="M59" i="272" s="1"/>
  <c r="M29" i="272"/>
  <c r="M36" i="272"/>
  <c r="M50" i="272"/>
  <c r="M55" i="272"/>
  <c r="K17" i="272"/>
  <c r="K19" i="272"/>
  <c r="M30" i="272"/>
  <c r="M40" i="272"/>
  <c r="L59" i="272"/>
  <c r="M15" i="272"/>
  <c r="L19" i="272"/>
  <c r="M34" i="272"/>
  <c r="M44" i="272"/>
  <c r="M53" i="272"/>
  <c r="M17" i="272"/>
  <c r="L17" i="272"/>
  <c r="H13" i="272"/>
  <c r="L16" i="272"/>
  <c r="L18" i="272"/>
  <c r="M16" i="272"/>
  <c r="M18" i="272"/>
  <c r="K52" i="272"/>
  <c r="K59" i="272"/>
  <c r="F14" i="272"/>
  <c r="G14" i="272"/>
  <c r="I17" i="271"/>
  <c r="I19" i="271"/>
  <c r="I18" i="271"/>
  <c r="I16" i="271"/>
  <c r="H14" i="271"/>
  <c r="I48" i="271"/>
  <c r="G14" i="271"/>
  <c r="G13" i="271" s="1"/>
  <c r="F14" i="271"/>
  <c r="F13" i="271" s="1"/>
  <c r="E14" i="271"/>
  <c r="I55" i="271"/>
  <c r="I61" i="259"/>
  <c r="I62" i="259"/>
  <c r="I63" i="259"/>
  <c r="I64" i="259"/>
  <c r="I65" i="259"/>
  <c r="I66" i="259"/>
  <c r="I67" i="259"/>
  <c r="I68" i="259"/>
  <c r="I60" i="259"/>
  <c r="I51" i="259"/>
  <c r="I52" i="259"/>
  <c r="I53" i="259"/>
  <c r="I54" i="259"/>
  <c r="I55" i="259"/>
  <c r="I56" i="259"/>
  <c r="I57" i="259"/>
  <c r="I58" i="259"/>
  <c r="I50" i="259"/>
  <c r="I22" i="259"/>
  <c r="I23" i="259"/>
  <c r="I24" i="259"/>
  <c r="I25" i="259"/>
  <c r="I26" i="259"/>
  <c r="I27" i="259"/>
  <c r="I28" i="259"/>
  <c r="I29" i="259"/>
  <c r="I30" i="259"/>
  <c r="I31" i="259"/>
  <c r="I32" i="259"/>
  <c r="I33" i="259"/>
  <c r="I34" i="259"/>
  <c r="I35" i="259"/>
  <c r="I36" i="259"/>
  <c r="I37" i="259"/>
  <c r="I38" i="259"/>
  <c r="I39" i="259"/>
  <c r="I40" i="259"/>
  <c r="I41" i="259"/>
  <c r="I42" i="259"/>
  <c r="I43" i="259"/>
  <c r="I44" i="259"/>
  <c r="I45" i="259"/>
  <c r="I46" i="259"/>
  <c r="I47" i="259"/>
  <c r="I48" i="259"/>
  <c r="I21" i="259"/>
  <c r="G19" i="270"/>
  <c r="G16" i="270"/>
  <c r="K40" i="270"/>
  <c r="L40" i="270"/>
  <c r="G15" i="270"/>
  <c r="L72" i="270"/>
  <c r="K72" i="270"/>
  <c r="M72" i="270" s="1"/>
  <c r="L71" i="270"/>
  <c r="K71" i="270"/>
  <c r="L70" i="270"/>
  <c r="K70" i="270"/>
  <c r="L69" i="270"/>
  <c r="K69" i="270"/>
  <c r="L68" i="270"/>
  <c r="K68" i="270"/>
  <c r="L67" i="270"/>
  <c r="K67" i="270"/>
  <c r="L66" i="270"/>
  <c r="K66" i="270"/>
  <c r="L65" i="270"/>
  <c r="K65" i="270"/>
  <c r="L64" i="270"/>
  <c r="K64" i="270"/>
  <c r="J63" i="270"/>
  <c r="J18" i="270" s="1"/>
  <c r="I63" i="270"/>
  <c r="I18" i="270" s="1"/>
  <c r="H63" i="270"/>
  <c r="H18" i="270" s="1"/>
  <c r="G63" i="270"/>
  <c r="G18" i="270" s="1"/>
  <c r="F63" i="270"/>
  <c r="F18" i="270" s="1"/>
  <c r="E63" i="270"/>
  <c r="L62" i="270"/>
  <c r="K62" i="270"/>
  <c r="M62" i="270" s="1"/>
  <c r="L61" i="270"/>
  <c r="K61" i="270"/>
  <c r="L60" i="270"/>
  <c r="K60" i="270"/>
  <c r="L59" i="270"/>
  <c r="K59" i="270"/>
  <c r="L58" i="270"/>
  <c r="K58" i="270"/>
  <c r="M58" i="270" s="1"/>
  <c r="L57" i="270"/>
  <c r="M57" i="270" s="1"/>
  <c r="K57" i="270"/>
  <c r="L56" i="270"/>
  <c r="K56" i="270"/>
  <c r="L55" i="270"/>
  <c r="K55" i="270"/>
  <c r="L54" i="270"/>
  <c r="K54" i="270"/>
  <c r="M54" i="270" s="1"/>
  <c r="J53" i="270"/>
  <c r="J17" i="270" s="1"/>
  <c r="I53" i="270"/>
  <c r="I17" i="270" s="1"/>
  <c r="H53" i="270"/>
  <c r="H17" i="270" s="1"/>
  <c r="G53" i="270"/>
  <c r="G17" i="270" s="1"/>
  <c r="F53" i="270"/>
  <c r="F17" i="270" s="1"/>
  <c r="E53" i="270"/>
  <c r="E17" i="270" s="1"/>
  <c r="L52" i="270"/>
  <c r="K52" i="270"/>
  <c r="L51" i="270"/>
  <c r="K51" i="270"/>
  <c r="L50" i="270"/>
  <c r="K50" i="270"/>
  <c r="L49" i="270"/>
  <c r="K49" i="270"/>
  <c r="L48" i="270"/>
  <c r="K48" i="270"/>
  <c r="L47" i="270"/>
  <c r="K47" i="270"/>
  <c r="L46" i="270"/>
  <c r="K46" i="270"/>
  <c r="L45" i="270"/>
  <c r="K45" i="270"/>
  <c r="L44" i="270"/>
  <c r="K44" i="270"/>
  <c r="L43" i="270"/>
  <c r="K43" i="270"/>
  <c r="L42" i="270"/>
  <c r="K42" i="270"/>
  <c r="L41" i="270"/>
  <c r="K41" i="270"/>
  <c r="L39" i="270"/>
  <c r="K39" i="270"/>
  <c r="L38" i="270"/>
  <c r="K38" i="270"/>
  <c r="L37" i="270"/>
  <c r="K37" i="270"/>
  <c r="L36" i="270"/>
  <c r="K36" i="270"/>
  <c r="L35" i="270"/>
  <c r="K35" i="270"/>
  <c r="L34" i="270"/>
  <c r="K34" i="270"/>
  <c r="L33" i="270"/>
  <c r="K33" i="270"/>
  <c r="L32" i="270"/>
  <c r="K32" i="270"/>
  <c r="L31" i="270"/>
  <c r="K31" i="270"/>
  <c r="L30" i="270"/>
  <c r="M30" i="270" s="1"/>
  <c r="K30" i="270"/>
  <c r="L29" i="270"/>
  <c r="K29" i="270"/>
  <c r="L28" i="270"/>
  <c r="K28" i="270"/>
  <c r="L27" i="270"/>
  <c r="K27" i="270"/>
  <c r="L26" i="270"/>
  <c r="K26" i="270"/>
  <c r="L25" i="270"/>
  <c r="K25" i="270"/>
  <c r="M25" i="270" s="1"/>
  <c r="L24" i="270"/>
  <c r="K24" i="270"/>
  <c r="L23" i="270"/>
  <c r="K23" i="270"/>
  <c r="M22" i="270"/>
  <c r="L22" i="270"/>
  <c r="K22" i="270"/>
  <c r="L21" i="270"/>
  <c r="K21" i="270"/>
  <c r="J19" i="270"/>
  <c r="I19" i="270"/>
  <c r="H19" i="270"/>
  <c r="F19" i="270"/>
  <c r="K19" i="270" s="1"/>
  <c r="E19" i="270"/>
  <c r="E18" i="270"/>
  <c r="J16" i="270"/>
  <c r="I16" i="270"/>
  <c r="H16" i="270"/>
  <c r="F16" i="270"/>
  <c r="E16" i="270"/>
  <c r="J15" i="270"/>
  <c r="I15" i="270"/>
  <c r="H15" i="270"/>
  <c r="F15" i="270"/>
  <c r="E15" i="270"/>
  <c r="M3" i="270"/>
  <c r="D2" i="270"/>
  <c r="H3" i="258"/>
  <c r="I66" i="258"/>
  <c r="H16" i="258"/>
  <c r="E16" i="258"/>
  <c r="F15" i="258"/>
  <c r="E15" i="258"/>
  <c r="E19" i="258"/>
  <c r="F19" i="258"/>
  <c r="G19" i="258"/>
  <c r="H19" i="258"/>
  <c r="I59" i="258"/>
  <c r="I60" i="258"/>
  <c r="I61" i="258"/>
  <c r="I62" i="258"/>
  <c r="I63" i="258"/>
  <c r="I64" i="258"/>
  <c r="I65" i="258"/>
  <c r="I67" i="258"/>
  <c r="I68" i="258"/>
  <c r="I58" i="258"/>
  <c r="I49" i="258"/>
  <c r="I50" i="258"/>
  <c r="I51" i="258"/>
  <c r="I52" i="258"/>
  <c r="I53" i="258"/>
  <c r="I54" i="258"/>
  <c r="I55" i="258"/>
  <c r="I56" i="258"/>
  <c r="I48" i="258"/>
  <c r="I22" i="258"/>
  <c r="I23" i="258"/>
  <c r="I24" i="258"/>
  <c r="I25" i="258"/>
  <c r="I26" i="258"/>
  <c r="I27" i="258"/>
  <c r="I28" i="258"/>
  <c r="I29" i="258"/>
  <c r="I30" i="258"/>
  <c r="I31" i="258"/>
  <c r="I32" i="258"/>
  <c r="I33" i="258"/>
  <c r="I34" i="258"/>
  <c r="I35" i="258"/>
  <c r="I36" i="258"/>
  <c r="I37" i="258"/>
  <c r="I38" i="258"/>
  <c r="I39" i="258"/>
  <c r="I40" i="258"/>
  <c r="I41" i="258"/>
  <c r="I42" i="258"/>
  <c r="I43" i="258"/>
  <c r="I44" i="258"/>
  <c r="I45" i="258"/>
  <c r="I46" i="258"/>
  <c r="I21" i="258"/>
  <c r="K38" i="269"/>
  <c r="M38" i="269" s="1"/>
  <c r="L38" i="269"/>
  <c r="L72" i="269"/>
  <c r="K72" i="269"/>
  <c r="L71" i="269"/>
  <c r="K71" i="269"/>
  <c r="L70" i="269"/>
  <c r="K70" i="269"/>
  <c r="L69" i="269"/>
  <c r="K69" i="269"/>
  <c r="L68" i="269"/>
  <c r="K68" i="269"/>
  <c r="L67" i="269"/>
  <c r="M67" i="269" s="1"/>
  <c r="K67" i="269"/>
  <c r="L66" i="269"/>
  <c r="K66" i="269"/>
  <c r="M66" i="269" s="1"/>
  <c r="L65" i="269"/>
  <c r="K65" i="269"/>
  <c r="L64" i="269"/>
  <c r="K64" i="269"/>
  <c r="L63" i="269"/>
  <c r="K63" i="269"/>
  <c r="L62" i="269"/>
  <c r="K62" i="269"/>
  <c r="M62" i="269" s="1"/>
  <c r="J61" i="269"/>
  <c r="J18" i="269" s="1"/>
  <c r="I61" i="269"/>
  <c r="H61" i="269"/>
  <c r="G61" i="269"/>
  <c r="G18" i="269" s="1"/>
  <c r="F61" i="269"/>
  <c r="F18" i="269" s="1"/>
  <c r="E61" i="269"/>
  <c r="L60" i="269"/>
  <c r="K60" i="269"/>
  <c r="M60" i="269" s="1"/>
  <c r="L59" i="269"/>
  <c r="K59" i="269"/>
  <c r="L58" i="269"/>
  <c r="K58" i="269"/>
  <c r="M58" i="269" s="1"/>
  <c r="L57" i="269"/>
  <c r="K57" i="269"/>
  <c r="L56" i="269"/>
  <c r="K56" i="269"/>
  <c r="M56" i="269" s="1"/>
  <c r="L55" i="269"/>
  <c r="K55" i="269"/>
  <c r="L54" i="269"/>
  <c r="K54" i="269"/>
  <c r="M54" i="269" s="1"/>
  <c r="L53" i="269"/>
  <c r="K53" i="269"/>
  <c r="L52" i="269"/>
  <c r="K52" i="269"/>
  <c r="J51" i="269"/>
  <c r="J17" i="269" s="1"/>
  <c r="I51" i="269"/>
  <c r="I17" i="269" s="1"/>
  <c r="H51" i="269"/>
  <c r="G51" i="269"/>
  <c r="G17" i="269" s="1"/>
  <c r="F51" i="269"/>
  <c r="F17" i="269" s="1"/>
  <c r="E51" i="269"/>
  <c r="L50" i="269"/>
  <c r="K50" i="269"/>
  <c r="L49" i="269"/>
  <c r="K49" i="269"/>
  <c r="L48" i="269"/>
  <c r="K48" i="269"/>
  <c r="L47" i="269"/>
  <c r="K47" i="269"/>
  <c r="L46" i="269"/>
  <c r="K46" i="269"/>
  <c r="L45" i="269"/>
  <c r="K45" i="269"/>
  <c r="L44" i="269"/>
  <c r="K44" i="269"/>
  <c r="M44" i="269" s="1"/>
  <c r="L43" i="269"/>
  <c r="K43" i="269"/>
  <c r="L42" i="269"/>
  <c r="K42" i="269"/>
  <c r="L41" i="269"/>
  <c r="K41" i="269"/>
  <c r="L40" i="269"/>
  <c r="K40" i="269"/>
  <c r="L39" i="269"/>
  <c r="K39" i="269"/>
  <c r="L37" i="269"/>
  <c r="K37" i="269"/>
  <c r="L36" i="269"/>
  <c r="K36" i="269"/>
  <c r="L35" i="269"/>
  <c r="K35" i="269"/>
  <c r="M35" i="269" s="1"/>
  <c r="L34" i="269"/>
  <c r="K34" i="269"/>
  <c r="L33" i="269"/>
  <c r="K33" i="269"/>
  <c r="L32" i="269"/>
  <c r="K32" i="269"/>
  <c r="L31" i="269"/>
  <c r="K31" i="269"/>
  <c r="L30" i="269"/>
  <c r="K30" i="269"/>
  <c r="L29" i="269"/>
  <c r="K29" i="269"/>
  <c r="L28" i="269"/>
  <c r="K28" i="269"/>
  <c r="L27" i="269"/>
  <c r="K27" i="269"/>
  <c r="L26" i="269"/>
  <c r="K26" i="269"/>
  <c r="L25" i="269"/>
  <c r="K25" i="269"/>
  <c r="M25" i="269" s="1"/>
  <c r="L24" i="269"/>
  <c r="K24" i="269"/>
  <c r="L23" i="269"/>
  <c r="K23" i="269"/>
  <c r="L22" i="269"/>
  <c r="K22" i="269"/>
  <c r="L21" i="269"/>
  <c r="K21" i="269"/>
  <c r="M21" i="269" s="1"/>
  <c r="J19" i="269"/>
  <c r="I19" i="269"/>
  <c r="H19" i="269"/>
  <c r="G19" i="269"/>
  <c r="F19" i="269"/>
  <c r="E19" i="269"/>
  <c r="I18" i="269"/>
  <c r="H18" i="269"/>
  <c r="E18" i="269"/>
  <c r="H17" i="269"/>
  <c r="E17" i="269"/>
  <c r="J16" i="269"/>
  <c r="I16" i="269"/>
  <c r="H16" i="269"/>
  <c r="G16" i="269"/>
  <c r="F16" i="269"/>
  <c r="E16" i="269"/>
  <c r="J15" i="269"/>
  <c r="I15" i="269"/>
  <c r="H15" i="269"/>
  <c r="G15" i="269"/>
  <c r="G14" i="269" s="1"/>
  <c r="F15" i="269"/>
  <c r="E15" i="269"/>
  <c r="M3" i="269"/>
  <c r="D2" i="269"/>
  <c r="E19" i="257"/>
  <c r="E16" i="257"/>
  <c r="E15" i="257"/>
  <c r="I60" i="257"/>
  <c r="I61" i="257"/>
  <c r="I62" i="257"/>
  <c r="I63" i="257"/>
  <c r="I64" i="257"/>
  <c r="I65" i="257"/>
  <c r="I66" i="257"/>
  <c r="I67" i="257"/>
  <c r="I59" i="257"/>
  <c r="E48" i="257"/>
  <c r="I50" i="257"/>
  <c r="I51" i="257"/>
  <c r="I52" i="257"/>
  <c r="I53" i="257"/>
  <c r="I54" i="257"/>
  <c r="I55" i="257"/>
  <c r="I56" i="257"/>
  <c r="I57" i="257"/>
  <c r="I49" i="257"/>
  <c r="I21" i="257"/>
  <c r="I22" i="257"/>
  <c r="I23" i="257"/>
  <c r="I24" i="257"/>
  <c r="I25" i="257"/>
  <c r="I26" i="257"/>
  <c r="I27" i="257"/>
  <c r="I28" i="257"/>
  <c r="I29" i="257"/>
  <c r="I30" i="257"/>
  <c r="I31" i="257"/>
  <c r="I32" i="257"/>
  <c r="I33" i="257"/>
  <c r="I34" i="257"/>
  <c r="I35" i="257"/>
  <c r="I36" i="257"/>
  <c r="I37" i="257"/>
  <c r="I38" i="257"/>
  <c r="I39" i="257"/>
  <c r="I40" i="257"/>
  <c r="I41" i="257"/>
  <c r="I42" i="257"/>
  <c r="I43" i="257"/>
  <c r="I44" i="257"/>
  <c r="I45" i="257"/>
  <c r="I46" i="257"/>
  <c r="I47" i="257"/>
  <c r="K32" i="268"/>
  <c r="L69" i="268"/>
  <c r="K69" i="268"/>
  <c r="L68" i="268"/>
  <c r="K68" i="268"/>
  <c r="L67" i="268"/>
  <c r="K67" i="268"/>
  <c r="L66" i="268"/>
  <c r="K66" i="268"/>
  <c r="L65" i="268"/>
  <c r="K65" i="268"/>
  <c r="L64" i="268"/>
  <c r="K64" i="268"/>
  <c r="L63" i="268"/>
  <c r="K63" i="268"/>
  <c r="L62" i="268"/>
  <c r="K62" i="268"/>
  <c r="L61" i="268"/>
  <c r="K61" i="268"/>
  <c r="J60" i="268"/>
  <c r="J18" i="268" s="1"/>
  <c r="I60" i="268"/>
  <c r="I18" i="268" s="1"/>
  <c r="H60" i="268"/>
  <c r="H18" i="268" s="1"/>
  <c r="G60" i="268"/>
  <c r="G18" i="268" s="1"/>
  <c r="F60" i="268"/>
  <c r="F18" i="268" s="1"/>
  <c r="E60" i="268"/>
  <c r="E18" i="268" s="1"/>
  <c r="L59" i="268"/>
  <c r="K59" i="268"/>
  <c r="L58" i="268"/>
  <c r="K58" i="268"/>
  <c r="L57" i="268"/>
  <c r="K57" i="268"/>
  <c r="L56" i="268"/>
  <c r="K56" i="268"/>
  <c r="L55" i="268"/>
  <c r="K55" i="268"/>
  <c r="L54" i="268"/>
  <c r="K54" i="268"/>
  <c r="M54" i="268" s="1"/>
  <c r="L53" i="268"/>
  <c r="K53" i="268"/>
  <c r="L52" i="268"/>
  <c r="K52" i="268"/>
  <c r="L51" i="268"/>
  <c r="K51" i="268"/>
  <c r="J50" i="268"/>
  <c r="J17" i="268" s="1"/>
  <c r="I50" i="268"/>
  <c r="I17" i="268" s="1"/>
  <c r="H50" i="268"/>
  <c r="H17" i="268" s="1"/>
  <c r="G50" i="268"/>
  <c r="G17" i="268" s="1"/>
  <c r="F50" i="268"/>
  <c r="F17" i="268" s="1"/>
  <c r="E50" i="268"/>
  <c r="E17" i="268" s="1"/>
  <c r="L49" i="268"/>
  <c r="K49" i="268"/>
  <c r="L48" i="268"/>
  <c r="K48" i="268"/>
  <c r="L47" i="268"/>
  <c r="K47" i="268"/>
  <c r="L46" i="268"/>
  <c r="K46" i="268"/>
  <c r="L45" i="268"/>
  <c r="K45" i="268"/>
  <c r="L44" i="268"/>
  <c r="K44" i="268"/>
  <c r="L43" i="268"/>
  <c r="K43" i="268"/>
  <c r="L42" i="268"/>
  <c r="K42" i="268"/>
  <c r="L41" i="268"/>
  <c r="K41" i="268"/>
  <c r="L40" i="268"/>
  <c r="K40" i="268"/>
  <c r="L39" i="268"/>
  <c r="K39" i="268"/>
  <c r="L38" i="268"/>
  <c r="K38" i="268"/>
  <c r="L37" i="268"/>
  <c r="K37" i="268"/>
  <c r="L36" i="268"/>
  <c r="K36" i="268"/>
  <c r="M36" i="268" s="1"/>
  <c r="L35" i="268"/>
  <c r="K35" i="268"/>
  <c r="L34" i="268"/>
  <c r="K34" i="268"/>
  <c r="L33" i="268"/>
  <c r="K33" i="268"/>
  <c r="L32" i="268"/>
  <c r="M32" i="268" s="1"/>
  <c r="L31" i="268"/>
  <c r="K31" i="268"/>
  <c r="L30" i="268"/>
  <c r="K30" i="268"/>
  <c r="L29" i="268"/>
  <c r="K29" i="268"/>
  <c r="L28" i="268"/>
  <c r="K28" i="268"/>
  <c r="L27" i="268"/>
  <c r="K27" i="268"/>
  <c r="L26" i="268"/>
  <c r="K26" i="268"/>
  <c r="L25" i="268"/>
  <c r="K25" i="268"/>
  <c r="L24" i="268"/>
  <c r="K24" i="268"/>
  <c r="L23" i="268"/>
  <c r="K23" i="268"/>
  <c r="L22" i="268"/>
  <c r="K22" i="268"/>
  <c r="L21" i="268"/>
  <c r="K21" i="268"/>
  <c r="J19" i="268"/>
  <c r="I19" i="268"/>
  <c r="H19" i="268"/>
  <c r="G19" i="268"/>
  <c r="F19" i="268"/>
  <c r="E19" i="268"/>
  <c r="J16" i="268"/>
  <c r="I16" i="268"/>
  <c r="H16" i="268"/>
  <c r="G16" i="268"/>
  <c r="F16" i="268"/>
  <c r="E16" i="268"/>
  <c r="J15" i="268"/>
  <c r="I15" i="268"/>
  <c r="H15" i="268"/>
  <c r="G15" i="268"/>
  <c r="F15" i="268"/>
  <c r="E15" i="268"/>
  <c r="M3" i="268"/>
  <c r="D2" i="268"/>
  <c r="K17" i="269" l="1"/>
  <c r="M70" i="269"/>
  <c r="M72" i="269"/>
  <c r="I19" i="258"/>
  <c r="M45" i="268"/>
  <c r="M47" i="268"/>
  <c r="M49" i="268"/>
  <c r="M53" i="268"/>
  <c r="M55" i="268"/>
  <c r="M61" i="268"/>
  <c r="K16" i="269"/>
  <c r="I14" i="269"/>
  <c r="I13" i="269" s="1"/>
  <c r="K19" i="269"/>
  <c r="M22" i="269"/>
  <c r="M30" i="269"/>
  <c r="M32" i="269"/>
  <c r="M39" i="269"/>
  <c r="M41" i="269"/>
  <c r="M45" i="269"/>
  <c r="M47" i="269"/>
  <c r="M69" i="269"/>
  <c r="M71" i="269"/>
  <c r="M61" i="270"/>
  <c r="M40" i="270"/>
  <c r="M21" i="268"/>
  <c r="M40" i="268"/>
  <c r="J14" i="268"/>
  <c r="M24" i="268"/>
  <c r="K16" i="268"/>
  <c r="M66" i="268"/>
  <c r="M23" i="268"/>
  <c r="M31" i="268"/>
  <c r="M39" i="268"/>
  <c r="M57" i="268"/>
  <c r="I14" i="268"/>
  <c r="I13" i="268" s="1"/>
  <c r="M16" i="268"/>
  <c r="M18" i="269"/>
  <c r="M43" i="268"/>
  <c r="L18" i="268"/>
  <c r="K19" i="268"/>
  <c r="M22" i="268"/>
  <c r="M44" i="268"/>
  <c r="M46" i="268"/>
  <c r="M52" i="268"/>
  <c r="M59" i="268"/>
  <c r="M65" i="268"/>
  <c r="M69" i="268"/>
  <c r="M49" i="269"/>
  <c r="M55" i="269"/>
  <c r="M51" i="268"/>
  <c r="K18" i="269"/>
  <c r="M33" i="268"/>
  <c r="M35" i="268"/>
  <c r="M37" i="268"/>
  <c r="M56" i="268"/>
  <c r="M58" i="268"/>
  <c r="M62" i="268"/>
  <c r="E14" i="257"/>
  <c r="M57" i="269"/>
  <c r="M59" i="269"/>
  <c r="M63" i="269"/>
  <c r="M65" i="269"/>
  <c r="M66" i="270"/>
  <c r="M70" i="270"/>
  <c r="G14" i="270"/>
  <c r="L17" i="269"/>
  <c r="M15" i="269"/>
  <c r="M15" i="270"/>
  <c r="M32" i="270"/>
  <c r="M36" i="270"/>
  <c r="M45" i="270"/>
  <c r="M49" i="270"/>
  <c r="K17" i="270"/>
  <c r="K63" i="270"/>
  <c r="M69" i="270"/>
  <c r="N24" i="273"/>
  <c r="N35" i="273" s="1"/>
  <c r="N36" i="273" s="1"/>
  <c r="N37" i="273" s="1"/>
  <c r="N38" i="273" s="1"/>
  <c r="N34" i="273"/>
  <c r="K24" i="273"/>
  <c r="K35" i="273" s="1"/>
  <c r="K36" i="273" s="1"/>
  <c r="K37" i="273" s="1"/>
  <c r="K38" i="273" s="1"/>
  <c r="K34" i="273"/>
  <c r="M52" i="272"/>
  <c r="M19" i="272"/>
  <c r="K14" i="272"/>
  <c r="F13" i="272"/>
  <c r="K13" i="272" s="1"/>
  <c r="L14" i="272"/>
  <c r="G13" i="272"/>
  <c r="L13" i="272" s="1"/>
  <c r="M14" i="272"/>
  <c r="I14" i="271"/>
  <c r="H13" i="271"/>
  <c r="E13" i="271"/>
  <c r="I49" i="259"/>
  <c r="M41" i="270"/>
  <c r="I14" i="270"/>
  <c r="I13" i="270" s="1"/>
  <c r="M23" i="270"/>
  <c r="M24" i="270"/>
  <c r="H14" i="270"/>
  <c r="H13" i="270" s="1"/>
  <c r="J14" i="270"/>
  <c r="J13" i="270" s="1"/>
  <c r="M26" i="270"/>
  <c r="M29" i="270"/>
  <c r="L53" i="270"/>
  <c r="M59" i="270"/>
  <c r="E14" i="270"/>
  <c r="E13" i="270" s="1"/>
  <c r="L17" i="270"/>
  <c r="M33" i="270"/>
  <c r="M37" i="270"/>
  <c r="M42" i="270"/>
  <c r="M46" i="270"/>
  <c r="M50" i="270"/>
  <c r="M56" i="270"/>
  <c r="M60" i="270"/>
  <c r="L19" i="270"/>
  <c r="M19" i="270" s="1"/>
  <c r="M34" i="270"/>
  <c r="M38" i="270"/>
  <c r="M43" i="270"/>
  <c r="M47" i="270"/>
  <c r="M51" i="270"/>
  <c r="M67" i="270"/>
  <c r="M71" i="270"/>
  <c r="K15" i="270"/>
  <c r="L18" i="270"/>
  <c r="M27" i="270"/>
  <c r="L15" i="270"/>
  <c r="M21" i="270"/>
  <c r="M28" i="270"/>
  <c r="M31" i="270"/>
  <c r="M35" i="270"/>
  <c r="M39" i="270"/>
  <c r="M44" i="270"/>
  <c r="M48" i="270"/>
  <c r="M52" i="270"/>
  <c r="L63" i="270"/>
  <c r="M68" i="270"/>
  <c r="M17" i="270"/>
  <c r="G13" i="270"/>
  <c r="K16" i="270"/>
  <c r="K18" i="270"/>
  <c r="M55" i="270"/>
  <c r="L16" i="270"/>
  <c r="M16" i="270"/>
  <c r="M18" i="270"/>
  <c r="K53" i="270"/>
  <c r="M65" i="270"/>
  <c r="F14" i="270"/>
  <c r="F13" i="270" s="1"/>
  <c r="M64" i="270"/>
  <c r="J14" i="269"/>
  <c r="J13" i="269" s="1"/>
  <c r="M24" i="269"/>
  <c r="M28" i="269"/>
  <c r="M68" i="269"/>
  <c r="M36" i="269"/>
  <c r="F14" i="269"/>
  <c r="F13" i="269" s="1"/>
  <c r="M33" i="269"/>
  <c r="M42" i="269"/>
  <c r="M50" i="269"/>
  <c r="L51" i="269"/>
  <c r="M17" i="269"/>
  <c r="M52" i="269"/>
  <c r="M27" i="269"/>
  <c r="M31" i="269"/>
  <c r="M53" i="269"/>
  <c r="M64" i="269"/>
  <c r="L16" i="269"/>
  <c r="M34" i="269"/>
  <c r="M37" i="269"/>
  <c r="M48" i="269"/>
  <c r="M23" i="269"/>
  <c r="M26" i="269"/>
  <c r="M29" i="269"/>
  <c r="M40" i="269"/>
  <c r="M43" i="269"/>
  <c r="M46" i="269"/>
  <c r="H14" i="269"/>
  <c r="H13" i="269" s="1"/>
  <c r="L18" i="269"/>
  <c r="L19" i="269"/>
  <c r="M19" i="269" s="1"/>
  <c r="K51" i="269"/>
  <c r="G13" i="269"/>
  <c r="L15" i="269"/>
  <c r="L61" i="269"/>
  <c r="K61" i="269"/>
  <c r="M61" i="269"/>
  <c r="K15" i="269"/>
  <c r="E14" i="269"/>
  <c r="M16" i="269"/>
  <c r="H14" i="268"/>
  <c r="H13" i="268" s="1"/>
  <c r="M25" i="268"/>
  <c r="M29" i="268"/>
  <c r="M26" i="268"/>
  <c r="M30" i="268"/>
  <c r="M34" i="268"/>
  <c r="M48" i="268"/>
  <c r="M27" i="268"/>
  <c r="M42" i="268"/>
  <c r="M28" i="268"/>
  <c r="M18" i="268"/>
  <c r="K18" i="268"/>
  <c r="L17" i="268"/>
  <c r="K60" i="268"/>
  <c r="M64" i="268"/>
  <c r="M67" i="268"/>
  <c r="L50" i="268"/>
  <c r="L60" i="268"/>
  <c r="M68" i="268"/>
  <c r="E14" i="268"/>
  <c r="E13" i="268" s="1"/>
  <c r="L16" i="268"/>
  <c r="M38" i="268"/>
  <c r="M41" i="268"/>
  <c r="J13" i="268"/>
  <c r="F14" i="268"/>
  <c r="F13" i="268" s="1"/>
  <c r="M63" i="268"/>
  <c r="M17" i="268"/>
  <c r="K17" i="268"/>
  <c r="G14" i="268"/>
  <c r="K15" i="268"/>
  <c r="L15" i="268"/>
  <c r="L19" i="268"/>
  <c r="M15" i="268"/>
  <c r="K50" i="268"/>
  <c r="I50" i="255"/>
  <c r="E15" i="255"/>
  <c r="E18" i="255"/>
  <c r="I40" i="255"/>
  <c r="I39" i="255"/>
  <c r="I32" i="255"/>
  <c r="I25" i="255"/>
  <c r="I20" i="255"/>
  <c r="I48" i="255"/>
  <c r="I3" i="255"/>
  <c r="K39" i="267"/>
  <c r="L39" i="267"/>
  <c r="M39" i="267" l="1"/>
  <c r="L13" i="269"/>
  <c r="M50" i="268"/>
  <c r="K13" i="268"/>
  <c r="M60" i="268"/>
  <c r="M14" i="269"/>
  <c r="M14" i="268"/>
  <c r="M19" i="268"/>
  <c r="K13" i="270"/>
  <c r="M13" i="272"/>
  <c r="I13" i="271"/>
  <c r="L13" i="270"/>
  <c r="L14" i="270"/>
  <c r="M63" i="270"/>
  <c r="M53" i="270"/>
  <c r="M14" i="270"/>
  <c r="K14" i="270"/>
  <c r="M51" i="269"/>
  <c r="L14" i="269"/>
  <c r="E13" i="269"/>
  <c r="K13" i="269" s="1"/>
  <c r="M13" i="269" s="1"/>
  <c r="K14" i="269"/>
  <c r="K14" i="268"/>
  <c r="L14" i="268"/>
  <c r="G13" i="268"/>
  <c r="L13" i="268" s="1"/>
  <c r="L73" i="267"/>
  <c r="K73" i="267"/>
  <c r="L72" i="267"/>
  <c r="K72" i="267"/>
  <c r="L71" i="267"/>
  <c r="K71" i="267"/>
  <c r="L70" i="267"/>
  <c r="K70" i="267"/>
  <c r="M70" i="267" s="1"/>
  <c r="L69" i="267"/>
  <c r="M69" i="267" s="1"/>
  <c r="K69" i="267"/>
  <c r="L68" i="267"/>
  <c r="K68" i="267"/>
  <c r="L67" i="267"/>
  <c r="K67" i="267"/>
  <c r="L66" i="267"/>
  <c r="K66" i="267"/>
  <c r="M66" i="267" s="1"/>
  <c r="L65" i="267"/>
  <c r="K65" i="267"/>
  <c r="L64" i="267"/>
  <c r="K64" i="267"/>
  <c r="L63" i="267"/>
  <c r="K63" i="267"/>
  <c r="J62" i="267"/>
  <c r="I62" i="267"/>
  <c r="I18" i="267" s="1"/>
  <c r="H62" i="267"/>
  <c r="H18" i="267" s="1"/>
  <c r="G62" i="267"/>
  <c r="G18" i="267" s="1"/>
  <c r="F62" i="267"/>
  <c r="E62" i="267"/>
  <c r="E18" i="267" s="1"/>
  <c r="L61" i="267"/>
  <c r="K61" i="267"/>
  <c r="L60" i="267"/>
  <c r="K60" i="267"/>
  <c r="M60" i="267" s="1"/>
  <c r="L59" i="267"/>
  <c r="K59" i="267"/>
  <c r="L58" i="267"/>
  <c r="K58" i="267"/>
  <c r="M58" i="267" s="1"/>
  <c r="L57" i="267"/>
  <c r="K57" i="267"/>
  <c r="L56" i="267"/>
  <c r="K56" i="267"/>
  <c r="M56" i="267" s="1"/>
  <c r="L55" i="267"/>
  <c r="K55" i="267"/>
  <c r="L54" i="267"/>
  <c r="K54" i="267"/>
  <c r="M54" i="267" s="1"/>
  <c r="L53" i="267"/>
  <c r="K53" i="267"/>
  <c r="J52" i="267"/>
  <c r="J17" i="267" s="1"/>
  <c r="I52" i="267"/>
  <c r="I17" i="267" s="1"/>
  <c r="H52" i="267"/>
  <c r="H17" i="267" s="1"/>
  <c r="G52" i="267"/>
  <c r="F52" i="267"/>
  <c r="F17" i="267" s="1"/>
  <c r="E52" i="267"/>
  <c r="E17" i="267" s="1"/>
  <c r="L51" i="267"/>
  <c r="K51" i="267"/>
  <c r="L50" i="267"/>
  <c r="K50" i="267"/>
  <c r="L49" i="267"/>
  <c r="K49" i="267"/>
  <c r="L48" i="267"/>
  <c r="K48" i="267"/>
  <c r="L47" i="267"/>
  <c r="M47" i="267" s="1"/>
  <c r="K47" i="267"/>
  <c r="L46" i="267"/>
  <c r="K46" i="267"/>
  <c r="L45" i="267"/>
  <c r="K45" i="267"/>
  <c r="L44" i="267"/>
  <c r="K44" i="267"/>
  <c r="L43" i="267"/>
  <c r="K43" i="267"/>
  <c r="L42" i="267"/>
  <c r="K42" i="267"/>
  <c r="L41" i="267"/>
  <c r="K41" i="267"/>
  <c r="L40" i="267"/>
  <c r="K40" i="267"/>
  <c r="L38" i="267"/>
  <c r="M38" i="267" s="1"/>
  <c r="K38" i="267"/>
  <c r="L37" i="267"/>
  <c r="K37" i="267"/>
  <c r="L36" i="267"/>
  <c r="K36" i="267"/>
  <c r="L35" i="267"/>
  <c r="K35" i="267"/>
  <c r="L34" i="267"/>
  <c r="K34" i="267"/>
  <c r="L33" i="267"/>
  <c r="K33" i="267"/>
  <c r="L32" i="267"/>
  <c r="K32" i="267"/>
  <c r="L31" i="267"/>
  <c r="K31" i="267"/>
  <c r="L30" i="267"/>
  <c r="M30" i="267" s="1"/>
  <c r="K30" i="267"/>
  <c r="L29" i="267"/>
  <c r="K29" i="267"/>
  <c r="L28" i="267"/>
  <c r="K28" i="267"/>
  <c r="L27" i="267"/>
  <c r="K27" i="267"/>
  <c r="L26" i="267"/>
  <c r="K26" i="267"/>
  <c r="L25" i="267"/>
  <c r="K25" i="267"/>
  <c r="L24" i="267"/>
  <c r="K24" i="267"/>
  <c r="L23" i="267"/>
  <c r="K23" i="267"/>
  <c r="L22" i="267"/>
  <c r="M22" i="267" s="1"/>
  <c r="K22" i="267"/>
  <c r="L21" i="267"/>
  <c r="K21" i="267"/>
  <c r="J19" i="267"/>
  <c r="I19" i="267"/>
  <c r="H19" i="267"/>
  <c r="G19" i="267"/>
  <c r="F19" i="267"/>
  <c r="E19" i="267"/>
  <c r="J18" i="267"/>
  <c r="F18" i="267"/>
  <c r="G17" i="267"/>
  <c r="J16" i="267"/>
  <c r="I16" i="267"/>
  <c r="H16" i="267"/>
  <c r="G16" i="267"/>
  <c r="F16" i="267"/>
  <c r="E16" i="267"/>
  <c r="J15" i="267"/>
  <c r="I15" i="267"/>
  <c r="H15" i="267"/>
  <c r="G15" i="267"/>
  <c r="F15" i="267"/>
  <c r="K15" i="267" s="1"/>
  <c r="E15" i="267"/>
  <c r="E14" i="267"/>
  <c r="M3" i="267"/>
  <c r="D2" i="267"/>
  <c r="M23" i="256"/>
  <c r="M24" i="256"/>
  <c r="M25" i="256"/>
  <c r="E14" i="256"/>
  <c r="H8" i="266"/>
  <c r="K39" i="266"/>
  <c r="J39" i="266"/>
  <c r="L39" i="266"/>
  <c r="M39" i="266"/>
  <c r="N39" i="266"/>
  <c r="I39" i="266"/>
  <c r="E39" i="266"/>
  <c r="F39" i="266"/>
  <c r="G39" i="266"/>
  <c r="D39" i="266"/>
  <c r="O36" i="266"/>
  <c r="N35" i="266"/>
  <c r="K35" i="266"/>
  <c r="J35" i="266"/>
  <c r="L35" i="266"/>
  <c r="M35" i="266"/>
  <c r="I35" i="266"/>
  <c r="E35" i="266"/>
  <c r="F35" i="266"/>
  <c r="F11" i="266" s="1"/>
  <c r="G35" i="266"/>
  <c r="D35" i="266"/>
  <c r="D11" i="266" s="1"/>
  <c r="O9" i="266"/>
  <c r="O10" i="266"/>
  <c r="O12" i="266"/>
  <c r="O13" i="266"/>
  <c r="O14" i="266"/>
  <c r="O15" i="266"/>
  <c r="O16" i="266"/>
  <c r="O17" i="266"/>
  <c r="O18" i="266"/>
  <c r="O19" i="266"/>
  <c r="O20" i="266"/>
  <c r="O21" i="266"/>
  <c r="O22" i="266"/>
  <c r="O23" i="266"/>
  <c r="P23" i="266" s="1"/>
  <c r="O24" i="266"/>
  <c r="O25" i="266"/>
  <c r="O26" i="266"/>
  <c r="O27" i="266"/>
  <c r="O28" i="266"/>
  <c r="O29" i="266"/>
  <c r="O30" i="266"/>
  <c r="O31" i="266"/>
  <c r="P31" i="266" s="1"/>
  <c r="O32" i="266"/>
  <c r="O33" i="266"/>
  <c r="O34" i="266"/>
  <c r="O37" i="266"/>
  <c r="O38" i="266"/>
  <c r="O40" i="266"/>
  <c r="O41" i="266"/>
  <c r="O42" i="266"/>
  <c r="O43" i="266"/>
  <c r="O44" i="266"/>
  <c r="O8" i="266"/>
  <c r="P8" i="266" s="1"/>
  <c r="H9" i="266"/>
  <c r="H10" i="266"/>
  <c r="H12" i="266"/>
  <c r="H13" i="266"/>
  <c r="H14" i="266"/>
  <c r="H15" i="266"/>
  <c r="H16" i="266"/>
  <c r="H17" i="266"/>
  <c r="H18" i="266"/>
  <c r="H19" i="266"/>
  <c r="H20" i="266"/>
  <c r="H21" i="266"/>
  <c r="H22" i="266"/>
  <c r="H23" i="266"/>
  <c r="H24" i="266"/>
  <c r="H25" i="266"/>
  <c r="H26" i="266"/>
  <c r="H27" i="266"/>
  <c r="H28" i="266"/>
  <c r="H29" i="266"/>
  <c r="H30" i="266"/>
  <c r="H31" i="266"/>
  <c r="H32" i="266"/>
  <c r="H33" i="266"/>
  <c r="H34" i="266"/>
  <c r="H36" i="266"/>
  <c r="H37" i="266"/>
  <c r="H38" i="266"/>
  <c r="H40" i="266"/>
  <c r="H41" i="266"/>
  <c r="H42" i="266"/>
  <c r="H43" i="266"/>
  <c r="H44" i="266"/>
  <c r="L62" i="267" l="1"/>
  <c r="P27" i="266"/>
  <c r="P34" i="266"/>
  <c r="P26" i="266"/>
  <c r="P18" i="266"/>
  <c r="P9" i="266"/>
  <c r="F7" i="266"/>
  <c r="P38" i="266"/>
  <c r="P41" i="266"/>
  <c r="P14" i="266"/>
  <c r="H39" i="266"/>
  <c r="M13" i="268"/>
  <c r="P30" i="266"/>
  <c r="D7" i="266"/>
  <c r="P40" i="266"/>
  <c r="P17" i="266"/>
  <c r="O35" i="266"/>
  <c r="P32" i="266"/>
  <c r="P28" i="266"/>
  <c r="P24" i="266"/>
  <c r="P20" i="266"/>
  <c r="P16" i="266"/>
  <c r="P12" i="266"/>
  <c r="O45" i="266"/>
  <c r="M23" i="267"/>
  <c r="M25" i="267"/>
  <c r="M31" i="267"/>
  <c r="M33" i="267"/>
  <c r="M42" i="267"/>
  <c r="M50" i="267"/>
  <c r="M13" i="270"/>
  <c r="P22" i="266"/>
  <c r="P44" i="266"/>
  <c r="P13" i="266"/>
  <c r="P19" i="266"/>
  <c r="P15" i="266"/>
  <c r="P10" i="266"/>
  <c r="P36" i="266"/>
  <c r="K19" i="267"/>
  <c r="M55" i="267"/>
  <c r="M24" i="267"/>
  <c r="M26" i="267"/>
  <c r="M32" i="267"/>
  <c r="M34" i="267"/>
  <c r="M41" i="267"/>
  <c r="M43" i="267"/>
  <c r="M49" i="267"/>
  <c r="M51" i="267"/>
  <c r="K52" i="267"/>
  <c r="L52" i="267"/>
  <c r="M59" i="267"/>
  <c r="L18" i="267"/>
  <c r="M63" i="267"/>
  <c r="M65" i="267"/>
  <c r="M67" i="267"/>
  <c r="H14" i="267"/>
  <c r="H13" i="267" s="1"/>
  <c r="M35" i="267"/>
  <c r="M44" i="267"/>
  <c r="M71" i="267"/>
  <c r="M73" i="267"/>
  <c r="P33" i="266"/>
  <c r="P29" i="266"/>
  <c r="P25" i="266"/>
  <c r="P21" i="266"/>
  <c r="K17" i="267"/>
  <c r="H35" i="266"/>
  <c r="M16" i="267"/>
  <c r="L17" i="267"/>
  <c r="M61" i="267"/>
  <c r="M68" i="267"/>
  <c r="P43" i="266"/>
  <c r="I14" i="267"/>
  <c r="I13" i="267" s="1"/>
  <c r="M21" i="267"/>
  <c r="M27" i="267"/>
  <c r="M29" i="267"/>
  <c r="M37" i="267"/>
  <c r="M46" i="267"/>
  <c r="P42" i="266"/>
  <c r="L15" i="267"/>
  <c r="L19" i="267"/>
  <c r="M19" i="267" s="1"/>
  <c r="M28" i="267"/>
  <c r="M36" i="267"/>
  <c r="M40" i="267"/>
  <c r="M45" i="267"/>
  <c r="M48" i="267"/>
  <c r="M57" i="267"/>
  <c r="M64" i="267"/>
  <c r="M72" i="267"/>
  <c r="M18" i="267"/>
  <c r="E13" i="267"/>
  <c r="M15" i="267"/>
  <c r="M17" i="267"/>
  <c r="K62" i="267"/>
  <c r="J14" i="267"/>
  <c r="J13" i="267" s="1"/>
  <c r="F14" i="267"/>
  <c r="K14" i="267" s="1"/>
  <c r="K16" i="267"/>
  <c r="K18" i="267"/>
  <c r="L16" i="267"/>
  <c r="G14" i="267"/>
  <c r="M53" i="267"/>
  <c r="M52" i="267" s="1"/>
  <c r="P37" i="266"/>
  <c r="O39" i="266"/>
  <c r="P39" i="266" s="1"/>
  <c r="H45" i="266"/>
  <c r="D36" i="223"/>
  <c r="D6" i="223" s="1"/>
  <c r="L37" i="223"/>
  <c r="L29" i="223"/>
  <c r="L30" i="223"/>
  <c r="L31" i="223"/>
  <c r="L32" i="223"/>
  <c r="L33" i="223"/>
  <c r="L34" i="223"/>
  <c r="L35" i="223"/>
  <c r="L9" i="223"/>
  <c r="K2" i="223"/>
  <c r="N11" i="266"/>
  <c r="N7" i="266" s="1"/>
  <c r="M11" i="266"/>
  <c r="M7" i="266" s="1"/>
  <c r="I11" i="266"/>
  <c r="I7" i="266" s="1"/>
  <c r="G11" i="266"/>
  <c r="G7" i="266" s="1"/>
  <c r="E11" i="266"/>
  <c r="E7" i="266" s="1"/>
  <c r="L11" i="266"/>
  <c r="L7" i="266" s="1"/>
  <c r="K11" i="266"/>
  <c r="K7" i="266" s="1"/>
  <c r="J11" i="266"/>
  <c r="J7" i="266" s="1"/>
  <c r="M2" i="266"/>
  <c r="B2" i="266"/>
  <c r="P45" i="266" l="1"/>
  <c r="P35" i="266"/>
  <c r="H7" i="266"/>
  <c r="M62" i="267"/>
  <c r="M14" i="267"/>
  <c r="M13" i="267"/>
  <c r="O7" i="266"/>
  <c r="K13" i="267"/>
  <c r="F13" i="267"/>
  <c r="L14" i="267"/>
  <c r="L13" i="267" s="1"/>
  <c r="G13" i="267"/>
  <c r="H11" i="266"/>
  <c r="O11" i="266"/>
  <c r="E38" i="182"/>
  <c r="F38" i="182"/>
  <c r="G38" i="182"/>
  <c r="H38" i="182"/>
  <c r="I38" i="182"/>
  <c r="D38" i="182"/>
  <c r="J40" i="182"/>
  <c r="J39" i="182"/>
  <c r="J41" i="182"/>
  <c r="J42" i="182"/>
  <c r="J43" i="182"/>
  <c r="J44" i="182"/>
  <c r="E34" i="182"/>
  <c r="F34" i="182"/>
  <c r="G34" i="182"/>
  <c r="H34" i="182"/>
  <c r="I34" i="182"/>
  <c r="D34" i="182"/>
  <c r="D10" i="182" s="1"/>
  <c r="J7" i="233"/>
  <c r="DC9" i="186"/>
  <c r="BM9" i="186"/>
  <c r="BG9" i="186"/>
  <c r="AZ9" i="186"/>
  <c r="AS9" i="186"/>
  <c r="AM9" i="186"/>
  <c r="AF9" i="186"/>
  <c r="Y9" i="186"/>
  <c r="CA9" i="186"/>
  <c r="CH7" i="186"/>
  <c r="CA7" i="186"/>
  <c r="BT7" i="186"/>
  <c r="BM7" i="186"/>
  <c r="P7" i="266" l="1"/>
  <c r="J34" i="182"/>
  <c r="P11" i="266"/>
  <c r="D6" i="182"/>
  <c r="DJ25" i="186"/>
  <c r="BL25" i="186"/>
  <c r="CV7" i="186"/>
  <c r="CO7" i="186"/>
  <c r="CO9" i="186"/>
  <c r="CV9" i="186"/>
  <c r="D9" i="191"/>
  <c r="D8" i="192"/>
  <c r="D10" i="192"/>
  <c r="M12" i="187"/>
  <c r="N12" i="187"/>
  <c r="O12" i="187"/>
  <c r="M13" i="187"/>
  <c r="N13" i="187"/>
  <c r="O13" i="187"/>
  <c r="M14" i="187"/>
  <c r="N14" i="187"/>
  <c r="O14" i="187"/>
  <c r="M15" i="187"/>
  <c r="N15" i="187"/>
  <c r="O15" i="187"/>
  <c r="M16" i="187"/>
  <c r="N16" i="187"/>
  <c r="O16" i="187"/>
  <c r="M17" i="187"/>
  <c r="N17" i="187"/>
  <c r="O17" i="187"/>
  <c r="M18" i="187"/>
  <c r="N18" i="187"/>
  <c r="O18" i="187"/>
  <c r="M19" i="187"/>
  <c r="N19" i="187"/>
  <c r="O19" i="187"/>
  <c r="M20" i="187"/>
  <c r="N20" i="187"/>
  <c r="O20" i="187"/>
  <c r="M21" i="187"/>
  <c r="N21" i="187"/>
  <c r="O21" i="187"/>
  <c r="M22" i="187"/>
  <c r="N22" i="187"/>
  <c r="O22" i="187"/>
  <c r="M23" i="187"/>
  <c r="N23" i="187"/>
  <c r="O23" i="187"/>
  <c r="M24" i="187"/>
  <c r="N24" i="187"/>
  <c r="O24" i="187"/>
  <c r="M25" i="187"/>
  <c r="N25" i="187"/>
  <c r="O25" i="187"/>
  <c r="M26" i="187"/>
  <c r="N26" i="187"/>
  <c r="O26" i="187"/>
  <c r="M27" i="187"/>
  <c r="N27" i="187"/>
  <c r="O27" i="187"/>
  <c r="M28" i="187"/>
  <c r="N28" i="187"/>
  <c r="O28" i="187"/>
  <c r="M29" i="187"/>
  <c r="N29" i="187"/>
  <c r="O29" i="187"/>
  <c r="M30" i="187"/>
  <c r="N30" i="187"/>
  <c r="O30" i="187"/>
  <c r="O11" i="187"/>
  <c r="N11" i="187"/>
  <c r="M11" i="187"/>
  <c r="M7" i="187"/>
  <c r="N7" i="187"/>
  <c r="O7" i="187"/>
  <c r="M8" i="187"/>
  <c r="N8" i="187"/>
  <c r="O8" i="187"/>
  <c r="M9" i="187"/>
  <c r="N9" i="187"/>
  <c r="O9" i="187"/>
  <c r="O6" i="187"/>
  <c r="N6" i="187"/>
  <c r="M6" i="187"/>
  <c r="L10" i="187"/>
  <c r="L5" i="187" s="1"/>
  <c r="K10" i="187"/>
  <c r="K5" i="187" s="1"/>
  <c r="J10" i="187"/>
  <c r="J5" i="187" s="1"/>
  <c r="I10" i="187"/>
  <c r="I5" i="187" s="1"/>
  <c r="H10" i="187"/>
  <c r="H5" i="187" s="1"/>
  <c r="G10" i="187"/>
  <c r="G5" i="187" s="1"/>
  <c r="F10" i="187"/>
  <c r="F5" i="187" s="1"/>
  <c r="E10" i="187"/>
  <c r="E5" i="187" s="1"/>
  <c r="D10" i="187"/>
  <c r="D5" i="187" s="1"/>
  <c r="K8" i="265"/>
  <c r="J8" i="265"/>
  <c r="J20" i="265"/>
  <c r="E7" i="265"/>
  <c r="F7" i="265"/>
  <c r="G7" i="265"/>
  <c r="H7" i="265"/>
  <c r="I7" i="265"/>
  <c r="D7" i="265"/>
  <c r="DK25" i="186" l="1"/>
  <c r="J27" i="265"/>
  <c r="K27" i="265"/>
  <c r="K28" i="265"/>
  <c r="J28" i="265"/>
  <c r="K26" i="265"/>
  <c r="J26" i="265"/>
  <c r="K25" i="265"/>
  <c r="J25" i="265"/>
  <c r="K24" i="265"/>
  <c r="J24" i="265"/>
  <c r="K23" i="265"/>
  <c r="J23" i="265"/>
  <c r="K22" i="265"/>
  <c r="J22" i="265"/>
  <c r="K21" i="265"/>
  <c r="J21" i="265"/>
  <c r="K20" i="265"/>
  <c r="K19" i="265"/>
  <c r="J19" i="265"/>
  <c r="K18" i="265"/>
  <c r="J18" i="265"/>
  <c r="K17" i="265"/>
  <c r="J17" i="265"/>
  <c r="K16" i="265"/>
  <c r="J16" i="265"/>
  <c r="K15" i="265"/>
  <c r="J15" i="265"/>
  <c r="K14" i="265"/>
  <c r="J14" i="265"/>
  <c r="K13" i="265"/>
  <c r="J13" i="265"/>
  <c r="K12" i="265"/>
  <c r="J12" i="265"/>
  <c r="K11" i="265"/>
  <c r="J11" i="265"/>
  <c r="K10" i="265"/>
  <c r="J10" i="265"/>
  <c r="K9" i="265"/>
  <c r="J9" i="265"/>
  <c r="J7" i="265" s="1"/>
  <c r="B1" i="265"/>
  <c r="M10" i="187"/>
  <c r="M5" i="187" s="1"/>
  <c r="N10" i="187"/>
  <c r="N5" i="187" s="1"/>
  <c r="O10" i="187"/>
  <c r="O5" i="187" s="1"/>
  <c r="O5" i="151"/>
  <c r="O6" i="151"/>
  <c r="I5" i="264"/>
  <c r="I6" i="264"/>
  <c r="I7" i="264"/>
  <c r="G2" i="264"/>
  <c r="I11" i="264"/>
  <c r="H8" i="264"/>
  <c r="G8" i="264"/>
  <c r="F8" i="264"/>
  <c r="F10" i="264" s="1"/>
  <c r="E8" i="264"/>
  <c r="E10" i="264" s="1"/>
  <c r="D8" i="264"/>
  <c r="C8" i="264"/>
  <c r="C10" i="264" s="1"/>
  <c r="B2" i="264"/>
  <c r="O1" i="264"/>
  <c r="N1" i="264"/>
  <c r="K7" i="265" l="1"/>
  <c r="G10" i="264"/>
  <c r="CO6" i="186"/>
  <c r="H10" i="264"/>
  <c r="CV6" i="186"/>
  <c r="I8" i="264"/>
  <c r="I9" i="264" s="1"/>
  <c r="G3" i="264"/>
  <c r="D9" i="264"/>
  <c r="H9" i="264"/>
  <c r="D10" i="264"/>
  <c r="E9" i="264"/>
  <c r="F9" i="264"/>
  <c r="C9" i="264"/>
  <c r="G9" i="264"/>
  <c r="I10" i="264" l="1"/>
  <c r="K2" i="151" l="1"/>
  <c r="B116" i="147" l="1"/>
  <c r="D119" i="149" s="1"/>
  <c r="B117" i="147"/>
  <c r="D120" i="149" s="1"/>
  <c r="B115" i="147"/>
  <c r="D118" i="149" s="1"/>
  <c r="A116" i="147"/>
  <c r="C119" i="149" s="1"/>
  <c r="A117" i="147"/>
  <c r="C120" i="149" s="1"/>
  <c r="A115" i="147"/>
  <c r="C118" i="149" s="1"/>
  <c r="E118" i="149" l="1"/>
  <c r="F118" i="149"/>
  <c r="E120" i="149"/>
  <c r="F120" i="149"/>
  <c r="E119" i="149"/>
  <c r="F119" i="149"/>
  <c r="C7" i="149"/>
  <c r="D7" i="149"/>
  <c r="F7" i="149" s="1"/>
  <c r="C8" i="149"/>
  <c r="D8" i="149"/>
  <c r="F8" i="149" s="1"/>
  <c r="C9" i="149"/>
  <c r="D9" i="149"/>
  <c r="F9" i="149" s="1"/>
  <c r="C10" i="149"/>
  <c r="D10" i="149"/>
  <c r="F10" i="149" s="1"/>
  <c r="C11" i="149"/>
  <c r="D11" i="149"/>
  <c r="F11" i="149" s="1"/>
  <c r="E7" i="149" l="1"/>
  <c r="E11" i="149"/>
  <c r="E10" i="149"/>
  <c r="E8" i="149"/>
  <c r="E9" i="149"/>
  <c r="U6" i="149" l="1"/>
  <c r="F31" i="262" l="1"/>
  <c r="F18" i="262"/>
  <c r="F22" i="262"/>
  <c r="J11" i="267" l="1"/>
  <c r="H8" i="273"/>
  <c r="J11" i="272"/>
  <c r="H11" i="271"/>
  <c r="J11" i="268"/>
  <c r="J11" i="270"/>
  <c r="J11" i="269"/>
  <c r="F30" i="262"/>
  <c r="E8" i="273" l="1"/>
  <c r="F8" i="273"/>
  <c r="G8" i="273"/>
  <c r="G11" i="272"/>
  <c r="G11" i="271"/>
  <c r="F11" i="272"/>
  <c r="F11" i="271"/>
  <c r="E11" i="272"/>
  <c r="I11" i="272"/>
  <c r="H11" i="272"/>
  <c r="E11" i="271"/>
  <c r="G11" i="270"/>
  <c r="I11" i="269"/>
  <c r="E11" i="269"/>
  <c r="F11" i="270"/>
  <c r="H11" i="269"/>
  <c r="I11" i="268"/>
  <c r="E11" i="268"/>
  <c r="F11" i="269"/>
  <c r="F11" i="268"/>
  <c r="I11" i="270"/>
  <c r="E11" i="270"/>
  <c r="G11" i="269"/>
  <c r="H11" i="268"/>
  <c r="H11" i="270"/>
  <c r="G11" i="268"/>
  <c r="E35" i="262"/>
  <c r="F11" i="267"/>
  <c r="I11" i="267"/>
  <c r="E11" i="267"/>
  <c r="H11" i="267"/>
  <c r="G11" i="267"/>
  <c r="AJ1120" i="132" l="1"/>
  <c r="AG1120" i="132"/>
  <c r="AJ1119" i="132"/>
  <c r="AG1119" i="132"/>
  <c r="AJ1118" i="132"/>
  <c r="AG1118" i="132"/>
  <c r="AJ1117" i="132"/>
  <c r="AG1117" i="132"/>
  <c r="AJ1116" i="132"/>
  <c r="AG1116" i="132"/>
  <c r="AJ1115" i="132"/>
  <c r="AG1115" i="132"/>
  <c r="AJ1114" i="132"/>
  <c r="AG1114" i="132"/>
  <c r="AJ1113" i="132"/>
  <c r="AG1113" i="132"/>
  <c r="AJ1112" i="132"/>
  <c r="AG1112" i="132"/>
  <c r="AK1111" i="132"/>
  <c r="AK1112" i="132" s="1"/>
  <c r="AK1113" i="132" s="1"/>
  <c r="AK1114" i="132" s="1"/>
  <c r="AK1115" i="132" s="1"/>
  <c r="AK1116" i="132" s="1"/>
  <c r="AK1117" i="132" s="1"/>
  <c r="AK1118" i="132" s="1"/>
  <c r="AK1119" i="132" s="1"/>
  <c r="AK1120" i="132" s="1"/>
  <c r="AA1111" i="132"/>
  <c r="AJ1110" i="132"/>
  <c r="AG1110" i="132"/>
  <c r="AJ1109" i="132"/>
  <c r="AG1109" i="132"/>
  <c r="AJ1108" i="132"/>
  <c r="AG1108" i="132"/>
  <c r="AJ1107" i="132"/>
  <c r="AG1107" i="132"/>
  <c r="AJ1106" i="132"/>
  <c r="AG1106" i="132"/>
  <c r="AJ1105" i="132"/>
  <c r="AG1105" i="132"/>
  <c r="AJ1104" i="132"/>
  <c r="AG1104" i="132"/>
  <c r="AJ1103" i="132"/>
  <c r="AG1103" i="132"/>
  <c r="AJ1102" i="132"/>
  <c r="AG1102" i="132"/>
  <c r="AK1101" i="132"/>
  <c r="AK1102" i="132" s="1"/>
  <c r="AK1103" i="132" s="1"/>
  <c r="AK1104" i="132" s="1"/>
  <c r="AK1105" i="132" s="1"/>
  <c r="AK1106" i="132" s="1"/>
  <c r="AK1107" i="132" s="1"/>
  <c r="AK1108" i="132" s="1"/>
  <c r="AK1109" i="132" s="1"/>
  <c r="AK1110" i="132" s="1"/>
  <c r="AA1101" i="132"/>
  <c r="AJ1100" i="132"/>
  <c r="AG1100" i="132"/>
  <c r="AJ1099" i="132"/>
  <c r="AG1099" i="132"/>
  <c r="AJ1098" i="132"/>
  <c r="AG1098" i="132"/>
  <c r="AJ1097" i="132"/>
  <c r="AG1097" i="132"/>
  <c r="AJ1096" i="132"/>
  <c r="AG1096" i="132"/>
  <c r="AJ1095" i="132"/>
  <c r="AG1095" i="132"/>
  <c r="AJ1094" i="132"/>
  <c r="AG1094" i="132"/>
  <c r="AJ1093" i="132"/>
  <c r="AG1093" i="132"/>
  <c r="AJ1092" i="132"/>
  <c r="AG1092" i="132"/>
  <c r="AK1091" i="132"/>
  <c r="AK1092" i="132" s="1"/>
  <c r="AK1093" i="132" s="1"/>
  <c r="AK1094" i="132" s="1"/>
  <c r="AK1095" i="132" s="1"/>
  <c r="AK1096" i="132" s="1"/>
  <c r="AK1097" i="132" s="1"/>
  <c r="AK1098" i="132" s="1"/>
  <c r="AK1099" i="132" s="1"/>
  <c r="AK1100" i="132" s="1"/>
  <c r="AA1091" i="132"/>
  <c r="AA1090" i="132" l="1"/>
  <c r="AC1111" i="132"/>
  <c r="AC1117" i="132" s="1"/>
  <c r="AD1091" i="132"/>
  <c r="AD1101" i="132"/>
  <c r="AE1101" i="132" s="1"/>
  <c r="AC1091" i="132"/>
  <c r="AC1097" i="132" s="1"/>
  <c r="AH10" i="192"/>
  <c r="I57" i="249"/>
  <c r="AC10" i="249"/>
  <c r="I9" i="191"/>
  <c r="BP10" i="190"/>
  <c r="AR10" i="190"/>
  <c r="AH10" i="190"/>
  <c r="R78" i="186"/>
  <c r="R16" i="186" s="1"/>
  <c r="R9" i="186" s="1"/>
  <c r="CH9" i="186"/>
  <c r="BT9" i="186"/>
  <c r="D78" i="186"/>
  <c r="D16" i="186" s="1"/>
  <c r="D9" i="186" s="1"/>
  <c r="D10" i="190"/>
  <c r="BZ10" i="190"/>
  <c r="AW10" i="190"/>
  <c r="AE1091" i="132" l="1"/>
  <c r="AC1101" i="132"/>
  <c r="AC1107" i="132" s="1"/>
  <c r="AD1111" i="132"/>
  <c r="AE1111" i="132" s="1"/>
  <c r="G14" i="133" l="1"/>
  <c r="D14" i="133"/>
  <c r="C14" i="133"/>
  <c r="J14" i="133"/>
  <c r="E14" i="133"/>
  <c r="F14" i="133"/>
  <c r="I14" i="133"/>
  <c r="AC1090" i="132"/>
  <c r="AD1090" i="132"/>
  <c r="I61" i="255"/>
  <c r="I62" i="255"/>
  <c r="I51" i="255"/>
  <c r="I52" i="255"/>
  <c r="I53" i="255"/>
  <c r="J39" i="241"/>
  <c r="J40" i="241"/>
  <c r="J41" i="241"/>
  <c r="J42" i="241"/>
  <c r="J39" i="240"/>
  <c r="O39" i="240"/>
  <c r="J40" i="240"/>
  <c r="O40" i="240"/>
  <c r="J41" i="240"/>
  <c r="O41" i="240"/>
  <c r="H37" i="239"/>
  <c r="H36" i="239"/>
  <c r="J35" i="238"/>
  <c r="J36" i="238"/>
  <c r="J38" i="236"/>
  <c r="O38" i="236"/>
  <c r="J39" i="236"/>
  <c r="P39" i="236" s="1"/>
  <c r="O39" i="236"/>
  <c r="J40" i="236"/>
  <c r="O40" i="236"/>
  <c r="J37" i="236"/>
  <c r="O37" i="236"/>
  <c r="J41" i="236"/>
  <c r="O41" i="236"/>
  <c r="J42" i="236"/>
  <c r="O42" i="236"/>
  <c r="J38" i="235"/>
  <c r="J39" i="235"/>
  <c r="J40" i="235"/>
  <c r="J41" i="235"/>
  <c r="J32" i="231"/>
  <c r="O32" i="231"/>
  <c r="J33" i="231"/>
  <c r="O33" i="231"/>
  <c r="J34" i="231"/>
  <c r="O34" i="231"/>
  <c r="I2" i="182"/>
  <c r="H2" i="182"/>
  <c r="O3" i="233"/>
  <c r="N3" i="233"/>
  <c r="DG2" i="186"/>
  <c r="DD2" i="186"/>
  <c r="CM2" i="190"/>
  <c r="CL2" i="190"/>
  <c r="AL2" i="191"/>
  <c r="AK2" i="191"/>
  <c r="AS2" i="249"/>
  <c r="AR2" i="249"/>
  <c r="BB2" i="192"/>
  <c r="BA2" i="192"/>
  <c r="H1" i="263"/>
  <c r="G1" i="263"/>
  <c r="P40" i="236" l="1"/>
  <c r="P38" i="236"/>
  <c r="P40" i="240"/>
  <c r="P39" i="240"/>
  <c r="P37" i="236"/>
  <c r="P41" i="236"/>
  <c r="P41" i="240"/>
  <c r="P42" i="236"/>
  <c r="BL2" i="186"/>
  <c r="BL75" i="186"/>
  <c r="DJ75" i="186"/>
  <c r="BL76" i="186"/>
  <c r="DJ76" i="186"/>
  <c r="K78" i="186"/>
  <c r="K16" i="186" s="1"/>
  <c r="K9" i="186" s="1"/>
  <c r="BL18" i="186"/>
  <c r="BL47" i="186"/>
  <c r="BL50" i="186"/>
  <c r="BL44" i="186"/>
  <c r="BL54" i="186"/>
  <c r="BL55" i="186"/>
  <c r="BL56" i="186"/>
  <c r="BL57" i="186"/>
  <c r="BL58" i="186"/>
  <c r="BL59" i="186"/>
  <c r="BL60" i="186"/>
  <c r="BL61" i="186"/>
  <c r="BL62" i="186"/>
  <c r="BL63" i="186"/>
  <c r="BL64" i="186"/>
  <c r="BL65" i="186"/>
  <c r="BL66" i="186"/>
  <c r="BL67" i="186"/>
  <c r="BL68" i="186"/>
  <c r="BL69" i="186"/>
  <c r="BL70" i="186"/>
  <c r="BL71" i="186"/>
  <c r="BL72" i="186"/>
  <c r="BL73" i="186"/>
  <c r="BL74" i="186"/>
  <c r="DJ29" i="186"/>
  <c r="DJ27" i="186"/>
  <c r="DJ19" i="186"/>
  <c r="DJ39" i="186"/>
  <c r="DJ51" i="186"/>
  <c r="DJ38" i="186"/>
  <c r="DJ42" i="186"/>
  <c r="DJ18" i="186"/>
  <c r="DJ47" i="186"/>
  <c r="DJ50" i="186"/>
  <c r="DJ44" i="186"/>
  <c r="DJ54" i="186"/>
  <c r="DJ55" i="186"/>
  <c r="DJ56" i="186"/>
  <c r="DJ57" i="186"/>
  <c r="DJ58" i="186"/>
  <c r="DJ59" i="186"/>
  <c r="DJ60" i="186"/>
  <c r="DJ61" i="186"/>
  <c r="DJ62" i="186"/>
  <c r="DJ63" i="186"/>
  <c r="DJ64" i="186"/>
  <c r="DJ65" i="186"/>
  <c r="DJ66" i="186"/>
  <c r="DJ67" i="186"/>
  <c r="DJ68" i="186"/>
  <c r="DJ69" i="186"/>
  <c r="DJ70" i="186"/>
  <c r="DJ71" i="186"/>
  <c r="DJ72" i="186"/>
  <c r="DJ73" i="186"/>
  <c r="DJ74" i="186"/>
  <c r="DJ52" i="186"/>
  <c r="DJ28" i="186"/>
  <c r="DJ48" i="186"/>
  <c r="DJ15" i="186"/>
  <c r="DJ11" i="186"/>
  <c r="DJ41" i="186"/>
  <c r="DJ22" i="186"/>
  <c r="DJ12" i="186"/>
  <c r="DJ20" i="186"/>
  <c r="DJ46" i="186"/>
  <c r="DJ24" i="186"/>
  <c r="DJ35" i="186"/>
  <c r="DJ31" i="186"/>
  <c r="DJ30" i="186"/>
  <c r="DJ32" i="186"/>
  <c r="DJ17" i="186"/>
  <c r="DJ49" i="186"/>
  <c r="DJ40" i="186"/>
  <c r="DJ53" i="186"/>
  <c r="DJ14" i="186"/>
  <c r="DJ36" i="186"/>
  <c r="DJ13" i="186"/>
  <c r="DJ45" i="186"/>
  <c r="DJ16" i="186"/>
  <c r="DJ43" i="186"/>
  <c r="DJ21" i="186"/>
  <c r="DJ26" i="186"/>
  <c r="DJ34" i="186"/>
  <c r="DJ23" i="186"/>
  <c r="DJ33" i="186"/>
  <c r="DJ37" i="186"/>
  <c r="BL43" i="186"/>
  <c r="BL37" i="186"/>
  <c r="BL42" i="186"/>
  <c r="BL38" i="186"/>
  <c r="BL51" i="186"/>
  <c r="BL39" i="186"/>
  <c r="BL19" i="186"/>
  <c r="BL27" i="186"/>
  <c r="DK27" i="186" s="1"/>
  <c r="BL29" i="186"/>
  <c r="BL28" i="186"/>
  <c r="BL48" i="186"/>
  <c r="BL15" i="186"/>
  <c r="BL11" i="186"/>
  <c r="BL41" i="186"/>
  <c r="BL22" i="186"/>
  <c r="BL12" i="186"/>
  <c r="BL20" i="186"/>
  <c r="BL46" i="186"/>
  <c r="BL24" i="186"/>
  <c r="BL35" i="186"/>
  <c r="BL31" i="186"/>
  <c r="BL30" i="186"/>
  <c r="BL32" i="186"/>
  <c r="BL17" i="186"/>
  <c r="BL49" i="186"/>
  <c r="BL40" i="186"/>
  <c r="BL53" i="186"/>
  <c r="BL14" i="186"/>
  <c r="BL36" i="186"/>
  <c r="BL13" i="186"/>
  <c r="BL45" i="186"/>
  <c r="BL21" i="186"/>
  <c r="DK21" i="186" s="1"/>
  <c r="BL26" i="186"/>
  <c r="BL34" i="186"/>
  <c r="BL23" i="186"/>
  <c r="BL33" i="186"/>
  <c r="BL52" i="186"/>
  <c r="AZ7" i="186"/>
  <c r="AS7" i="186"/>
  <c r="AM7" i="186"/>
  <c r="AF7" i="186"/>
  <c r="Y7" i="186"/>
  <c r="R7" i="186"/>
  <c r="K7" i="186"/>
  <c r="D7" i="186"/>
  <c r="W2" i="191"/>
  <c r="AL31" i="191"/>
  <c r="AC7" i="191"/>
  <c r="X7" i="191"/>
  <c r="S7" i="191"/>
  <c r="N7" i="191"/>
  <c r="I7" i="191"/>
  <c r="D7" i="191"/>
  <c r="AH9" i="191"/>
  <c r="N9" i="191"/>
  <c r="S9" i="191"/>
  <c r="X9" i="191"/>
  <c r="AC9" i="191"/>
  <c r="AL11" i="191"/>
  <c r="AL42" i="191"/>
  <c r="AL41" i="191"/>
  <c r="AL40" i="191"/>
  <c r="AL39" i="191"/>
  <c r="AL38" i="191"/>
  <c r="AL37" i="191"/>
  <c r="AL36" i="191"/>
  <c r="AL35" i="191"/>
  <c r="AL34" i="191"/>
  <c r="AL33" i="191"/>
  <c r="AL32" i="191"/>
  <c r="AL30" i="191"/>
  <c r="AL29" i="191"/>
  <c r="AL28" i="191"/>
  <c r="AL27" i="191"/>
  <c r="AL26" i="191"/>
  <c r="AL25" i="191"/>
  <c r="AL24" i="191"/>
  <c r="AL23" i="191"/>
  <c r="AL22" i="191"/>
  <c r="AL21" i="191"/>
  <c r="AL20" i="191"/>
  <c r="AL19" i="191"/>
  <c r="AL18" i="191"/>
  <c r="AL17" i="191"/>
  <c r="AL16" i="191"/>
  <c r="AL15" i="191"/>
  <c r="AL14" i="191"/>
  <c r="AL13" i="191"/>
  <c r="AL12" i="191"/>
  <c r="CN13" i="190"/>
  <c r="CN14" i="190"/>
  <c r="CN15" i="190"/>
  <c r="CN16" i="190"/>
  <c r="CN17" i="190"/>
  <c r="CN18" i="190"/>
  <c r="CN19" i="190"/>
  <c r="CN20" i="190"/>
  <c r="CN21" i="190"/>
  <c r="CN22" i="190"/>
  <c r="CN23" i="190"/>
  <c r="CN24" i="190"/>
  <c r="CN25" i="190"/>
  <c r="CN26" i="190"/>
  <c r="CN27" i="190"/>
  <c r="CN28" i="190"/>
  <c r="CN29" i="190"/>
  <c r="CN30" i="190"/>
  <c r="CN31" i="190"/>
  <c r="CN32" i="190"/>
  <c r="CN33" i="190"/>
  <c r="CN34" i="190"/>
  <c r="CN35" i="190"/>
  <c r="CN36" i="190"/>
  <c r="CN37" i="190"/>
  <c r="CN38" i="190"/>
  <c r="CN39" i="190"/>
  <c r="CN40" i="190"/>
  <c r="CN41" i="190"/>
  <c r="CN42" i="190"/>
  <c r="CN43" i="190"/>
  <c r="CN44" i="190"/>
  <c r="CN45" i="190"/>
  <c r="CN12" i="190"/>
  <c r="CJ10" i="190"/>
  <c r="BK10" i="190"/>
  <c r="BU10" i="190"/>
  <c r="CE10" i="190"/>
  <c r="BF10" i="190"/>
  <c r="BE13" i="190"/>
  <c r="BE14" i="190"/>
  <c r="BE15" i="190"/>
  <c r="BE16" i="190"/>
  <c r="BE17" i="190"/>
  <c r="BE18" i="190"/>
  <c r="BE19" i="190"/>
  <c r="BE20" i="190"/>
  <c r="BE21" i="190"/>
  <c r="BE22" i="190"/>
  <c r="BE23" i="190"/>
  <c r="BE24" i="190"/>
  <c r="BE25" i="190"/>
  <c r="BE26" i="190"/>
  <c r="BE27" i="190"/>
  <c r="BE28" i="190"/>
  <c r="BE29" i="190"/>
  <c r="BE30" i="190"/>
  <c r="BE31" i="190"/>
  <c r="BE32" i="190"/>
  <c r="BE33" i="190"/>
  <c r="BE34" i="190"/>
  <c r="BE35" i="190"/>
  <c r="BE36" i="190"/>
  <c r="BE37" i="190"/>
  <c r="BE38" i="190"/>
  <c r="BE39" i="190"/>
  <c r="BE40" i="190"/>
  <c r="BE41" i="190"/>
  <c r="BE42" i="190"/>
  <c r="BE43" i="190"/>
  <c r="BE44" i="190"/>
  <c r="BE45" i="190"/>
  <c r="BE12" i="190"/>
  <c r="BB10" i="190"/>
  <c r="I10" i="190"/>
  <c r="N10" i="190"/>
  <c r="S10" i="190"/>
  <c r="X10" i="190"/>
  <c r="AC10" i="190"/>
  <c r="AM10" i="190"/>
  <c r="CE8" i="190"/>
  <c r="BZ8" i="190"/>
  <c r="BU8" i="190"/>
  <c r="BP8" i="190"/>
  <c r="BK8" i="190"/>
  <c r="BF8" i="190"/>
  <c r="AW8" i="190"/>
  <c r="AR8" i="190"/>
  <c r="AM8" i="190"/>
  <c r="AH8" i="190"/>
  <c r="AC8" i="190"/>
  <c r="X8" i="190"/>
  <c r="S8" i="190"/>
  <c r="N8" i="190"/>
  <c r="I8" i="190"/>
  <c r="D8" i="190"/>
  <c r="AM8" i="249"/>
  <c r="AH8" i="249"/>
  <c r="AC8" i="249"/>
  <c r="X8" i="249"/>
  <c r="S8" i="249"/>
  <c r="N8" i="249"/>
  <c r="I8" i="249"/>
  <c r="D8" i="249"/>
  <c r="AW13" i="249"/>
  <c r="AW14" i="249"/>
  <c r="AW15" i="249"/>
  <c r="AW16" i="249"/>
  <c r="AW17" i="249"/>
  <c r="AW18" i="249"/>
  <c r="AW19" i="249"/>
  <c r="AW21" i="249"/>
  <c r="AW22" i="249"/>
  <c r="AW23" i="249"/>
  <c r="AW24" i="249"/>
  <c r="AW25" i="249"/>
  <c r="AW26" i="249"/>
  <c r="AW27" i="249"/>
  <c r="AW28" i="249"/>
  <c r="AW29" i="249"/>
  <c r="AW30" i="249"/>
  <c r="AW31" i="249"/>
  <c r="AW32" i="249"/>
  <c r="AW33" i="249"/>
  <c r="AW34" i="249"/>
  <c r="AW35" i="249"/>
  <c r="AW36" i="249"/>
  <c r="AW37" i="249"/>
  <c r="AW38" i="249"/>
  <c r="AW39" i="249"/>
  <c r="AW40" i="249"/>
  <c r="AW41" i="249"/>
  <c r="AW42" i="249"/>
  <c r="AW43" i="249"/>
  <c r="AW44" i="249"/>
  <c r="AW45" i="249"/>
  <c r="AW46" i="249"/>
  <c r="AW47" i="249"/>
  <c r="AW48" i="249"/>
  <c r="AW49" i="249"/>
  <c r="AW50" i="249"/>
  <c r="AW51" i="249"/>
  <c r="AW52" i="249"/>
  <c r="AW53" i="249"/>
  <c r="AW54" i="249"/>
  <c r="AW55" i="249"/>
  <c r="AW12" i="249"/>
  <c r="AR10" i="249"/>
  <c r="AM10" i="249"/>
  <c r="S10" i="249"/>
  <c r="X10" i="249"/>
  <c r="AH10" i="249"/>
  <c r="N57" i="249"/>
  <c r="D57" i="249"/>
  <c r="D20" i="249" s="1"/>
  <c r="AF2" i="192"/>
  <c r="DK26" i="186" l="1"/>
  <c r="DK33" i="186"/>
  <c r="DK38" i="186"/>
  <c r="DK36" i="186"/>
  <c r="DK43" i="186"/>
  <c r="DK49" i="186"/>
  <c r="DK23" i="186"/>
  <c r="DK17" i="186"/>
  <c r="DK12" i="186"/>
  <c r="CN10" i="190"/>
  <c r="DK14" i="186"/>
  <c r="DK15" i="186"/>
  <c r="DK39" i="186"/>
  <c r="DK37" i="186"/>
  <c r="DK75" i="186"/>
  <c r="DK34" i="186"/>
  <c r="DK35" i="186"/>
  <c r="AL9" i="191"/>
  <c r="DK13" i="186"/>
  <c r="BE10" i="190"/>
  <c r="DJ9" i="186"/>
  <c r="DK69" i="186"/>
  <c r="DK65" i="186"/>
  <c r="DK52" i="186"/>
  <c r="DK44" i="186"/>
  <c r="DK68" i="186"/>
  <c r="DK60" i="186"/>
  <c r="DK56" i="186"/>
  <c r="DK50" i="186"/>
  <c r="DK45" i="186"/>
  <c r="DK53" i="186"/>
  <c r="DK32" i="186"/>
  <c r="DK24" i="186"/>
  <c r="DK22" i="186"/>
  <c r="DK48" i="186"/>
  <c r="DK19" i="186"/>
  <c r="DK42" i="186"/>
  <c r="DK20" i="186"/>
  <c r="DK11" i="186"/>
  <c r="DK51" i="186"/>
  <c r="DK29" i="186"/>
  <c r="DK67" i="186"/>
  <c r="DK63" i="186"/>
  <c r="DK59" i="186"/>
  <c r="DK55" i="186"/>
  <c r="DK47" i="186"/>
  <c r="DK64" i="186"/>
  <c r="CO13" i="190"/>
  <c r="DK40" i="186"/>
  <c r="DK30" i="186"/>
  <c r="DK46" i="186"/>
  <c r="DK41" i="186"/>
  <c r="DK28" i="186"/>
  <c r="DK66" i="186"/>
  <c r="DK62" i="186"/>
  <c r="DK58" i="186"/>
  <c r="DK54" i="186"/>
  <c r="DK18" i="186"/>
  <c r="DK76" i="186"/>
  <c r="DK31" i="186"/>
  <c r="DK70" i="186"/>
  <c r="DK73" i="186"/>
  <c r="DK74" i="186"/>
  <c r="DK71" i="186"/>
  <c r="DK72" i="186"/>
  <c r="DK61" i="186"/>
  <c r="DK57" i="186"/>
  <c r="BL16" i="186"/>
  <c r="BL9" i="186" s="1"/>
  <c r="BE13" i="192"/>
  <c r="BE14" i="192"/>
  <c r="BE15" i="192"/>
  <c r="BE16" i="192"/>
  <c r="BE17" i="192"/>
  <c r="BE18" i="192"/>
  <c r="BE19" i="192"/>
  <c r="BE20" i="192"/>
  <c r="BE21" i="192"/>
  <c r="BE22" i="192"/>
  <c r="BE23" i="192"/>
  <c r="BE24" i="192"/>
  <c r="BE25" i="192"/>
  <c r="BE26" i="192"/>
  <c r="BE27" i="192"/>
  <c r="BE28" i="192"/>
  <c r="BE29" i="192"/>
  <c r="BE30" i="192"/>
  <c r="BE31" i="192"/>
  <c r="BE32" i="192"/>
  <c r="BE33" i="192"/>
  <c r="BE34" i="192"/>
  <c r="BE35" i="192"/>
  <c r="BE36" i="192"/>
  <c r="BE37" i="192"/>
  <c r="BE12" i="192"/>
  <c r="I10" i="192"/>
  <c r="N10" i="192"/>
  <c r="S10" i="192"/>
  <c r="X10" i="192"/>
  <c r="AC10" i="192"/>
  <c r="AM10" i="192"/>
  <c r="AR10" i="192"/>
  <c r="AW10" i="192"/>
  <c r="BB10" i="192"/>
  <c r="AW8" i="192"/>
  <c r="AR8" i="192"/>
  <c r="AM8" i="192"/>
  <c r="AH8" i="192"/>
  <c r="AC8" i="192"/>
  <c r="X8" i="192"/>
  <c r="S8" i="192"/>
  <c r="N8" i="192"/>
  <c r="I8" i="192"/>
  <c r="BE10" i="192" l="1"/>
  <c r="DK16" i="186"/>
  <c r="DK9" i="186" s="1"/>
  <c r="L30" i="149"/>
  <c r="F19" i="151"/>
  <c r="G3" i="263"/>
  <c r="B2" i="263"/>
  <c r="S16" i="151"/>
  <c r="R5" i="151" s="1"/>
  <c r="I21" i="133" s="1"/>
  <c r="O11" i="151"/>
  <c r="R11" i="151" s="1"/>
  <c r="S22" i="151"/>
  <c r="I36" i="223" l="1"/>
  <c r="I6" i="223" s="1"/>
  <c r="J36" i="223"/>
  <c r="J6" i="223" s="1"/>
  <c r="F50" i="256" l="1"/>
  <c r="E58" i="256"/>
  <c r="L58" i="256"/>
  <c r="I58" i="256"/>
  <c r="G18" i="256"/>
  <c r="E18" i="256"/>
  <c r="E17" i="256" l="1"/>
  <c r="L35" i="149"/>
  <c r="L36" i="149"/>
  <c r="L37" i="149"/>
  <c r="L38" i="149"/>
  <c r="L39" i="149"/>
  <c r="L34" i="149"/>
  <c r="L23" i="149"/>
  <c r="L24" i="149"/>
  <c r="L25" i="149"/>
  <c r="L26" i="149"/>
  <c r="L27" i="149"/>
  <c r="L28" i="149"/>
  <c r="L29" i="149"/>
  <c r="L31" i="149"/>
  <c r="L22" i="149"/>
  <c r="P7" i="149"/>
  <c r="P8" i="149"/>
  <c r="P9" i="149"/>
  <c r="P10" i="149"/>
  <c r="P11" i="149"/>
  <c r="P12" i="149"/>
  <c r="P13" i="149"/>
  <c r="P14" i="149"/>
  <c r="P15" i="149"/>
  <c r="P16" i="149"/>
  <c r="P17" i="149"/>
  <c r="P18" i="149"/>
  <c r="P19" i="149"/>
  <c r="P20" i="149"/>
  <c r="P21" i="149"/>
  <c r="P22" i="149"/>
  <c r="P23" i="149"/>
  <c r="P24" i="149"/>
  <c r="P25" i="149"/>
  <c r="P26" i="149"/>
  <c r="P27" i="149"/>
  <c r="P28" i="149"/>
  <c r="P29" i="149"/>
  <c r="P30" i="149"/>
  <c r="P31" i="149"/>
  <c r="P32" i="149"/>
  <c r="P33" i="149"/>
  <c r="P34" i="149"/>
  <c r="P35" i="149"/>
  <c r="P36" i="149"/>
  <c r="P37" i="149"/>
  <c r="P38" i="149"/>
  <c r="P39" i="149"/>
  <c r="P40" i="149"/>
  <c r="P41" i="149"/>
  <c r="P42" i="149"/>
  <c r="P43" i="149"/>
  <c r="P44" i="149"/>
  <c r="P45" i="149"/>
  <c r="P46" i="149"/>
  <c r="P47" i="149"/>
  <c r="P48" i="149"/>
  <c r="P49" i="149"/>
  <c r="P50" i="149"/>
  <c r="P51" i="149"/>
  <c r="P52" i="149"/>
  <c r="P6" i="149"/>
  <c r="AA6" i="132"/>
  <c r="AC6" i="132" l="1"/>
  <c r="AD6" i="132"/>
  <c r="B38" i="133"/>
  <c r="I35" i="255" l="1"/>
  <c r="K35" i="260"/>
  <c r="L35" i="260"/>
  <c r="L36" i="260"/>
  <c r="K36" i="260"/>
  <c r="G8" i="151"/>
  <c r="AF6" i="186" s="1"/>
  <c r="H8" i="151"/>
  <c r="J41" i="233"/>
  <c r="O41" i="233"/>
  <c r="P3" i="231"/>
  <c r="M36" i="256"/>
  <c r="C12" i="149"/>
  <c r="D12" i="149"/>
  <c r="C13" i="149"/>
  <c r="D13" i="149"/>
  <c r="C14" i="149"/>
  <c r="D14" i="149"/>
  <c r="C15" i="149"/>
  <c r="D15" i="149"/>
  <c r="C16" i="149"/>
  <c r="D16" i="149"/>
  <c r="C17" i="149"/>
  <c r="D17" i="149"/>
  <c r="C18" i="149"/>
  <c r="D18" i="149"/>
  <c r="C19" i="149"/>
  <c r="D19" i="149"/>
  <c r="C20" i="149"/>
  <c r="D20" i="149"/>
  <c r="C21" i="149"/>
  <c r="D21" i="149"/>
  <c r="C22" i="149"/>
  <c r="D22" i="149"/>
  <c r="C23" i="149"/>
  <c r="D23" i="149"/>
  <c r="C24" i="149"/>
  <c r="D24" i="149"/>
  <c r="C25" i="149"/>
  <c r="D25" i="149"/>
  <c r="C26" i="149"/>
  <c r="D26" i="149"/>
  <c r="C27" i="149"/>
  <c r="D27" i="149"/>
  <c r="C28" i="149"/>
  <c r="D28" i="149"/>
  <c r="C29" i="149"/>
  <c r="D29" i="149"/>
  <c r="C30" i="149"/>
  <c r="D30" i="149"/>
  <c r="C31" i="149"/>
  <c r="D31" i="149"/>
  <c r="C32" i="149"/>
  <c r="D32" i="149"/>
  <c r="C33" i="149"/>
  <c r="D33" i="149"/>
  <c r="C34" i="149"/>
  <c r="D34" i="149"/>
  <c r="C35" i="149"/>
  <c r="D35" i="149"/>
  <c r="C36" i="149"/>
  <c r="D36" i="149"/>
  <c r="C37" i="149"/>
  <c r="D37" i="149"/>
  <c r="C38" i="149"/>
  <c r="D38" i="149"/>
  <c r="C39" i="149"/>
  <c r="D39" i="149"/>
  <c r="C40" i="149"/>
  <c r="D40" i="149"/>
  <c r="C41" i="149"/>
  <c r="D41" i="149"/>
  <c r="C42" i="149"/>
  <c r="D42" i="149"/>
  <c r="C43" i="149"/>
  <c r="D43" i="149"/>
  <c r="C44" i="149"/>
  <c r="D44" i="149"/>
  <c r="C45" i="149"/>
  <c r="D45" i="149"/>
  <c r="C46" i="149"/>
  <c r="D46" i="149"/>
  <c r="C47" i="149"/>
  <c r="D47" i="149"/>
  <c r="C48" i="149"/>
  <c r="D48" i="149"/>
  <c r="C149" i="149"/>
  <c r="D149" i="149"/>
  <c r="M35" i="260" l="1"/>
  <c r="AM6" i="186"/>
  <c r="H9" i="151"/>
  <c r="X7" i="249"/>
  <c r="F47" i="149"/>
  <c r="E47" i="149"/>
  <c r="F45" i="149"/>
  <c r="E45" i="149"/>
  <c r="F43" i="149"/>
  <c r="E43" i="149"/>
  <c r="F41" i="149"/>
  <c r="E41" i="149"/>
  <c r="F39" i="149"/>
  <c r="E39" i="149"/>
  <c r="F37" i="149"/>
  <c r="E37" i="149"/>
  <c r="F35" i="149"/>
  <c r="E35" i="149"/>
  <c r="F33" i="149"/>
  <c r="E33" i="149"/>
  <c r="F31" i="149"/>
  <c r="E31" i="149"/>
  <c r="F29" i="149"/>
  <c r="E29" i="149"/>
  <c r="F27" i="149"/>
  <c r="E27" i="149"/>
  <c r="F25" i="149"/>
  <c r="E25" i="149"/>
  <c r="E23" i="149"/>
  <c r="F21" i="149"/>
  <c r="E21" i="149"/>
  <c r="F19" i="149"/>
  <c r="E19" i="149"/>
  <c r="F17" i="149"/>
  <c r="E17" i="149"/>
  <c r="F15" i="149"/>
  <c r="E15" i="149"/>
  <c r="F13" i="149"/>
  <c r="E13" i="149"/>
  <c r="AC7" i="249"/>
  <c r="P41" i="233"/>
  <c r="F48" i="149"/>
  <c r="E48" i="149"/>
  <c r="F46" i="149"/>
  <c r="E46" i="149"/>
  <c r="F44" i="149"/>
  <c r="E44" i="149"/>
  <c r="F42" i="149"/>
  <c r="E42" i="149"/>
  <c r="F40" i="149"/>
  <c r="E40" i="149"/>
  <c r="F38" i="149"/>
  <c r="E38" i="149"/>
  <c r="F36" i="149"/>
  <c r="E36" i="149"/>
  <c r="F34" i="149"/>
  <c r="E34" i="149"/>
  <c r="F32" i="149"/>
  <c r="E32" i="149"/>
  <c r="F30" i="149"/>
  <c r="E30" i="149"/>
  <c r="F28" i="149"/>
  <c r="E28" i="149"/>
  <c r="F26" i="149"/>
  <c r="E26" i="149"/>
  <c r="F24" i="149"/>
  <c r="E24" i="149"/>
  <c r="F22" i="149"/>
  <c r="E22" i="149"/>
  <c r="F20" i="149"/>
  <c r="E20" i="149"/>
  <c r="F18" i="149"/>
  <c r="E18" i="149"/>
  <c r="F16" i="149"/>
  <c r="E16" i="149"/>
  <c r="F14" i="149"/>
  <c r="E14" i="149"/>
  <c r="F12" i="149"/>
  <c r="E12" i="149"/>
  <c r="M36" i="260"/>
  <c r="E40" i="262"/>
  <c r="E38" i="262"/>
  <c r="E39" i="262"/>
  <c r="E37" i="262"/>
  <c r="H10" i="151"/>
  <c r="G10" i="151"/>
  <c r="G9" i="151"/>
  <c r="I25" i="224"/>
  <c r="I12" i="224" l="1"/>
  <c r="K11" i="224"/>
  <c r="K38" i="224"/>
  <c r="J25" i="224"/>
  <c r="K25" i="224" s="1"/>
  <c r="K24" i="224"/>
  <c r="J12" i="224"/>
  <c r="K22" i="224"/>
  <c r="K12" i="224" l="1"/>
  <c r="D1" i="149"/>
  <c r="C1" i="149"/>
  <c r="R1" i="151"/>
  <c r="Q1" i="151"/>
  <c r="M1" i="148"/>
  <c r="L1" i="148"/>
  <c r="AF1" i="132"/>
  <c r="AE1" i="132"/>
  <c r="D3" i="262"/>
  <c r="C3" i="262"/>
  <c r="K2" i="224"/>
  <c r="J2" i="224"/>
  <c r="I1" i="133" l="1"/>
  <c r="H1" i="133"/>
  <c r="G3" i="133"/>
  <c r="J26" i="241" l="1"/>
  <c r="K3" i="235"/>
  <c r="G69" i="256"/>
  <c r="F69" i="256"/>
  <c r="E69" i="256"/>
  <c r="J18" i="256"/>
  <c r="I18" i="256"/>
  <c r="I17" i="256"/>
  <c r="J58" i="256"/>
  <c r="J17" i="256" s="1"/>
  <c r="H18" i="256"/>
  <c r="I50" i="256"/>
  <c r="I16" i="256" s="1"/>
  <c r="J50" i="256"/>
  <c r="J16" i="256" s="1"/>
  <c r="H50" i="256"/>
  <c r="H16" i="256" s="1"/>
  <c r="K14" i="256"/>
  <c r="J14" i="256"/>
  <c r="I14" i="256"/>
  <c r="L15" i="256"/>
  <c r="K15" i="256"/>
  <c r="H15" i="256"/>
  <c r="I15" i="256"/>
  <c r="J15" i="256"/>
  <c r="L14" i="256"/>
  <c r="H14" i="256"/>
  <c r="M35" i="256"/>
  <c r="M37" i="256"/>
  <c r="M38" i="256"/>
  <c r="M39" i="256"/>
  <c r="M40" i="256"/>
  <c r="M41" i="256"/>
  <c r="M42" i="256"/>
  <c r="M43" i="256"/>
  <c r="M44" i="256"/>
  <c r="M45" i="256"/>
  <c r="M46" i="256"/>
  <c r="M47" i="256"/>
  <c r="M48" i="256"/>
  <c r="J13" i="256" l="1"/>
  <c r="J12" i="256" s="1"/>
  <c r="I13" i="256"/>
  <c r="I12" i="256" s="1"/>
  <c r="F56" i="262"/>
  <c r="H11" i="259" l="1"/>
  <c r="H11" i="258"/>
  <c r="N11" i="236"/>
  <c r="N11" i="240"/>
  <c r="G11" i="239"/>
  <c r="J11" i="260"/>
  <c r="J8" i="248"/>
  <c r="H11" i="257"/>
  <c r="H10" i="255"/>
  <c r="I11" i="241"/>
  <c r="I11" i="238"/>
  <c r="I11" i="235"/>
  <c r="H11" i="261"/>
  <c r="I11" i="240"/>
  <c r="I11" i="236"/>
  <c r="B1" i="262"/>
  <c r="G2" i="262"/>
  <c r="H11" i="260" l="1"/>
  <c r="N11" i="231"/>
  <c r="I11" i="260"/>
  <c r="K11" i="236"/>
  <c r="D11" i="239"/>
  <c r="G11" i="260"/>
  <c r="G11" i="259"/>
  <c r="G11" i="258"/>
  <c r="M11" i="231"/>
  <c r="M11" i="236"/>
  <c r="M11" i="240"/>
  <c r="F11" i="239"/>
  <c r="E11" i="260"/>
  <c r="K11" i="240"/>
  <c r="F11" i="260"/>
  <c r="F11" i="259"/>
  <c r="F11" i="258"/>
  <c r="L11" i="231"/>
  <c r="L11" i="236"/>
  <c r="L11" i="240"/>
  <c r="E11" i="239"/>
  <c r="E11" i="259"/>
  <c r="E11" i="258"/>
  <c r="K11" i="231"/>
  <c r="F8" i="248"/>
  <c r="F11" i="261"/>
  <c r="E11" i="241"/>
  <c r="G11" i="240"/>
  <c r="E11" i="238"/>
  <c r="G11" i="236"/>
  <c r="E11" i="235"/>
  <c r="G11" i="231"/>
  <c r="I10" i="256"/>
  <c r="H10" i="256"/>
  <c r="D11" i="240"/>
  <c r="D11" i="236"/>
  <c r="D11" i="231"/>
  <c r="I8" i="248"/>
  <c r="E8" i="248"/>
  <c r="E11" i="261"/>
  <c r="G11" i="257"/>
  <c r="G10" i="255"/>
  <c r="H11" i="241"/>
  <c r="D11" i="241"/>
  <c r="F11" i="240"/>
  <c r="H11" i="238"/>
  <c r="D11" i="238"/>
  <c r="F11" i="236"/>
  <c r="H11" i="235"/>
  <c r="D11" i="235"/>
  <c r="F11" i="231"/>
  <c r="J10" i="256"/>
  <c r="G10" i="256"/>
  <c r="G11" i="261"/>
  <c r="F11" i="241"/>
  <c r="F11" i="238"/>
  <c r="H11" i="231"/>
  <c r="E10" i="256"/>
  <c r="H8" i="248"/>
  <c r="F11" i="257"/>
  <c r="F10" i="255"/>
  <c r="G11" i="241"/>
  <c r="E11" i="240"/>
  <c r="G11" i="238"/>
  <c r="E11" i="236"/>
  <c r="G11" i="235"/>
  <c r="I11" i="231"/>
  <c r="E11" i="231"/>
  <c r="K10" i="256"/>
  <c r="F10" i="256"/>
  <c r="G8" i="248"/>
  <c r="E11" i="257"/>
  <c r="E10" i="255"/>
  <c r="H11" i="240"/>
  <c r="H11" i="236"/>
  <c r="F11" i="235"/>
  <c r="L10" i="256"/>
  <c r="E44" i="262"/>
  <c r="E42" i="262"/>
  <c r="E43" i="262"/>
  <c r="E36" i="262"/>
  <c r="E41" i="262"/>
  <c r="H57" i="261"/>
  <c r="H18" i="261" s="1"/>
  <c r="G57" i="261"/>
  <c r="G18" i="261" s="1"/>
  <c r="F18" i="261"/>
  <c r="E57" i="261"/>
  <c r="H50" i="261"/>
  <c r="H17" i="261" s="1"/>
  <c r="G50" i="261"/>
  <c r="G17" i="261" s="1"/>
  <c r="F50" i="261"/>
  <c r="E17" i="261"/>
  <c r="H19" i="261"/>
  <c r="G19" i="261"/>
  <c r="F19" i="261"/>
  <c r="E19" i="261"/>
  <c r="H16" i="261"/>
  <c r="G16" i="261"/>
  <c r="F16" i="261"/>
  <c r="E16" i="261"/>
  <c r="H15" i="261"/>
  <c r="G15" i="261"/>
  <c r="F15" i="261"/>
  <c r="I3" i="261"/>
  <c r="D2" i="261"/>
  <c r="L66" i="260"/>
  <c r="K66" i="260"/>
  <c r="L65" i="260"/>
  <c r="K65" i="260"/>
  <c r="L64" i="260"/>
  <c r="K64" i="260"/>
  <c r="L63" i="260"/>
  <c r="K63" i="260"/>
  <c r="L62" i="260"/>
  <c r="K62" i="260"/>
  <c r="L61" i="260"/>
  <c r="K61" i="260"/>
  <c r="L60" i="260"/>
  <c r="K60" i="260"/>
  <c r="L59" i="260"/>
  <c r="K59" i="260"/>
  <c r="L58" i="260"/>
  <c r="K58" i="260"/>
  <c r="J57" i="260"/>
  <c r="I57" i="260"/>
  <c r="I18" i="260" s="1"/>
  <c r="H57" i="260"/>
  <c r="G57" i="260"/>
  <c r="G18" i="260" s="1"/>
  <c r="F57" i="260"/>
  <c r="F18" i="260" s="1"/>
  <c r="E57" i="260"/>
  <c r="E18" i="260" s="1"/>
  <c r="L56" i="260"/>
  <c r="K56" i="260"/>
  <c r="L55" i="260"/>
  <c r="K55" i="260"/>
  <c r="L54" i="260"/>
  <c r="K54" i="260"/>
  <c r="L53" i="260"/>
  <c r="K53" i="260"/>
  <c r="L52" i="260"/>
  <c r="K52" i="260"/>
  <c r="L51" i="260"/>
  <c r="K51" i="260"/>
  <c r="J50" i="260"/>
  <c r="J17" i="260" s="1"/>
  <c r="I50" i="260"/>
  <c r="I17" i="260" s="1"/>
  <c r="H50" i="260"/>
  <c r="H17" i="260" s="1"/>
  <c r="G50" i="260"/>
  <c r="G17" i="260" s="1"/>
  <c r="F50" i="260"/>
  <c r="F17" i="260" s="1"/>
  <c r="E50" i="260"/>
  <c r="E17" i="260" s="1"/>
  <c r="L49" i="260"/>
  <c r="K49" i="260"/>
  <c r="L48" i="260"/>
  <c r="K48" i="260"/>
  <c r="L47" i="260"/>
  <c r="K47" i="260"/>
  <c r="L46" i="260"/>
  <c r="K46" i="260"/>
  <c r="L45" i="260"/>
  <c r="K45" i="260"/>
  <c r="L44" i="260"/>
  <c r="K44" i="260"/>
  <c r="L43" i="260"/>
  <c r="K43" i="260"/>
  <c r="L42" i="260"/>
  <c r="K42" i="260"/>
  <c r="L41" i="260"/>
  <c r="K41" i="260"/>
  <c r="L40" i="260"/>
  <c r="K40" i="260"/>
  <c r="L39" i="260"/>
  <c r="K39" i="260"/>
  <c r="L38" i="260"/>
  <c r="K38" i="260"/>
  <c r="K37" i="260"/>
  <c r="L34" i="260"/>
  <c r="K34" i="260"/>
  <c r="L33" i="260"/>
  <c r="K33" i="260"/>
  <c r="L32" i="260"/>
  <c r="K32" i="260"/>
  <c r="L31" i="260"/>
  <c r="K31" i="260"/>
  <c r="L30" i="260"/>
  <c r="K30" i="260"/>
  <c r="L29" i="260"/>
  <c r="K29" i="260"/>
  <c r="L28" i="260"/>
  <c r="K28" i="260"/>
  <c r="L27" i="260"/>
  <c r="L26" i="260"/>
  <c r="K26" i="260"/>
  <c r="L25" i="260"/>
  <c r="K25" i="260"/>
  <c r="L24" i="260"/>
  <c r="K24" i="260"/>
  <c r="L23" i="260"/>
  <c r="K23" i="260"/>
  <c r="L22" i="260"/>
  <c r="K22" i="260"/>
  <c r="L21" i="260"/>
  <c r="K21" i="260"/>
  <c r="J19" i="260"/>
  <c r="I19" i="260"/>
  <c r="H19" i="260"/>
  <c r="G19" i="260"/>
  <c r="F19" i="260"/>
  <c r="E19" i="260"/>
  <c r="J18" i="260"/>
  <c r="J16" i="260"/>
  <c r="I16" i="260"/>
  <c r="H16" i="260"/>
  <c r="G16" i="260"/>
  <c r="F16" i="260"/>
  <c r="E16" i="260"/>
  <c r="J15" i="260"/>
  <c r="I15" i="260"/>
  <c r="H15" i="260"/>
  <c r="G15" i="260"/>
  <c r="F15" i="260"/>
  <c r="E15" i="260"/>
  <c r="M3" i="260"/>
  <c r="D2" i="260"/>
  <c r="H59" i="259"/>
  <c r="H18" i="259" s="1"/>
  <c r="G59" i="259"/>
  <c r="G18" i="259" s="1"/>
  <c r="F59" i="259"/>
  <c r="F18" i="259" s="1"/>
  <c r="E59" i="259"/>
  <c r="H49" i="259"/>
  <c r="H17" i="259" s="1"/>
  <c r="G49" i="259"/>
  <c r="G17" i="259" s="1"/>
  <c r="F49" i="259"/>
  <c r="F17" i="259" s="1"/>
  <c r="E49" i="259"/>
  <c r="E17" i="259" s="1"/>
  <c r="H19" i="259"/>
  <c r="G19" i="259"/>
  <c r="F19" i="259"/>
  <c r="E19" i="259"/>
  <c r="H16" i="259"/>
  <c r="G16" i="259"/>
  <c r="F16" i="259"/>
  <c r="E16" i="259"/>
  <c r="H15" i="259"/>
  <c r="G15" i="259"/>
  <c r="F15" i="259"/>
  <c r="E15" i="259"/>
  <c r="I3" i="259"/>
  <c r="D2" i="259"/>
  <c r="H57" i="258"/>
  <c r="H18" i="258" s="1"/>
  <c r="G57" i="258"/>
  <c r="G18" i="258" s="1"/>
  <c r="F57" i="258"/>
  <c r="F18" i="258" s="1"/>
  <c r="E57" i="258"/>
  <c r="H47" i="258"/>
  <c r="H17" i="258" s="1"/>
  <c r="G47" i="258"/>
  <c r="G17" i="258" s="1"/>
  <c r="F47" i="258"/>
  <c r="F17" i="258" s="1"/>
  <c r="E47" i="258"/>
  <c r="G16" i="258"/>
  <c r="F16" i="258"/>
  <c r="H15" i="258"/>
  <c r="G15" i="258"/>
  <c r="D2" i="258"/>
  <c r="H58" i="257"/>
  <c r="H18" i="257" s="1"/>
  <c r="G58" i="257"/>
  <c r="G18" i="257" s="1"/>
  <c r="F58" i="257"/>
  <c r="F18" i="257" s="1"/>
  <c r="E58" i="257"/>
  <c r="H48" i="257"/>
  <c r="H17" i="257" s="1"/>
  <c r="G48" i="257"/>
  <c r="G17" i="257" s="1"/>
  <c r="F48" i="257"/>
  <c r="E17" i="257"/>
  <c r="H19" i="257"/>
  <c r="G19" i="257"/>
  <c r="F19" i="257"/>
  <c r="H16" i="257"/>
  <c r="G16" i="257"/>
  <c r="F16" i="257"/>
  <c r="H15" i="257"/>
  <c r="G15" i="257"/>
  <c r="F15" i="257"/>
  <c r="I3" i="257"/>
  <c r="D2" i="257"/>
  <c r="L16" i="260" l="1"/>
  <c r="E17" i="258"/>
  <c r="I17" i="258" s="1"/>
  <c r="I47" i="258"/>
  <c r="I15" i="257"/>
  <c r="I57" i="261"/>
  <c r="E18" i="258"/>
  <c r="I18" i="258" s="1"/>
  <c r="I57" i="258"/>
  <c r="I15" i="261"/>
  <c r="E18" i="261"/>
  <c r="F17" i="261"/>
  <c r="I50" i="261"/>
  <c r="M26" i="260"/>
  <c r="I15" i="259"/>
  <c r="I16" i="259"/>
  <c r="E18" i="259"/>
  <c r="I18" i="259" s="1"/>
  <c r="I59" i="259"/>
  <c r="I19" i="259"/>
  <c r="F17" i="257"/>
  <c r="I17" i="257" s="1"/>
  <c r="I48" i="257"/>
  <c r="I16" i="257"/>
  <c r="I19" i="257"/>
  <c r="E18" i="257"/>
  <c r="I18" i="257" s="1"/>
  <c r="I58" i="257"/>
  <c r="N25" i="256"/>
  <c r="N24" i="256"/>
  <c r="N23" i="256"/>
  <c r="O25" i="256"/>
  <c r="O23" i="256"/>
  <c r="O24" i="256"/>
  <c r="M48" i="260"/>
  <c r="M52" i="260"/>
  <c r="I36" i="239"/>
  <c r="M23" i="260"/>
  <c r="K39" i="235"/>
  <c r="K41" i="235"/>
  <c r="K38" i="235"/>
  <c r="K40" i="235"/>
  <c r="Q38" i="236"/>
  <c r="Q39" i="236"/>
  <c r="Q40" i="236"/>
  <c r="K36" i="238"/>
  <c r="K35" i="238"/>
  <c r="P32" i="231"/>
  <c r="P34" i="231"/>
  <c r="P33" i="231"/>
  <c r="Q39" i="240"/>
  <c r="Q40" i="240"/>
  <c r="Q41" i="240"/>
  <c r="I37" i="239"/>
  <c r="K40" i="241"/>
  <c r="K42" i="241"/>
  <c r="K39" i="241"/>
  <c r="K41" i="241"/>
  <c r="F14" i="261"/>
  <c r="F13" i="261" s="1"/>
  <c r="Q41" i="236"/>
  <c r="Q42" i="236"/>
  <c r="Q37" i="236"/>
  <c r="N36" i="256"/>
  <c r="F14" i="257"/>
  <c r="M64" i="260"/>
  <c r="K15" i="260"/>
  <c r="M33" i="260"/>
  <c r="M39" i="260"/>
  <c r="M41" i="260"/>
  <c r="M45" i="260"/>
  <c r="M53" i="260"/>
  <c r="M55" i="260"/>
  <c r="M61" i="260"/>
  <c r="H14" i="260"/>
  <c r="M47" i="260"/>
  <c r="M28" i="260"/>
  <c r="M30" i="260"/>
  <c r="O36" i="256"/>
  <c r="E14" i="259"/>
  <c r="F14" i="260"/>
  <c r="F13" i="260" s="1"/>
  <c r="J14" i="260"/>
  <c r="J13" i="260" s="1"/>
  <c r="K19" i="260"/>
  <c r="M25" i="260"/>
  <c r="M31" i="260"/>
  <c r="M21" i="260"/>
  <c r="M46" i="260"/>
  <c r="M66" i="260"/>
  <c r="G14" i="261"/>
  <c r="G13" i="261" s="1"/>
  <c r="M43" i="260"/>
  <c r="F14" i="258"/>
  <c r="F13" i="258" s="1"/>
  <c r="H14" i="258"/>
  <c r="H13" i="258" s="1"/>
  <c r="G14" i="259"/>
  <c r="G13" i="259" s="1"/>
  <c r="L17" i="260"/>
  <c r="G14" i="258"/>
  <c r="G13" i="258" s="1"/>
  <c r="H14" i="259"/>
  <c r="H13" i="259" s="1"/>
  <c r="F14" i="259"/>
  <c r="F13" i="259" s="1"/>
  <c r="I14" i="260"/>
  <c r="I13" i="260" s="1"/>
  <c r="K18" i="260"/>
  <c r="M27" i="260"/>
  <c r="M29" i="260"/>
  <c r="M34" i="260"/>
  <c r="M38" i="260"/>
  <c r="M40" i="260"/>
  <c r="M54" i="260"/>
  <c r="M56" i="260"/>
  <c r="M62" i="260"/>
  <c r="H14" i="261"/>
  <c r="H13" i="261" s="1"/>
  <c r="L57" i="260"/>
  <c r="M58" i="260"/>
  <c r="K16" i="260"/>
  <c r="E14" i="260"/>
  <c r="K50" i="260"/>
  <c r="M60" i="260"/>
  <c r="K57" i="260"/>
  <c r="L15" i="260"/>
  <c r="G14" i="260"/>
  <c r="G13" i="260" s="1"/>
  <c r="L19" i="260"/>
  <c r="L50" i="260"/>
  <c r="K17" i="260"/>
  <c r="M37" i="260"/>
  <c r="M44" i="260"/>
  <c r="M51" i="260"/>
  <c r="H18" i="260"/>
  <c r="M59" i="260"/>
  <c r="M22" i="260"/>
  <c r="M63" i="260"/>
  <c r="N43" i="256"/>
  <c r="N44" i="256"/>
  <c r="N39" i="256"/>
  <c r="N46" i="256"/>
  <c r="N35" i="256"/>
  <c r="N38" i="256"/>
  <c r="N40" i="256"/>
  <c r="N45" i="256"/>
  <c r="N48" i="256"/>
  <c r="N42" i="256"/>
  <c r="N37" i="256"/>
  <c r="N41" i="256"/>
  <c r="N47" i="256"/>
  <c r="K26" i="241"/>
  <c r="O66" i="256"/>
  <c r="O61" i="256"/>
  <c r="O54" i="256"/>
  <c r="O52" i="256"/>
  <c r="O27" i="256"/>
  <c r="O31" i="256"/>
  <c r="O37" i="256"/>
  <c r="O41" i="256"/>
  <c r="O45" i="256"/>
  <c r="O48" i="256"/>
  <c r="O67" i="256"/>
  <c r="O59" i="256"/>
  <c r="O56" i="256"/>
  <c r="O29" i="256"/>
  <c r="O39" i="256"/>
  <c r="O53" i="256"/>
  <c r="O26" i="256"/>
  <c r="O35" i="256"/>
  <c r="O44" i="256"/>
  <c r="O65" i="256"/>
  <c r="O60" i="256"/>
  <c r="O55" i="256"/>
  <c r="O51" i="256"/>
  <c r="O28" i="256"/>
  <c r="O21" i="256"/>
  <c r="O38" i="256"/>
  <c r="O42" i="256"/>
  <c r="O46" i="256"/>
  <c r="O49" i="256"/>
  <c r="O63" i="256"/>
  <c r="O22" i="256"/>
  <c r="O34" i="256"/>
  <c r="O43" i="256"/>
  <c r="O33" i="256"/>
  <c r="O64" i="256"/>
  <c r="O62" i="256"/>
  <c r="O57" i="256"/>
  <c r="O30" i="256"/>
  <c r="O40" i="256"/>
  <c r="O47" i="256"/>
  <c r="O15" i="256"/>
  <c r="O14" i="256"/>
  <c r="M24" i="260"/>
  <c r="M32" i="260"/>
  <c r="M42" i="260"/>
  <c r="M49" i="260"/>
  <c r="M65" i="260"/>
  <c r="E14" i="261"/>
  <c r="E14" i="258"/>
  <c r="E13" i="258" s="1"/>
  <c r="G14" i="257"/>
  <c r="G13" i="257" s="1"/>
  <c r="H14" i="257"/>
  <c r="H13" i="257" s="1"/>
  <c r="I16" i="261"/>
  <c r="I17" i="261"/>
  <c r="I18" i="261"/>
  <c r="M15" i="260"/>
  <c r="M16" i="260"/>
  <c r="M17" i="260"/>
  <c r="I17" i="259"/>
  <c r="I15" i="258"/>
  <c r="I16" i="258"/>
  <c r="P23" i="256" l="1"/>
  <c r="I13" i="258"/>
  <c r="I14" i="261"/>
  <c r="I14" i="259"/>
  <c r="F13" i="257"/>
  <c r="I14" i="257"/>
  <c r="P24" i="256"/>
  <c r="P25" i="256"/>
  <c r="P36" i="256"/>
  <c r="M19" i="260"/>
  <c r="H13" i="260"/>
  <c r="L13" i="260" s="1"/>
  <c r="E13" i="257"/>
  <c r="I13" i="257" s="1"/>
  <c r="M14" i="260"/>
  <c r="M18" i="260"/>
  <c r="E13" i="259"/>
  <c r="I13" i="259" s="1"/>
  <c r="P47" i="256"/>
  <c r="P48" i="256"/>
  <c r="P44" i="256"/>
  <c r="L14" i="260"/>
  <c r="I14" i="258"/>
  <c r="P41" i="256"/>
  <c r="M50" i="260"/>
  <c r="L18" i="260"/>
  <c r="M57" i="260"/>
  <c r="P35" i="256"/>
  <c r="P37" i="256"/>
  <c r="P45" i="256"/>
  <c r="P46" i="256"/>
  <c r="E13" i="260"/>
  <c r="K13" i="260" s="1"/>
  <c r="K14" i="260"/>
  <c r="P38" i="256"/>
  <c r="P43" i="256"/>
  <c r="P42" i="256"/>
  <c r="P40" i="256"/>
  <c r="P39" i="256"/>
  <c r="E13" i="261"/>
  <c r="I13" i="261" s="1"/>
  <c r="E14" i="255"/>
  <c r="E13" i="255" s="1"/>
  <c r="F14" i="255"/>
  <c r="G14" i="255"/>
  <c r="H14" i="255"/>
  <c r="F18" i="256"/>
  <c r="K18" i="256"/>
  <c r="L18" i="256"/>
  <c r="M29" i="256"/>
  <c r="N29" i="256"/>
  <c r="P29" i="256" s="1"/>
  <c r="M30" i="256"/>
  <c r="N30" i="256"/>
  <c r="P30" i="256" s="1"/>
  <c r="N67" i="256"/>
  <c r="P67" i="256" s="1"/>
  <c r="M67" i="256"/>
  <c r="N66" i="256"/>
  <c r="M66" i="256"/>
  <c r="N65" i="256"/>
  <c r="P65" i="256" s="1"/>
  <c r="M65" i="256"/>
  <c r="N64" i="256"/>
  <c r="M64" i="256"/>
  <c r="E32" i="256"/>
  <c r="E15" i="256" s="1"/>
  <c r="G32" i="256"/>
  <c r="G15" i="256" s="1"/>
  <c r="F32" i="256"/>
  <c r="F15" i="256" s="1"/>
  <c r="N63" i="256"/>
  <c r="M63" i="256"/>
  <c r="N62" i="256"/>
  <c r="M62" i="256"/>
  <c r="N61" i="256"/>
  <c r="M61" i="256"/>
  <c r="N60" i="256"/>
  <c r="M60" i="256"/>
  <c r="N59" i="256"/>
  <c r="M59" i="256"/>
  <c r="L17" i="256"/>
  <c r="K58" i="256"/>
  <c r="K17" i="256" s="1"/>
  <c r="H58" i="256"/>
  <c r="H17" i="256" s="1"/>
  <c r="G58" i="256"/>
  <c r="G17" i="256" s="1"/>
  <c r="F58" i="256"/>
  <c r="F17" i="256" s="1"/>
  <c r="N57" i="256"/>
  <c r="M57" i="256"/>
  <c r="N56" i="256"/>
  <c r="M56" i="256"/>
  <c r="N55" i="256"/>
  <c r="M55" i="256"/>
  <c r="N54" i="256"/>
  <c r="M54" i="256"/>
  <c r="N53" i="256"/>
  <c r="M53" i="256"/>
  <c r="N52" i="256"/>
  <c r="M52" i="256"/>
  <c r="N51" i="256"/>
  <c r="M51" i="256"/>
  <c r="L50" i="256"/>
  <c r="L16" i="256" s="1"/>
  <c r="K50" i="256"/>
  <c r="K16" i="256" s="1"/>
  <c r="G50" i="256"/>
  <c r="G16" i="256" s="1"/>
  <c r="F16" i="256"/>
  <c r="E50" i="256"/>
  <c r="E16" i="256" s="1"/>
  <c r="N49" i="256"/>
  <c r="M49" i="256"/>
  <c r="N34" i="256"/>
  <c r="M34" i="256"/>
  <c r="N33" i="256"/>
  <c r="M33" i="256"/>
  <c r="N31" i="256"/>
  <c r="M31" i="256"/>
  <c r="N28" i="256"/>
  <c r="M28" i="256"/>
  <c r="N27" i="256"/>
  <c r="M27" i="256"/>
  <c r="N26" i="256"/>
  <c r="M26" i="256"/>
  <c r="N22" i="256"/>
  <c r="M22" i="256"/>
  <c r="N21" i="256"/>
  <c r="M21" i="256"/>
  <c r="O20" i="256"/>
  <c r="N20" i="256"/>
  <c r="M20" i="256"/>
  <c r="G14" i="256"/>
  <c r="F14" i="256"/>
  <c r="N3" i="256"/>
  <c r="D2" i="256"/>
  <c r="M13" i="260" l="1"/>
  <c r="O17" i="256"/>
  <c r="O16" i="256"/>
  <c r="N17" i="256"/>
  <c r="N18" i="256"/>
  <c r="N14" i="256"/>
  <c r="P14" i="256" s="1"/>
  <c r="O18" i="256"/>
  <c r="I14" i="255"/>
  <c r="M15" i="256"/>
  <c r="N32" i="256"/>
  <c r="P32" i="256" s="1"/>
  <c r="P20" i="256"/>
  <c r="O13" i="256"/>
  <c r="N16" i="256"/>
  <c r="P64" i="256"/>
  <c r="P62" i="256"/>
  <c r="P66" i="256"/>
  <c r="P60" i="256"/>
  <c r="P33" i="256"/>
  <c r="P49" i="256"/>
  <c r="M32" i="256"/>
  <c r="P27" i="256"/>
  <c r="G13" i="256"/>
  <c r="G12" i="256" s="1"/>
  <c r="P34" i="256"/>
  <c r="P54" i="256"/>
  <c r="P61" i="256"/>
  <c r="P22" i="256"/>
  <c r="P31" i="256"/>
  <c r="P52" i="256"/>
  <c r="P56" i="256"/>
  <c r="P59" i="256"/>
  <c r="P63" i="256"/>
  <c r="K13" i="256"/>
  <c r="K12" i="256" s="1"/>
  <c r="H13" i="256"/>
  <c r="L13" i="256"/>
  <c r="L12" i="256" s="1"/>
  <c r="N58" i="256"/>
  <c r="P26" i="256"/>
  <c r="N50" i="256"/>
  <c r="P53" i="256"/>
  <c r="P57" i="256"/>
  <c r="O50" i="256"/>
  <c r="O58" i="256"/>
  <c r="P21" i="256"/>
  <c r="P28" i="256"/>
  <c r="M50" i="256"/>
  <c r="P51" i="256"/>
  <c r="P55" i="256"/>
  <c r="M58" i="256"/>
  <c r="M18" i="256" s="1"/>
  <c r="M14" i="256"/>
  <c r="F18" i="255"/>
  <c r="G18" i="255"/>
  <c r="H18" i="255"/>
  <c r="I70" i="255"/>
  <c r="I69" i="255"/>
  <c r="I68" i="255"/>
  <c r="I67" i="255"/>
  <c r="F15" i="255"/>
  <c r="F13" i="255" s="1"/>
  <c r="G15" i="255"/>
  <c r="G13" i="255" s="1"/>
  <c r="H15" i="255"/>
  <c r="H13" i="255" s="1"/>
  <c r="I66" i="255"/>
  <c r="I65" i="255"/>
  <c r="I64" i="255"/>
  <c r="I63" i="255"/>
  <c r="I60" i="255"/>
  <c r="I58" i="255"/>
  <c r="I55" i="255"/>
  <c r="I56" i="255"/>
  <c r="I57" i="255"/>
  <c r="I54" i="255"/>
  <c r="I34" i="255"/>
  <c r="I36" i="255"/>
  <c r="I37" i="255"/>
  <c r="I38" i="255"/>
  <c r="I41" i="255"/>
  <c r="I42" i="255"/>
  <c r="I43" i="255"/>
  <c r="I44" i="255"/>
  <c r="I45" i="255"/>
  <c r="I46" i="255"/>
  <c r="I47" i="255"/>
  <c r="I33" i="255"/>
  <c r="I31" i="255"/>
  <c r="I30" i="255"/>
  <c r="I22" i="255"/>
  <c r="I23" i="255"/>
  <c r="I24" i="255"/>
  <c r="I26" i="255"/>
  <c r="I27" i="255"/>
  <c r="I28" i="255"/>
  <c r="I29" i="255"/>
  <c r="I21" i="255"/>
  <c r="H59" i="255"/>
  <c r="G59" i="255"/>
  <c r="G17" i="255" s="1"/>
  <c r="F59" i="255"/>
  <c r="E59" i="255"/>
  <c r="E17" i="255" s="1"/>
  <c r="H49" i="255"/>
  <c r="H16" i="255" s="1"/>
  <c r="G49" i="255"/>
  <c r="G16" i="255" s="1"/>
  <c r="F49" i="255"/>
  <c r="F16" i="255" s="1"/>
  <c r="E49" i="255"/>
  <c r="E16" i="255" s="1"/>
  <c r="E12" i="255" s="1"/>
  <c r="H17" i="255"/>
  <c r="D2" i="255"/>
  <c r="I13" i="255" l="1"/>
  <c r="I49" i="255"/>
  <c r="H12" i="255"/>
  <c r="G12" i="255"/>
  <c r="N15" i="256"/>
  <c r="P15" i="256" s="1"/>
  <c r="E13" i="256"/>
  <c r="E12" i="256" s="1"/>
  <c r="O12" i="256"/>
  <c r="H12" i="256"/>
  <c r="P58" i="256"/>
  <c r="M16" i="256"/>
  <c r="P16" i="256"/>
  <c r="P50" i="256"/>
  <c r="P18" i="256"/>
  <c r="F13" i="256"/>
  <c r="I18" i="255"/>
  <c r="I16" i="255"/>
  <c r="I59" i="255"/>
  <c r="F17" i="255"/>
  <c r="I17" i="255" s="1"/>
  <c r="I15" i="255"/>
  <c r="F12" i="255" l="1"/>
  <c r="I12" i="255" s="1"/>
  <c r="M13" i="256"/>
  <c r="M12" i="256" s="1"/>
  <c r="F12" i="256"/>
  <c r="N13" i="256"/>
  <c r="N12" i="256" s="1"/>
  <c r="P13" i="256" l="1"/>
  <c r="P12" i="256" s="1"/>
  <c r="I20" i="249"/>
  <c r="I10" i="249" s="1"/>
  <c r="N20" i="249"/>
  <c r="N10" i="249" s="1"/>
  <c r="D10" i="249"/>
  <c r="J40" i="233"/>
  <c r="O40" i="233"/>
  <c r="J42" i="233"/>
  <c r="O42" i="233"/>
  <c r="AW20" i="249" l="1"/>
  <c r="P40" i="233"/>
  <c r="P42" i="233"/>
  <c r="G36" i="241" l="1"/>
  <c r="G28" i="241"/>
  <c r="H14" i="241"/>
  <c r="J19" i="241"/>
  <c r="J17" i="241"/>
  <c r="K17" i="241"/>
  <c r="J18" i="241"/>
  <c r="K18" i="241"/>
  <c r="K19" i="241"/>
  <c r="J20" i="241"/>
  <c r="K20" i="241"/>
  <c r="K3" i="241"/>
  <c r="I3" i="239"/>
  <c r="K3" i="238"/>
  <c r="H14" i="231"/>
  <c r="AB2" i="249" l="1"/>
  <c r="C2" i="249"/>
  <c r="BE2" i="190"/>
  <c r="M2" i="233"/>
  <c r="I11" i="248"/>
  <c r="J11" i="248"/>
  <c r="I12" i="248"/>
  <c r="J12" i="248"/>
  <c r="H12" i="248"/>
  <c r="H11" i="248"/>
  <c r="F11" i="248"/>
  <c r="G11" i="248"/>
  <c r="F12" i="248"/>
  <c r="G12" i="248"/>
  <c r="E12" i="248"/>
  <c r="E11" i="248"/>
  <c r="P15" i="248"/>
  <c r="M15" i="248"/>
  <c r="P14" i="248"/>
  <c r="M14" i="248"/>
  <c r="P13" i="248"/>
  <c r="P20" i="248" s="1"/>
  <c r="P21" i="248" s="1"/>
  <c r="M13" i="248"/>
  <c r="M20" i="248" s="1"/>
  <c r="M21" i="248" s="1"/>
  <c r="P16" i="248"/>
  <c r="M16" i="248"/>
  <c r="P11" i="248"/>
  <c r="P12" i="248" s="1"/>
  <c r="M11" i="248"/>
  <c r="M12" i="248" s="1"/>
  <c r="P10" i="248"/>
  <c r="J2" i="248"/>
  <c r="D1" i="248"/>
  <c r="M10" i="248" s="1"/>
  <c r="K11" i="248" l="1"/>
  <c r="K12" i="248"/>
  <c r="AW10" i="249"/>
  <c r="G10" i="248"/>
  <c r="H10" i="248"/>
  <c r="I10" i="248"/>
  <c r="J10" i="248"/>
  <c r="M25" i="248"/>
  <c r="M22" i="248"/>
  <c r="P25" i="248"/>
  <c r="P22" i="248"/>
  <c r="E10" i="248"/>
  <c r="F10" i="248"/>
  <c r="K10" i="248" l="1"/>
  <c r="P33" i="248"/>
  <c r="P23" i="248"/>
  <c r="M33" i="248"/>
  <c r="M23" i="248"/>
  <c r="P34" i="248" l="1"/>
  <c r="P24" i="248"/>
  <c r="P35" i="248" s="1"/>
  <c r="P36" i="248" s="1"/>
  <c r="P37" i="248" s="1"/>
  <c r="P38" i="248" s="1"/>
  <c r="M34" i="248"/>
  <c r="M24" i="248"/>
  <c r="M35" i="248" s="1"/>
  <c r="M36" i="248" s="1"/>
  <c r="M37" i="248" s="1"/>
  <c r="M38" i="248" s="1"/>
  <c r="K50" i="241" l="1"/>
  <c r="J50" i="241"/>
  <c r="K49" i="241"/>
  <c r="J49" i="241"/>
  <c r="K48" i="241"/>
  <c r="J48" i="241"/>
  <c r="K47" i="241"/>
  <c r="J47" i="241"/>
  <c r="K46" i="241"/>
  <c r="J46" i="241"/>
  <c r="K45" i="241"/>
  <c r="J45" i="241"/>
  <c r="K44" i="241"/>
  <c r="J44" i="241"/>
  <c r="K43" i="241"/>
  <c r="J43" i="241"/>
  <c r="K38" i="241"/>
  <c r="J38" i="241"/>
  <c r="K37" i="241"/>
  <c r="J37" i="241"/>
  <c r="I36" i="241"/>
  <c r="H36" i="241"/>
  <c r="F36" i="241"/>
  <c r="E36" i="241"/>
  <c r="D36" i="241"/>
  <c r="K35" i="241"/>
  <c r="J35" i="241"/>
  <c r="K34" i="241"/>
  <c r="J34" i="241"/>
  <c r="K33" i="241"/>
  <c r="J33" i="241"/>
  <c r="K32" i="241"/>
  <c r="J32" i="241"/>
  <c r="K31" i="241"/>
  <c r="J31" i="241"/>
  <c r="K30" i="241"/>
  <c r="J30" i="241"/>
  <c r="K29" i="241"/>
  <c r="J29" i="241"/>
  <c r="I28" i="241"/>
  <c r="H28" i="241"/>
  <c r="F28" i="241"/>
  <c r="E28" i="241"/>
  <c r="D28" i="241"/>
  <c r="K27" i="241"/>
  <c r="J27" i="241"/>
  <c r="K25" i="241"/>
  <c r="J25" i="241"/>
  <c r="K24" i="241"/>
  <c r="J24" i="241"/>
  <c r="K23" i="241"/>
  <c r="J23" i="241"/>
  <c r="K22" i="241"/>
  <c r="J22" i="241"/>
  <c r="K21" i="241"/>
  <c r="J21" i="241"/>
  <c r="K16" i="241"/>
  <c r="J16" i="241"/>
  <c r="K15" i="241"/>
  <c r="J15" i="241"/>
  <c r="I14" i="241"/>
  <c r="G14" i="241"/>
  <c r="F14" i="241"/>
  <c r="E14" i="241"/>
  <c r="D14" i="241"/>
  <c r="C2" i="241"/>
  <c r="J23" i="240"/>
  <c r="O23" i="240"/>
  <c r="Q23" i="240"/>
  <c r="H18" i="239"/>
  <c r="I18" i="239"/>
  <c r="Q47" i="240"/>
  <c r="O47" i="240"/>
  <c r="J47" i="240"/>
  <c r="Q46" i="240"/>
  <c r="O46" i="240"/>
  <c r="J46" i="240"/>
  <c r="Q45" i="240"/>
  <c r="O45" i="240"/>
  <c r="J45" i="240"/>
  <c r="Q44" i="240"/>
  <c r="O44" i="240"/>
  <c r="J44" i="240"/>
  <c r="Q43" i="240"/>
  <c r="O43" i="240"/>
  <c r="J43" i="240"/>
  <c r="Q42" i="240"/>
  <c r="O42" i="240"/>
  <c r="J42" i="240"/>
  <c r="Q38" i="240"/>
  <c r="O38" i="240"/>
  <c r="J38" i="240"/>
  <c r="Q37" i="240"/>
  <c r="O37" i="240"/>
  <c r="J37" i="240"/>
  <c r="N36" i="240"/>
  <c r="M36" i="240"/>
  <c r="L36" i="240"/>
  <c r="K36" i="240"/>
  <c r="I36" i="240"/>
  <c r="H36" i="240"/>
  <c r="G36" i="240"/>
  <c r="F36" i="240"/>
  <c r="E36" i="240"/>
  <c r="D36" i="240"/>
  <c r="Q35" i="240"/>
  <c r="O35" i="240"/>
  <c r="J35" i="240"/>
  <c r="Q34" i="240"/>
  <c r="O34" i="240"/>
  <c r="J34" i="240"/>
  <c r="Q33" i="240"/>
  <c r="O33" i="240"/>
  <c r="J33" i="240"/>
  <c r="Q32" i="240"/>
  <c r="O32" i="240"/>
  <c r="J32" i="240"/>
  <c r="Q31" i="240"/>
  <c r="O31" i="240"/>
  <c r="J31" i="240"/>
  <c r="Q30" i="240"/>
  <c r="O30" i="240"/>
  <c r="J30" i="240"/>
  <c r="Q29" i="240"/>
  <c r="O29" i="240"/>
  <c r="J29" i="240"/>
  <c r="N28" i="240"/>
  <c r="M28" i="240"/>
  <c r="L28" i="240"/>
  <c r="K28" i="240"/>
  <c r="I28" i="240"/>
  <c r="H28" i="240"/>
  <c r="G28" i="240"/>
  <c r="F28" i="240"/>
  <c r="E28" i="240"/>
  <c r="D28" i="240"/>
  <c r="Q27" i="240"/>
  <c r="O27" i="240"/>
  <c r="J27" i="240"/>
  <c r="Q26" i="240"/>
  <c r="O26" i="240"/>
  <c r="J26" i="240"/>
  <c r="Q25" i="240"/>
  <c r="O25" i="240"/>
  <c r="J25" i="240"/>
  <c r="Q24" i="240"/>
  <c r="O24" i="240"/>
  <c r="J24" i="240"/>
  <c r="Q22" i="240"/>
  <c r="O22" i="240"/>
  <c r="J22" i="240"/>
  <c r="Q21" i="240"/>
  <c r="O21" i="240"/>
  <c r="J21" i="240"/>
  <c r="Q20" i="240"/>
  <c r="O20" i="240"/>
  <c r="J20" i="240"/>
  <c r="Q19" i="240"/>
  <c r="O19" i="240"/>
  <c r="J19" i="240"/>
  <c r="Q18" i="240"/>
  <c r="O18" i="240"/>
  <c r="J18" i="240"/>
  <c r="Q17" i="240"/>
  <c r="O17" i="240"/>
  <c r="J17" i="240"/>
  <c r="Q16" i="240"/>
  <c r="O16" i="240"/>
  <c r="J16" i="240"/>
  <c r="Q15" i="240"/>
  <c r="O15" i="240"/>
  <c r="J15" i="240"/>
  <c r="N14" i="240"/>
  <c r="M14" i="240"/>
  <c r="L14" i="240"/>
  <c r="K14" i="240"/>
  <c r="I14" i="240"/>
  <c r="H14" i="240"/>
  <c r="G14" i="240"/>
  <c r="F14" i="240"/>
  <c r="E14" i="240"/>
  <c r="D14" i="240"/>
  <c r="P3" i="240"/>
  <c r="C2" i="240"/>
  <c r="I28" i="239"/>
  <c r="I29" i="239"/>
  <c r="I30" i="239"/>
  <c r="I31" i="239"/>
  <c r="I33" i="239"/>
  <c r="I34" i="239"/>
  <c r="I35" i="239"/>
  <c r="I38" i="239"/>
  <c r="I39" i="239"/>
  <c r="I40" i="239"/>
  <c r="I41" i="239"/>
  <c r="I42" i="239"/>
  <c r="I43" i="239"/>
  <c r="I44" i="239"/>
  <c r="I27" i="239"/>
  <c r="I25" i="239"/>
  <c r="I17" i="239"/>
  <c r="I19" i="239"/>
  <c r="I20" i="239"/>
  <c r="I21" i="239"/>
  <c r="I22" i="239"/>
  <c r="I23" i="239"/>
  <c r="I24" i="239"/>
  <c r="I16" i="239"/>
  <c r="I15" i="239"/>
  <c r="H44" i="239"/>
  <c r="H43" i="239"/>
  <c r="H42" i="239"/>
  <c r="H41" i="239"/>
  <c r="H40" i="239"/>
  <c r="H39" i="239"/>
  <c r="H38" i="239"/>
  <c r="H35" i="239"/>
  <c r="H34" i="239"/>
  <c r="H33" i="239"/>
  <c r="G32" i="239"/>
  <c r="F32" i="239"/>
  <c r="E32" i="239"/>
  <c r="D32" i="239"/>
  <c r="H31" i="239"/>
  <c r="H30" i="239"/>
  <c r="H29" i="239"/>
  <c r="H28" i="239"/>
  <c r="H27" i="239"/>
  <c r="G26" i="239"/>
  <c r="F26" i="239"/>
  <c r="E26" i="239"/>
  <c r="D26" i="239"/>
  <c r="H25" i="239"/>
  <c r="H24" i="239"/>
  <c r="H23" i="239"/>
  <c r="H22" i="239"/>
  <c r="H21" i="239"/>
  <c r="H20" i="239"/>
  <c r="H19" i="239"/>
  <c r="H17" i="239"/>
  <c r="H16" i="239"/>
  <c r="H15" i="239"/>
  <c r="G14" i="239"/>
  <c r="F14" i="239"/>
  <c r="E14" i="239"/>
  <c r="D14" i="239"/>
  <c r="C2" i="239"/>
  <c r="K44" i="238"/>
  <c r="J44" i="238"/>
  <c r="K43" i="238"/>
  <c r="J43" i="238"/>
  <c r="K42" i="238"/>
  <c r="J42" i="238"/>
  <c r="K41" i="238"/>
  <c r="J41" i="238"/>
  <c r="K40" i="238"/>
  <c r="J40" i="238"/>
  <c r="K39" i="238"/>
  <c r="J39" i="238"/>
  <c r="K38" i="238"/>
  <c r="J38" i="238"/>
  <c r="K37" i="238"/>
  <c r="J37" i="238"/>
  <c r="K34" i="238"/>
  <c r="J34" i="238"/>
  <c r="K33" i="238"/>
  <c r="J33" i="238"/>
  <c r="I32" i="238"/>
  <c r="H32" i="238"/>
  <c r="G32" i="238"/>
  <c r="F32" i="238"/>
  <c r="E32" i="238"/>
  <c r="D32" i="238"/>
  <c r="K31" i="238"/>
  <c r="J31" i="238"/>
  <c r="K30" i="238"/>
  <c r="J30" i="238"/>
  <c r="K29" i="238"/>
  <c r="J29" i="238"/>
  <c r="K28" i="238"/>
  <c r="J28" i="238"/>
  <c r="K27" i="238"/>
  <c r="J27" i="238"/>
  <c r="I26" i="238"/>
  <c r="H26" i="238"/>
  <c r="G26" i="238"/>
  <c r="F26" i="238"/>
  <c r="E26" i="238"/>
  <c r="D26" i="238"/>
  <c r="K25" i="238"/>
  <c r="J25" i="238"/>
  <c r="K24" i="238"/>
  <c r="J24" i="238"/>
  <c r="K23" i="238"/>
  <c r="J23" i="238"/>
  <c r="K22" i="238"/>
  <c r="J22" i="238"/>
  <c r="K21" i="238"/>
  <c r="J21" i="238"/>
  <c r="K20" i="238"/>
  <c r="J20" i="238"/>
  <c r="K19" i="238"/>
  <c r="J19" i="238"/>
  <c r="K18" i="238"/>
  <c r="J18" i="238"/>
  <c r="K17" i="238"/>
  <c r="J17" i="238"/>
  <c r="K16" i="238"/>
  <c r="J16" i="238"/>
  <c r="K15" i="238"/>
  <c r="J15" i="238"/>
  <c r="I14" i="238"/>
  <c r="I13" i="238" s="1"/>
  <c r="H14" i="238"/>
  <c r="H13" i="238" s="1"/>
  <c r="G14" i="238"/>
  <c r="F14" i="238"/>
  <c r="E14" i="238"/>
  <c r="E13" i="238" s="1"/>
  <c r="D14" i="238"/>
  <c r="D13" i="238" s="1"/>
  <c r="C2" i="238"/>
  <c r="K48" i="235"/>
  <c r="K28" i="235"/>
  <c r="K29" i="235"/>
  <c r="K30" i="235"/>
  <c r="K31" i="235"/>
  <c r="K32" i="235"/>
  <c r="K33" i="235"/>
  <c r="K34" i="235"/>
  <c r="K36" i="235"/>
  <c r="K37" i="235"/>
  <c r="K42" i="235"/>
  <c r="K43" i="235"/>
  <c r="K44" i="235"/>
  <c r="K45" i="235"/>
  <c r="K46" i="235"/>
  <c r="K47" i="235"/>
  <c r="K49" i="235"/>
  <c r="K16" i="235"/>
  <c r="K17" i="235"/>
  <c r="K18" i="235"/>
  <c r="K19" i="235"/>
  <c r="K20" i="235"/>
  <c r="K21" i="235"/>
  <c r="K22" i="235"/>
  <c r="K23" i="235"/>
  <c r="K24" i="235"/>
  <c r="K25" i="235"/>
  <c r="K26" i="235"/>
  <c r="K15" i="235"/>
  <c r="J43" i="236"/>
  <c r="O43" i="236"/>
  <c r="Q43" i="236"/>
  <c r="J44" i="236"/>
  <c r="O44" i="236"/>
  <c r="Q44" i="236"/>
  <c r="J28" i="236"/>
  <c r="O28" i="236"/>
  <c r="Q28" i="236"/>
  <c r="J29" i="236"/>
  <c r="O29" i="236"/>
  <c r="Q29" i="236"/>
  <c r="Q48" i="236"/>
  <c r="O48" i="236"/>
  <c r="J48" i="236"/>
  <c r="Q47" i="236"/>
  <c r="O47" i="236"/>
  <c r="J47" i="236"/>
  <c r="Q46" i="236"/>
  <c r="O46" i="236"/>
  <c r="J46" i="236"/>
  <c r="Q45" i="236"/>
  <c r="O45" i="236"/>
  <c r="J45" i="236"/>
  <c r="Q36" i="236"/>
  <c r="O36" i="236"/>
  <c r="J36" i="236"/>
  <c r="Q35" i="236"/>
  <c r="O35" i="236"/>
  <c r="J35" i="236"/>
  <c r="N34" i="236"/>
  <c r="M34" i="236"/>
  <c r="L34" i="236"/>
  <c r="K34" i="236"/>
  <c r="I34" i="236"/>
  <c r="H34" i="236"/>
  <c r="G34" i="236"/>
  <c r="F34" i="236"/>
  <c r="E34" i="236"/>
  <c r="D34" i="236"/>
  <c r="Q33" i="236"/>
  <c r="O33" i="236"/>
  <c r="J33" i="236"/>
  <c r="Q32" i="236"/>
  <c r="O32" i="236"/>
  <c r="J32" i="236"/>
  <c r="Q31" i="236"/>
  <c r="O31" i="236"/>
  <c r="J31" i="236"/>
  <c r="Q30" i="236"/>
  <c r="O30" i="236"/>
  <c r="J30" i="236"/>
  <c r="Q27" i="236"/>
  <c r="O27" i="236"/>
  <c r="J27" i="236"/>
  <c r="N26" i="236"/>
  <c r="M26" i="236"/>
  <c r="L26" i="236"/>
  <c r="K26" i="236"/>
  <c r="I26" i="236"/>
  <c r="H26" i="236"/>
  <c r="G26" i="236"/>
  <c r="F26" i="236"/>
  <c r="E26" i="236"/>
  <c r="D26" i="236"/>
  <c r="Q25" i="236"/>
  <c r="O25" i="236"/>
  <c r="J25" i="236"/>
  <c r="Q24" i="236"/>
  <c r="O24" i="236"/>
  <c r="J24" i="236"/>
  <c r="Q23" i="236"/>
  <c r="O23" i="236"/>
  <c r="J23" i="236"/>
  <c r="Q22" i="236"/>
  <c r="O22" i="236"/>
  <c r="J22" i="236"/>
  <c r="Q21" i="236"/>
  <c r="O21" i="236"/>
  <c r="J21" i="236"/>
  <c r="Q20" i="236"/>
  <c r="O20" i="236"/>
  <c r="J20" i="236"/>
  <c r="Q19" i="236"/>
  <c r="O19" i="236"/>
  <c r="J19" i="236"/>
  <c r="Q18" i="236"/>
  <c r="O18" i="236"/>
  <c r="J18" i="236"/>
  <c r="Q17" i="236"/>
  <c r="O17" i="236"/>
  <c r="J17" i="236"/>
  <c r="Q16" i="236"/>
  <c r="O16" i="236"/>
  <c r="J16" i="236"/>
  <c r="Q15" i="236"/>
  <c r="O15" i="236"/>
  <c r="J15" i="236"/>
  <c r="N14" i="236"/>
  <c r="M14" i="236"/>
  <c r="L14" i="236"/>
  <c r="K14" i="236"/>
  <c r="I14" i="236"/>
  <c r="H14" i="236"/>
  <c r="G14" i="236"/>
  <c r="F14" i="236"/>
  <c r="E14" i="236"/>
  <c r="D14" i="236"/>
  <c r="P3" i="236"/>
  <c r="C2" i="236"/>
  <c r="J42" i="235"/>
  <c r="J43" i="235"/>
  <c r="J44" i="235"/>
  <c r="J16" i="235"/>
  <c r="J17" i="235"/>
  <c r="J18" i="235"/>
  <c r="J19" i="235"/>
  <c r="J20" i="235"/>
  <c r="J49" i="235"/>
  <c r="J48" i="235"/>
  <c r="J47" i="235"/>
  <c r="J46" i="235"/>
  <c r="J45" i="235"/>
  <c r="J37" i="235"/>
  <c r="J36" i="235"/>
  <c r="I35" i="235"/>
  <c r="H35" i="235"/>
  <c r="G35" i="235"/>
  <c r="F35" i="235"/>
  <c r="E35" i="235"/>
  <c r="D35" i="235"/>
  <c r="J34" i="235"/>
  <c r="J33" i="235"/>
  <c r="J32" i="235"/>
  <c r="J31" i="235"/>
  <c r="J30" i="235"/>
  <c r="J29" i="235"/>
  <c r="J28" i="235"/>
  <c r="I27" i="235"/>
  <c r="H27" i="235"/>
  <c r="G27" i="235"/>
  <c r="F27" i="235"/>
  <c r="E27" i="235"/>
  <c r="D27" i="235"/>
  <c r="J26" i="235"/>
  <c r="J25" i="235"/>
  <c r="J24" i="235"/>
  <c r="J23" i="235"/>
  <c r="J22" i="235"/>
  <c r="J21" i="235"/>
  <c r="J15" i="235"/>
  <c r="I14" i="235"/>
  <c r="H14" i="235"/>
  <c r="G14" i="235"/>
  <c r="F14" i="235"/>
  <c r="E14" i="235"/>
  <c r="D14" i="235"/>
  <c r="C2" i="235"/>
  <c r="M13" i="240" l="1"/>
  <c r="I13" i="240"/>
  <c r="H13" i="241"/>
  <c r="U21" i="236"/>
  <c r="J36" i="241"/>
  <c r="K13" i="236"/>
  <c r="L13" i="236"/>
  <c r="P25" i="236"/>
  <c r="P30" i="236"/>
  <c r="K35" i="235"/>
  <c r="P43" i="236"/>
  <c r="P36" i="236"/>
  <c r="P48" i="236"/>
  <c r="P28" i="236"/>
  <c r="L13" i="240"/>
  <c r="P18" i="240"/>
  <c r="P22" i="240"/>
  <c r="P42" i="240"/>
  <c r="P46" i="240"/>
  <c r="K14" i="235"/>
  <c r="E13" i="240"/>
  <c r="P37" i="240"/>
  <c r="P44" i="240"/>
  <c r="P23" i="240"/>
  <c r="D13" i="241"/>
  <c r="K14" i="241"/>
  <c r="K28" i="241"/>
  <c r="K36" i="241"/>
  <c r="P26" i="240"/>
  <c r="O28" i="240"/>
  <c r="P30" i="240"/>
  <c r="P34" i="240"/>
  <c r="N13" i="240"/>
  <c r="P16" i="240"/>
  <c r="P20" i="240"/>
  <c r="P25" i="240"/>
  <c r="D13" i="240"/>
  <c r="H13" i="240"/>
  <c r="P32" i="240"/>
  <c r="P18" i="236"/>
  <c r="I13" i="236"/>
  <c r="P45" i="236"/>
  <c r="P44" i="236"/>
  <c r="P29" i="236"/>
  <c r="P22" i="236"/>
  <c r="J14" i="236"/>
  <c r="P15" i="236"/>
  <c r="K27" i="235"/>
  <c r="P17" i="236"/>
  <c r="P21" i="236"/>
  <c r="P24" i="236"/>
  <c r="F13" i="240"/>
  <c r="P19" i="240"/>
  <c r="P24" i="240"/>
  <c r="P27" i="240"/>
  <c r="Q28" i="240"/>
  <c r="P31" i="240"/>
  <c r="P35" i="240"/>
  <c r="J36" i="240"/>
  <c r="P38" i="240"/>
  <c r="P45" i="240"/>
  <c r="P47" i="236"/>
  <c r="O36" i="240"/>
  <c r="E13" i="235"/>
  <c r="I26" i="239"/>
  <c r="P17" i="240"/>
  <c r="P21" i="240"/>
  <c r="P29" i="240"/>
  <c r="P33" i="240"/>
  <c r="P43" i="240"/>
  <c r="P47" i="240"/>
  <c r="D13" i="236"/>
  <c r="J14" i="240"/>
  <c r="J28" i="240"/>
  <c r="P28" i="240" s="1"/>
  <c r="Q36" i="240"/>
  <c r="G13" i="241"/>
  <c r="J28" i="241"/>
  <c r="E13" i="241"/>
  <c r="I13" i="241"/>
  <c r="J14" i="241"/>
  <c r="F13" i="241"/>
  <c r="Q14" i="240"/>
  <c r="O14" i="240"/>
  <c r="I32" i="239"/>
  <c r="P15" i="240"/>
  <c r="G13" i="240"/>
  <c r="K13" i="240"/>
  <c r="H32" i="239"/>
  <c r="I14" i="239"/>
  <c r="E13" i="239"/>
  <c r="F13" i="239"/>
  <c r="H14" i="239"/>
  <c r="D13" i="239"/>
  <c r="G13" i="239"/>
  <c r="H26" i="239"/>
  <c r="F13" i="238"/>
  <c r="K26" i="238"/>
  <c r="G13" i="238"/>
  <c r="K14" i="238"/>
  <c r="J26" i="238"/>
  <c r="J32" i="238"/>
  <c r="J14" i="238"/>
  <c r="K32" i="238"/>
  <c r="F13" i="235"/>
  <c r="I13" i="235"/>
  <c r="J27" i="235"/>
  <c r="G13" i="235"/>
  <c r="O34" i="236"/>
  <c r="J34" i="236"/>
  <c r="E13" i="236"/>
  <c r="N13" i="236"/>
  <c r="P23" i="236"/>
  <c r="H13" i="236"/>
  <c r="M13" i="236"/>
  <c r="P31" i="236"/>
  <c r="P46" i="236"/>
  <c r="Q14" i="236"/>
  <c r="O26" i="236"/>
  <c r="Q34" i="236"/>
  <c r="P16" i="236"/>
  <c r="P20" i="236"/>
  <c r="J26" i="236"/>
  <c r="P27" i="236"/>
  <c r="P33" i="236"/>
  <c r="P35" i="236"/>
  <c r="P19" i="236"/>
  <c r="Q26" i="236"/>
  <c r="P32" i="236"/>
  <c r="F13" i="236"/>
  <c r="O14" i="236"/>
  <c r="G13" i="236"/>
  <c r="J14" i="235"/>
  <c r="H13" i="235"/>
  <c r="J35" i="235"/>
  <c r="D13" i="235"/>
  <c r="O43" i="233"/>
  <c r="J43" i="233"/>
  <c r="O39" i="233"/>
  <c r="J39" i="233"/>
  <c r="O37" i="233"/>
  <c r="J37" i="233"/>
  <c r="O36" i="233"/>
  <c r="J36" i="233"/>
  <c r="O35" i="233"/>
  <c r="J35" i="233"/>
  <c r="O34" i="233"/>
  <c r="J34" i="233"/>
  <c r="O33" i="233"/>
  <c r="J33" i="233"/>
  <c r="O32" i="233"/>
  <c r="J32" i="233"/>
  <c r="O31" i="233"/>
  <c r="J31" i="233"/>
  <c r="O30" i="233"/>
  <c r="J30" i="233"/>
  <c r="N28" i="233"/>
  <c r="M28" i="233"/>
  <c r="L28" i="233"/>
  <c r="K28" i="233"/>
  <c r="I28" i="233"/>
  <c r="H28" i="233"/>
  <c r="G28" i="233"/>
  <c r="F28" i="233"/>
  <c r="E28" i="233"/>
  <c r="D28" i="233"/>
  <c r="O27" i="233"/>
  <c r="J27" i="233"/>
  <c r="O26" i="233"/>
  <c r="J26" i="233"/>
  <c r="O25" i="233"/>
  <c r="J25" i="233"/>
  <c r="O24" i="233"/>
  <c r="J24" i="233"/>
  <c r="O23" i="233"/>
  <c r="J23" i="233"/>
  <c r="O22" i="233"/>
  <c r="J22" i="233"/>
  <c r="O21" i="233"/>
  <c r="J21" i="233"/>
  <c r="O20" i="233"/>
  <c r="J20" i="233"/>
  <c r="O19" i="233"/>
  <c r="J19" i="233"/>
  <c r="O18" i="233"/>
  <c r="J18" i="233"/>
  <c r="O17" i="233"/>
  <c r="J17" i="233"/>
  <c r="O16" i="233"/>
  <c r="J16" i="233"/>
  <c r="O15" i="233"/>
  <c r="J15" i="233"/>
  <c r="O14" i="233"/>
  <c r="J14" i="233"/>
  <c r="O13" i="233"/>
  <c r="J13" i="233"/>
  <c r="O12" i="233"/>
  <c r="J12" i="233"/>
  <c r="O11" i="233"/>
  <c r="J11" i="233"/>
  <c r="O10" i="233"/>
  <c r="J10" i="233"/>
  <c r="O9" i="233"/>
  <c r="J9" i="233"/>
  <c r="O8" i="233"/>
  <c r="J8" i="233"/>
  <c r="O7" i="233"/>
  <c r="B2" i="233"/>
  <c r="O13" i="240" l="1"/>
  <c r="P34" i="236"/>
  <c r="K13" i="235"/>
  <c r="J28" i="233"/>
  <c r="K13" i="241"/>
  <c r="J13" i="241"/>
  <c r="P14" i="240"/>
  <c r="P36" i="240"/>
  <c r="J13" i="240"/>
  <c r="Q13" i="240"/>
  <c r="J13" i="238"/>
  <c r="P14" i="236"/>
  <c r="I13" i="239"/>
  <c r="P9" i="233"/>
  <c r="P11" i="233"/>
  <c r="P13" i="233"/>
  <c r="P15" i="233"/>
  <c r="P17" i="233"/>
  <c r="P19" i="233"/>
  <c r="P21" i="233"/>
  <c r="P23" i="233"/>
  <c r="P25" i="233"/>
  <c r="P27" i="233"/>
  <c r="P30" i="233"/>
  <c r="P32" i="233"/>
  <c r="P34" i="233"/>
  <c r="P36" i="233"/>
  <c r="P39" i="233"/>
  <c r="P8" i="233"/>
  <c r="P10" i="233"/>
  <c r="P12" i="233"/>
  <c r="P14" i="233"/>
  <c r="P16" i="233"/>
  <c r="P18" i="233"/>
  <c r="P20" i="233"/>
  <c r="P22" i="233"/>
  <c r="P24" i="233"/>
  <c r="P26" i="233"/>
  <c r="P31" i="233"/>
  <c r="P33" i="233"/>
  <c r="P35" i="233"/>
  <c r="P37" i="233"/>
  <c r="P43" i="233"/>
  <c r="H13" i="239"/>
  <c r="K13" i="238"/>
  <c r="J13" i="235"/>
  <c r="O13" i="236"/>
  <c r="P26" i="236"/>
  <c r="Q13" i="236"/>
  <c r="J13" i="236"/>
  <c r="P7" i="233"/>
  <c r="O28" i="233"/>
  <c r="P36" i="231"/>
  <c r="O29" i="231"/>
  <c r="N14" i="231"/>
  <c r="M14" i="231"/>
  <c r="L14" i="231"/>
  <c r="K14" i="231"/>
  <c r="I14" i="231"/>
  <c r="G14" i="231"/>
  <c r="F14" i="231"/>
  <c r="E14" i="231"/>
  <c r="D14" i="231"/>
  <c r="J21" i="231"/>
  <c r="F30" i="231"/>
  <c r="D30" i="231"/>
  <c r="E30" i="231"/>
  <c r="G30" i="231"/>
  <c r="H30" i="231"/>
  <c r="I30" i="231"/>
  <c r="K30" i="231"/>
  <c r="L30" i="231"/>
  <c r="M30" i="231"/>
  <c r="N30" i="231"/>
  <c r="D22" i="231"/>
  <c r="P40" i="231"/>
  <c r="O40" i="231"/>
  <c r="J40" i="231"/>
  <c r="P39" i="231"/>
  <c r="O39" i="231"/>
  <c r="J39" i="231"/>
  <c r="P38" i="231"/>
  <c r="O38" i="231"/>
  <c r="J38" i="231"/>
  <c r="P37" i="231"/>
  <c r="O37" i="231"/>
  <c r="J37" i="231"/>
  <c r="O36" i="231"/>
  <c r="J36" i="231"/>
  <c r="P35" i="231"/>
  <c r="O35" i="231"/>
  <c r="J35" i="231"/>
  <c r="P31" i="231"/>
  <c r="O31" i="231"/>
  <c r="J31" i="231"/>
  <c r="P29" i="231"/>
  <c r="J29" i="231"/>
  <c r="P28" i="231"/>
  <c r="O28" i="231"/>
  <c r="J28" i="231"/>
  <c r="P27" i="231"/>
  <c r="O27" i="231"/>
  <c r="J27" i="231"/>
  <c r="P26" i="231"/>
  <c r="O26" i="231"/>
  <c r="J26" i="231"/>
  <c r="P25" i="231"/>
  <c r="O25" i="231"/>
  <c r="J25" i="231"/>
  <c r="P24" i="231"/>
  <c r="O24" i="231"/>
  <c r="J24" i="231"/>
  <c r="P23" i="231"/>
  <c r="O23" i="231"/>
  <c r="J23" i="231"/>
  <c r="N22" i="231"/>
  <c r="M22" i="231"/>
  <c r="L22" i="231"/>
  <c r="K22" i="231"/>
  <c r="I22" i="231"/>
  <c r="H22" i="231"/>
  <c r="G22" i="231"/>
  <c r="F22" i="231"/>
  <c r="E22" i="231"/>
  <c r="P21" i="231"/>
  <c r="O21" i="231"/>
  <c r="P20" i="231"/>
  <c r="O20" i="231"/>
  <c r="J20" i="231"/>
  <c r="P19" i="231"/>
  <c r="O19" i="231"/>
  <c r="J19" i="231"/>
  <c r="P18" i="231"/>
  <c r="O18" i="231"/>
  <c r="J18" i="231"/>
  <c r="P17" i="231"/>
  <c r="O17" i="231"/>
  <c r="J17" i="231"/>
  <c r="P16" i="231"/>
  <c r="O16" i="231"/>
  <c r="J16" i="231"/>
  <c r="P15" i="231"/>
  <c r="O15" i="231"/>
  <c r="J15" i="231"/>
  <c r="C2" i="231"/>
  <c r="P13" i="240" l="1"/>
  <c r="E13" i="231"/>
  <c r="P28" i="233"/>
  <c r="J14" i="231"/>
  <c r="P13" i="236"/>
  <c r="I13" i="231"/>
  <c r="N13" i="231"/>
  <c r="J22" i="231"/>
  <c r="D13" i="231"/>
  <c r="H13" i="231"/>
  <c r="M13" i="231"/>
  <c r="O14" i="231"/>
  <c r="K13" i="231"/>
  <c r="P22" i="231"/>
  <c r="O30" i="231"/>
  <c r="L13" i="231"/>
  <c r="P30" i="231"/>
  <c r="F13" i="231"/>
  <c r="G13" i="231"/>
  <c r="J30" i="231"/>
  <c r="P14" i="231"/>
  <c r="O22" i="231"/>
  <c r="O13" i="231" l="1"/>
  <c r="J13" i="231"/>
  <c r="P13" i="231"/>
  <c r="K32" i="224"/>
  <c r="K35" i="224"/>
  <c r="K34" i="224"/>
  <c r="K33" i="224"/>
  <c r="K36" i="224"/>
  <c r="K30" i="224"/>
  <c r="K28" i="224"/>
  <c r="K19" i="224"/>
  <c r="K20" i="224"/>
  <c r="K21" i="224"/>
  <c r="K18" i="224"/>
  <c r="K16" i="224"/>
  <c r="K14" i="224"/>
  <c r="H11" i="224" l="1"/>
  <c r="K45" i="148" l="1"/>
  <c r="L45" i="148"/>
  <c r="M45" i="148" s="1"/>
  <c r="AJ1066" i="132"/>
  <c r="AG1066" i="132"/>
  <c r="AJ1065" i="132"/>
  <c r="AG1065" i="132"/>
  <c r="AJ1064" i="132"/>
  <c r="AG1064" i="132"/>
  <c r="AJ1063" i="132"/>
  <c r="AG1063" i="132"/>
  <c r="AJ1062" i="132"/>
  <c r="AG1062" i="132"/>
  <c r="AJ1061" i="132"/>
  <c r="AG1061" i="132"/>
  <c r="AJ1060" i="132"/>
  <c r="AG1060" i="132"/>
  <c r="AK1059" i="132"/>
  <c r="AK1060" i="132" s="1"/>
  <c r="AK1061" i="132" s="1"/>
  <c r="AK1062" i="132" s="1"/>
  <c r="AK1063" i="132" s="1"/>
  <c r="AK1064" i="132" s="1"/>
  <c r="AK1065" i="132" s="1"/>
  <c r="AK1066" i="132" s="1"/>
  <c r="AA1059" i="132"/>
  <c r="AB1059" i="132" s="1"/>
  <c r="AK1130" i="132"/>
  <c r="AE1130" i="132"/>
  <c r="AK1124" i="132"/>
  <c r="AE1124" i="132"/>
  <c r="AK1123" i="132"/>
  <c r="AE1123" i="132"/>
  <c r="AJ1000" i="132"/>
  <c r="AG1000" i="132"/>
  <c r="AJ999" i="132"/>
  <c r="AG999" i="132"/>
  <c r="AJ998" i="132"/>
  <c r="AG998" i="132"/>
  <c r="AJ997" i="132"/>
  <c r="AG997" i="132"/>
  <c r="AJ996" i="132"/>
  <c r="AG996" i="132"/>
  <c r="AJ995" i="132"/>
  <c r="AG995" i="132"/>
  <c r="AJ994" i="132"/>
  <c r="AG994" i="132"/>
  <c r="AJ993" i="132"/>
  <c r="AG993" i="132"/>
  <c r="AJ992" i="132"/>
  <c r="AG992" i="132"/>
  <c r="AK991" i="132"/>
  <c r="AK992" i="132" s="1"/>
  <c r="AK993" i="132" s="1"/>
  <c r="AK994" i="132" s="1"/>
  <c r="AK995" i="132" s="1"/>
  <c r="AK996" i="132" s="1"/>
  <c r="AK997" i="132" s="1"/>
  <c r="AK998" i="132" s="1"/>
  <c r="AK999" i="132" s="1"/>
  <c r="AK1000" i="132" s="1"/>
  <c r="AA991" i="132"/>
  <c r="AB991" i="132" s="1"/>
  <c r="AJ990" i="132"/>
  <c r="AG990" i="132"/>
  <c r="AJ989" i="132"/>
  <c r="AG989" i="132"/>
  <c r="AJ988" i="132"/>
  <c r="AG988" i="132"/>
  <c r="AJ987" i="132"/>
  <c r="AG987" i="132"/>
  <c r="AJ986" i="132"/>
  <c r="AG986" i="132"/>
  <c r="AJ985" i="132"/>
  <c r="AG985" i="132"/>
  <c r="AJ984" i="132"/>
  <c r="AG984" i="132"/>
  <c r="AJ983" i="132"/>
  <c r="AG983" i="132"/>
  <c r="AJ982" i="132"/>
  <c r="AG982" i="132"/>
  <c r="AK981" i="132"/>
  <c r="AK982" i="132" s="1"/>
  <c r="AK983" i="132" s="1"/>
  <c r="AK984" i="132" s="1"/>
  <c r="AK985" i="132" s="1"/>
  <c r="AK986" i="132" s="1"/>
  <c r="AK987" i="132" s="1"/>
  <c r="AK988" i="132" s="1"/>
  <c r="AK989" i="132" s="1"/>
  <c r="AK990" i="132" s="1"/>
  <c r="AA981" i="132"/>
  <c r="AB981" i="132" s="1"/>
  <c r="AJ980" i="132"/>
  <c r="AG980" i="132"/>
  <c r="AJ979" i="132"/>
  <c r="AG979" i="132"/>
  <c r="AJ978" i="132"/>
  <c r="AG978" i="132"/>
  <c r="AJ977" i="132"/>
  <c r="AG977" i="132"/>
  <c r="AJ976" i="132"/>
  <c r="AG976" i="132"/>
  <c r="AJ975" i="132"/>
  <c r="AG975" i="132"/>
  <c r="AJ974" i="132"/>
  <c r="AG974" i="132"/>
  <c r="AJ973" i="132"/>
  <c r="AG973" i="132"/>
  <c r="AJ972" i="132"/>
  <c r="AG972" i="132"/>
  <c r="AK971" i="132"/>
  <c r="AK972" i="132" s="1"/>
  <c r="AK973" i="132" s="1"/>
  <c r="AK974" i="132" s="1"/>
  <c r="AK975" i="132" s="1"/>
  <c r="AK976" i="132" s="1"/>
  <c r="AK977" i="132" s="1"/>
  <c r="AK978" i="132" s="1"/>
  <c r="AK979" i="132" s="1"/>
  <c r="AK980" i="132" s="1"/>
  <c r="AA971" i="132"/>
  <c r="AJ970" i="132"/>
  <c r="AG970" i="132"/>
  <c r="AJ969" i="132"/>
  <c r="AG969" i="132"/>
  <c r="AJ968" i="132"/>
  <c r="AG968" i="132"/>
  <c r="AJ967" i="132"/>
  <c r="AG967" i="132"/>
  <c r="AJ966" i="132"/>
  <c r="AG966" i="132"/>
  <c r="AJ965" i="132"/>
  <c r="AG965" i="132"/>
  <c r="AJ964" i="132"/>
  <c r="AG964" i="132"/>
  <c r="AJ963" i="132"/>
  <c r="AG963" i="132"/>
  <c r="AJ962" i="132"/>
  <c r="AG962" i="132"/>
  <c r="AK961" i="132"/>
  <c r="AK962" i="132" s="1"/>
  <c r="AK963" i="132" s="1"/>
  <c r="AK964" i="132" s="1"/>
  <c r="AK965" i="132" s="1"/>
  <c r="AK966" i="132" s="1"/>
  <c r="AK967" i="132" s="1"/>
  <c r="AK968" i="132" s="1"/>
  <c r="AK969" i="132" s="1"/>
  <c r="AK970" i="132" s="1"/>
  <c r="AA961" i="132"/>
  <c r="AB961" i="132" s="1"/>
  <c r="AD961" i="132" s="1"/>
  <c r="AE961" i="132" s="1"/>
  <c r="AJ960" i="132"/>
  <c r="AG960" i="132"/>
  <c r="AJ959" i="132"/>
  <c r="AG959" i="132"/>
  <c r="AJ958" i="132"/>
  <c r="AG958" i="132"/>
  <c r="AJ957" i="132"/>
  <c r="AG957" i="132"/>
  <c r="AJ956" i="132"/>
  <c r="AG956" i="132"/>
  <c r="AJ955" i="132"/>
  <c r="AG955" i="132"/>
  <c r="AJ954" i="132"/>
  <c r="AG954" i="132"/>
  <c r="AJ953" i="132"/>
  <c r="AG953" i="132"/>
  <c r="AJ952" i="132"/>
  <c r="AG952" i="132"/>
  <c r="AK951" i="132"/>
  <c r="AK952" i="132" s="1"/>
  <c r="AK953" i="132" s="1"/>
  <c r="AK954" i="132" s="1"/>
  <c r="AK955" i="132" s="1"/>
  <c r="AK956" i="132" s="1"/>
  <c r="AK957" i="132" s="1"/>
  <c r="AK958" i="132" s="1"/>
  <c r="AK959" i="132" s="1"/>
  <c r="AK960" i="132" s="1"/>
  <c r="AA951" i="132"/>
  <c r="AB951" i="132" s="1"/>
  <c r="AD951" i="132" s="1"/>
  <c r="AE951" i="132" s="1"/>
  <c r="AJ950" i="132"/>
  <c r="AG950" i="132"/>
  <c r="AJ949" i="132"/>
  <c r="AG949" i="132"/>
  <c r="AJ948" i="132"/>
  <c r="AG948" i="132"/>
  <c r="AJ947" i="132"/>
  <c r="AG947" i="132"/>
  <c r="AJ946" i="132"/>
  <c r="AG946" i="132"/>
  <c r="AJ945" i="132"/>
  <c r="AG945" i="132"/>
  <c r="AJ944" i="132"/>
  <c r="AG944" i="132"/>
  <c r="AJ943" i="132"/>
  <c r="AG943" i="132"/>
  <c r="AJ942" i="132"/>
  <c r="AG942" i="132"/>
  <c r="AK941" i="132"/>
  <c r="AK942" i="132" s="1"/>
  <c r="AK943" i="132" s="1"/>
  <c r="AK944" i="132" s="1"/>
  <c r="AK945" i="132" s="1"/>
  <c r="AK946" i="132" s="1"/>
  <c r="AK947" i="132" s="1"/>
  <c r="AK948" i="132" s="1"/>
  <c r="AK949" i="132" s="1"/>
  <c r="AK950" i="132" s="1"/>
  <c r="AA941" i="132"/>
  <c r="AJ940" i="132"/>
  <c r="AG940" i="132"/>
  <c r="AJ939" i="132"/>
  <c r="AG939" i="132"/>
  <c r="AJ938" i="132"/>
  <c r="AG938" i="132"/>
  <c r="AJ937" i="132"/>
  <c r="AG937" i="132"/>
  <c r="AJ936" i="132"/>
  <c r="AG936" i="132"/>
  <c r="AJ935" i="132"/>
  <c r="AG935" i="132"/>
  <c r="AJ934" i="132"/>
  <c r="AG934" i="132"/>
  <c r="AJ933" i="132"/>
  <c r="AG933" i="132"/>
  <c r="AJ932" i="132"/>
  <c r="AG932" i="132"/>
  <c r="AK931" i="132"/>
  <c r="AK932" i="132" s="1"/>
  <c r="AK933" i="132" s="1"/>
  <c r="AK934" i="132" s="1"/>
  <c r="AK935" i="132" s="1"/>
  <c r="AK936" i="132" s="1"/>
  <c r="AK937" i="132" s="1"/>
  <c r="AK938" i="132" s="1"/>
  <c r="AK939" i="132" s="1"/>
  <c r="AK940" i="132" s="1"/>
  <c r="AA931" i="132"/>
  <c r="AB931" i="132" s="1"/>
  <c r="AD931" i="132" s="1"/>
  <c r="AE931" i="132" s="1"/>
  <c r="AJ930" i="132"/>
  <c r="AG930" i="132"/>
  <c r="AJ929" i="132"/>
  <c r="AG929" i="132"/>
  <c r="AJ928" i="132"/>
  <c r="AG928" i="132"/>
  <c r="AJ927" i="132"/>
  <c r="AG927" i="132"/>
  <c r="AJ926" i="132"/>
  <c r="AG926" i="132"/>
  <c r="AJ925" i="132"/>
  <c r="AG925" i="132"/>
  <c r="AJ924" i="132"/>
  <c r="AG924" i="132"/>
  <c r="AJ923" i="132"/>
  <c r="AG923" i="132"/>
  <c r="AJ922" i="132"/>
  <c r="AG922" i="132"/>
  <c r="AK921" i="132"/>
  <c r="AK922" i="132" s="1"/>
  <c r="AK923" i="132" s="1"/>
  <c r="AK924" i="132" s="1"/>
  <c r="AK925" i="132" s="1"/>
  <c r="AK926" i="132" s="1"/>
  <c r="AK927" i="132" s="1"/>
  <c r="AK928" i="132" s="1"/>
  <c r="AK929" i="132" s="1"/>
  <c r="AK930" i="132" s="1"/>
  <c r="AA921" i="132"/>
  <c r="AB921" i="132" s="1"/>
  <c r="AJ920" i="132"/>
  <c r="AG920" i="132"/>
  <c r="AJ919" i="132"/>
  <c r="AG919" i="132"/>
  <c r="AJ918" i="132"/>
  <c r="AG918" i="132"/>
  <c r="AJ917" i="132"/>
  <c r="AG917" i="132"/>
  <c r="AJ916" i="132"/>
  <c r="AG916" i="132"/>
  <c r="AJ915" i="132"/>
  <c r="AG915" i="132"/>
  <c r="AJ914" i="132"/>
  <c r="AG914" i="132"/>
  <c r="AJ913" i="132"/>
  <c r="AG913" i="132"/>
  <c r="AJ912" i="132"/>
  <c r="AG912" i="132"/>
  <c r="AK911" i="132"/>
  <c r="AK912" i="132" s="1"/>
  <c r="AK913" i="132" s="1"/>
  <c r="AK914" i="132" s="1"/>
  <c r="AK915" i="132" s="1"/>
  <c r="AK916" i="132" s="1"/>
  <c r="AK917" i="132" s="1"/>
  <c r="AK918" i="132" s="1"/>
  <c r="AK919" i="132" s="1"/>
  <c r="AK920" i="132" s="1"/>
  <c r="AA911" i="132"/>
  <c r="AB911" i="132" s="1"/>
  <c r="AD911" i="132" s="1"/>
  <c r="AE911" i="132" s="1"/>
  <c r="AJ910" i="132"/>
  <c r="AG910" i="132"/>
  <c r="AJ909" i="132"/>
  <c r="AG909" i="132"/>
  <c r="AJ908" i="132"/>
  <c r="AG908" i="132"/>
  <c r="AJ907" i="132"/>
  <c r="AG907" i="132"/>
  <c r="AJ906" i="132"/>
  <c r="AG906" i="132"/>
  <c r="AJ905" i="132"/>
  <c r="AG905" i="132"/>
  <c r="AJ904" i="132"/>
  <c r="AG904" i="132"/>
  <c r="AJ903" i="132"/>
  <c r="AG903" i="132"/>
  <c r="AJ902" i="132"/>
  <c r="AG902" i="132"/>
  <c r="AK901" i="132"/>
  <c r="AK902" i="132" s="1"/>
  <c r="AK903" i="132" s="1"/>
  <c r="AK904" i="132" s="1"/>
  <c r="AK905" i="132" s="1"/>
  <c r="AK906" i="132" s="1"/>
  <c r="AK907" i="132" s="1"/>
  <c r="AK908" i="132" s="1"/>
  <c r="AK909" i="132" s="1"/>
  <c r="AK910" i="132" s="1"/>
  <c r="AA901" i="132"/>
  <c r="AJ900" i="132"/>
  <c r="AG900" i="132"/>
  <c r="AJ899" i="132"/>
  <c r="AG899" i="132"/>
  <c r="AJ898" i="132"/>
  <c r="AG898" i="132"/>
  <c r="AJ897" i="132"/>
  <c r="AG897" i="132"/>
  <c r="AJ896" i="132"/>
  <c r="AG896" i="132"/>
  <c r="AJ895" i="132"/>
  <c r="AG895" i="132"/>
  <c r="AJ894" i="132"/>
  <c r="AG894" i="132"/>
  <c r="AJ893" i="132"/>
  <c r="AG893" i="132"/>
  <c r="AJ892" i="132"/>
  <c r="AG892" i="132"/>
  <c r="AK891" i="132"/>
  <c r="AK892" i="132" s="1"/>
  <c r="AK893" i="132" s="1"/>
  <c r="AK894" i="132" s="1"/>
  <c r="AK895" i="132" s="1"/>
  <c r="AK896" i="132" s="1"/>
  <c r="AK897" i="132" s="1"/>
  <c r="AK898" i="132" s="1"/>
  <c r="AK899" i="132" s="1"/>
  <c r="AK900" i="132" s="1"/>
  <c r="AA891" i="132"/>
  <c r="AB891" i="132" s="1"/>
  <c r="AD891" i="132" s="1"/>
  <c r="AE891" i="132" s="1"/>
  <c r="AJ890" i="132"/>
  <c r="AG890" i="132"/>
  <c r="AJ889" i="132"/>
  <c r="AG889" i="132"/>
  <c r="AJ888" i="132"/>
  <c r="AG888" i="132"/>
  <c r="AJ887" i="132"/>
  <c r="AG887" i="132"/>
  <c r="AJ886" i="132"/>
  <c r="AG886" i="132"/>
  <c r="AJ885" i="132"/>
  <c r="AG885" i="132"/>
  <c r="AJ884" i="132"/>
  <c r="AG884" i="132"/>
  <c r="AJ883" i="132"/>
  <c r="AG883" i="132"/>
  <c r="AJ882" i="132"/>
  <c r="AG882" i="132"/>
  <c r="AK881" i="132"/>
  <c r="AK882" i="132" s="1"/>
  <c r="AK883" i="132" s="1"/>
  <c r="AK884" i="132" s="1"/>
  <c r="AK885" i="132" s="1"/>
  <c r="AK886" i="132" s="1"/>
  <c r="AK887" i="132" s="1"/>
  <c r="AK888" i="132" s="1"/>
  <c r="AK889" i="132" s="1"/>
  <c r="AK890" i="132" s="1"/>
  <c r="AA881" i="132"/>
  <c r="AB881" i="132" s="1"/>
  <c r="AJ880" i="132"/>
  <c r="AG880" i="132"/>
  <c r="AJ879" i="132"/>
  <c r="AG879" i="132"/>
  <c r="AJ878" i="132"/>
  <c r="AG878" i="132"/>
  <c r="AJ877" i="132"/>
  <c r="AG877" i="132"/>
  <c r="AJ876" i="132"/>
  <c r="AG876" i="132"/>
  <c r="AJ875" i="132"/>
  <c r="AG875" i="132"/>
  <c r="AJ874" i="132"/>
  <c r="AG874" i="132"/>
  <c r="AJ873" i="132"/>
  <c r="AG873" i="132"/>
  <c r="AJ872" i="132"/>
  <c r="AG872" i="132"/>
  <c r="AK871" i="132"/>
  <c r="AK872" i="132" s="1"/>
  <c r="AK873" i="132" s="1"/>
  <c r="AK874" i="132" s="1"/>
  <c r="AK875" i="132" s="1"/>
  <c r="AK876" i="132" s="1"/>
  <c r="AK877" i="132" s="1"/>
  <c r="AK878" i="132" s="1"/>
  <c r="AK879" i="132" s="1"/>
  <c r="AK880" i="132" s="1"/>
  <c r="AA871" i="132"/>
  <c r="AJ870" i="132"/>
  <c r="AG870" i="132"/>
  <c r="AJ869" i="132"/>
  <c r="AG869" i="132"/>
  <c r="AJ868" i="132"/>
  <c r="AG868" i="132"/>
  <c r="AJ867" i="132"/>
  <c r="AG867" i="132"/>
  <c r="AJ866" i="132"/>
  <c r="AG866" i="132"/>
  <c r="AJ865" i="132"/>
  <c r="AG865" i="132"/>
  <c r="AJ864" i="132"/>
  <c r="AG864" i="132"/>
  <c r="AJ863" i="132"/>
  <c r="AG863" i="132"/>
  <c r="AJ862" i="132"/>
  <c r="AG862" i="132"/>
  <c r="AK861" i="132"/>
  <c r="AK862" i="132" s="1"/>
  <c r="AK863" i="132" s="1"/>
  <c r="AK864" i="132" s="1"/>
  <c r="AK865" i="132" s="1"/>
  <c r="AK866" i="132" s="1"/>
  <c r="AK867" i="132" s="1"/>
  <c r="AK868" i="132" s="1"/>
  <c r="AK869" i="132" s="1"/>
  <c r="AK870" i="132" s="1"/>
  <c r="AA861" i="132"/>
  <c r="AB861" i="132" s="1"/>
  <c r="AD861" i="132" s="1"/>
  <c r="AE861" i="132" s="1"/>
  <c r="AJ860" i="132"/>
  <c r="AG860" i="132"/>
  <c r="AJ859" i="132"/>
  <c r="AG859" i="132"/>
  <c r="AJ858" i="132"/>
  <c r="AG858" i="132"/>
  <c r="AJ857" i="132"/>
  <c r="AG857" i="132"/>
  <c r="AJ856" i="132"/>
  <c r="AG856" i="132"/>
  <c r="AJ855" i="132"/>
  <c r="AG855" i="132"/>
  <c r="AJ854" i="132"/>
  <c r="AG854" i="132"/>
  <c r="AJ853" i="132"/>
  <c r="AG853" i="132"/>
  <c r="AJ852" i="132"/>
  <c r="AG852" i="132"/>
  <c r="AK851" i="132"/>
  <c r="AK852" i="132" s="1"/>
  <c r="AK853" i="132" s="1"/>
  <c r="AK854" i="132" s="1"/>
  <c r="AK855" i="132" s="1"/>
  <c r="AK856" i="132" s="1"/>
  <c r="AK857" i="132" s="1"/>
  <c r="AK858" i="132" s="1"/>
  <c r="AK859" i="132" s="1"/>
  <c r="AK860" i="132" s="1"/>
  <c r="AA851" i="132"/>
  <c r="AJ850" i="132"/>
  <c r="AG850" i="132"/>
  <c r="AJ849" i="132"/>
  <c r="AG849" i="132"/>
  <c r="AJ848" i="132"/>
  <c r="AG848" i="132"/>
  <c r="AJ847" i="132"/>
  <c r="AG847" i="132"/>
  <c r="AJ846" i="132"/>
  <c r="AG846" i="132"/>
  <c r="AJ845" i="132"/>
  <c r="AG845" i="132"/>
  <c r="AJ844" i="132"/>
  <c r="AG844" i="132"/>
  <c r="AJ843" i="132"/>
  <c r="AG843" i="132"/>
  <c r="AJ842" i="132"/>
  <c r="AG842" i="132"/>
  <c r="AK841" i="132"/>
  <c r="AK842" i="132" s="1"/>
  <c r="AK843" i="132" s="1"/>
  <c r="AK844" i="132" s="1"/>
  <c r="AK845" i="132" s="1"/>
  <c r="AK846" i="132" s="1"/>
  <c r="AK847" i="132" s="1"/>
  <c r="AK848" i="132" s="1"/>
  <c r="AK849" i="132" s="1"/>
  <c r="AK850" i="132" s="1"/>
  <c r="AA841" i="132"/>
  <c r="AB841" i="132" s="1"/>
  <c r="AJ840" i="132"/>
  <c r="AG840" i="132"/>
  <c r="AJ839" i="132"/>
  <c r="AG839" i="132"/>
  <c r="AJ838" i="132"/>
  <c r="AG838" i="132"/>
  <c r="AJ837" i="132"/>
  <c r="AG837" i="132"/>
  <c r="AJ836" i="132"/>
  <c r="AG836" i="132"/>
  <c r="AJ835" i="132"/>
  <c r="AG835" i="132"/>
  <c r="AJ834" i="132"/>
  <c r="AG834" i="132"/>
  <c r="AJ833" i="132"/>
  <c r="AG833" i="132"/>
  <c r="AJ832" i="132"/>
  <c r="AG832" i="132"/>
  <c r="AK831" i="132"/>
  <c r="AK832" i="132" s="1"/>
  <c r="AK833" i="132" s="1"/>
  <c r="AK834" i="132" s="1"/>
  <c r="AK835" i="132" s="1"/>
  <c r="AK836" i="132" s="1"/>
  <c r="AK837" i="132" s="1"/>
  <c r="AK838" i="132" s="1"/>
  <c r="AK839" i="132" s="1"/>
  <c r="AK840" i="132" s="1"/>
  <c r="AA831" i="132"/>
  <c r="AJ830" i="132"/>
  <c r="AG830" i="132"/>
  <c r="AJ829" i="132"/>
  <c r="AG829" i="132"/>
  <c r="AJ828" i="132"/>
  <c r="AG828" i="132"/>
  <c r="AJ827" i="132"/>
  <c r="AG827" i="132"/>
  <c r="AJ826" i="132"/>
  <c r="AG826" i="132"/>
  <c r="AJ825" i="132"/>
  <c r="AG825" i="132"/>
  <c r="AJ824" i="132"/>
  <c r="AG824" i="132"/>
  <c r="AJ823" i="132"/>
  <c r="AG823" i="132"/>
  <c r="AJ822" i="132"/>
  <c r="AG822" i="132"/>
  <c r="AK821" i="132"/>
  <c r="AK822" i="132" s="1"/>
  <c r="AK823" i="132" s="1"/>
  <c r="AK824" i="132" s="1"/>
  <c r="AK825" i="132" s="1"/>
  <c r="AK826" i="132" s="1"/>
  <c r="AK827" i="132" s="1"/>
  <c r="AK828" i="132" s="1"/>
  <c r="AK829" i="132" s="1"/>
  <c r="AK830" i="132" s="1"/>
  <c r="AA821" i="132"/>
  <c r="AB821" i="132" s="1"/>
  <c r="AD821" i="132" s="1"/>
  <c r="AE821" i="132" s="1"/>
  <c r="AJ820" i="132"/>
  <c r="AG820" i="132"/>
  <c r="AJ819" i="132"/>
  <c r="AG819" i="132"/>
  <c r="AJ818" i="132"/>
  <c r="AG818" i="132"/>
  <c r="AJ817" i="132"/>
  <c r="AG817" i="132"/>
  <c r="AJ816" i="132"/>
  <c r="AG816" i="132"/>
  <c r="AJ815" i="132"/>
  <c r="AG815" i="132"/>
  <c r="AJ814" i="132"/>
  <c r="AG814" i="132"/>
  <c r="AJ813" i="132"/>
  <c r="AG813" i="132"/>
  <c r="AJ812" i="132"/>
  <c r="AG812" i="132"/>
  <c r="AK811" i="132"/>
  <c r="AK812" i="132" s="1"/>
  <c r="AK813" i="132" s="1"/>
  <c r="AK814" i="132" s="1"/>
  <c r="AK815" i="132" s="1"/>
  <c r="AK816" i="132" s="1"/>
  <c r="AK817" i="132" s="1"/>
  <c r="AK818" i="132" s="1"/>
  <c r="AK819" i="132" s="1"/>
  <c r="AK820" i="132" s="1"/>
  <c r="AA811" i="132"/>
  <c r="AB811" i="132" s="1"/>
  <c r="AJ810" i="132"/>
  <c r="AG810" i="132"/>
  <c r="AJ809" i="132"/>
  <c r="AG809" i="132"/>
  <c r="AJ808" i="132"/>
  <c r="AG808" i="132"/>
  <c r="AJ807" i="132"/>
  <c r="AG807" i="132"/>
  <c r="AJ806" i="132"/>
  <c r="AG806" i="132"/>
  <c r="AJ805" i="132"/>
  <c r="AG805" i="132"/>
  <c r="AJ804" i="132"/>
  <c r="AG804" i="132"/>
  <c r="AJ803" i="132"/>
  <c r="AG803" i="132"/>
  <c r="AJ802" i="132"/>
  <c r="AG802" i="132"/>
  <c r="AK801" i="132"/>
  <c r="AK802" i="132" s="1"/>
  <c r="AK803" i="132" s="1"/>
  <c r="AK804" i="132" s="1"/>
  <c r="AK805" i="132" s="1"/>
  <c r="AK806" i="132" s="1"/>
  <c r="AK807" i="132" s="1"/>
  <c r="AK808" i="132" s="1"/>
  <c r="AK809" i="132" s="1"/>
  <c r="AK810" i="132" s="1"/>
  <c r="AA801" i="132"/>
  <c r="AB801" i="132" s="1"/>
  <c r="AJ800" i="132"/>
  <c r="AG800" i="132"/>
  <c r="AJ799" i="132"/>
  <c r="AG799" i="132"/>
  <c r="AJ798" i="132"/>
  <c r="AG798" i="132"/>
  <c r="AJ797" i="132"/>
  <c r="AG797" i="132"/>
  <c r="AJ796" i="132"/>
  <c r="AG796" i="132"/>
  <c r="AJ795" i="132"/>
  <c r="AG795" i="132"/>
  <c r="AJ794" i="132"/>
  <c r="AG794" i="132"/>
  <c r="AJ793" i="132"/>
  <c r="AG793" i="132"/>
  <c r="AJ792" i="132"/>
  <c r="AG792" i="132"/>
  <c r="AK791" i="132"/>
  <c r="AK792" i="132" s="1"/>
  <c r="AK793" i="132" s="1"/>
  <c r="AK794" i="132" s="1"/>
  <c r="AK795" i="132" s="1"/>
  <c r="AK796" i="132" s="1"/>
  <c r="AK797" i="132" s="1"/>
  <c r="AK798" i="132" s="1"/>
  <c r="AK799" i="132" s="1"/>
  <c r="AK800" i="132" s="1"/>
  <c r="AA791" i="132"/>
  <c r="AB791" i="132" s="1"/>
  <c r="AD791" i="132" s="1"/>
  <c r="AE791" i="132" s="1"/>
  <c r="AJ790" i="132"/>
  <c r="AG790" i="132"/>
  <c r="AJ789" i="132"/>
  <c r="AG789" i="132"/>
  <c r="AJ788" i="132"/>
  <c r="AG788" i="132"/>
  <c r="AJ787" i="132"/>
  <c r="AG787" i="132"/>
  <c r="AJ786" i="132"/>
  <c r="AG786" i="132"/>
  <c r="AJ785" i="132"/>
  <c r="AG785" i="132"/>
  <c r="AJ784" i="132"/>
  <c r="AG784" i="132"/>
  <c r="AJ783" i="132"/>
  <c r="AG783" i="132"/>
  <c r="AJ782" i="132"/>
  <c r="AG782" i="132"/>
  <c r="AK781" i="132"/>
  <c r="AK782" i="132" s="1"/>
  <c r="AK783" i="132" s="1"/>
  <c r="AK784" i="132" s="1"/>
  <c r="AK785" i="132" s="1"/>
  <c r="AK786" i="132" s="1"/>
  <c r="AK787" i="132" s="1"/>
  <c r="AK788" i="132" s="1"/>
  <c r="AK789" i="132" s="1"/>
  <c r="AK790" i="132" s="1"/>
  <c r="AA781" i="132"/>
  <c r="AJ780" i="132"/>
  <c r="AG780" i="132"/>
  <c r="AJ779" i="132"/>
  <c r="AG779" i="132"/>
  <c r="AJ778" i="132"/>
  <c r="AG778" i="132"/>
  <c r="AJ777" i="132"/>
  <c r="AG777" i="132"/>
  <c r="AJ776" i="132"/>
  <c r="AG776" i="132"/>
  <c r="AJ775" i="132"/>
  <c r="AG775" i="132"/>
  <c r="AJ774" i="132"/>
  <c r="AG774" i="132"/>
  <c r="AJ773" i="132"/>
  <c r="AG773" i="132"/>
  <c r="AJ772" i="132"/>
  <c r="AG772" i="132"/>
  <c r="AK771" i="132"/>
  <c r="AK772" i="132" s="1"/>
  <c r="AK773" i="132" s="1"/>
  <c r="AK774" i="132" s="1"/>
  <c r="AK775" i="132" s="1"/>
  <c r="AK776" i="132" s="1"/>
  <c r="AK777" i="132" s="1"/>
  <c r="AK778" i="132" s="1"/>
  <c r="AK779" i="132" s="1"/>
  <c r="AK780" i="132" s="1"/>
  <c r="AA771" i="132"/>
  <c r="AB771" i="132" s="1"/>
  <c r="AD771" i="132" s="1"/>
  <c r="AE771" i="132" s="1"/>
  <c r="AJ770" i="132"/>
  <c r="AG770" i="132"/>
  <c r="AJ769" i="132"/>
  <c r="AG769" i="132"/>
  <c r="AJ768" i="132"/>
  <c r="AG768" i="132"/>
  <c r="AJ767" i="132"/>
  <c r="AG767" i="132"/>
  <c r="AJ766" i="132"/>
  <c r="AG766" i="132"/>
  <c r="AJ765" i="132"/>
  <c r="AG765" i="132"/>
  <c r="AJ764" i="132"/>
  <c r="AG764" i="132"/>
  <c r="AJ763" i="132"/>
  <c r="AG763" i="132"/>
  <c r="AJ762" i="132"/>
  <c r="AG762" i="132"/>
  <c r="AK761" i="132"/>
  <c r="AK762" i="132" s="1"/>
  <c r="AK763" i="132" s="1"/>
  <c r="AK764" i="132" s="1"/>
  <c r="AK765" i="132" s="1"/>
  <c r="AK766" i="132" s="1"/>
  <c r="AK767" i="132" s="1"/>
  <c r="AK768" i="132" s="1"/>
  <c r="AK769" i="132" s="1"/>
  <c r="AK770" i="132" s="1"/>
  <c r="AA761" i="132"/>
  <c r="AB761" i="132" s="1"/>
  <c r="AJ760" i="132"/>
  <c r="AG760" i="132"/>
  <c r="AJ759" i="132"/>
  <c r="AG759" i="132"/>
  <c r="AJ758" i="132"/>
  <c r="AG758" i="132"/>
  <c r="AJ757" i="132"/>
  <c r="AG757" i="132"/>
  <c r="AJ756" i="132"/>
  <c r="AG756" i="132"/>
  <c r="AJ755" i="132"/>
  <c r="AG755" i="132"/>
  <c r="AJ754" i="132"/>
  <c r="AG754" i="132"/>
  <c r="AJ753" i="132"/>
  <c r="AG753" i="132"/>
  <c r="AJ752" i="132"/>
  <c r="AG752" i="132"/>
  <c r="AK751" i="132"/>
  <c r="AK752" i="132" s="1"/>
  <c r="AK753" i="132" s="1"/>
  <c r="AK754" i="132" s="1"/>
  <c r="AK755" i="132" s="1"/>
  <c r="AK756" i="132" s="1"/>
  <c r="AK757" i="132" s="1"/>
  <c r="AK758" i="132" s="1"/>
  <c r="AK759" i="132" s="1"/>
  <c r="AK760" i="132" s="1"/>
  <c r="AA751" i="132"/>
  <c r="AJ750" i="132"/>
  <c r="AG750" i="132"/>
  <c r="AJ749" i="132"/>
  <c r="AG749" i="132"/>
  <c r="AJ748" i="132"/>
  <c r="AG748" i="132"/>
  <c r="AJ747" i="132"/>
  <c r="AG747" i="132"/>
  <c r="AJ746" i="132"/>
  <c r="AG746" i="132"/>
  <c r="AJ745" i="132"/>
  <c r="AG745" i="132"/>
  <c r="AJ744" i="132"/>
  <c r="AG744" i="132"/>
  <c r="AJ743" i="132"/>
  <c r="AG743" i="132"/>
  <c r="AJ742" i="132"/>
  <c r="AG742" i="132"/>
  <c r="AK741" i="132"/>
  <c r="AK742" i="132" s="1"/>
  <c r="AK743" i="132" s="1"/>
  <c r="AK744" i="132" s="1"/>
  <c r="AK745" i="132" s="1"/>
  <c r="AK746" i="132" s="1"/>
  <c r="AK747" i="132" s="1"/>
  <c r="AK748" i="132" s="1"/>
  <c r="AK749" i="132" s="1"/>
  <c r="AK750" i="132" s="1"/>
  <c r="AA741" i="132"/>
  <c r="AJ740" i="132"/>
  <c r="AG740" i="132"/>
  <c r="AJ739" i="132"/>
  <c r="AG739" i="132"/>
  <c r="AJ738" i="132"/>
  <c r="AG738" i="132"/>
  <c r="AJ737" i="132"/>
  <c r="AG737" i="132"/>
  <c r="AJ736" i="132"/>
  <c r="AG736" i="132"/>
  <c r="AJ735" i="132"/>
  <c r="AG735" i="132"/>
  <c r="AJ734" i="132"/>
  <c r="AG734" i="132"/>
  <c r="AJ733" i="132"/>
  <c r="AG733" i="132"/>
  <c r="AJ732" i="132"/>
  <c r="AG732" i="132"/>
  <c r="AK731" i="132"/>
  <c r="AK732" i="132" s="1"/>
  <c r="AK733" i="132" s="1"/>
  <c r="AK734" i="132" s="1"/>
  <c r="AK735" i="132" s="1"/>
  <c r="AK736" i="132" s="1"/>
  <c r="AK737" i="132" s="1"/>
  <c r="AK738" i="132" s="1"/>
  <c r="AK739" i="132" s="1"/>
  <c r="AK740" i="132" s="1"/>
  <c r="AA731" i="132"/>
  <c r="AB731" i="132" s="1"/>
  <c r="AD731" i="132" s="1"/>
  <c r="AE731" i="132" s="1"/>
  <c r="AJ730" i="132"/>
  <c r="AG730" i="132"/>
  <c r="AJ729" i="132"/>
  <c r="AG729" i="132"/>
  <c r="AJ728" i="132"/>
  <c r="AG728" i="132"/>
  <c r="AJ727" i="132"/>
  <c r="AG727" i="132"/>
  <c r="AJ726" i="132"/>
  <c r="AG726" i="132"/>
  <c r="AJ725" i="132"/>
  <c r="AG725" i="132"/>
  <c r="AJ724" i="132"/>
  <c r="AG724" i="132"/>
  <c r="AJ723" i="132"/>
  <c r="AG723" i="132"/>
  <c r="AJ722" i="132"/>
  <c r="AG722" i="132"/>
  <c r="AK721" i="132"/>
  <c r="AK722" i="132" s="1"/>
  <c r="AK723" i="132" s="1"/>
  <c r="AK724" i="132" s="1"/>
  <c r="AK725" i="132" s="1"/>
  <c r="AK726" i="132" s="1"/>
  <c r="AK727" i="132" s="1"/>
  <c r="AK728" i="132" s="1"/>
  <c r="AK729" i="132" s="1"/>
  <c r="AK730" i="132" s="1"/>
  <c r="AA721" i="132"/>
  <c r="AB721" i="132" s="1"/>
  <c r="AJ720" i="132"/>
  <c r="AG720" i="132"/>
  <c r="AJ719" i="132"/>
  <c r="AG719" i="132"/>
  <c r="AJ718" i="132"/>
  <c r="AG718" i="132"/>
  <c r="AJ717" i="132"/>
  <c r="AG717" i="132"/>
  <c r="AJ716" i="132"/>
  <c r="AG716" i="132"/>
  <c r="AJ715" i="132"/>
  <c r="AG715" i="132"/>
  <c r="AJ714" i="132"/>
  <c r="AG714" i="132"/>
  <c r="AJ713" i="132"/>
  <c r="AG713" i="132"/>
  <c r="AJ712" i="132"/>
  <c r="AG712" i="132"/>
  <c r="AK711" i="132"/>
  <c r="AK712" i="132" s="1"/>
  <c r="AK713" i="132" s="1"/>
  <c r="AK714" i="132" s="1"/>
  <c r="AK715" i="132" s="1"/>
  <c r="AK716" i="132" s="1"/>
  <c r="AK717" i="132" s="1"/>
  <c r="AK718" i="132" s="1"/>
  <c r="AK719" i="132" s="1"/>
  <c r="AK720" i="132" s="1"/>
  <c r="AA711" i="132"/>
  <c r="AJ710" i="132"/>
  <c r="AG710" i="132"/>
  <c r="AJ709" i="132"/>
  <c r="AG709" i="132"/>
  <c r="AJ708" i="132"/>
  <c r="AG708" i="132"/>
  <c r="AJ707" i="132"/>
  <c r="AG707" i="132"/>
  <c r="AJ706" i="132"/>
  <c r="AG706" i="132"/>
  <c r="AJ705" i="132"/>
  <c r="AG705" i="132"/>
  <c r="AJ704" i="132"/>
  <c r="AG704" i="132"/>
  <c r="AJ703" i="132"/>
  <c r="AG703" i="132"/>
  <c r="AJ702" i="132"/>
  <c r="AG702" i="132"/>
  <c r="AK701" i="132"/>
  <c r="AK702" i="132" s="1"/>
  <c r="AK703" i="132" s="1"/>
  <c r="AK704" i="132" s="1"/>
  <c r="AK705" i="132" s="1"/>
  <c r="AK706" i="132" s="1"/>
  <c r="AK707" i="132" s="1"/>
  <c r="AK708" i="132" s="1"/>
  <c r="AK709" i="132" s="1"/>
  <c r="AK710" i="132" s="1"/>
  <c r="AA701" i="132"/>
  <c r="AJ700" i="132"/>
  <c r="AG700" i="132"/>
  <c r="AJ699" i="132"/>
  <c r="AG699" i="132"/>
  <c r="AJ698" i="132"/>
  <c r="AG698" i="132"/>
  <c r="AJ697" i="132"/>
  <c r="AG697" i="132"/>
  <c r="AJ696" i="132"/>
  <c r="AG696" i="132"/>
  <c r="AJ695" i="132"/>
  <c r="AG695" i="132"/>
  <c r="AJ694" i="132"/>
  <c r="AG694" i="132"/>
  <c r="AJ693" i="132"/>
  <c r="AG693" i="132"/>
  <c r="AJ692" i="132"/>
  <c r="AG692" i="132"/>
  <c r="AK691" i="132"/>
  <c r="AK692" i="132" s="1"/>
  <c r="AK693" i="132" s="1"/>
  <c r="AK694" i="132" s="1"/>
  <c r="AK695" i="132" s="1"/>
  <c r="AK696" i="132" s="1"/>
  <c r="AK697" i="132" s="1"/>
  <c r="AK698" i="132" s="1"/>
  <c r="AK699" i="132" s="1"/>
  <c r="AK700" i="132" s="1"/>
  <c r="AA691" i="132"/>
  <c r="AJ690" i="132"/>
  <c r="AG690" i="132"/>
  <c r="AJ689" i="132"/>
  <c r="AG689" i="132"/>
  <c r="AJ688" i="132"/>
  <c r="AG688" i="132"/>
  <c r="AJ687" i="132"/>
  <c r="AG687" i="132"/>
  <c r="AJ686" i="132"/>
  <c r="AG686" i="132"/>
  <c r="AJ685" i="132"/>
  <c r="AG685" i="132"/>
  <c r="AJ684" i="132"/>
  <c r="AG684" i="132"/>
  <c r="AJ683" i="132"/>
  <c r="AG683" i="132"/>
  <c r="AJ682" i="132"/>
  <c r="AG682" i="132"/>
  <c r="AK681" i="132"/>
  <c r="AK682" i="132" s="1"/>
  <c r="AK683" i="132" s="1"/>
  <c r="AK684" i="132" s="1"/>
  <c r="AK685" i="132" s="1"/>
  <c r="AK686" i="132" s="1"/>
  <c r="AK687" i="132" s="1"/>
  <c r="AK688" i="132" s="1"/>
  <c r="AK689" i="132" s="1"/>
  <c r="AK690" i="132" s="1"/>
  <c r="AA681" i="132"/>
  <c r="AJ680" i="132"/>
  <c r="AG680" i="132"/>
  <c r="AJ679" i="132"/>
  <c r="AG679" i="132"/>
  <c r="AJ678" i="132"/>
  <c r="AG678" i="132"/>
  <c r="AJ677" i="132"/>
  <c r="AG677" i="132"/>
  <c r="AJ676" i="132"/>
  <c r="AG676" i="132"/>
  <c r="AJ675" i="132"/>
  <c r="AG675" i="132"/>
  <c r="AJ674" i="132"/>
  <c r="AG674" i="132"/>
  <c r="AJ673" i="132"/>
  <c r="AG673" i="132"/>
  <c r="AJ672" i="132"/>
  <c r="AG672" i="132"/>
  <c r="AK671" i="132"/>
  <c r="AK672" i="132" s="1"/>
  <c r="AK673" i="132" s="1"/>
  <c r="AK674" i="132" s="1"/>
  <c r="AK675" i="132" s="1"/>
  <c r="AK676" i="132" s="1"/>
  <c r="AK677" i="132" s="1"/>
  <c r="AK678" i="132" s="1"/>
  <c r="AK679" i="132" s="1"/>
  <c r="AK680" i="132" s="1"/>
  <c r="AA671" i="132"/>
  <c r="AJ670" i="132"/>
  <c r="AG670" i="132"/>
  <c r="AJ669" i="132"/>
  <c r="AG669" i="132"/>
  <c r="AJ668" i="132"/>
  <c r="AG668" i="132"/>
  <c r="AJ667" i="132"/>
  <c r="AG667" i="132"/>
  <c r="AJ666" i="132"/>
  <c r="AG666" i="132"/>
  <c r="AJ665" i="132"/>
  <c r="AG665" i="132"/>
  <c r="AJ664" i="132"/>
  <c r="AG664" i="132"/>
  <c r="AJ663" i="132"/>
  <c r="AG663" i="132"/>
  <c r="AJ662" i="132"/>
  <c r="AG662" i="132"/>
  <c r="AK661" i="132"/>
  <c r="AK662" i="132" s="1"/>
  <c r="AK663" i="132" s="1"/>
  <c r="AK664" i="132" s="1"/>
  <c r="AK665" i="132" s="1"/>
  <c r="AK666" i="132" s="1"/>
  <c r="AK667" i="132" s="1"/>
  <c r="AK668" i="132" s="1"/>
  <c r="AK669" i="132" s="1"/>
  <c r="AK670" i="132" s="1"/>
  <c r="AA661" i="132"/>
  <c r="AJ660" i="132"/>
  <c r="AG660" i="132"/>
  <c r="AJ659" i="132"/>
  <c r="AG659" i="132"/>
  <c r="AJ658" i="132"/>
  <c r="AG658" i="132"/>
  <c r="AJ657" i="132"/>
  <c r="AG657" i="132"/>
  <c r="AJ656" i="132"/>
  <c r="AG656" i="132"/>
  <c r="AJ655" i="132"/>
  <c r="AG655" i="132"/>
  <c r="AJ654" i="132"/>
  <c r="AG654" i="132"/>
  <c r="AJ653" i="132"/>
  <c r="AG653" i="132"/>
  <c r="AJ652" i="132"/>
  <c r="AG652" i="132"/>
  <c r="AK651" i="132"/>
  <c r="AK652" i="132" s="1"/>
  <c r="AK653" i="132" s="1"/>
  <c r="AK654" i="132" s="1"/>
  <c r="AK655" i="132" s="1"/>
  <c r="AK656" i="132" s="1"/>
  <c r="AK657" i="132" s="1"/>
  <c r="AK658" i="132" s="1"/>
  <c r="AK659" i="132" s="1"/>
  <c r="AK660" i="132" s="1"/>
  <c r="AA651" i="132"/>
  <c r="AJ650" i="132"/>
  <c r="AG650" i="132"/>
  <c r="AJ649" i="132"/>
  <c r="AG649" i="132"/>
  <c r="AJ648" i="132"/>
  <c r="AG648" i="132"/>
  <c r="AJ647" i="132"/>
  <c r="AG647" i="132"/>
  <c r="AJ646" i="132"/>
  <c r="AG646" i="132"/>
  <c r="AJ645" i="132"/>
  <c r="AG645" i="132"/>
  <c r="AJ644" i="132"/>
  <c r="AG644" i="132"/>
  <c r="AJ643" i="132"/>
  <c r="AG643" i="132"/>
  <c r="AJ642" i="132"/>
  <c r="AG642" i="132"/>
  <c r="AK641" i="132"/>
  <c r="AK642" i="132" s="1"/>
  <c r="AK643" i="132" s="1"/>
  <c r="AK644" i="132" s="1"/>
  <c r="AK645" i="132" s="1"/>
  <c r="AK646" i="132" s="1"/>
  <c r="AK647" i="132" s="1"/>
  <c r="AK648" i="132" s="1"/>
  <c r="AK649" i="132" s="1"/>
  <c r="AK650" i="132" s="1"/>
  <c r="AA641" i="132"/>
  <c r="AJ640" i="132"/>
  <c r="AG640" i="132"/>
  <c r="AJ639" i="132"/>
  <c r="AG639" i="132"/>
  <c r="AJ638" i="132"/>
  <c r="AG638" i="132"/>
  <c r="AJ637" i="132"/>
  <c r="AG637" i="132"/>
  <c r="AJ636" i="132"/>
  <c r="AG636" i="132"/>
  <c r="AJ635" i="132"/>
  <c r="AG635" i="132"/>
  <c r="AJ634" i="132"/>
  <c r="AG634" i="132"/>
  <c r="AJ633" i="132"/>
  <c r="AG633" i="132"/>
  <c r="AJ632" i="132"/>
  <c r="AG632" i="132"/>
  <c r="AK631" i="132"/>
  <c r="AK632" i="132" s="1"/>
  <c r="AK633" i="132" s="1"/>
  <c r="AK634" i="132" s="1"/>
  <c r="AK635" i="132" s="1"/>
  <c r="AK636" i="132" s="1"/>
  <c r="AK637" i="132" s="1"/>
  <c r="AK638" i="132" s="1"/>
  <c r="AK639" i="132" s="1"/>
  <c r="AK640" i="132" s="1"/>
  <c r="AA631" i="132"/>
  <c r="AJ630" i="132"/>
  <c r="AG630" i="132"/>
  <c r="AJ629" i="132"/>
  <c r="AG629" i="132"/>
  <c r="AJ628" i="132"/>
  <c r="AG628" i="132"/>
  <c r="AJ627" i="132"/>
  <c r="AG627" i="132"/>
  <c r="AJ626" i="132"/>
  <c r="AG626" i="132"/>
  <c r="AJ625" i="132"/>
  <c r="AG625" i="132"/>
  <c r="AJ624" i="132"/>
  <c r="AG624" i="132"/>
  <c r="AJ623" i="132"/>
  <c r="AG623" i="132"/>
  <c r="AJ622" i="132"/>
  <c r="AG622" i="132"/>
  <c r="AK621" i="132"/>
  <c r="AK622" i="132" s="1"/>
  <c r="AK623" i="132" s="1"/>
  <c r="AK624" i="132" s="1"/>
  <c r="AK625" i="132" s="1"/>
  <c r="AK626" i="132" s="1"/>
  <c r="AK627" i="132" s="1"/>
  <c r="AK628" i="132" s="1"/>
  <c r="AK629" i="132" s="1"/>
  <c r="AK630" i="132" s="1"/>
  <c r="AA621" i="132"/>
  <c r="AJ620" i="132"/>
  <c r="AG620" i="132"/>
  <c r="AJ619" i="132"/>
  <c r="AG619" i="132"/>
  <c r="AJ618" i="132"/>
  <c r="AG618" i="132"/>
  <c r="AJ617" i="132"/>
  <c r="AG617" i="132"/>
  <c r="AJ616" i="132"/>
  <c r="AG616" i="132"/>
  <c r="AJ615" i="132"/>
  <c r="AG615" i="132"/>
  <c r="AJ614" i="132"/>
  <c r="AG614" i="132"/>
  <c r="AJ613" i="132"/>
  <c r="AG613" i="132"/>
  <c r="AJ612" i="132"/>
  <c r="AG612" i="132"/>
  <c r="AK611" i="132"/>
  <c r="AK612" i="132" s="1"/>
  <c r="AK613" i="132" s="1"/>
  <c r="AK614" i="132" s="1"/>
  <c r="AK615" i="132" s="1"/>
  <c r="AK616" i="132" s="1"/>
  <c r="AK617" i="132" s="1"/>
  <c r="AK618" i="132" s="1"/>
  <c r="AK619" i="132" s="1"/>
  <c r="AK620" i="132" s="1"/>
  <c r="AA611" i="132"/>
  <c r="AJ610" i="132"/>
  <c r="AG610" i="132"/>
  <c r="AJ609" i="132"/>
  <c r="AG609" i="132"/>
  <c r="AJ608" i="132"/>
  <c r="AG608" i="132"/>
  <c r="AJ607" i="132"/>
  <c r="AG607" i="132"/>
  <c r="AJ606" i="132"/>
  <c r="AG606" i="132"/>
  <c r="AJ605" i="132"/>
  <c r="AG605" i="132"/>
  <c r="AJ604" i="132"/>
  <c r="AG604" i="132"/>
  <c r="AJ603" i="132"/>
  <c r="AG603" i="132"/>
  <c r="AJ602" i="132"/>
  <c r="AG602" i="132"/>
  <c r="AK601" i="132"/>
  <c r="AK602" i="132" s="1"/>
  <c r="AK603" i="132" s="1"/>
  <c r="AK604" i="132" s="1"/>
  <c r="AK605" i="132" s="1"/>
  <c r="AK606" i="132" s="1"/>
  <c r="AK607" i="132" s="1"/>
  <c r="AK608" i="132" s="1"/>
  <c r="AK609" i="132" s="1"/>
  <c r="AK610" i="132" s="1"/>
  <c r="AA601" i="132"/>
  <c r="AJ600" i="132"/>
  <c r="AG600" i="132"/>
  <c r="AJ599" i="132"/>
  <c r="AG599" i="132"/>
  <c r="AJ598" i="132"/>
  <c r="AG598" i="132"/>
  <c r="AJ597" i="132"/>
  <c r="AG597" i="132"/>
  <c r="AJ596" i="132"/>
  <c r="AG596" i="132"/>
  <c r="AJ595" i="132"/>
  <c r="AG595" i="132"/>
  <c r="AJ594" i="132"/>
  <c r="AG594" i="132"/>
  <c r="AJ593" i="132"/>
  <c r="AG593" i="132"/>
  <c r="AJ592" i="132"/>
  <c r="AG592" i="132"/>
  <c r="AK591" i="132"/>
  <c r="AK592" i="132" s="1"/>
  <c r="AK593" i="132" s="1"/>
  <c r="AK594" i="132" s="1"/>
  <c r="AK595" i="132" s="1"/>
  <c r="AK596" i="132" s="1"/>
  <c r="AK597" i="132" s="1"/>
  <c r="AK598" i="132" s="1"/>
  <c r="AK599" i="132" s="1"/>
  <c r="AK600" i="132" s="1"/>
  <c r="AA591" i="132"/>
  <c r="AJ590" i="132"/>
  <c r="AG590" i="132"/>
  <c r="AJ589" i="132"/>
  <c r="AG589" i="132"/>
  <c r="AJ588" i="132"/>
  <c r="AG588" i="132"/>
  <c r="AJ587" i="132"/>
  <c r="AG587" i="132"/>
  <c r="AJ586" i="132"/>
  <c r="AG586" i="132"/>
  <c r="AJ585" i="132"/>
  <c r="AG585" i="132"/>
  <c r="AJ584" i="132"/>
  <c r="AG584" i="132"/>
  <c r="AJ583" i="132"/>
  <c r="AG583" i="132"/>
  <c r="AJ582" i="132"/>
  <c r="AG582" i="132"/>
  <c r="AK581" i="132"/>
  <c r="AK582" i="132" s="1"/>
  <c r="AK583" i="132" s="1"/>
  <c r="AK584" i="132" s="1"/>
  <c r="AK585" i="132" s="1"/>
  <c r="AK586" i="132" s="1"/>
  <c r="AK587" i="132" s="1"/>
  <c r="AK588" i="132" s="1"/>
  <c r="AK589" i="132" s="1"/>
  <c r="AK590" i="132" s="1"/>
  <c r="AA581" i="132"/>
  <c r="AJ580" i="132"/>
  <c r="AG580" i="132"/>
  <c r="AJ579" i="132"/>
  <c r="AG579" i="132"/>
  <c r="AJ578" i="132"/>
  <c r="AG578" i="132"/>
  <c r="AJ577" i="132"/>
  <c r="AG577" i="132"/>
  <c r="AJ576" i="132"/>
  <c r="AG576" i="132"/>
  <c r="AJ575" i="132"/>
  <c r="AG575" i="132"/>
  <c r="AJ574" i="132"/>
  <c r="AG574" i="132"/>
  <c r="AJ573" i="132"/>
  <c r="AG573" i="132"/>
  <c r="AJ572" i="132"/>
  <c r="AG572" i="132"/>
  <c r="AK571" i="132"/>
  <c r="AK572" i="132" s="1"/>
  <c r="AK573" i="132" s="1"/>
  <c r="AK574" i="132" s="1"/>
  <c r="AK575" i="132" s="1"/>
  <c r="AK576" i="132" s="1"/>
  <c r="AK577" i="132" s="1"/>
  <c r="AK578" i="132" s="1"/>
  <c r="AK579" i="132" s="1"/>
  <c r="AK580" i="132" s="1"/>
  <c r="AA571" i="132"/>
  <c r="AJ570" i="132"/>
  <c r="AG570" i="132"/>
  <c r="AJ569" i="132"/>
  <c r="AG569" i="132"/>
  <c r="AJ568" i="132"/>
  <c r="AG568" i="132"/>
  <c r="AJ567" i="132"/>
  <c r="AG567" i="132"/>
  <c r="AJ566" i="132"/>
  <c r="AG566" i="132"/>
  <c r="AJ565" i="132"/>
  <c r="AG565" i="132"/>
  <c r="AJ564" i="132"/>
  <c r="AG564" i="132"/>
  <c r="AJ563" i="132"/>
  <c r="AG563" i="132"/>
  <c r="AJ562" i="132"/>
  <c r="AG562" i="132"/>
  <c r="AK561" i="132"/>
  <c r="AK562" i="132" s="1"/>
  <c r="AK563" i="132" s="1"/>
  <c r="AK564" i="132" s="1"/>
  <c r="AK565" i="132" s="1"/>
  <c r="AK566" i="132" s="1"/>
  <c r="AK567" i="132" s="1"/>
  <c r="AK568" i="132" s="1"/>
  <c r="AK569" i="132" s="1"/>
  <c r="AK570" i="132" s="1"/>
  <c r="AA561" i="132"/>
  <c r="AJ560" i="132"/>
  <c r="AG560" i="132"/>
  <c r="AJ559" i="132"/>
  <c r="AG559" i="132"/>
  <c r="AJ558" i="132"/>
  <c r="AG558" i="132"/>
  <c r="AJ557" i="132"/>
  <c r="AG557" i="132"/>
  <c r="AJ556" i="132"/>
  <c r="AG556" i="132"/>
  <c r="AJ555" i="132"/>
  <c r="AG555" i="132"/>
  <c r="AJ554" i="132"/>
  <c r="AG554" i="132"/>
  <c r="AJ553" i="132"/>
  <c r="AG553" i="132"/>
  <c r="AJ552" i="132"/>
  <c r="AG552" i="132"/>
  <c r="AK551" i="132"/>
  <c r="AK552" i="132" s="1"/>
  <c r="AK553" i="132" s="1"/>
  <c r="AK554" i="132" s="1"/>
  <c r="AK555" i="132" s="1"/>
  <c r="AK556" i="132" s="1"/>
  <c r="AK557" i="132" s="1"/>
  <c r="AK558" i="132" s="1"/>
  <c r="AK559" i="132" s="1"/>
  <c r="AK560" i="132" s="1"/>
  <c r="AA551" i="132"/>
  <c r="AJ550" i="132"/>
  <c r="AG550" i="132"/>
  <c r="AJ549" i="132"/>
  <c r="AG549" i="132"/>
  <c r="AJ548" i="132"/>
  <c r="AG548" i="132"/>
  <c r="AJ547" i="132"/>
  <c r="AG547" i="132"/>
  <c r="AJ546" i="132"/>
  <c r="AG546" i="132"/>
  <c r="AJ545" i="132"/>
  <c r="AG545" i="132"/>
  <c r="AJ544" i="132"/>
  <c r="AG544" i="132"/>
  <c r="AJ543" i="132"/>
  <c r="AG543" i="132"/>
  <c r="AJ542" i="132"/>
  <c r="AG542" i="132"/>
  <c r="AK541" i="132"/>
  <c r="AK542" i="132" s="1"/>
  <c r="AK543" i="132" s="1"/>
  <c r="AK544" i="132" s="1"/>
  <c r="AK545" i="132" s="1"/>
  <c r="AK546" i="132" s="1"/>
  <c r="AK547" i="132" s="1"/>
  <c r="AK548" i="132" s="1"/>
  <c r="AK549" i="132" s="1"/>
  <c r="AK550" i="132" s="1"/>
  <c r="AA541" i="132"/>
  <c r="AJ540" i="132"/>
  <c r="AG540" i="132"/>
  <c r="AJ539" i="132"/>
  <c r="AG539" i="132"/>
  <c r="AJ538" i="132"/>
  <c r="AG538" i="132"/>
  <c r="AJ537" i="132"/>
  <c r="AG537" i="132"/>
  <c r="AJ536" i="132"/>
  <c r="AG536" i="132"/>
  <c r="AJ535" i="132"/>
  <c r="AG535" i="132"/>
  <c r="AJ534" i="132"/>
  <c r="AG534" i="132"/>
  <c r="AJ533" i="132"/>
  <c r="AG533" i="132"/>
  <c r="AJ532" i="132"/>
  <c r="AG532" i="132"/>
  <c r="AK531" i="132"/>
  <c r="AK532" i="132" s="1"/>
  <c r="AK533" i="132" s="1"/>
  <c r="AK534" i="132" s="1"/>
  <c r="AK535" i="132" s="1"/>
  <c r="AK536" i="132" s="1"/>
  <c r="AK537" i="132" s="1"/>
  <c r="AK538" i="132" s="1"/>
  <c r="AK539" i="132" s="1"/>
  <c r="AK540" i="132" s="1"/>
  <c r="AA531" i="132"/>
  <c r="AJ530" i="132"/>
  <c r="AG530" i="132"/>
  <c r="AJ529" i="132"/>
  <c r="AG529" i="132"/>
  <c r="AJ528" i="132"/>
  <c r="AG528" i="132"/>
  <c r="AJ527" i="132"/>
  <c r="AG527" i="132"/>
  <c r="AJ526" i="132"/>
  <c r="AG526" i="132"/>
  <c r="AJ525" i="132"/>
  <c r="AG525" i="132"/>
  <c r="AJ524" i="132"/>
  <c r="AG524" i="132"/>
  <c r="AJ523" i="132"/>
  <c r="AG523" i="132"/>
  <c r="AJ522" i="132"/>
  <c r="AG522" i="132"/>
  <c r="AK521" i="132"/>
  <c r="AK522" i="132" s="1"/>
  <c r="AK523" i="132" s="1"/>
  <c r="AK524" i="132" s="1"/>
  <c r="AK525" i="132" s="1"/>
  <c r="AK526" i="132" s="1"/>
  <c r="AK527" i="132" s="1"/>
  <c r="AK528" i="132" s="1"/>
  <c r="AK529" i="132" s="1"/>
  <c r="AK530" i="132" s="1"/>
  <c r="AA521" i="132"/>
  <c r="AJ520" i="132"/>
  <c r="AG520" i="132"/>
  <c r="AJ519" i="132"/>
  <c r="AG519" i="132"/>
  <c r="AJ518" i="132"/>
  <c r="AG518" i="132"/>
  <c r="AJ517" i="132"/>
  <c r="AG517" i="132"/>
  <c r="AJ516" i="132"/>
  <c r="AG516" i="132"/>
  <c r="AJ515" i="132"/>
  <c r="AG515" i="132"/>
  <c r="AJ514" i="132"/>
  <c r="AG514" i="132"/>
  <c r="AJ513" i="132"/>
  <c r="AG513" i="132"/>
  <c r="AJ512" i="132"/>
  <c r="AG512" i="132"/>
  <c r="AK511" i="132"/>
  <c r="AK512" i="132" s="1"/>
  <c r="AK513" i="132" s="1"/>
  <c r="AK514" i="132" s="1"/>
  <c r="AK515" i="132" s="1"/>
  <c r="AK516" i="132" s="1"/>
  <c r="AK517" i="132" s="1"/>
  <c r="AK518" i="132" s="1"/>
  <c r="AK519" i="132" s="1"/>
  <c r="AK520" i="132" s="1"/>
  <c r="AA511" i="132"/>
  <c r="AJ510" i="132"/>
  <c r="AG510" i="132"/>
  <c r="AJ509" i="132"/>
  <c r="AG509" i="132"/>
  <c r="AJ508" i="132"/>
  <c r="AG508" i="132"/>
  <c r="AJ507" i="132"/>
  <c r="AG507" i="132"/>
  <c r="AJ506" i="132"/>
  <c r="AG506" i="132"/>
  <c r="AJ505" i="132"/>
  <c r="AG505" i="132"/>
  <c r="AJ504" i="132"/>
  <c r="AG504" i="132"/>
  <c r="AJ503" i="132"/>
  <c r="AG503" i="132"/>
  <c r="AJ502" i="132"/>
  <c r="AG502" i="132"/>
  <c r="AK501" i="132"/>
  <c r="AK502" i="132" s="1"/>
  <c r="AK503" i="132" s="1"/>
  <c r="AK504" i="132" s="1"/>
  <c r="AK505" i="132" s="1"/>
  <c r="AK506" i="132" s="1"/>
  <c r="AK507" i="132" s="1"/>
  <c r="AK508" i="132" s="1"/>
  <c r="AK509" i="132" s="1"/>
  <c r="AK510" i="132" s="1"/>
  <c r="AA501" i="132"/>
  <c r="AJ500" i="132"/>
  <c r="AG500" i="132"/>
  <c r="AJ499" i="132"/>
  <c r="AG499" i="132"/>
  <c r="AJ498" i="132"/>
  <c r="AG498" i="132"/>
  <c r="AJ497" i="132"/>
  <c r="AG497" i="132"/>
  <c r="AJ496" i="132"/>
  <c r="AG496" i="132"/>
  <c r="AJ495" i="132"/>
  <c r="AG495" i="132"/>
  <c r="AJ494" i="132"/>
  <c r="AG494" i="132"/>
  <c r="AJ493" i="132"/>
  <c r="AG493" i="132"/>
  <c r="AJ492" i="132"/>
  <c r="AG492" i="132"/>
  <c r="AK491" i="132"/>
  <c r="AK492" i="132" s="1"/>
  <c r="AK493" i="132" s="1"/>
  <c r="AK494" i="132" s="1"/>
  <c r="AK495" i="132" s="1"/>
  <c r="AK496" i="132" s="1"/>
  <c r="AK497" i="132" s="1"/>
  <c r="AK498" i="132" s="1"/>
  <c r="AK499" i="132" s="1"/>
  <c r="AK500" i="132" s="1"/>
  <c r="AA491" i="132"/>
  <c r="AJ490" i="132"/>
  <c r="AG490" i="132"/>
  <c r="AJ489" i="132"/>
  <c r="AG489" i="132"/>
  <c r="AJ488" i="132"/>
  <c r="AG488" i="132"/>
  <c r="AJ487" i="132"/>
  <c r="AG487" i="132"/>
  <c r="AJ486" i="132"/>
  <c r="AG486" i="132"/>
  <c r="AJ485" i="132"/>
  <c r="AG485" i="132"/>
  <c r="AJ484" i="132"/>
  <c r="AG484" i="132"/>
  <c r="AJ483" i="132"/>
  <c r="AG483" i="132"/>
  <c r="AJ482" i="132"/>
  <c r="AG482" i="132"/>
  <c r="AK481" i="132"/>
  <c r="AK482" i="132" s="1"/>
  <c r="AK483" i="132" s="1"/>
  <c r="AK484" i="132" s="1"/>
  <c r="AK485" i="132" s="1"/>
  <c r="AK486" i="132" s="1"/>
  <c r="AK487" i="132" s="1"/>
  <c r="AK488" i="132" s="1"/>
  <c r="AK489" i="132" s="1"/>
  <c r="AK490" i="132" s="1"/>
  <c r="AA481" i="132"/>
  <c r="AJ480" i="132"/>
  <c r="AG480" i="132"/>
  <c r="AJ479" i="132"/>
  <c r="AG479" i="132"/>
  <c r="AJ478" i="132"/>
  <c r="AG478" i="132"/>
  <c r="AJ477" i="132"/>
  <c r="AG477" i="132"/>
  <c r="AJ476" i="132"/>
  <c r="AG476" i="132"/>
  <c r="AJ475" i="132"/>
  <c r="AG475" i="132"/>
  <c r="AJ474" i="132"/>
  <c r="AG474" i="132"/>
  <c r="AJ473" i="132"/>
  <c r="AG473" i="132"/>
  <c r="AJ472" i="132"/>
  <c r="AG472" i="132"/>
  <c r="AK471" i="132"/>
  <c r="AK472" i="132" s="1"/>
  <c r="AK473" i="132" s="1"/>
  <c r="AK474" i="132" s="1"/>
  <c r="AK475" i="132" s="1"/>
  <c r="AK476" i="132" s="1"/>
  <c r="AK477" i="132" s="1"/>
  <c r="AK478" i="132" s="1"/>
  <c r="AK479" i="132" s="1"/>
  <c r="AK480" i="132" s="1"/>
  <c r="AA471" i="132"/>
  <c r="AJ470" i="132"/>
  <c r="AG470" i="132"/>
  <c r="AJ469" i="132"/>
  <c r="AG469" i="132"/>
  <c r="AJ468" i="132"/>
  <c r="AG468" i="132"/>
  <c r="AJ467" i="132"/>
  <c r="AG467" i="132"/>
  <c r="AJ466" i="132"/>
  <c r="AG466" i="132"/>
  <c r="AJ465" i="132"/>
  <c r="AG465" i="132"/>
  <c r="AJ464" i="132"/>
  <c r="AG464" i="132"/>
  <c r="AJ463" i="132"/>
  <c r="AG463" i="132"/>
  <c r="AJ462" i="132"/>
  <c r="AG462" i="132"/>
  <c r="AK461" i="132"/>
  <c r="AK462" i="132" s="1"/>
  <c r="AK463" i="132" s="1"/>
  <c r="AK464" i="132" s="1"/>
  <c r="AK465" i="132" s="1"/>
  <c r="AK466" i="132" s="1"/>
  <c r="AK467" i="132" s="1"/>
  <c r="AK468" i="132" s="1"/>
  <c r="AK469" i="132" s="1"/>
  <c r="AK470" i="132" s="1"/>
  <c r="AA461" i="132"/>
  <c r="AJ460" i="132"/>
  <c r="AG460" i="132"/>
  <c r="AJ459" i="132"/>
  <c r="AG459" i="132"/>
  <c r="AJ458" i="132"/>
  <c r="AG458" i="132"/>
  <c r="AJ457" i="132"/>
  <c r="AG457" i="132"/>
  <c r="AJ456" i="132"/>
  <c r="AG456" i="132"/>
  <c r="AJ455" i="132"/>
  <c r="AG455" i="132"/>
  <c r="AJ454" i="132"/>
  <c r="AG454" i="132"/>
  <c r="AJ453" i="132"/>
  <c r="AG453" i="132"/>
  <c r="AJ452" i="132"/>
  <c r="AG452" i="132"/>
  <c r="AK451" i="132"/>
  <c r="AK452" i="132" s="1"/>
  <c r="AK453" i="132" s="1"/>
  <c r="AK454" i="132" s="1"/>
  <c r="AK455" i="132" s="1"/>
  <c r="AK456" i="132" s="1"/>
  <c r="AK457" i="132" s="1"/>
  <c r="AK458" i="132" s="1"/>
  <c r="AK459" i="132" s="1"/>
  <c r="AK460" i="132" s="1"/>
  <c r="AA451" i="132"/>
  <c r="AJ450" i="132"/>
  <c r="AG450" i="132"/>
  <c r="AJ449" i="132"/>
  <c r="AG449" i="132"/>
  <c r="AJ448" i="132"/>
  <c r="AG448" i="132"/>
  <c r="AJ447" i="132"/>
  <c r="AG447" i="132"/>
  <c r="AJ446" i="132"/>
  <c r="AG446" i="132"/>
  <c r="AJ445" i="132"/>
  <c r="AG445" i="132"/>
  <c r="AJ444" i="132"/>
  <c r="AG444" i="132"/>
  <c r="AJ443" i="132"/>
  <c r="AG443" i="132"/>
  <c r="AJ442" i="132"/>
  <c r="AG442" i="132"/>
  <c r="AK441" i="132"/>
  <c r="AK442" i="132" s="1"/>
  <c r="AK443" i="132" s="1"/>
  <c r="AK444" i="132" s="1"/>
  <c r="AK445" i="132" s="1"/>
  <c r="AK446" i="132" s="1"/>
  <c r="AK447" i="132" s="1"/>
  <c r="AK448" i="132" s="1"/>
  <c r="AK449" i="132" s="1"/>
  <c r="AK450" i="132" s="1"/>
  <c r="AA441" i="132"/>
  <c r="AJ440" i="132"/>
  <c r="AG440" i="132"/>
  <c r="AJ439" i="132"/>
  <c r="AG439" i="132"/>
  <c r="AJ438" i="132"/>
  <c r="AG438" i="132"/>
  <c r="AJ437" i="132"/>
  <c r="AG437" i="132"/>
  <c r="AJ436" i="132"/>
  <c r="AG436" i="132"/>
  <c r="AJ435" i="132"/>
  <c r="AG435" i="132"/>
  <c r="AJ434" i="132"/>
  <c r="AG434" i="132"/>
  <c r="AJ433" i="132"/>
  <c r="AG433" i="132"/>
  <c r="AJ432" i="132"/>
  <c r="AG432" i="132"/>
  <c r="AK431" i="132"/>
  <c r="AK432" i="132" s="1"/>
  <c r="AK433" i="132" s="1"/>
  <c r="AK434" i="132" s="1"/>
  <c r="AK435" i="132" s="1"/>
  <c r="AK436" i="132" s="1"/>
  <c r="AK437" i="132" s="1"/>
  <c r="AK438" i="132" s="1"/>
  <c r="AK439" i="132" s="1"/>
  <c r="AK440" i="132" s="1"/>
  <c r="AA431" i="132"/>
  <c r="AJ430" i="132"/>
  <c r="AG430" i="132"/>
  <c r="AJ429" i="132"/>
  <c r="AG429" i="132"/>
  <c r="AJ428" i="132"/>
  <c r="AG428" i="132"/>
  <c r="AJ427" i="132"/>
  <c r="AG427" i="132"/>
  <c r="AJ426" i="132"/>
  <c r="AG426" i="132"/>
  <c r="AJ425" i="132"/>
  <c r="AG425" i="132"/>
  <c r="AJ424" i="132"/>
  <c r="AG424" i="132"/>
  <c r="AJ423" i="132"/>
  <c r="AG423" i="132"/>
  <c r="AJ422" i="132"/>
  <c r="AG422" i="132"/>
  <c r="AK421" i="132"/>
  <c r="AK422" i="132" s="1"/>
  <c r="AK423" i="132" s="1"/>
  <c r="AK424" i="132" s="1"/>
  <c r="AK425" i="132" s="1"/>
  <c r="AK426" i="132" s="1"/>
  <c r="AK427" i="132" s="1"/>
  <c r="AK428" i="132" s="1"/>
  <c r="AK429" i="132" s="1"/>
  <c r="AK430" i="132" s="1"/>
  <c r="AA421" i="132"/>
  <c r="AJ420" i="132"/>
  <c r="AG420" i="132"/>
  <c r="AJ419" i="132"/>
  <c r="AG419" i="132"/>
  <c r="AJ418" i="132"/>
  <c r="AG418" i="132"/>
  <c r="AJ417" i="132"/>
  <c r="AG417" i="132"/>
  <c r="AJ416" i="132"/>
  <c r="AG416" i="132"/>
  <c r="AJ415" i="132"/>
  <c r="AG415" i="132"/>
  <c r="AJ414" i="132"/>
  <c r="AG414" i="132"/>
  <c r="AJ413" i="132"/>
  <c r="AG413" i="132"/>
  <c r="AJ412" i="132"/>
  <c r="AG412" i="132"/>
  <c r="AK411" i="132"/>
  <c r="AK412" i="132" s="1"/>
  <c r="AK413" i="132" s="1"/>
  <c r="AK414" i="132" s="1"/>
  <c r="AK415" i="132" s="1"/>
  <c r="AK416" i="132" s="1"/>
  <c r="AK417" i="132" s="1"/>
  <c r="AK418" i="132" s="1"/>
  <c r="AK419" i="132" s="1"/>
  <c r="AK420" i="132" s="1"/>
  <c r="AA411" i="132"/>
  <c r="AJ410" i="132"/>
  <c r="AG410" i="132"/>
  <c r="AJ409" i="132"/>
  <c r="AG409" i="132"/>
  <c r="AJ408" i="132"/>
  <c r="AG408" i="132"/>
  <c r="AJ407" i="132"/>
  <c r="AG407" i="132"/>
  <c r="AJ406" i="132"/>
  <c r="AG406" i="132"/>
  <c r="AJ405" i="132"/>
  <c r="AG405" i="132"/>
  <c r="AJ404" i="132"/>
  <c r="AG404" i="132"/>
  <c r="AJ403" i="132"/>
  <c r="AG403" i="132"/>
  <c r="AJ402" i="132"/>
  <c r="AG402" i="132"/>
  <c r="AK401" i="132"/>
  <c r="AK402" i="132" s="1"/>
  <c r="AK403" i="132" s="1"/>
  <c r="AK404" i="132" s="1"/>
  <c r="AK405" i="132" s="1"/>
  <c r="AK406" i="132" s="1"/>
  <c r="AK407" i="132" s="1"/>
  <c r="AK408" i="132" s="1"/>
  <c r="AK409" i="132" s="1"/>
  <c r="AK410" i="132" s="1"/>
  <c r="AA401" i="132"/>
  <c r="AJ400" i="132"/>
  <c r="AG400" i="132"/>
  <c r="AJ399" i="132"/>
  <c r="AG399" i="132"/>
  <c r="AJ398" i="132"/>
  <c r="AG398" i="132"/>
  <c r="AJ397" i="132"/>
  <c r="AG397" i="132"/>
  <c r="AJ396" i="132"/>
  <c r="AG396" i="132"/>
  <c r="AJ395" i="132"/>
  <c r="AG395" i="132"/>
  <c r="AJ394" i="132"/>
  <c r="AG394" i="132"/>
  <c r="AJ393" i="132"/>
  <c r="AG393" i="132"/>
  <c r="AJ392" i="132"/>
  <c r="AG392" i="132"/>
  <c r="AK391" i="132"/>
  <c r="AK392" i="132" s="1"/>
  <c r="AK393" i="132" s="1"/>
  <c r="AK394" i="132" s="1"/>
  <c r="AK395" i="132" s="1"/>
  <c r="AK396" i="132" s="1"/>
  <c r="AK397" i="132" s="1"/>
  <c r="AK398" i="132" s="1"/>
  <c r="AK399" i="132" s="1"/>
  <c r="AK400" i="132" s="1"/>
  <c r="AA391" i="132"/>
  <c r="AJ390" i="132"/>
  <c r="AG390" i="132"/>
  <c r="AJ389" i="132"/>
  <c r="AG389" i="132"/>
  <c r="AJ388" i="132"/>
  <c r="AG388" i="132"/>
  <c r="AJ387" i="132"/>
  <c r="AG387" i="132"/>
  <c r="AJ386" i="132"/>
  <c r="AG386" i="132"/>
  <c r="AJ385" i="132"/>
  <c r="AG385" i="132"/>
  <c r="AJ384" i="132"/>
  <c r="AG384" i="132"/>
  <c r="AJ383" i="132"/>
  <c r="AG383" i="132"/>
  <c r="AJ382" i="132"/>
  <c r="AG382" i="132"/>
  <c r="AK381" i="132"/>
  <c r="AK382" i="132" s="1"/>
  <c r="AK383" i="132" s="1"/>
  <c r="AK384" i="132" s="1"/>
  <c r="AK385" i="132" s="1"/>
  <c r="AK386" i="132" s="1"/>
  <c r="AK387" i="132" s="1"/>
  <c r="AK388" i="132" s="1"/>
  <c r="AK389" i="132" s="1"/>
  <c r="AK390" i="132" s="1"/>
  <c r="AA381" i="132"/>
  <c r="AJ380" i="132"/>
  <c r="AG380" i="132"/>
  <c r="AJ379" i="132"/>
  <c r="AG379" i="132"/>
  <c r="AJ378" i="132"/>
  <c r="AG378" i="132"/>
  <c r="AJ377" i="132"/>
  <c r="AG377" i="132"/>
  <c r="AJ376" i="132"/>
  <c r="AG376" i="132"/>
  <c r="AJ375" i="132"/>
  <c r="AG375" i="132"/>
  <c r="AJ374" i="132"/>
  <c r="AG374" i="132"/>
  <c r="AJ373" i="132"/>
  <c r="AG373" i="132"/>
  <c r="AJ372" i="132"/>
  <c r="AG372" i="132"/>
  <c r="AK371" i="132"/>
  <c r="AK372" i="132" s="1"/>
  <c r="AK373" i="132" s="1"/>
  <c r="AK374" i="132" s="1"/>
  <c r="AK375" i="132" s="1"/>
  <c r="AK376" i="132" s="1"/>
  <c r="AK377" i="132" s="1"/>
  <c r="AK378" i="132" s="1"/>
  <c r="AK379" i="132" s="1"/>
  <c r="AK380" i="132" s="1"/>
  <c r="AA371" i="132"/>
  <c r="AJ370" i="132"/>
  <c r="AG370" i="132"/>
  <c r="AJ369" i="132"/>
  <c r="AG369" i="132"/>
  <c r="AJ368" i="132"/>
  <c r="AG368" i="132"/>
  <c r="AJ367" i="132"/>
  <c r="AG367" i="132"/>
  <c r="AJ366" i="132"/>
  <c r="AG366" i="132"/>
  <c r="AJ365" i="132"/>
  <c r="AG365" i="132"/>
  <c r="AJ364" i="132"/>
  <c r="AG364" i="132"/>
  <c r="AJ363" i="132"/>
  <c r="AG363" i="132"/>
  <c r="AJ362" i="132"/>
  <c r="AG362" i="132"/>
  <c r="AK361" i="132"/>
  <c r="AK362" i="132" s="1"/>
  <c r="AK363" i="132" s="1"/>
  <c r="AK364" i="132" s="1"/>
  <c r="AK365" i="132" s="1"/>
  <c r="AK366" i="132" s="1"/>
  <c r="AK367" i="132" s="1"/>
  <c r="AK368" i="132" s="1"/>
  <c r="AK369" i="132" s="1"/>
  <c r="AK370" i="132" s="1"/>
  <c r="AA361" i="132"/>
  <c r="AJ360" i="132"/>
  <c r="AG360" i="132"/>
  <c r="AJ359" i="132"/>
  <c r="AG359" i="132"/>
  <c r="AJ358" i="132"/>
  <c r="AG358" i="132"/>
  <c r="AJ357" i="132"/>
  <c r="AG357" i="132"/>
  <c r="AJ356" i="132"/>
  <c r="AG356" i="132"/>
  <c r="AJ355" i="132"/>
  <c r="AG355" i="132"/>
  <c r="AJ354" i="132"/>
  <c r="AG354" i="132"/>
  <c r="AJ353" i="132"/>
  <c r="AG353" i="132"/>
  <c r="AJ352" i="132"/>
  <c r="AG352" i="132"/>
  <c r="AK351" i="132"/>
  <c r="AK352" i="132" s="1"/>
  <c r="AK353" i="132" s="1"/>
  <c r="AK354" i="132" s="1"/>
  <c r="AK355" i="132" s="1"/>
  <c r="AK356" i="132" s="1"/>
  <c r="AK357" i="132" s="1"/>
  <c r="AK358" i="132" s="1"/>
  <c r="AK359" i="132" s="1"/>
  <c r="AK360" i="132" s="1"/>
  <c r="AA351" i="132"/>
  <c r="AB351" i="132" s="1"/>
  <c r="AD351" i="132" s="1"/>
  <c r="AE351" i="132" s="1"/>
  <c r="AJ350" i="132"/>
  <c r="AG350" i="132"/>
  <c r="AJ349" i="132"/>
  <c r="AG349" i="132"/>
  <c r="AJ348" i="132"/>
  <c r="AG348" i="132"/>
  <c r="AJ347" i="132"/>
  <c r="AG347" i="132"/>
  <c r="AJ346" i="132"/>
  <c r="AG346" i="132"/>
  <c r="AJ345" i="132"/>
  <c r="AG345" i="132"/>
  <c r="AJ344" i="132"/>
  <c r="AG344" i="132"/>
  <c r="AJ343" i="132"/>
  <c r="AG343" i="132"/>
  <c r="AJ342" i="132"/>
  <c r="AG342" i="132"/>
  <c r="AK341" i="132"/>
  <c r="AK342" i="132" s="1"/>
  <c r="AK343" i="132" s="1"/>
  <c r="AK344" i="132" s="1"/>
  <c r="AK345" i="132" s="1"/>
  <c r="AK346" i="132" s="1"/>
  <c r="AK347" i="132" s="1"/>
  <c r="AK348" i="132" s="1"/>
  <c r="AK349" i="132" s="1"/>
  <c r="AK350" i="132" s="1"/>
  <c r="AA341" i="132"/>
  <c r="AJ340" i="132"/>
  <c r="AG340" i="132"/>
  <c r="AJ339" i="132"/>
  <c r="AG339" i="132"/>
  <c r="AJ338" i="132"/>
  <c r="AG338" i="132"/>
  <c r="AJ337" i="132"/>
  <c r="AG337" i="132"/>
  <c r="AJ336" i="132"/>
  <c r="AG336" i="132"/>
  <c r="AJ335" i="132"/>
  <c r="AG335" i="132"/>
  <c r="AJ334" i="132"/>
  <c r="AG334" i="132"/>
  <c r="AJ333" i="132"/>
  <c r="AG333" i="132"/>
  <c r="AJ332" i="132"/>
  <c r="AG332" i="132"/>
  <c r="AK331" i="132"/>
  <c r="AK332" i="132" s="1"/>
  <c r="AK333" i="132" s="1"/>
  <c r="AK334" i="132" s="1"/>
  <c r="AK335" i="132" s="1"/>
  <c r="AK336" i="132" s="1"/>
  <c r="AK337" i="132" s="1"/>
  <c r="AK338" i="132" s="1"/>
  <c r="AK339" i="132" s="1"/>
  <c r="AK340" i="132" s="1"/>
  <c r="AA331" i="132"/>
  <c r="AJ330" i="132"/>
  <c r="AG330" i="132"/>
  <c r="AJ329" i="132"/>
  <c r="AG329" i="132"/>
  <c r="AJ328" i="132"/>
  <c r="AG328" i="132"/>
  <c r="AJ327" i="132"/>
  <c r="AG327" i="132"/>
  <c r="AJ326" i="132"/>
  <c r="AG326" i="132"/>
  <c r="AJ325" i="132"/>
  <c r="AG325" i="132"/>
  <c r="AJ324" i="132"/>
  <c r="AG324" i="132"/>
  <c r="AJ323" i="132"/>
  <c r="AG323" i="132"/>
  <c r="AJ322" i="132"/>
  <c r="AG322" i="132"/>
  <c r="AK321" i="132"/>
  <c r="AK322" i="132" s="1"/>
  <c r="AK323" i="132" s="1"/>
  <c r="AK324" i="132" s="1"/>
  <c r="AK325" i="132" s="1"/>
  <c r="AK326" i="132" s="1"/>
  <c r="AK327" i="132" s="1"/>
  <c r="AK328" i="132" s="1"/>
  <c r="AK329" i="132" s="1"/>
  <c r="AK330" i="132" s="1"/>
  <c r="AA321" i="132"/>
  <c r="AJ320" i="132"/>
  <c r="AG320" i="132"/>
  <c r="AJ319" i="132"/>
  <c r="AG319" i="132"/>
  <c r="AJ318" i="132"/>
  <c r="AG318" i="132"/>
  <c r="AJ317" i="132"/>
  <c r="AG317" i="132"/>
  <c r="AJ316" i="132"/>
  <c r="AG316" i="132"/>
  <c r="AJ315" i="132"/>
  <c r="AG315" i="132"/>
  <c r="AJ314" i="132"/>
  <c r="AG314" i="132"/>
  <c r="AJ313" i="132"/>
  <c r="AG313" i="132"/>
  <c r="AJ312" i="132"/>
  <c r="AG312" i="132"/>
  <c r="AK311" i="132"/>
  <c r="AK312" i="132" s="1"/>
  <c r="AK313" i="132" s="1"/>
  <c r="AK314" i="132" s="1"/>
  <c r="AK315" i="132" s="1"/>
  <c r="AK316" i="132" s="1"/>
  <c r="AK317" i="132" s="1"/>
  <c r="AK318" i="132" s="1"/>
  <c r="AK319" i="132" s="1"/>
  <c r="AK320" i="132" s="1"/>
  <c r="AA311" i="132"/>
  <c r="AJ310" i="132"/>
  <c r="AG310" i="132"/>
  <c r="AJ309" i="132"/>
  <c r="AG309" i="132"/>
  <c r="AJ308" i="132"/>
  <c r="AG308" i="132"/>
  <c r="AJ307" i="132"/>
  <c r="AG307" i="132"/>
  <c r="AJ306" i="132"/>
  <c r="AG306" i="132"/>
  <c r="AJ305" i="132"/>
  <c r="AG305" i="132"/>
  <c r="AJ304" i="132"/>
  <c r="AG304" i="132"/>
  <c r="AJ303" i="132"/>
  <c r="AG303" i="132"/>
  <c r="AJ302" i="132"/>
  <c r="AG302" i="132"/>
  <c r="AK301" i="132"/>
  <c r="AK302" i="132" s="1"/>
  <c r="AK303" i="132" s="1"/>
  <c r="AK304" i="132" s="1"/>
  <c r="AK305" i="132" s="1"/>
  <c r="AK306" i="132" s="1"/>
  <c r="AK307" i="132" s="1"/>
  <c r="AK308" i="132" s="1"/>
  <c r="AK309" i="132" s="1"/>
  <c r="AK310" i="132" s="1"/>
  <c r="AA301" i="132"/>
  <c r="AJ300" i="132"/>
  <c r="AG300" i="132"/>
  <c r="AJ299" i="132"/>
  <c r="AG299" i="132"/>
  <c r="AJ298" i="132"/>
  <c r="AG298" i="132"/>
  <c r="AJ297" i="132"/>
  <c r="AG297" i="132"/>
  <c r="AJ296" i="132"/>
  <c r="AG296" i="132"/>
  <c r="AJ295" i="132"/>
  <c r="AG295" i="132"/>
  <c r="AJ294" i="132"/>
  <c r="AG294" i="132"/>
  <c r="AJ293" i="132"/>
  <c r="AG293" i="132"/>
  <c r="AJ292" i="132"/>
  <c r="AG292" i="132"/>
  <c r="AK291" i="132"/>
  <c r="AK292" i="132" s="1"/>
  <c r="AK293" i="132" s="1"/>
  <c r="AK294" i="132" s="1"/>
  <c r="AK295" i="132" s="1"/>
  <c r="AK296" i="132" s="1"/>
  <c r="AK297" i="132" s="1"/>
  <c r="AK298" i="132" s="1"/>
  <c r="AK299" i="132" s="1"/>
  <c r="AK300" i="132" s="1"/>
  <c r="AA291" i="132"/>
  <c r="AB291" i="132" s="1"/>
  <c r="AD291" i="132" s="1"/>
  <c r="AE291" i="132" s="1"/>
  <c r="AJ290" i="132"/>
  <c r="AG290" i="132"/>
  <c r="AJ289" i="132"/>
  <c r="AG289" i="132"/>
  <c r="AJ288" i="132"/>
  <c r="AG288" i="132"/>
  <c r="AJ287" i="132"/>
  <c r="AG287" i="132"/>
  <c r="AJ286" i="132"/>
  <c r="AG286" i="132"/>
  <c r="AJ285" i="132"/>
  <c r="AG285" i="132"/>
  <c r="AJ284" i="132"/>
  <c r="AG284" i="132"/>
  <c r="AJ283" i="132"/>
  <c r="AG283" i="132"/>
  <c r="AJ282" i="132"/>
  <c r="AG282" i="132"/>
  <c r="AK281" i="132"/>
  <c r="AK282" i="132" s="1"/>
  <c r="AK283" i="132" s="1"/>
  <c r="AK284" i="132" s="1"/>
  <c r="AK285" i="132" s="1"/>
  <c r="AK286" i="132" s="1"/>
  <c r="AK287" i="132" s="1"/>
  <c r="AK288" i="132" s="1"/>
  <c r="AK289" i="132" s="1"/>
  <c r="AK290" i="132" s="1"/>
  <c r="AA281" i="132"/>
  <c r="AB281" i="132" s="1"/>
  <c r="AJ280" i="132"/>
  <c r="AG280" i="132"/>
  <c r="AJ279" i="132"/>
  <c r="AG279" i="132"/>
  <c r="AJ278" i="132"/>
  <c r="AG278" i="132"/>
  <c r="AJ277" i="132"/>
  <c r="AG277" i="132"/>
  <c r="AJ276" i="132"/>
  <c r="AG276" i="132"/>
  <c r="AJ275" i="132"/>
  <c r="AG275" i="132"/>
  <c r="AJ274" i="132"/>
  <c r="AG274" i="132"/>
  <c r="AJ273" i="132"/>
  <c r="AG273" i="132"/>
  <c r="AJ272" i="132"/>
  <c r="AG272" i="132"/>
  <c r="AK271" i="132"/>
  <c r="AK272" i="132" s="1"/>
  <c r="AK273" i="132" s="1"/>
  <c r="AK274" i="132" s="1"/>
  <c r="AK275" i="132" s="1"/>
  <c r="AK276" i="132" s="1"/>
  <c r="AK277" i="132" s="1"/>
  <c r="AK278" i="132" s="1"/>
  <c r="AK279" i="132" s="1"/>
  <c r="AK280" i="132" s="1"/>
  <c r="AA271" i="132"/>
  <c r="AB271" i="132" s="1"/>
  <c r="AD271" i="132" s="1"/>
  <c r="AE271" i="132" s="1"/>
  <c r="AJ270" i="132"/>
  <c r="AG270" i="132"/>
  <c r="AJ269" i="132"/>
  <c r="AG269" i="132"/>
  <c r="AJ268" i="132"/>
  <c r="AG268" i="132"/>
  <c r="AJ267" i="132"/>
  <c r="AG267" i="132"/>
  <c r="AJ266" i="132"/>
  <c r="AG266" i="132"/>
  <c r="AJ265" i="132"/>
  <c r="AG265" i="132"/>
  <c r="AJ264" i="132"/>
  <c r="AG264" i="132"/>
  <c r="AJ263" i="132"/>
  <c r="AG263" i="132"/>
  <c r="AJ262" i="132"/>
  <c r="AG262" i="132"/>
  <c r="AK261" i="132"/>
  <c r="AK262" i="132" s="1"/>
  <c r="AK263" i="132" s="1"/>
  <c r="AK264" i="132" s="1"/>
  <c r="AK265" i="132" s="1"/>
  <c r="AK266" i="132" s="1"/>
  <c r="AK267" i="132" s="1"/>
  <c r="AK268" i="132" s="1"/>
  <c r="AK269" i="132" s="1"/>
  <c r="AK270" i="132" s="1"/>
  <c r="AA261" i="132"/>
  <c r="AJ260" i="132"/>
  <c r="AG260" i="132"/>
  <c r="AJ259" i="132"/>
  <c r="AG259" i="132"/>
  <c r="AJ258" i="132"/>
  <c r="AG258" i="132"/>
  <c r="AJ257" i="132"/>
  <c r="AG257" i="132"/>
  <c r="AJ256" i="132"/>
  <c r="AG256" i="132"/>
  <c r="AJ255" i="132"/>
  <c r="AG255" i="132"/>
  <c r="AJ254" i="132"/>
  <c r="AG254" i="132"/>
  <c r="AJ253" i="132"/>
  <c r="AG253" i="132"/>
  <c r="AJ252" i="132"/>
  <c r="AG252" i="132"/>
  <c r="AK251" i="132"/>
  <c r="AK252" i="132" s="1"/>
  <c r="AK253" i="132" s="1"/>
  <c r="AK254" i="132" s="1"/>
  <c r="AK255" i="132" s="1"/>
  <c r="AK256" i="132" s="1"/>
  <c r="AK257" i="132" s="1"/>
  <c r="AK258" i="132" s="1"/>
  <c r="AK259" i="132" s="1"/>
  <c r="AK260" i="132" s="1"/>
  <c r="AA251" i="132"/>
  <c r="AB251" i="132" s="1"/>
  <c r="AD251" i="132" s="1"/>
  <c r="AE251" i="132" s="1"/>
  <c r="AJ250" i="132"/>
  <c r="AG250" i="132"/>
  <c r="AJ249" i="132"/>
  <c r="AG249" i="132"/>
  <c r="AJ248" i="132"/>
  <c r="AG248" i="132"/>
  <c r="AJ247" i="132"/>
  <c r="AG247" i="132"/>
  <c r="AJ246" i="132"/>
  <c r="AG246" i="132"/>
  <c r="AJ245" i="132"/>
  <c r="AG245" i="132"/>
  <c r="AJ244" i="132"/>
  <c r="AG244" i="132"/>
  <c r="AJ243" i="132"/>
  <c r="AG243" i="132"/>
  <c r="AJ242" i="132"/>
  <c r="AG242" i="132"/>
  <c r="AK241" i="132"/>
  <c r="AK242" i="132" s="1"/>
  <c r="AK243" i="132" s="1"/>
  <c r="AK244" i="132" s="1"/>
  <c r="AK245" i="132" s="1"/>
  <c r="AK246" i="132" s="1"/>
  <c r="AK247" i="132" s="1"/>
  <c r="AK248" i="132" s="1"/>
  <c r="AK249" i="132" s="1"/>
  <c r="AK250" i="132" s="1"/>
  <c r="AA241" i="132"/>
  <c r="AJ240" i="132"/>
  <c r="AG240" i="132"/>
  <c r="AJ239" i="132"/>
  <c r="AG239" i="132"/>
  <c r="AJ238" i="132"/>
  <c r="AG238" i="132"/>
  <c r="AJ237" i="132"/>
  <c r="AG237" i="132"/>
  <c r="AJ236" i="132"/>
  <c r="AG236" i="132"/>
  <c r="AJ235" i="132"/>
  <c r="AG235" i="132"/>
  <c r="AJ234" i="132"/>
  <c r="AG234" i="132"/>
  <c r="AJ233" i="132"/>
  <c r="AG233" i="132"/>
  <c r="AJ232" i="132"/>
  <c r="AG232" i="132"/>
  <c r="AK231" i="132"/>
  <c r="AK232" i="132" s="1"/>
  <c r="AK233" i="132" s="1"/>
  <c r="AK234" i="132" s="1"/>
  <c r="AK235" i="132" s="1"/>
  <c r="AK236" i="132" s="1"/>
  <c r="AK237" i="132" s="1"/>
  <c r="AK238" i="132" s="1"/>
  <c r="AK239" i="132" s="1"/>
  <c r="AK240" i="132" s="1"/>
  <c r="AA231" i="132"/>
  <c r="AB231" i="132" s="1"/>
  <c r="AD231" i="132" s="1"/>
  <c r="AE231" i="132" s="1"/>
  <c r="AJ230" i="132"/>
  <c r="AG230" i="132"/>
  <c r="AJ229" i="132"/>
  <c r="AG229" i="132"/>
  <c r="AJ228" i="132"/>
  <c r="AG228" i="132"/>
  <c r="AJ227" i="132"/>
  <c r="AG227" i="132"/>
  <c r="AJ226" i="132"/>
  <c r="AG226" i="132"/>
  <c r="AJ225" i="132"/>
  <c r="AG225" i="132"/>
  <c r="AJ224" i="132"/>
  <c r="AG224" i="132"/>
  <c r="AJ223" i="132"/>
  <c r="AG223" i="132"/>
  <c r="AJ222" i="132"/>
  <c r="AG222" i="132"/>
  <c r="AK221" i="132"/>
  <c r="AK222" i="132" s="1"/>
  <c r="AK223" i="132" s="1"/>
  <c r="AK224" i="132" s="1"/>
  <c r="AK225" i="132" s="1"/>
  <c r="AK226" i="132" s="1"/>
  <c r="AK227" i="132" s="1"/>
  <c r="AK228" i="132" s="1"/>
  <c r="AK229" i="132" s="1"/>
  <c r="AK230" i="132" s="1"/>
  <c r="AA221" i="132"/>
  <c r="AJ220" i="132"/>
  <c r="AG220" i="132"/>
  <c r="AJ219" i="132"/>
  <c r="AG219" i="132"/>
  <c r="AJ218" i="132"/>
  <c r="AG218" i="132"/>
  <c r="AJ217" i="132"/>
  <c r="AG217" i="132"/>
  <c r="AJ216" i="132"/>
  <c r="AG216" i="132"/>
  <c r="AJ215" i="132"/>
  <c r="AG215" i="132"/>
  <c r="AJ214" i="132"/>
  <c r="AG214" i="132"/>
  <c r="AJ213" i="132"/>
  <c r="AG213" i="132"/>
  <c r="AJ212" i="132"/>
  <c r="AG212" i="132"/>
  <c r="AK211" i="132"/>
  <c r="AK212" i="132" s="1"/>
  <c r="AK213" i="132" s="1"/>
  <c r="AK214" i="132" s="1"/>
  <c r="AK215" i="132" s="1"/>
  <c r="AK216" i="132" s="1"/>
  <c r="AK217" i="132" s="1"/>
  <c r="AK218" i="132" s="1"/>
  <c r="AK219" i="132" s="1"/>
  <c r="AK220" i="132" s="1"/>
  <c r="AA211" i="132"/>
  <c r="AJ210" i="132"/>
  <c r="AG210" i="132"/>
  <c r="AJ209" i="132"/>
  <c r="AG209" i="132"/>
  <c r="AJ208" i="132"/>
  <c r="AG208" i="132"/>
  <c r="AJ207" i="132"/>
  <c r="AG207" i="132"/>
  <c r="AJ206" i="132"/>
  <c r="AG206" i="132"/>
  <c r="AJ205" i="132"/>
  <c r="AG205" i="132"/>
  <c r="AJ204" i="132"/>
  <c r="AG204" i="132"/>
  <c r="AJ203" i="132"/>
  <c r="AG203" i="132"/>
  <c r="AJ202" i="132"/>
  <c r="AG202" i="132"/>
  <c r="AK201" i="132"/>
  <c r="AK202" i="132" s="1"/>
  <c r="AK203" i="132" s="1"/>
  <c r="AK204" i="132" s="1"/>
  <c r="AK205" i="132" s="1"/>
  <c r="AK206" i="132" s="1"/>
  <c r="AK207" i="132" s="1"/>
  <c r="AK208" i="132" s="1"/>
  <c r="AK209" i="132" s="1"/>
  <c r="AK210" i="132" s="1"/>
  <c r="AA201" i="132"/>
  <c r="AJ200" i="132"/>
  <c r="AG200" i="132"/>
  <c r="AJ199" i="132"/>
  <c r="AG199" i="132"/>
  <c r="AJ198" i="132"/>
  <c r="AG198" i="132"/>
  <c r="AJ197" i="132"/>
  <c r="AG197" i="132"/>
  <c r="AJ196" i="132"/>
  <c r="AG196" i="132"/>
  <c r="AJ195" i="132"/>
  <c r="AG195" i="132"/>
  <c r="AJ194" i="132"/>
  <c r="AG194" i="132"/>
  <c r="AJ193" i="132"/>
  <c r="AG193" i="132"/>
  <c r="AJ192" i="132"/>
  <c r="AG192" i="132"/>
  <c r="AK191" i="132"/>
  <c r="AK192" i="132" s="1"/>
  <c r="AK193" i="132" s="1"/>
  <c r="AK194" i="132" s="1"/>
  <c r="AK195" i="132" s="1"/>
  <c r="AK196" i="132" s="1"/>
  <c r="AK197" i="132" s="1"/>
  <c r="AK198" i="132" s="1"/>
  <c r="AK199" i="132" s="1"/>
  <c r="AK200" i="132" s="1"/>
  <c r="AA191" i="132"/>
  <c r="AB191" i="132" s="1"/>
  <c r="AJ190" i="132"/>
  <c r="AG190" i="132"/>
  <c r="AJ189" i="132"/>
  <c r="AG189" i="132"/>
  <c r="AJ188" i="132"/>
  <c r="AG188" i="132"/>
  <c r="AJ187" i="132"/>
  <c r="AG187" i="132"/>
  <c r="AJ186" i="132"/>
  <c r="AG186" i="132"/>
  <c r="AJ185" i="132"/>
  <c r="AG185" i="132"/>
  <c r="AJ184" i="132"/>
  <c r="AG184" i="132"/>
  <c r="AJ183" i="132"/>
  <c r="AG183" i="132"/>
  <c r="AJ182" i="132"/>
  <c r="AG182" i="132"/>
  <c r="AK181" i="132"/>
  <c r="AK182" i="132" s="1"/>
  <c r="AK183" i="132" s="1"/>
  <c r="AK184" i="132" s="1"/>
  <c r="AK185" i="132" s="1"/>
  <c r="AK186" i="132" s="1"/>
  <c r="AK187" i="132" s="1"/>
  <c r="AK188" i="132" s="1"/>
  <c r="AK189" i="132" s="1"/>
  <c r="AK190" i="132" s="1"/>
  <c r="AA181" i="132"/>
  <c r="AB181" i="132" s="1"/>
  <c r="AJ180" i="132"/>
  <c r="AG180" i="132"/>
  <c r="AJ179" i="132"/>
  <c r="AG179" i="132"/>
  <c r="AJ178" i="132"/>
  <c r="AG178" i="132"/>
  <c r="AJ177" i="132"/>
  <c r="AG177" i="132"/>
  <c r="AJ176" i="132"/>
  <c r="AG176" i="132"/>
  <c r="AJ175" i="132"/>
  <c r="AG175" i="132"/>
  <c r="AJ174" i="132"/>
  <c r="AG174" i="132"/>
  <c r="AJ173" i="132"/>
  <c r="AG173" i="132"/>
  <c r="AJ172" i="132"/>
  <c r="AG172" i="132"/>
  <c r="AK171" i="132"/>
  <c r="AK172" i="132" s="1"/>
  <c r="AK173" i="132" s="1"/>
  <c r="AK174" i="132" s="1"/>
  <c r="AK175" i="132" s="1"/>
  <c r="AK176" i="132" s="1"/>
  <c r="AK177" i="132" s="1"/>
  <c r="AK178" i="132" s="1"/>
  <c r="AK179" i="132" s="1"/>
  <c r="AK180" i="132" s="1"/>
  <c r="AA171" i="132"/>
  <c r="AB171" i="132" s="1"/>
  <c r="AJ170" i="132"/>
  <c r="AG170" i="132"/>
  <c r="AJ169" i="132"/>
  <c r="AG169" i="132"/>
  <c r="AJ168" i="132"/>
  <c r="AG168" i="132"/>
  <c r="AJ167" i="132"/>
  <c r="AG167" i="132"/>
  <c r="AJ166" i="132"/>
  <c r="AG166" i="132"/>
  <c r="AJ165" i="132"/>
  <c r="AG165" i="132"/>
  <c r="AJ164" i="132"/>
  <c r="AG164" i="132"/>
  <c r="AJ163" i="132"/>
  <c r="AG163" i="132"/>
  <c r="AJ162" i="132"/>
  <c r="AG162" i="132"/>
  <c r="AK161" i="132"/>
  <c r="AK162" i="132" s="1"/>
  <c r="AK163" i="132" s="1"/>
  <c r="AK164" i="132" s="1"/>
  <c r="AK165" i="132" s="1"/>
  <c r="AK166" i="132" s="1"/>
  <c r="AK167" i="132" s="1"/>
  <c r="AK168" i="132" s="1"/>
  <c r="AK169" i="132" s="1"/>
  <c r="AK170" i="132" s="1"/>
  <c r="AA161" i="132"/>
  <c r="AB161" i="132" s="1"/>
  <c r="AJ160" i="132"/>
  <c r="AG160" i="132"/>
  <c r="AJ159" i="132"/>
  <c r="AG159" i="132"/>
  <c r="AJ158" i="132"/>
  <c r="AG158" i="132"/>
  <c r="AJ157" i="132"/>
  <c r="AG157" i="132"/>
  <c r="AJ156" i="132"/>
  <c r="AG156" i="132"/>
  <c r="AJ155" i="132"/>
  <c r="AG155" i="132"/>
  <c r="AJ154" i="132"/>
  <c r="AG154" i="132"/>
  <c r="AJ153" i="132"/>
  <c r="AG153" i="132"/>
  <c r="AJ152" i="132"/>
  <c r="AG152" i="132"/>
  <c r="AK151" i="132"/>
  <c r="AK152" i="132" s="1"/>
  <c r="AK153" i="132" s="1"/>
  <c r="AK154" i="132" s="1"/>
  <c r="AK155" i="132" s="1"/>
  <c r="AK156" i="132" s="1"/>
  <c r="AK157" i="132" s="1"/>
  <c r="AK158" i="132" s="1"/>
  <c r="AK159" i="132" s="1"/>
  <c r="AK160" i="132" s="1"/>
  <c r="AA151" i="132"/>
  <c r="AB151" i="132" s="1"/>
  <c r="AJ150" i="132"/>
  <c r="AG150" i="132"/>
  <c r="AJ149" i="132"/>
  <c r="AG149" i="132"/>
  <c r="AJ148" i="132"/>
  <c r="AG148" i="132"/>
  <c r="AJ147" i="132"/>
  <c r="AG147" i="132"/>
  <c r="AJ146" i="132"/>
  <c r="AG146" i="132"/>
  <c r="AJ145" i="132"/>
  <c r="AG145" i="132"/>
  <c r="AJ144" i="132"/>
  <c r="AG144" i="132"/>
  <c r="AJ143" i="132"/>
  <c r="AG143" i="132"/>
  <c r="AJ142" i="132"/>
  <c r="AG142" i="132"/>
  <c r="AK141" i="132"/>
  <c r="AK142" i="132" s="1"/>
  <c r="AK143" i="132" s="1"/>
  <c r="AK144" i="132" s="1"/>
  <c r="AK145" i="132" s="1"/>
  <c r="AK146" i="132" s="1"/>
  <c r="AK147" i="132" s="1"/>
  <c r="AK148" i="132" s="1"/>
  <c r="AK149" i="132" s="1"/>
  <c r="AK150" i="132" s="1"/>
  <c r="AA141" i="132"/>
  <c r="AB141" i="132" s="1"/>
  <c r="AJ140" i="132"/>
  <c r="AG140" i="132"/>
  <c r="AJ139" i="132"/>
  <c r="AG139" i="132"/>
  <c r="AJ138" i="132"/>
  <c r="AG138" i="132"/>
  <c r="AJ137" i="132"/>
  <c r="AG137" i="132"/>
  <c r="AJ136" i="132"/>
  <c r="AG136" i="132"/>
  <c r="AJ135" i="132"/>
  <c r="AG135" i="132"/>
  <c r="AJ134" i="132"/>
  <c r="AG134" i="132"/>
  <c r="AJ133" i="132"/>
  <c r="AG133" i="132"/>
  <c r="AJ132" i="132"/>
  <c r="AG132" i="132"/>
  <c r="AK131" i="132"/>
  <c r="AK132" i="132" s="1"/>
  <c r="AK133" i="132" s="1"/>
  <c r="AK134" i="132" s="1"/>
  <c r="AK135" i="132" s="1"/>
  <c r="AK136" i="132" s="1"/>
  <c r="AK137" i="132" s="1"/>
  <c r="AK138" i="132" s="1"/>
  <c r="AK139" i="132" s="1"/>
  <c r="AK140" i="132" s="1"/>
  <c r="AA131" i="132"/>
  <c r="AB131" i="132" s="1"/>
  <c r="AJ130" i="132"/>
  <c r="AG130" i="132"/>
  <c r="AJ129" i="132"/>
  <c r="AG129" i="132"/>
  <c r="AJ128" i="132"/>
  <c r="AG128" i="132"/>
  <c r="AJ127" i="132"/>
  <c r="AG127" i="132"/>
  <c r="AJ126" i="132"/>
  <c r="AG126" i="132"/>
  <c r="AJ125" i="132"/>
  <c r="AG125" i="132"/>
  <c r="AJ124" i="132"/>
  <c r="AG124" i="132"/>
  <c r="AJ123" i="132"/>
  <c r="AG123" i="132"/>
  <c r="AJ122" i="132"/>
  <c r="AG122" i="132"/>
  <c r="AK121" i="132"/>
  <c r="AK122" i="132" s="1"/>
  <c r="AK123" i="132" s="1"/>
  <c r="AK124" i="132" s="1"/>
  <c r="AK125" i="132" s="1"/>
  <c r="AK126" i="132" s="1"/>
  <c r="AK127" i="132" s="1"/>
  <c r="AK128" i="132" s="1"/>
  <c r="AK129" i="132" s="1"/>
  <c r="AK130" i="132" s="1"/>
  <c r="AA121" i="132"/>
  <c r="AB121" i="132" s="1"/>
  <c r="AJ120" i="132"/>
  <c r="AG120" i="132"/>
  <c r="AJ119" i="132"/>
  <c r="AG119" i="132"/>
  <c r="AJ118" i="132"/>
  <c r="AG118" i="132"/>
  <c r="AJ117" i="132"/>
  <c r="AG117" i="132"/>
  <c r="AJ116" i="132"/>
  <c r="AG116" i="132"/>
  <c r="AJ115" i="132"/>
  <c r="AG115" i="132"/>
  <c r="AJ114" i="132"/>
  <c r="AG114" i="132"/>
  <c r="AJ113" i="132"/>
  <c r="AG113" i="132"/>
  <c r="AJ112" i="132"/>
  <c r="AG112" i="132"/>
  <c r="AK111" i="132"/>
  <c r="AK112" i="132" s="1"/>
  <c r="AK113" i="132" s="1"/>
  <c r="AK114" i="132" s="1"/>
  <c r="AK115" i="132" s="1"/>
  <c r="AK116" i="132" s="1"/>
  <c r="AK117" i="132" s="1"/>
  <c r="AK118" i="132" s="1"/>
  <c r="AK119" i="132" s="1"/>
  <c r="AK120" i="132" s="1"/>
  <c r="AA111" i="132"/>
  <c r="AB111" i="132" s="1"/>
  <c r="AJ81" i="132"/>
  <c r="AG81" i="132"/>
  <c r="AJ80" i="132"/>
  <c r="AG80" i="132"/>
  <c r="AJ79" i="132"/>
  <c r="AG79" i="132"/>
  <c r="AJ78" i="132"/>
  <c r="AG78" i="132"/>
  <c r="AJ77" i="132"/>
  <c r="AG77" i="132"/>
  <c r="AJ76" i="132"/>
  <c r="AG76" i="132"/>
  <c r="AJ75" i="132"/>
  <c r="AG75" i="132"/>
  <c r="AJ74" i="132"/>
  <c r="AG74" i="132"/>
  <c r="AJ73" i="132"/>
  <c r="AG73" i="132"/>
  <c r="AK72" i="132"/>
  <c r="AK73" i="132" s="1"/>
  <c r="AK74" i="132" s="1"/>
  <c r="AK75" i="132" s="1"/>
  <c r="AK76" i="132" s="1"/>
  <c r="AK77" i="132" s="1"/>
  <c r="AK78" i="132" s="1"/>
  <c r="AK79" i="132" s="1"/>
  <c r="AK80" i="132" s="1"/>
  <c r="AK81" i="132" s="1"/>
  <c r="AA72" i="132"/>
  <c r="AJ71" i="132"/>
  <c r="AG71" i="132"/>
  <c r="AJ70" i="132"/>
  <c r="AG70" i="132"/>
  <c r="AJ69" i="132"/>
  <c r="AG69" i="132"/>
  <c r="AJ68" i="132"/>
  <c r="AG68" i="132"/>
  <c r="AJ67" i="132"/>
  <c r="AG67" i="132"/>
  <c r="AJ66" i="132"/>
  <c r="AG66" i="132"/>
  <c r="AJ65" i="132"/>
  <c r="AG65" i="132"/>
  <c r="AJ64" i="132"/>
  <c r="AG64" i="132"/>
  <c r="AJ63" i="132"/>
  <c r="AG63" i="132"/>
  <c r="AK62" i="132"/>
  <c r="AK63" i="132" s="1"/>
  <c r="AK64" i="132" s="1"/>
  <c r="AK65" i="132" s="1"/>
  <c r="AK66" i="132" s="1"/>
  <c r="AK67" i="132" s="1"/>
  <c r="AK68" i="132" s="1"/>
  <c r="AK69" i="132" s="1"/>
  <c r="AK70" i="132" s="1"/>
  <c r="AK71" i="132" s="1"/>
  <c r="AA62" i="132"/>
  <c r="AJ61" i="132"/>
  <c r="AG61" i="132"/>
  <c r="AJ60" i="132"/>
  <c r="AG60" i="132"/>
  <c r="AJ59" i="132"/>
  <c r="AG59" i="132"/>
  <c r="AJ58" i="132"/>
  <c r="AG58" i="132"/>
  <c r="AJ57" i="132"/>
  <c r="AG57" i="132"/>
  <c r="AJ56" i="132"/>
  <c r="AG56" i="132"/>
  <c r="AJ55" i="132"/>
  <c r="AG55" i="132"/>
  <c r="AJ54" i="132"/>
  <c r="AG54" i="132"/>
  <c r="AJ53" i="132"/>
  <c r="AG53" i="132"/>
  <c r="AK52" i="132"/>
  <c r="AK53" i="132" s="1"/>
  <c r="AK54" i="132" s="1"/>
  <c r="AK55" i="132" s="1"/>
  <c r="AK56" i="132" s="1"/>
  <c r="AK57" i="132" s="1"/>
  <c r="AK58" i="132" s="1"/>
  <c r="AK59" i="132" s="1"/>
  <c r="AK60" i="132" s="1"/>
  <c r="AK61" i="132" s="1"/>
  <c r="AA52" i="132"/>
  <c r="AJ51" i="132"/>
  <c r="AG51" i="132"/>
  <c r="AJ50" i="132"/>
  <c r="AG50" i="132"/>
  <c r="AJ49" i="132"/>
  <c r="AG49" i="132"/>
  <c r="AJ48" i="132"/>
  <c r="AG48" i="132"/>
  <c r="AJ47" i="132"/>
  <c r="AG47" i="132"/>
  <c r="AJ46" i="132"/>
  <c r="AG46" i="132"/>
  <c r="AJ45" i="132"/>
  <c r="AG45" i="132"/>
  <c r="AJ44" i="132"/>
  <c r="AG44" i="132"/>
  <c r="AJ43" i="132"/>
  <c r="AG43" i="132"/>
  <c r="AK42" i="132"/>
  <c r="AK43" i="132" s="1"/>
  <c r="AK44" i="132" s="1"/>
  <c r="AK45" i="132" s="1"/>
  <c r="AK46" i="132" s="1"/>
  <c r="AK47" i="132" s="1"/>
  <c r="AK48" i="132" s="1"/>
  <c r="AK49" i="132" s="1"/>
  <c r="AK50" i="132" s="1"/>
  <c r="AK51" i="132" s="1"/>
  <c r="AA42" i="132"/>
  <c r="AG109" i="132"/>
  <c r="AD42" i="132" l="1"/>
  <c r="AE42" i="132" s="1"/>
  <c r="AC52" i="132"/>
  <c r="AC58" i="132" s="1"/>
  <c r="AD52" i="132"/>
  <c r="AE52" i="132" s="1"/>
  <c r="AD72" i="132"/>
  <c r="AE72" i="132" s="1"/>
  <c r="AD62" i="132"/>
  <c r="AE62" i="132" s="1"/>
  <c r="AD811" i="132"/>
  <c r="AE811" i="132" s="1"/>
  <c r="AC811" i="132"/>
  <c r="AC817" i="132" s="1"/>
  <c r="AB831" i="132"/>
  <c r="AD831" i="132" s="1"/>
  <c r="AE831" i="132" s="1"/>
  <c r="AB901" i="132"/>
  <c r="AD901" i="132" s="1"/>
  <c r="AE901" i="132" s="1"/>
  <c r="AB741" i="132"/>
  <c r="AD741" i="132" s="1"/>
  <c r="AE741" i="132" s="1"/>
  <c r="AB971" i="132"/>
  <c r="AD971" i="132" s="1"/>
  <c r="AE971" i="132" s="1"/>
  <c r="AD1059" i="132"/>
  <c r="AB751" i="132"/>
  <c r="AD751" i="132" s="1"/>
  <c r="AE751" i="132" s="1"/>
  <c r="AB711" i="132"/>
  <c r="AC711" i="132" s="1"/>
  <c r="AC717" i="132" s="1"/>
  <c r="AC731" i="132"/>
  <c r="AC737" i="132" s="1"/>
  <c r="AB781" i="132"/>
  <c r="AD781" i="132" s="1"/>
  <c r="AE781" i="132" s="1"/>
  <c r="AC821" i="132"/>
  <c r="AC827" i="132" s="1"/>
  <c r="AB851" i="132"/>
  <c r="AD851" i="132" s="1"/>
  <c r="AE851" i="132" s="1"/>
  <c r="AB871" i="132"/>
  <c r="AD871" i="132" s="1"/>
  <c r="AE871" i="132" s="1"/>
  <c r="AC891" i="132"/>
  <c r="AC897" i="132" s="1"/>
  <c r="AC911" i="132"/>
  <c r="AC917" i="132" s="1"/>
  <c r="AB941" i="132"/>
  <c r="AD941" i="132" s="1"/>
  <c r="AE941" i="132" s="1"/>
  <c r="AC771" i="132"/>
  <c r="AC777" i="132" s="1"/>
  <c r="AC791" i="132"/>
  <c r="AC797" i="132" s="1"/>
  <c r="AC861" i="132"/>
  <c r="AC867" i="132" s="1"/>
  <c r="AC931" i="132"/>
  <c r="AC937" i="132" s="1"/>
  <c r="AC951" i="132"/>
  <c r="AC957" i="132" s="1"/>
  <c r="AD181" i="132"/>
  <c r="AE181" i="132" s="1"/>
  <c r="AC181" i="132"/>
  <c r="AC187" i="132" s="1"/>
  <c r="AB261" i="132"/>
  <c r="AD261" i="132" s="1"/>
  <c r="AE261" i="132" s="1"/>
  <c r="AD131" i="132"/>
  <c r="AE131" i="132" s="1"/>
  <c r="AC131" i="132"/>
  <c r="AC137" i="132" s="1"/>
  <c r="AD171" i="132"/>
  <c r="AE171" i="132" s="1"/>
  <c r="AC171" i="132"/>
  <c r="AC177" i="132" s="1"/>
  <c r="AB201" i="132"/>
  <c r="AC201" i="132" s="1"/>
  <c r="AC207" i="132" s="1"/>
  <c r="AB321" i="132"/>
  <c r="AD321" i="132" s="1"/>
  <c r="AE321" i="132" s="1"/>
  <c r="AD121" i="132"/>
  <c r="AE121" i="132" s="1"/>
  <c r="AC121" i="132"/>
  <c r="AC127" i="132" s="1"/>
  <c r="AC161" i="132"/>
  <c r="AC167" i="132" s="1"/>
  <c r="AD161" i="132"/>
  <c r="AE161" i="132" s="1"/>
  <c r="AB221" i="132"/>
  <c r="AD221" i="132" s="1"/>
  <c r="AE221" i="132" s="1"/>
  <c r="AD141" i="132"/>
  <c r="AE141" i="132" s="1"/>
  <c r="AC141" i="132"/>
  <c r="AC147" i="132" s="1"/>
  <c r="AD111" i="132"/>
  <c r="AE111" i="132" s="1"/>
  <c r="AC111" i="132"/>
  <c r="AC117" i="132" s="1"/>
  <c r="AD151" i="132"/>
  <c r="AE151" i="132" s="1"/>
  <c r="AC151" i="132"/>
  <c r="AC157" i="132" s="1"/>
  <c r="AD191" i="132"/>
  <c r="AE191" i="132" s="1"/>
  <c r="AC191" i="132"/>
  <c r="AC197" i="132" s="1"/>
  <c r="AB241" i="132"/>
  <c r="AD241" i="132" s="1"/>
  <c r="AE241" i="132" s="1"/>
  <c r="AB311" i="132"/>
  <c r="AD311" i="132" s="1"/>
  <c r="AE311" i="132" s="1"/>
  <c r="AB431" i="132"/>
  <c r="AC431" i="132" s="1"/>
  <c r="AC437" i="132" s="1"/>
  <c r="AB461" i="132"/>
  <c r="AC461" i="132" s="1"/>
  <c r="AC467" i="132" s="1"/>
  <c r="AD991" i="132"/>
  <c r="AE991" i="132" s="1"/>
  <c r="AC991" i="132"/>
  <c r="AC997" i="132" s="1"/>
  <c r="AB511" i="132"/>
  <c r="AC511" i="132" s="1"/>
  <c r="AC517" i="132" s="1"/>
  <c r="AB671" i="132"/>
  <c r="AC671" i="132" s="1"/>
  <c r="AC677" i="132" s="1"/>
  <c r="AB211" i="132"/>
  <c r="AD211" i="132" s="1"/>
  <c r="AE211" i="132" s="1"/>
  <c r="AC281" i="132"/>
  <c r="AC287" i="132" s="1"/>
  <c r="AD281" i="132"/>
  <c r="AE281" i="132" s="1"/>
  <c r="AB391" i="132"/>
  <c r="AD391" i="132" s="1"/>
  <c r="AE391" i="132" s="1"/>
  <c r="AB441" i="132"/>
  <c r="AD441" i="132" s="1"/>
  <c r="AE441" i="132" s="1"/>
  <c r="AB591" i="132"/>
  <c r="AD591" i="132" s="1"/>
  <c r="AE591" i="132" s="1"/>
  <c r="AB421" i="132"/>
  <c r="AC421" i="132" s="1"/>
  <c r="AC427" i="132" s="1"/>
  <c r="AB581" i="132"/>
  <c r="AD581" i="132" s="1"/>
  <c r="AE581" i="132" s="1"/>
  <c r="AB301" i="132"/>
  <c r="AC301" i="132" s="1"/>
  <c r="AC307" i="132" s="1"/>
  <c r="AC231" i="132"/>
  <c r="AC237" i="132" s="1"/>
  <c r="AC251" i="132"/>
  <c r="AC257" i="132" s="1"/>
  <c r="AB331" i="132"/>
  <c r="AD331" i="132" s="1"/>
  <c r="AE331" i="132" s="1"/>
  <c r="AB401" i="132"/>
  <c r="AD401" i="132" s="1"/>
  <c r="AE401" i="132" s="1"/>
  <c r="AB501" i="132"/>
  <c r="AC501" i="132" s="1"/>
  <c r="AC507" i="132" s="1"/>
  <c r="AB661" i="132"/>
  <c r="AC661" i="132" s="1"/>
  <c r="AC667" i="132" s="1"/>
  <c r="AC271" i="132"/>
  <c r="AC277" i="132" s="1"/>
  <c r="AB341" i="132"/>
  <c r="AD341" i="132" s="1"/>
  <c r="AE341" i="132" s="1"/>
  <c r="AC351" i="132"/>
  <c r="AC357" i="132" s="1"/>
  <c r="AB471" i="132"/>
  <c r="AD471" i="132" s="1"/>
  <c r="AE471" i="132" s="1"/>
  <c r="AB681" i="132"/>
  <c r="AC681" i="132" s="1"/>
  <c r="AC687" i="132" s="1"/>
  <c r="AD981" i="132"/>
  <c r="AE981" i="132" s="1"/>
  <c r="AC981" i="132"/>
  <c r="AC987" i="132" s="1"/>
  <c r="AC291" i="132"/>
  <c r="AC297" i="132" s="1"/>
  <c r="AB361" i="132"/>
  <c r="AC361" i="132" s="1"/>
  <c r="AC367" i="132" s="1"/>
  <c r="AB381" i="132"/>
  <c r="AD381" i="132" s="1"/>
  <c r="AE381" i="132" s="1"/>
  <c r="AB541" i="132"/>
  <c r="AD541" i="132" s="1"/>
  <c r="AE541" i="132" s="1"/>
  <c r="AB551" i="132"/>
  <c r="AD551" i="132" s="1"/>
  <c r="AE551" i="132" s="1"/>
  <c r="AB621" i="132"/>
  <c r="AD621" i="132" s="1"/>
  <c r="AE621" i="132" s="1"/>
  <c r="AB631" i="132"/>
  <c r="AC631" i="132" s="1"/>
  <c r="AC637" i="132" s="1"/>
  <c r="AB371" i="132"/>
  <c r="AD371" i="132" s="1"/>
  <c r="AE371" i="132" s="1"/>
  <c r="AB411" i="132"/>
  <c r="AD411" i="132" s="1"/>
  <c r="AE411" i="132" s="1"/>
  <c r="AB451" i="132"/>
  <c r="AD451" i="132" s="1"/>
  <c r="AE451" i="132" s="1"/>
  <c r="AB491" i="132"/>
  <c r="AD491" i="132" s="1"/>
  <c r="AE491" i="132" s="1"/>
  <c r="AB531" i="132"/>
  <c r="AD531" i="132" s="1"/>
  <c r="AE531" i="132" s="1"/>
  <c r="AB571" i="132"/>
  <c r="AD571" i="132" s="1"/>
  <c r="AE571" i="132" s="1"/>
  <c r="AB611" i="132"/>
  <c r="AD611" i="132" s="1"/>
  <c r="AE611" i="132" s="1"/>
  <c r="AB651" i="132"/>
  <c r="AD651" i="132" s="1"/>
  <c r="AE651" i="132" s="1"/>
  <c r="AB691" i="132"/>
  <c r="AD691" i="132" s="1"/>
  <c r="AE691" i="132" s="1"/>
  <c r="AB481" i="132"/>
  <c r="AD481" i="132" s="1"/>
  <c r="AE481" i="132" s="1"/>
  <c r="AB521" i="132"/>
  <c r="AD521" i="132" s="1"/>
  <c r="AE521" i="132" s="1"/>
  <c r="AB561" i="132"/>
  <c r="AC561" i="132" s="1"/>
  <c r="AC567" i="132" s="1"/>
  <c r="AB601" i="132"/>
  <c r="AD601" i="132" s="1"/>
  <c r="AE601" i="132" s="1"/>
  <c r="AB641" i="132"/>
  <c r="AC641" i="132" s="1"/>
  <c r="AC647" i="132" s="1"/>
  <c r="AB701" i="132"/>
  <c r="AD701" i="132" s="1"/>
  <c r="AE701" i="132" s="1"/>
  <c r="AD721" i="132"/>
  <c r="AE721" i="132" s="1"/>
  <c r="AC721" i="132"/>
  <c r="AC727" i="132" s="1"/>
  <c r="AD761" i="132"/>
  <c r="AE761" i="132" s="1"/>
  <c r="AC761" i="132"/>
  <c r="AC767" i="132" s="1"/>
  <c r="AD801" i="132"/>
  <c r="AE801" i="132" s="1"/>
  <c r="AC801" i="132"/>
  <c r="AC807" i="132" s="1"/>
  <c r="AD841" i="132"/>
  <c r="AE841" i="132" s="1"/>
  <c r="AC841" i="132"/>
  <c r="AC847" i="132" s="1"/>
  <c r="AD881" i="132"/>
  <c r="AE881" i="132" s="1"/>
  <c r="AC881" i="132"/>
  <c r="AC887" i="132" s="1"/>
  <c r="AD921" i="132"/>
  <c r="AE921" i="132" s="1"/>
  <c r="AC921" i="132"/>
  <c r="AC927" i="132" s="1"/>
  <c r="AC961" i="132"/>
  <c r="AC967" i="132" s="1"/>
  <c r="AC72" i="132"/>
  <c r="AC78" i="132" s="1"/>
  <c r="AC62" i="132"/>
  <c r="AC68" i="132" s="1"/>
  <c r="AC42" i="132"/>
  <c r="AC48" i="132" s="1"/>
  <c r="AD711" i="132" l="1"/>
  <c r="AE711" i="132" s="1"/>
  <c r="AC831" i="132"/>
  <c r="AC837" i="132" s="1"/>
  <c r="AD431" i="132"/>
  <c r="AE431" i="132" s="1"/>
  <c r="AC751" i="132"/>
  <c r="AC757" i="132" s="1"/>
  <c r="AD661" i="132"/>
  <c r="AE661" i="132" s="1"/>
  <c r="AC311" i="132"/>
  <c r="AC317" i="132" s="1"/>
  <c r="AD631" i="132"/>
  <c r="AE631" i="132" s="1"/>
  <c r="AD681" i="132"/>
  <c r="AE681" i="132" s="1"/>
  <c r="AC261" i="132"/>
  <c r="AC267" i="132" s="1"/>
  <c r="AD561" i="132"/>
  <c r="AE561" i="132" s="1"/>
  <c r="AC451" i="132"/>
  <c r="AC457" i="132" s="1"/>
  <c r="AC321" i="132"/>
  <c r="AC327" i="132" s="1"/>
  <c r="AC381" i="132"/>
  <c r="AC387" i="132" s="1"/>
  <c r="AC331" i="132"/>
  <c r="AC337" i="132" s="1"/>
  <c r="AC851" i="132"/>
  <c r="AC857" i="132" s="1"/>
  <c r="AC971" i="132"/>
  <c r="AC977" i="132" s="1"/>
  <c r="AD361" i="132"/>
  <c r="AE361" i="132" s="1"/>
  <c r="AD511" i="132"/>
  <c r="AE511" i="132" s="1"/>
  <c r="AD461" i="132"/>
  <c r="AE461" i="132" s="1"/>
  <c r="AC871" i="132"/>
  <c r="AC877" i="132" s="1"/>
  <c r="AC901" i="132"/>
  <c r="AC907" i="132" s="1"/>
  <c r="AC741" i="132"/>
  <c r="AC747" i="132" s="1"/>
  <c r="AE1059" i="132"/>
  <c r="AC1059" i="132"/>
  <c r="AD641" i="132"/>
  <c r="AE641" i="132" s="1"/>
  <c r="AC581" i="132"/>
  <c r="AC587" i="132" s="1"/>
  <c r="AC221" i="132"/>
  <c r="AC227" i="132" s="1"/>
  <c r="AC481" i="132"/>
  <c r="AC487" i="132" s="1"/>
  <c r="AC691" i="132"/>
  <c r="AC697" i="132" s="1"/>
  <c r="AC371" i="132"/>
  <c r="AC377" i="132" s="1"/>
  <c r="AC471" i="132"/>
  <c r="AC477" i="132" s="1"/>
  <c r="AD501" i="132"/>
  <c r="AE501" i="132" s="1"/>
  <c r="AD671" i="132"/>
  <c r="AE671" i="132" s="1"/>
  <c r="AC241" i="132"/>
  <c r="AC247" i="132" s="1"/>
  <c r="AC941" i="132"/>
  <c r="AC947" i="132" s="1"/>
  <c r="AC531" i="132"/>
  <c r="AC537" i="132" s="1"/>
  <c r="AC551" i="132"/>
  <c r="AC557" i="132" s="1"/>
  <c r="AC611" i="132"/>
  <c r="AC617" i="132" s="1"/>
  <c r="AC341" i="132"/>
  <c r="AC347" i="132" s="1"/>
  <c r="AC391" i="132"/>
  <c r="AC397" i="132" s="1"/>
  <c r="AC211" i="132"/>
  <c r="AC217" i="132" s="1"/>
  <c r="AC781" i="132"/>
  <c r="AC787" i="132" s="1"/>
  <c r="AC701" i="132"/>
  <c r="AC707" i="132" s="1"/>
  <c r="AC601" i="132"/>
  <c r="AC607" i="132" s="1"/>
  <c r="AC521" i="132"/>
  <c r="AC527" i="132" s="1"/>
  <c r="AC621" i="132"/>
  <c r="AC627" i="132" s="1"/>
  <c r="AC401" i="132"/>
  <c r="AC407" i="132" s="1"/>
  <c r="AD301" i="132"/>
  <c r="AE301" i="132" s="1"/>
  <c r="AC591" i="132"/>
  <c r="AC597" i="132" s="1"/>
  <c r="AC441" i="132"/>
  <c r="AC447" i="132" s="1"/>
  <c r="AD421" i="132"/>
  <c r="AE421" i="132" s="1"/>
  <c r="AD201" i="132"/>
  <c r="AE201" i="132" s="1"/>
  <c r="AC651" i="132"/>
  <c r="AC657" i="132" s="1"/>
  <c r="AC571" i="132"/>
  <c r="AC577" i="132" s="1"/>
  <c r="AC491" i="132"/>
  <c r="AC497" i="132" s="1"/>
  <c r="AC411" i="132"/>
  <c r="AC417" i="132" s="1"/>
  <c r="AC541" i="132"/>
  <c r="AC547" i="132" s="1"/>
  <c r="AC1064" i="132" l="1"/>
  <c r="AG1050" i="132" l="1"/>
  <c r="AG1002" i="132"/>
  <c r="AJ1002" i="132"/>
  <c r="AG1003" i="132"/>
  <c r="AJ1003" i="132"/>
  <c r="AG1004" i="132"/>
  <c r="AJ1004" i="132"/>
  <c r="AG1005" i="132"/>
  <c r="AJ1005" i="132"/>
  <c r="AG1006" i="132"/>
  <c r="AJ1006" i="132"/>
  <c r="AG1007" i="132"/>
  <c r="AJ1007" i="132"/>
  <c r="AG1008" i="132"/>
  <c r="AJ1008" i="132"/>
  <c r="AG1009" i="132"/>
  <c r="AJ1009" i="132"/>
  <c r="AG1010" i="132"/>
  <c r="AJ1010" i="132"/>
  <c r="AG1012" i="132"/>
  <c r="AJ1012" i="132"/>
  <c r="AG1013" i="132"/>
  <c r="AJ1013" i="132"/>
  <c r="AG1014" i="132"/>
  <c r="AJ1014" i="132"/>
  <c r="AG1015" i="132"/>
  <c r="AJ1015" i="132"/>
  <c r="AG1016" i="132"/>
  <c r="AJ1016" i="132"/>
  <c r="AG1017" i="132"/>
  <c r="AJ1017" i="132"/>
  <c r="AG1018" i="132"/>
  <c r="AJ1018" i="132"/>
  <c r="AG1019" i="132"/>
  <c r="AJ1019" i="132"/>
  <c r="AG1020" i="132"/>
  <c r="AJ1020" i="132"/>
  <c r="AG1022" i="132"/>
  <c r="AJ1022" i="132"/>
  <c r="AG1023" i="132"/>
  <c r="AJ1023" i="132"/>
  <c r="AG1024" i="132"/>
  <c r="AJ1024" i="132"/>
  <c r="AG1025" i="132"/>
  <c r="AJ1025" i="132"/>
  <c r="AG1026" i="132"/>
  <c r="AJ1026" i="132"/>
  <c r="AG1027" i="132"/>
  <c r="AJ1027" i="132"/>
  <c r="AG1028" i="132"/>
  <c r="AJ1028" i="132"/>
  <c r="AG1029" i="132"/>
  <c r="AJ1029" i="132"/>
  <c r="AG1030" i="132"/>
  <c r="AJ1030" i="132"/>
  <c r="AG1032" i="132"/>
  <c r="AJ1032" i="132"/>
  <c r="AG1033" i="132"/>
  <c r="AJ1033" i="132"/>
  <c r="AG1034" i="132"/>
  <c r="AJ1034" i="132"/>
  <c r="AG1035" i="132"/>
  <c r="AJ1035" i="132"/>
  <c r="AG1036" i="132"/>
  <c r="AJ1036" i="132"/>
  <c r="AG1037" i="132"/>
  <c r="AJ1037" i="132"/>
  <c r="AG1038" i="132"/>
  <c r="AJ1038" i="132"/>
  <c r="AG1039" i="132"/>
  <c r="AJ1039" i="132"/>
  <c r="AG1040" i="132"/>
  <c r="AJ1040" i="132"/>
  <c r="AG1042" i="132"/>
  <c r="AJ1042" i="132"/>
  <c r="AG1043" i="132"/>
  <c r="AJ1043" i="132"/>
  <c r="AG1044" i="132"/>
  <c r="AJ1044" i="132"/>
  <c r="AG1045" i="132"/>
  <c r="AJ1045" i="132"/>
  <c r="AG1046" i="132"/>
  <c r="AJ1046" i="132"/>
  <c r="AG1047" i="132"/>
  <c r="AJ1047" i="132"/>
  <c r="AG1048" i="132"/>
  <c r="AJ1048" i="132"/>
  <c r="AG1049" i="132"/>
  <c r="AJ1049" i="132"/>
  <c r="AJ1050" i="132"/>
  <c r="AG1068" i="132"/>
  <c r="AJ1068" i="132"/>
  <c r="AG1069" i="132"/>
  <c r="AJ1069" i="132"/>
  <c r="AG1070" i="132"/>
  <c r="AJ1070" i="132"/>
  <c r="AG1071" i="132"/>
  <c r="AJ1071" i="132"/>
  <c r="AG1072" i="132"/>
  <c r="AJ1072" i="132"/>
  <c r="AG1073" i="132"/>
  <c r="AJ1073" i="132"/>
  <c r="AG1074" i="132"/>
  <c r="AJ1074" i="132"/>
  <c r="AJ110" i="132"/>
  <c r="AG110" i="132"/>
  <c r="AJ109" i="132"/>
  <c r="AJ108" i="132"/>
  <c r="AG108" i="132"/>
  <c r="AJ107" i="132"/>
  <c r="AG107" i="132"/>
  <c r="AJ106" i="132"/>
  <c r="AG106" i="132"/>
  <c r="AJ105" i="132"/>
  <c r="AG105" i="132"/>
  <c r="AJ104" i="132"/>
  <c r="AG104" i="132"/>
  <c r="AJ103" i="132"/>
  <c r="AG103" i="132"/>
  <c r="AJ102" i="132"/>
  <c r="AG102" i="132"/>
  <c r="AJ91" i="132"/>
  <c r="AG91" i="132"/>
  <c r="AJ90" i="132"/>
  <c r="AG90" i="132"/>
  <c r="AJ89" i="132"/>
  <c r="AG89" i="132"/>
  <c r="AJ88" i="132"/>
  <c r="AG88" i="132"/>
  <c r="AJ87" i="132"/>
  <c r="AG87" i="132"/>
  <c r="AJ86" i="132"/>
  <c r="AG86" i="132"/>
  <c r="AJ85" i="132"/>
  <c r="AG85" i="132"/>
  <c r="AJ84" i="132"/>
  <c r="AG84" i="132"/>
  <c r="AJ83" i="132"/>
  <c r="AG83" i="132"/>
  <c r="AJ41" i="132"/>
  <c r="AJ40" i="132"/>
  <c r="AG41" i="132"/>
  <c r="AG40" i="132"/>
  <c r="J5" i="224" l="1"/>
  <c r="B3" i="224"/>
  <c r="K1" i="224"/>
  <c r="L42" i="223" l="1"/>
  <c r="L41" i="223"/>
  <c r="L40" i="223"/>
  <c r="L39" i="223"/>
  <c r="L38" i="223"/>
  <c r="K36" i="223"/>
  <c r="K6" i="223" s="1"/>
  <c r="H36" i="223"/>
  <c r="H6" i="223" s="1"/>
  <c r="G36" i="223"/>
  <c r="G6" i="223" s="1"/>
  <c r="F36" i="223"/>
  <c r="F6" i="223" s="1"/>
  <c r="E36" i="223"/>
  <c r="E6" i="223" s="1"/>
  <c r="L28" i="223"/>
  <c r="L27" i="223"/>
  <c r="L26" i="223"/>
  <c r="L25" i="223"/>
  <c r="L24" i="223"/>
  <c r="L23" i="223"/>
  <c r="L22" i="223"/>
  <c r="L21" i="223"/>
  <c r="L20" i="223"/>
  <c r="L19" i="223"/>
  <c r="L18" i="223"/>
  <c r="L17" i="223"/>
  <c r="L16" i="223"/>
  <c r="L15" i="223"/>
  <c r="L14" i="223"/>
  <c r="L13" i="223"/>
  <c r="L12" i="223"/>
  <c r="L11" i="223"/>
  <c r="L10" i="223"/>
  <c r="L8" i="223"/>
  <c r="L7" i="223"/>
  <c r="B2" i="223"/>
  <c r="L6" i="223" l="1"/>
  <c r="L36" i="223"/>
  <c r="K16" i="149"/>
  <c r="J16" i="149"/>
  <c r="L16" i="149" l="1"/>
  <c r="AK1041" i="132" l="1"/>
  <c r="AK1042" i="132" s="1"/>
  <c r="AK1043" i="132" s="1"/>
  <c r="AK1044" i="132" s="1"/>
  <c r="AK1045" i="132" s="1"/>
  <c r="AK1046" i="132" s="1"/>
  <c r="AK1047" i="132" s="1"/>
  <c r="AK1048" i="132" s="1"/>
  <c r="AK1049" i="132" s="1"/>
  <c r="AK1050" i="132" s="1"/>
  <c r="AA1041" i="132"/>
  <c r="AK1031" i="132"/>
  <c r="AK1032" i="132" s="1"/>
  <c r="AK1033" i="132" s="1"/>
  <c r="AK1034" i="132" s="1"/>
  <c r="AK1035" i="132" s="1"/>
  <c r="AK1036" i="132" s="1"/>
  <c r="AK1037" i="132" s="1"/>
  <c r="AK1038" i="132" s="1"/>
  <c r="AK1039" i="132" s="1"/>
  <c r="AK1040" i="132" s="1"/>
  <c r="AA1031" i="132"/>
  <c r="AK1021" i="132"/>
  <c r="AK1022" i="132" s="1"/>
  <c r="AK1023" i="132" s="1"/>
  <c r="AK1024" i="132" s="1"/>
  <c r="AK1025" i="132" s="1"/>
  <c r="AK1026" i="132" s="1"/>
  <c r="AK1027" i="132" s="1"/>
  <c r="AK1028" i="132" s="1"/>
  <c r="AK1029" i="132" s="1"/>
  <c r="AK1030" i="132" s="1"/>
  <c r="AA1021" i="132"/>
  <c r="AK1011" i="132"/>
  <c r="AK1012" i="132" s="1"/>
  <c r="AK1013" i="132" s="1"/>
  <c r="AK1014" i="132" s="1"/>
  <c r="AK1015" i="132" s="1"/>
  <c r="AK1016" i="132" s="1"/>
  <c r="AK1017" i="132" s="1"/>
  <c r="AK1018" i="132" s="1"/>
  <c r="AK1019" i="132" s="1"/>
  <c r="AK1020" i="132" s="1"/>
  <c r="AA1011" i="132"/>
  <c r="AK1001" i="132"/>
  <c r="AK1002" i="132" s="1"/>
  <c r="AK1003" i="132" s="1"/>
  <c r="AK1004" i="132" s="1"/>
  <c r="AK1005" i="132" s="1"/>
  <c r="AK1006" i="132" s="1"/>
  <c r="AK1007" i="132" s="1"/>
  <c r="AK1008" i="132" s="1"/>
  <c r="AK1009" i="132" s="1"/>
  <c r="AK1010" i="132" s="1"/>
  <c r="AA1001" i="132"/>
  <c r="Q7" i="149"/>
  <c r="Q8" i="149"/>
  <c r="Q9" i="149"/>
  <c r="Q11" i="149"/>
  <c r="Q12" i="149"/>
  <c r="Q13" i="149"/>
  <c r="Q15" i="149"/>
  <c r="Q16" i="149"/>
  <c r="Q17" i="149"/>
  <c r="Q18" i="149"/>
  <c r="Q19" i="149"/>
  <c r="Q20" i="149"/>
  <c r="Q21" i="149"/>
  <c r="Q22" i="149"/>
  <c r="Q23" i="149"/>
  <c r="Q24" i="149"/>
  <c r="Q25" i="149"/>
  <c r="Q26" i="149"/>
  <c r="Q27" i="149"/>
  <c r="Q28" i="149"/>
  <c r="Q29" i="149"/>
  <c r="Q30" i="149"/>
  <c r="Q31" i="149"/>
  <c r="Q32" i="149"/>
  <c r="Q33" i="149"/>
  <c r="Q34" i="149"/>
  <c r="Q35" i="149"/>
  <c r="Q37" i="149"/>
  <c r="Q38" i="149"/>
  <c r="Q39" i="149"/>
  <c r="Q40" i="149"/>
  <c r="Q41" i="149"/>
  <c r="Q42" i="149"/>
  <c r="Q44" i="149"/>
  <c r="Q45" i="149"/>
  <c r="Q46" i="149"/>
  <c r="Q47" i="149"/>
  <c r="Q48" i="149"/>
  <c r="Q49" i="149"/>
  <c r="Q50" i="149"/>
  <c r="Q51" i="149"/>
  <c r="Q52" i="149"/>
  <c r="AB1041" i="132" l="1"/>
  <c r="AD1041" i="132" s="1"/>
  <c r="AE1041" i="132" s="1"/>
  <c r="AB1001" i="132"/>
  <c r="AD1001" i="132" s="1"/>
  <c r="AE1001" i="132" s="1"/>
  <c r="AB1011" i="132"/>
  <c r="AD1011" i="132" s="1"/>
  <c r="AE1011" i="132" s="1"/>
  <c r="AB1021" i="132"/>
  <c r="AD1021" i="132" s="1"/>
  <c r="AE1021" i="132" s="1"/>
  <c r="AB1031" i="132"/>
  <c r="AD1031" i="132" s="1"/>
  <c r="AE1031" i="132" s="1"/>
  <c r="AC1011" i="132" l="1"/>
  <c r="AC1017" i="132" s="1"/>
  <c r="AC1021" i="132"/>
  <c r="AC1027" i="132" s="1"/>
  <c r="AC1031" i="132"/>
  <c r="AC1037" i="132" s="1"/>
  <c r="AC1001" i="132"/>
  <c r="AC1007" i="132" s="1"/>
  <c r="AC1041" i="132"/>
  <c r="AC1047" i="132" s="1"/>
  <c r="J25" i="182" l="1"/>
  <c r="J26" i="182"/>
  <c r="J27" i="182"/>
  <c r="J28" i="182"/>
  <c r="L40" i="149" l="1"/>
  <c r="AE1131" i="132"/>
  <c r="AK1131" i="132"/>
  <c r="AE1132" i="132"/>
  <c r="AK1132" i="132"/>
  <c r="E3" i="149" l="1"/>
  <c r="E2" i="149"/>
  <c r="AK101" i="132" l="1"/>
  <c r="AK102" i="132" s="1"/>
  <c r="AK103" i="132" s="1"/>
  <c r="AK104" i="132" s="1"/>
  <c r="AK105" i="132" s="1"/>
  <c r="AK106" i="132" s="1"/>
  <c r="AK107" i="132" s="1"/>
  <c r="AK108" i="132" s="1"/>
  <c r="AK109" i="132" s="1"/>
  <c r="AK110" i="132" s="1"/>
  <c r="AK82" i="132"/>
  <c r="AK83" i="132" s="1"/>
  <c r="AK84" i="132" s="1"/>
  <c r="AK85" i="132" s="1"/>
  <c r="AK86" i="132" s="1"/>
  <c r="AK87" i="132" s="1"/>
  <c r="AK88" i="132" s="1"/>
  <c r="AK89" i="132" s="1"/>
  <c r="AK90" i="132" s="1"/>
  <c r="AK91" i="132" s="1"/>
  <c r="AJ39" i="132"/>
  <c r="AG39" i="132"/>
  <c r="AJ38" i="132"/>
  <c r="AG38" i="132"/>
  <c r="AJ37" i="132"/>
  <c r="AG37" i="132"/>
  <c r="AJ36" i="132"/>
  <c r="AG36" i="132"/>
  <c r="AJ35" i="132"/>
  <c r="AG35" i="132"/>
  <c r="AJ34" i="132"/>
  <c r="AG34" i="132"/>
  <c r="AJ33" i="132"/>
  <c r="AG33" i="132"/>
  <c r="AK32" i="132"/>
  <c r="AK33" i="132" s="1"/>
  <c r="AK34" i="132" s="1"/>
  <c r="AK35" i="132" s="1"/>
  <c r="AK36" i="132" s="1"/>
  <c r="AK37" i="132" s="1"/>
  <c r="AK38" i="132" s="1"/>
  <c r="AK39" i="132" s="1"/>
  <c r="AK40" i="132" s="1"/>
  <c r="AK41" i="132" s="1"/>
  <c r="C2" i="186"/>
  <c r="C2" i="190"/>
  <c r="C2" i="191"/>
  <c r="C2" i="192"/>
  <c r="I3" i="182"/>
  <c r="B2" i="182"/>
  <c r="B1" i="187"/>
  <c r="R3" i="151"/>
  <c r="B2" i="151"/>
  <c r="K2" i="148"/>
  <c r="C1" i="148"/>
  <c r="AC2" i="132"/>
  <c r="C2" i="132"/>
  <c r="K70" i="147"/>
  <c r="D3" i="149"/>
  <c r="D6" i="149"/>
  <c r="C6" i="149"/>
  <c r="C1" i="133"/>
  <c r="AI1118" i="132" l="1"/>
  <c r="AI1114" i="132"/>
  <c r="AI1110" i="132"/>
  <c r="AI1106" i="132"/>
  <c r="AI1102" i="132"/>
  <c r="AI1100" i="132"/>
  <c r="AI1096" i="132"/>
  <c r="AI1092" i="132"/>
  <c r="AI1117" i="132"/>
  <c r="AI1113" i="132"/>
  <c r="AI1090" i="132"/>
  <c r="AI1119" i="132"/>
  <c r="AI1115" i="132"/>
  <c r="AI1111" i="132"/>
  <c r="AI1107" i="132"/>
  <c r="AI1103" i="132"/>
  <c r="AI1097" i="132"/>
  <c r="AI1093" i="132"/>
  <c r="AI1105" i="132"/>
  <c r="AI1099" i="132"/>
  <c r="AI1095" i="132"/>
  <c r="AI1120" i="132"/>
  <c r="AI1116" i="132"/>
  <c r="AI1112" i="132"/>
  <c r="AI1108" i="132"/>
  <c r="AI1104" i="132"/>
  <c r="AI1098" i="132"/>
  <c r="AI1094" i="132"/>
  <c r="AI1109" i="132"/>
  <c r="AI1101" i="132"/>
  <c r="AI1091" i="132"/>
  <c r="E6" i="149"/>
  <c r="E150" i="149" s="1"/>
  <c r="AI1066" i="132"/>
  <c r="AI1062" i="132"/>
  <c r="AI1063" i="132"/>
  <c r="AI1059" i="132"/>
  <c r="AI1064" i="132"/>
  <c r="AI1060" i="132"/>
  <c r="AI1065" i="132"/>
  <c r="AI1061" i="132"/>
  <c r="AI1130" i="132"/>
  <c r="AI1124" i="132"/>
  <c r="AI1123" i="132"/>
  <c r="AI999" i="132"/>
  <c r="AI995" i="132"/>
  <c r="AI991" i="132"/>
  <c r="AI990" i="132"/>
  <c r="AI986" i="132"/>
  <c r="AI982" i="132"/>
  <c r="AI977" i="132"/>
  <c r="AI973" i="132"/>
  <c r="AI967" i="132"/>
  <c r="AI963" i="132"/>
  <c r="AI958" i="132"/>
  <c r="AI954" i="132"/>
  <c r="AI948" i="132"/>
  <c r="AI944" i="132"/>
  <c r="AI938" i="132"/>
  <c r="AI934" i="132"/>
  <c r="AI928" i="132"/>
  <c r="AI924" i="132"/>
  <c r="AI919" i="132"/>
  <c r="AI915" i="132"/>
  <c r="AI911" i="132"/>
  <c r="AI909" i="132"/>
  <c r="AI905" i="132"/>
  <c r="AI901" i="132"/>
  <c r="AI899" i="132"/>
  <c r="AI895" i="132"/>
  <c r="AI891" i="132"/>
  <c r="AI889" i="132"/>
  <c r="AI885" i="132"/>
  <c r="AI881" i="132"/>
  <c r="AI880" i="132"/>
  <c r="AI876" i="132"/>
  <c r="AI872" i="132"/>
  <c r="AI870" i="132"/>
  <c r="AI866" i="132"/>
  <c r="AI862" i="132"/>
  <c r="AI860" i="132"/>
  <c r="AI856" i="132"/>
  <c r="AI852" i="132"/>
  <c r="AI850" i="132"/>
  <c r="AI846" i="132"/>
  <c r="AI842" i="132"/>
  <c r="AI837" i="132"/>
  <c r="AI833" i="132"/>
  <c r="AI827" i="132"/>
  <c r="AI823" i="132"/>
  <c r="AI817" i="132"/>
  <c r="AI813" i="132"/>
  <c r="AI807" i="132"/>
  <c r="AI803" i="132"/>
  <c r="AI798" i="132"/>
  <c r="AI794" i="132"/>
  <c r="AI788" i="132"/>
  <c r="AI784" i="132"/>
  <c r="AI1000" i="132"/>
  <c r="AI996" i="132"/>
  <c r="AI992" i="132"/>
  <c r="AI987" i="132"/>
  <c r="AI983" i="132"/>
  <c r="AI978" i="132"/>
  <c r="AI974" i="132"/>
  <c r="AI968" i="132"/>
  <c r="AI964" i="132"/>
  <c r="AI959" i="132"/>
  <c r="AI955" i="132"/>
  <c r="AI951" i="132"/>
  <c r="AI949" i="132"/>
  <c r="AI945" i="132"/>
  <c r="AI941" i="132"/>
  <c r="AI939" i="132"/>
  <c r="AI935" i="132"/>
  <c r="AI931" i="132"/>
  <c r="AI929" i="132"/>
  <c r="AI925" i="132"/>
  <c r="AI921" i="132"/>
  <c r="AI920" i="132"/>
  <c r="AI916" i="132"/>
  <c r="AI912" i="132"/>
  <c r="AI910" i="132"/>
  <c r="AI906" i="132"/>
  <c r="AI902" i="132"/>
  <c r="AI900" i="132"/>
  <c r="AI896" i="132"/>
  <c r="AI892" i="132"/>
  <c r="AI890" i="132"/>
  <c r="AI886" i="132"/>
  <c r="AI882" i="132"/>
  <c r="AI877" i="132"/>
  <c r="AI873" i="132"/>
  <c r="AI867" i="132"/>
  <c r="AI863" i="132"/>
  <c r="AI857" i="132"/>
  <c r="AI853" i="132"/>
  <c r="AI847" i="132"/>
  <c r="AI843" i="132"/>
  <c r="AI838" i="132"/>
  <c r="AI834" i="132"/>
  <c r="AI828" i="132"/>
  <c r="AI824" i="132"/>
  <c r="AI818" i="132"/>
  <c r="AI814" i="132"/>
  <c r="AI808" i="132"/>
  <c r="AI804" i="132"/>
  <c r="AI799" i="132"/>
  <c r="AI795" i="132"/>
  <c r="AI791" i="132"/>
  <c r="AI789" i="132"/>
  <c r="AI785" i="132"/>
  <c r="AI781" i="132"/>
  <c r="AI779" i="132"/>
  <c r="AI775" i="132"/>
  <c r="AI997" i="132"/>
  <c r="AI989" i="132"/>
  <c r="AI981" i="132"/>
  <c r="AI980" i="132"/>
  <c r="AI972" i="132"/>
  <c r="AI970" i="132"/>
  <c r="AI962" i="132"/>
  <c r="AI953" i="132"/>
  <c r="AI946" i="132"/>
  <c r="AI937" i="132"/>
  <c r="AI930" i="132"/>
  <c r="AI922" i="132"/>
  <c r="AI914" i="132"/>
  <c r="AI908" i="132"/>
  <c r="AI894" i="132"/>
  <c r="AI888" i="132"/>
  <c r="AI874" i="132"/>
  <c r="AI865" i="132"/>
  <c r="AI858" i="132"/>
  <c r="AI849" i="132"/>
  <c r="AI841" i="132"/>
  <c r="AI840" i="132"/>
  <c r="AI832" i="132"/>
  <c r="AI830" i="132"/>
  <c r="AI822" i="132"/>
  <c r="AI820" i="132"/>
  <c r="AI812" i="132"/>
  <c r="AI810" i="132"/>
  <c r="AI802" i="132"/>
  <c r="AI793" i="132"/>
  <c r="AI786" i="132"/>
  <c r="AI776" i="132"/>
  <c r="AI773" i="132"/>
  <c r="AI767" i="132"/>
  <c r="AI763" i="132"/>
  <c r="AI758" i="132"/>
  <c r="AI754" i="132"/>
  <c r="AI748" i="132"/>
  <c r="AI744" i="132"/>
  <c r="AI738" i="132"/>
  <c r="AI734" i="132"/>
  <c r="AI728" i="132"/>
  <c r="AI724" i="132"/>
  <c r="AI719" i="132"/>
  <c r="AI715" i="132"/>
  <c r="AI711" i="132"/>
  <c r="AI709" i="132"/>
  <c r="AI705" i="132"/>
  <c r="AI701" i="132"/>
  <c r="AI697" i="132"/>
  <c r="AI693" i="132"/>
  <c r="AI689" i="132"/>
  <c r="AI685" i="132"/>
  <c r="AI681" i="132"/>
  <c r="AI677" i="132"/>
  <c r="AI673" i="132"/>
  <c r="AI669" i="132"/>
  <c r="AI665" i="132"/>
  <c r="AI661" i="132"/>
  <c r="AI657" i="132"/>
  <c r="AI653" i="132"/>
  <c r="AI649" i="132"/>
  <c r="AI645" i="132"/>
  <c r="AI641" i="132"/>
  <c r="AI637" i="132"/>
  <c r="AI633" i="132"/>
  <c r="AI629" i="132"/>
  <c r="AI625" i="132"/>
  <c r="AI621" i="132"/>
  <c r="AI617" i="132"/>
  <c r="AI613" i="132"/>
  <c r="AI998" i="132"/>
  <c r="AI984" i="132"/>
  <c r="AI975" i="132"/>
  <c r="AI965" i="132"/>
  <c r="AI956" i="132"/>
  <c r="AI947" i="132"/>
  <c r="AI940" i="132"/>
  <c r="AI932" i="132"/>
  <c r="AI923" i="132"/>
  <c r="AI917" i="132"/>
  <c r="AI903" i="132"/>
  <c r="AI897" i="132"/>
  <c r="AI883" i="132"/>
  <c r="AI875" i="132"/>
  <c r="AI868" i="132"/>
  <c r="AI859" i="132"/>
  <c r="AI851" i="132"/>
  <c r="AI844" i="132"/>
  <c r="AI835" i="132"/>
  <c r="AI825" i="132"/>
  <c r="AI815" i="132"/>
  <c r="AI805" i="132"/>
  <c r="AI796" i="132"/>
  <c r="AI787" i="132"/>
  <c r="AI780" i="132"/>
  <c r="AI777" i="132"/>
  <c r="AI774" i="132"/>
  <c r="AI768" i="132"/>
  <c r="AI764" i="132"/>
  <c r="AI759" i="132"/>
  <c r="AI755" i="132"/>
  <c r="AI751" i="132"/>
  <c r="AI749" i="132"/>
  <c r="AI745" i="132"/>
  <c r="AI741" i="132"/>
  <c r="AI739" i="132"/>
  <c r="AI735" i="132"/>
  <c r="AI731" i="132"/>
  <c r="AI729" i="132"/>
  <c r="AI725" i="132"/>
  <c r="AI721" i="132"/>
  <c r="AI720" i="132"/>
  <c r="AI716" i="132"/>
  <c r="AI712" i="132"/>
  <c r="AI710" i="132"/>
  <c r="AI706" i="132"/>
  <c r="AI702" i="132"/>
  <c r="AI698" i="132"/>
  <c r="AI694" i="132"/>
  <c r="AI690" i="132"/>
  <c r="AI686" i="132"/>
  <c r="AI682" i="132"/>
  <c r="AI678" i="132"/>
  <c r="AI674" i="132"/>
  <c r="AI670" i="132"/>
  <c r="AI666" i="132"/>
  <c r="AI662" i="132"/>
  <c r="AI658" i="132"/>
  <c r="AI654" i="132"/>
  <c r="AI650" i="132"/>
  <c r="AI646" i="132"/>
  <c r="AI642" i="132"/>
  <c r="AI638" i="132"/>
  <c r="AI634" i="132"/>
  <c r="AI630" i="132"/>
  <c r="AI626" i="132"/>
  <c r="AI622" i="132"/>
  <c r="AI618" i="132"/>
  <c r="AI614" i="132"/>
  <c r="AI610" i="132"/>
  <c r="AI606" i="132"/>
  <c r="AI602" i="132"/>
  <c r="AI598" i="132"/>
  <c r="AI594" i="132"/>
  <c r="AI590" i="132"/>
  <c r="AI586" i="132"/>
  <c r="AI582" i="132"/>
  <c r="AI578" i="132"/>
  <c r="AI574" i="132"/>
  <c r="AI570" i="132"/>
  <c r="AI566" i="132"/>
  <c r="AI562" i="132"/>
  <c r="AI558" i="132"/>
  <c r="AI554" i="132"/>
  <c r="AI550" i="132"/>
  <c r="AI546" i="132"/>
  <c r="AI542" i="132"/>
  <c r="AI538" i="132"/>
  <c r="AI534" i="132"/>
  <c r="AI530" i="132"/>
  <c r="AI526" i="132"/>
  <c r="AI522" i="132"/>
  <c r="AI518" i="132"/>
  <c r="AI514" i="132"/>
  <c r="AI510" i="132"/>
  <c r="AI506" i="132"/>
  <c r="AI502" i="132"/>
  <c r="AI498" i="132"/>
  <c r="AI494" i="132"/>
  <c r="AI490" i="132"/>
  <c r="AI486" i="132"/>
  <c r="AI482" i="132"/>
  <c r="AI478" i="132"/>
  <c r="AI474" i="132"/>
  <c r="AI470" i="132"/>
  <c r="AI466" i="132"/>
  <c r="AI462" i="132"/>
  <c r="AI458" i="132"/>
  <c r="AI454" i="132"/>
  <c r="AI985" i="132"/>
  <c r="AI971" i="132"/>
  <c r="AI957" i="132"/>
  <c r="AI942" i="132"/>
  <c r="AI926" i="132"/>
  <c r="AI907" i="132"/>
  <c r="AI887" i="132"/>
  <c r="AI869" i="132"/>
  <c r="AI854" i="132"/>
  <c r="AI839" i="132"/>
  <c r="AI826" i="132"/>
  <c r="AI811" i="132"/>
  <c r="AI797" i="132"/>
  <c r="AI782" i="132"/>
  <c r="AI772" i="132"/>
  <c r="AI770" i="132"/>
  <c r="AI762" i="132"/>
  <c r="AI753" i="132"/>
  <c r="AI746" i="132"/>
  <c r="AI737" i="132"/>
  <c r="AI730" i="132"/>
  <c r="AI722" i="132"/>
  <c r="AI714" i="132"/>
  <c r="AI708" i="132"/>
  <c r="AI700" i="132"/>
  <c r="AI692" i="132"/>
  <c r="AI684" i="132"/>
  <c r="AI676" i="132"/>
  <c r="AI668" i="132"/>
  <c r="AI660" i="132"/>
  <c r="AI652" i="132"/>
  <c r="AI644" i="132"/>
  <c r="AI636" i="132"/>
  <c r="AI628" i="132"/>
  <c r="AI620" i="132"/>
  <c r="AI612" i="132"/>
  <c r="AI609" i="132"/>
  <c r="AI599" i="132"/>
  <c r="AI596" i="132"/>
  <c r="AI593" i="132"/>
  <c r="AI583" i="132"/>
  <c r="AI580" i="132"/>
  <c r="AI577" i="132"/>
  <c r="AI567" i="132"/>
  <c r="AI564" i="132"/>
  <c r="AI561" i="132"/>
  <c r="AI551" i="132"/>
  <c r="AI548" i="132"/>
  <c r="AI545" i="132"/>
  <c r="AI535" i="132"/>
  <c r="AI532" i="132"/>
  <c r="AI529" i="132"/>
  <c r="AI519" i="132"/>
  <c r="AI516" i="132"/>
  <c r="AI513" i="132"/>
  <c r="AI503" i="132"/>
  <c r="AI500" i="132"/>
  <c r="AI497" i="132"/>
  <c r="AI487" i="132"/>
  <c r="AI484" i="132"/>
  <c r="AI481" i="132"/>
  <c r="AI471" i="132"/>
  <c r="AI468" i="132"/>
  <c r="AI465" i="132"/>
  <c r="AI455" i="132"/>
  <c r="AI452" i="132"/>
  <c r="AI448" i="132"/>
  <c r="AI444" i="132"/>
  <c r="AI440" i="132"/>
  <c r="AI436" i="132"/>
  <c r="AI432" i="132"/>
  <c r="AI428" i="132"/>
  <c r="AI424" i="132"/>
  <c r="AI420" i="132"/>
  <c r="AI416" i="132"/>
  <c r="AI412" i="132"/>
  <c r="AI408" i="132"/>
  <c r="AI404" i="132"/>
  <c r="AI400" i="132"/>
  <c r="AI396" i="132"/>
  <c r="AI392" i="132"/>
  <c r="AI388" i="132"/>
  <c r="AI384" i="132"/>
  <c r="AI380" i="132"/>
  <c r="AI376" i="132"/>
  <c r="AI372" i="132"/>
  <c r="AI368" i="132"/>
  <c r="AI364" i="132"/>
  <c r="AI360" i="132"/>
  <c r="AI356" i="132"/>
  <c r="AI352" i="132"/>
  <c r="AI350" i="132"/>
  <c r="AI346" i="132"/>
  <c r="AI342" i="132"/>
  <c r="AI338" i="132"/>
  <c r="AI334" i="132"/>
  <c r="AI330" i="132"/>
  <c r="AI326" i="132"/>
  <c r="AI322" i="132"/>
  <c r="AI318" i="132"/>
  <c r="AI314" i="132"/>
  <c r="AI310" i="132"/>
  <c r="AI306" i="132"/>
  <c r="AI302" i="132"/>
  <c r="AI298" i="132"/>
  <c r="AI294" i="132"/>
  <c r="AI289" i="132"/>
  <c r="AI285" i="132"/>
  <c r="AI281" i="132"/>
  <c r="AI280" i="132"/>
  <c r="AI276" i="132"/>
  <c r="AI272" i="132"/>
  <c r="AI267" i="132"/>
  <c r="AI263" i="132"/>
  <c r="AI259" i="132"/>
  <c r="AI255" i="132"/>
  <c r="AI251" i="132"/>
  <c r="AI247" i="132"/>
  <c r="AI243" i="132"/>
  <c r="AI239" i="132"/>
  <c r="AI235" i="132"/>
  <c r="AI231" i="132"/>
  <c r="AI227" i="132"/>
  <c r="AI223" i="132"/>
  <c r="AI219" i="132"/>
  <c r="AI215" i="132"/>
  <c r="AI211" i="132"/>
  <c r="AI207" i="132"/>
  <c r="AI203" i="132"/>
  <c r="AI199" i="132"/>
  <c r="AI195" i="132"/>
  <c r="AI191" i="132"/>
  <c r="AI190" i="132"/>
  <c r="AI186" i="132"/>
  <c r="AI182" i="132"/>
  <c r="AI177" i="132"/>
  <c r="AI173" i="132"/>
  <c r="AI168" i="132"/>
  <c r="AI164" i="132"/>
  <c r="AI159" i="132"/>
  <c r="AI155" i="132"/>
  <c r="AI151" i="132"/>
  <c r="AI150" i="132"/>
  <c r="AI146" i="132"/>
  <c r="AI993" i="132"/>
  <c r="AI988" i="132"/>
  <c r="AI976" i="132"/>
  <c r="AI961" i="132"/>
  <c r="AI960" i="132"/>
  <c r="AI943" i="132"/>
  <c r="AI927" i="132"/>
  <c r="AI913" i="132"/>
  <c r="AI893" i="132"/>
  <c r="AI871" i="132"/>
  <c r="AI855" i="132"/>
  <c r="AI829" i="132"/>
  <c r="AI816" i="132"/>
  <c r="AI801" i="132"/>
  <c r="AI800" i="132"/>
  <c r="AI783" i="132"/>
  <c r="AI765" i="132"/>
  <c r="AI756" i="132"/>
  <c r="AI747" i="132"/>
  <c r="AI740" i="132"/>
  <c r="AI732" i="132"/>
  <c r="AI723" i="132"/>
  <c r="AI717" i="132"/>
  <c r="AI703" i="132"/>
  <c r="AI695" i="132"/>
  <c r="AI687" i="132"/>
  <c r="AI679" i="132"/>
  <c r="AI671" i="132"/>
  <c r="AI663" i="132"/>
  <c r="AI655" i="132"/>
  <c r="AI647" i="132"/>
  <c r="AI639" i="132"/>
  <c r="AI631" i="132"/>
  <c r="AI623" i="132"/>
  <c r="AI615" i="132"/>
  <c r="AI603" i="132"/>
  <c r="AI600" i="132"/>
  <c r="AI597" i="132"/>
  <c r="AI587" i="132"/>
  <c r="AI584" i="132"/>
  <c r="AI581" i="132"/>
  <c r="AI571" i="132"/>
  <c r="AI568" i="132"/>
  <c r="AI565" i="132"/>
  <c r="AI555" i="132"/>
  <c r="AI552" i="132"/>
  <c r="AI549" i="132"/>
  <c r="AI539" i="132"/>
  <c r="AI536" i="132"/>
  <c r="AI533" i="132"/>
  <c r="AI523" i="132"/>
  <c r="AI520" i="132"/>
  <c r="AI517" i="132"/>
  <c r="AI507" i="132"/>
  <c r="AI504" i="132"/>
  <c r="AI501" i="132"/>
  <c r="AI491" i="132"/>
  <c r="AI488" i="132"/>
  <c r="AI485" i="132"/>
  <c r="AI475" i="132"/>
  <c r="AI472" i="132"/>
  <c r="AI469" i="132"/>
  <c r="AI459" i="132"/>
  <c r="AI456" i="132"/>
  <c r="AI453" i="132"/>
  <c r="AI449" i="132"/>
  <c r="AI445" i="132"/>
  <c r="AI441" i="132"/>
  <c r="AI437" i="132"/>
  <c r="AI433" i="132"/>
  <c r="AI429" i="132"/>
  <c r="AI425" i="132"/>
  <c r="AI421" i="132"/>
  <c r="AI417" i="132"/>
  <c r="AI413" i="132"/>
  <c r="AI409" i="132"/>
  <c r="AI405" i="132"/>
  <c r="AI401" i="132"/>
  <c r="AI397" i="132"/>
  <c r="AI393" i="132"/>
  <c r="AI389" i="132"/>
  <c r="AI385" i="132"/>
  <c r="AI381" i="132"/>
  <c r="AI377" i="132"/>
  <c r="AI373" i="132"/>
  <c r="AI369" i="132"/>
  <c r="AI365" i="132"/>
  <c r="AI361" i="132"/>
  <c r="AI357" i="132"/>
  <c r="AI353" i="132"/>
  <c r="AI347" i="132"/>
  <c r="AI343" i="132"/>
  <c r="AI339" i="132"/>
  <c r="AI335" i="132"/>
  <c r="AI331" i="132"/>
  <c r="AI327" i="132"/>
  <c r="AI323" i="132"/>
  <c r="AI319" i="132"/>
  <c r="AI315" i="132"/>
  <c r="AI311" i="132"/>
  <c r="AI307" i="132"/>
  <c r="AI303" i="132"/>
  <c r="AI299" i="132"/>
  <c r="AI295" i="132"/>
  <c r="AI291" i="132"/>
  <c r="AI290" i="132"/>
  <c r="AI286" i="132"/>
  <c r="AI282" i="132"/>
  <c r="AI277" i="132"/>
  <c r="AI273" i="132"/>
  <c r="AI268" i="132"/>
  <c r="AI264" i="132"/>
  <c r="AI260" i="132"/>
  <c r="AI256" i="132"/>
  <c r="AI252" i="132"/>
  <c r="AI248" i="132"/>
  <c r="AI244" i="132"/>
  <c r="AI240" i="132"/>
  <c r="AI236" i="132"/>
  <c r="AI232" i="132"/>
  <c r="AI228" i="132"/>
  <c r="AI224" i="132"/>
  <c r="AI220" i="132"/>
  <c r="AI216" i="132"/>
  <c r="AI212" i="132"/>
  <c r="AI208" i="132"/>
  <c r="AI204" i="132"/>
  <c r="AI200" i="132"/>
  <c r="AI196" i="132"/>
  <c r="AI192" i="132"/>
  <c r="AI187" i="132"/>
  <c r="AI183" i="132"/>
  <c r="AI178" i="132"/>
  <c r="AI174" i="132"/>
  <c r="AI169" i="132"/>
  <c r="AI165" i="132"/>
  <c r="AI161" i="132"/>
  <c r="AI160" i="132"/>
  <c r="AI156" i="132"/>
  <c r="AI152" i="132"/>
  <c r="AI147" i="132"/>
  <c r="AI143" i="132"/>
  <c r="AI138" i="132"/>
  <c r="AI134" i="132"/>
  <c r="AI129" i="132"/>
  <c r="AI125" i="132"/>
  <c r="AI121" i="132"/>
  <c r="AI120" i="132"/>
  <c r="AI116" i="132"/>
  <c r="AI112" i="132"/>
  <c r="AI994" i="132"/>
  <c r="AI979" i="132"/>
  <c r="AI966" i="132"/>
  <c r="AI950" i="132"/>
  <c r="AI933" i="132"/>
  <c r="AI918" i="132"/>
  <c r="AI898" i="132"/>
  <c r="AI936" i="132"/>
  <c r="AI861" i="132"/>
  <c r="AI821" i="132"/>
  <c r="AI771" i="132"/>
  <c r="AI757" i="132"/>
  <c r="AI742" i="132"/>
  <c r="AI726" i="132"/>
  <c r="AI707" i="132"/>
  <c r="AI691" i="132"/>
  <c r="AI675" i="132"/>
  <c r="AI659" i="132"/>
  <c r="AI643" i="132"/>
  <c r="AI627" i="132"/>
  <c r="AI611" i="132"/>
  <c r="AI591" i="132"/>
  <c r="AI588" i="132"/>
  <c r="AI579" i="132"/>
  <c r="AI559" i="132"/>
  <c r="AI556" i="132"/>
  <c r="AI547" i="132"/>
  <c r="AI527" i="132"/>
  <c r="AI524" i="132"/>
  <c r="AI515" i="132"/>
  <c r="AI495" i="132"/>
  <c r="AI492" i="132"/>
  <c r="AI483" i="132"/>
  <c r="AI463" i="132"/>
  <c r="AI460" i="132"/>
  <c r="AI451" i="132"/>
  <c r="AI443" i="132"/>
  <c r="AI435" i="132"/>
  <c r="AI427" i="132"/>
  <c r="AI419" i="132"/>
  <c r="AI411" i="132"/>
  <c r="AI403" i="132"/>
  <c r="AI395" i="132"/>
  <c r="AI387" i="132"/>
  <c r="AI379" i="132"/>
  <c r="AI371" i="132"/>
  <c r="AI363" i="132"/>
  <c r="AI355" i="132"/>
  <c r="AI348" i="132"/>
  <c r="AI300" i="132"/>
  <c r="AI284" i="132"/>
  <c r="AI278" i="132"/>
  <c r="AI269" i="132"/>
  <c r="AI261" i="132"/>
  <c r="AI253" i="132"/>
  <c r="AI969" i="132"/>
  <c r="AI952" i="132"/>
  <c r="AI884" i="132"/>
  <c r="AI879" i="132"/>
  <c r="AI848" i="132"/>
  <c r="AI819" i="132"/>
  <c r="AI792" i="132"/>
  <c r="AI769" i="132"/>
  <c r="AI752" i="132"/>
  <c r="AI736" i="132"/>
  <c r="AI704" i="132"/>
  <c r="AI688" i="132"/>
  <c r="AI672" i="132"/>
  <c r="AI656" i="132"/>
  <c r="AI640" i="132"/>
  <c r="AI624" i="132"/>
  <c r="AI608" i="132"/>
  <c r="AI605" i="132"/>
  <c r="AI585" i="132"/>
  <c r="AI576" i="132"/>
  <c r="AI573" i="132"/>
  <c r="AI553" i="132"/>
  <c r="AI544" i="132"/>
  <c r="AI541" i="132"/>
  <c r="AI521" i="132"/>
  <c r="AI512" i="132"/>
  <c r="AI509" i="132"/>
  <c r="AI489" i="132"/>
  <c r="AI480" i="132"/>
  <c r="AI477" i="132"/>
  <c r="AI457" i="132"/>
  <c r="AI450" i="132"/>
  <c r="AI442" i="132"/>
  <c r="AI434" i="132"/>
  <c r="AI426" i="132"/>
  <c r="AI418" i="132"/>
  <c r="AI410" i="132"/>
  <c r="AI402" i="132"/>
  <c r="AI394" i="132"/>
  <c r="AI386" i="132"/>
  <c r="AI378" i="132"/>
  <c r="AI370" i="132"/>
  <c r="AI362" i="132"/>
  <c r="AI354" i="132"/>
  <c r="AI345" i="132"/>
  <c r="AI337" i="132"/>
  <c r="AI329" i="132"/>
  <c r="AI321" i="132"/>
  <c r="AI313" i="132"/>
  <c r="AI305" i="132"/>
  <c r="AI297" i="132"/>
  <c r="AI283" i="132"/>
  <c r="AI275" i="132"/>
  <c r="AI266" i="132"/>
  <c r="AI258" i="132"/>
  <c r="AI250" i="132"/>
  <c r="AI242" i="132"/>
  <c r="AI234" i="132"/>
  <c r="AI226" i="132"/>
  <c r="AI218" i="132"/>
  <c r="AI210" i="132"/>
  <c r="AI202" i="132"/>
  <c r="AI194" i="132"/>
  <c r="AI188" i="132"/>
  <c r="AI179" i="132"/>
  <c r="AI171" i="132"/>
  <c r="AI170" i="132"/>
  <c r="AI162" i="132"/>
  <c r="AI154" i="132"/>
  <c r="AI148" i="132"/>
  <c r="AI135" i="132"/>
  <c r="AI132" i="132"/>
  <c r="AI128" i="132"/>
  <c r="AI118" i="132"/>
  <c r="AI115" i="132"/>
  <c r="AI340" i="132"/>
  <c r="AI332" i="132"/>
  <c r="AI324" i="132"/>
  <c r="AI316" i="132"/>
  <c r="AI308" i="132"/>
  <c r="AI292" i="132"/>
  <c r="AI245" i="132"/>
  <c r="AI237" i="132"/>
  <c r="AI229" i="132"/>
  <c r="AI878" i="132"/>
  <c r="AI809" i="132"/>
  <c r="AI761" i="132"/>
  <c r="AI760" i="132"/>
  <c r="AI727" i="132"/>
  <c r="AI718" i="132"/>
  <c r="AI683" i="132"/>
  <c r="AI651" i="132"/>
  <c r="AI619" i="132"/>
  <c r="AI601" i="132"/>
  <c r="AI592" i="132"/>
  <c r="AI575" i="132"/>
  <c r="AI537" i="132"/>
  <c r="AI528" i="132"/>
  <c r="AI511" i="132"/>
  <c r="AI473" i="132"/>
  <c r="AI464" i="132"/>
  <c r="AI447" i="132"/>
  <c r="AI431" i="132"/>
  <c r="AI415" i="132"/>
  <c r="AI399" i="132"/>
  <c r="AI383" i="132"/>
  <c r="AI367" i="132"/>
  <c r="AI351" i="132"/>
  <c r="AI336" i="132"/>
  <c r="AI320" i="132"/>
  <c r="AI304" i="132"/>
  <c r="AI271" i="132"/>
  <c r="AI270" i="132"/>
  <c r="AI254" i="132"/>
  <c r="AI238" i="132"/>
  <c r="AI222" i="132"/>
  <c r="AI217" i="132"/>
  <c r="AI197" i="132"/>
  <c r="AI185" i="132"/>
  <c r="AI166" i="132"/>
  <c r="AI139" i="132"/>
  <c r="AI136" i="132"/>
  <c r="AI131" i="132"/>
  <c r="AI130" i="132"/>
  <c r="AI113" i="132"/>
  <c r="AI493" i="132"/>
  <c r="AI149" i="132"/>
  <c r="AI140" i="132"/>
  <c r="AI137" i="132"/>
  <c r="AI111" i="132"/>
  <c r="AI845" i="132"/>
  <c r="AI836" i="132"/>
  <c r="AI778" i="132"/>
  <c r="AI743" i="132"/>
  <c r="AI699" i="132"/>
  <c r="AI667" i="132"/>
  <c r="AI635" i="132"/>
  <c r="AI607" i="132"/>
  <c r="AI560" i="132"/>
  <c r="AI344" i="132"/>
  <c r="AI126" i="132"/>
  <c r="AI864" i="132"/>
  <c r="AI806" i="132"/>
  <c r="AI790" i="132"/>
  <c r="AI750" i="132"/>
  <c r="AI713" i="132"/>
  <c r="AI680" i="132"/>
  <c r="AI648" i="132"/>
  <c r="AI616" i="132"/>
  <c r="AI589" i="132"/>
  <c r="AI572" i="132"/>
  <c r="AI563" i="132"/>
  <c r="AI525" i="132"/>
  <c r="AI508" i="132"/>
  <c r="AI499" i="132"/>
  <c r="AI461" i="132"/>
  <c r="AI446" i="132"/>
  <c r="AI430" i="132"/>
  <c r="AI414" i="132"/>
  <c r="AI398" i="132"/>
  <c r="AI382" i="132"/>
  <c r="AI366" i="132"/>
  <c r="AI349" i="132"/>
  <c r="AI333" i="132"/>
  <c r="AI317" i="132"/>
  <c r="AI301" i="132"/>
  <c r="AI265" i="132"/>
  <c r="AI249" i="132"/>
  <c r="AI233" i="132"/>
  <c r="AI221" i="132"/>
  <c r="AI214" i="132"/>
  <c r="AI209" i="132"/>
  <c r="AI189" i="132"/>
  <c r="AI184" i="132"/>
  <c r="AI176" i="132"/>
  <c r="AI163" i="132"/>
  <c r="AI158" i="132"/>
  <c r="AI153" i="132"/>
  <c r="AI133" i="132"/>
  <c r="AI127" i="132"/>
  <c r="AI124" i="132"/>
  <c r="AI287" i="132"/>
  <c r="AI831" i="132"/>
  <c r="AI766" i="132"/>
  <c r="AI733" i="132"/>
  <c r="AI696" i="132"/>
  <c r="AI664" i="132"/>
  <c r="AI632" i="132"/>
  <c r="AI604" i="132"/>
  <c r="AI595" i="132"/>
  <c r="AI557" i="132"/>
  <c r="AI540" i="132"/>
  <c r="AI531" i="132"/>
  <c r="AI476" i="132"/>
  <c r="AI467" i="132"/>
  <c r="AI438" i="132"/>
  <c r="AI422" i="132"/>
  <c r="AI406" i="132"/>
  <c r="AI390" i="132"/>
  <c r="AI374" i="132"/>
  <c r="AI358" i="132"/>
  <c r="AI341" i="132"/>
  <c r="AI325" i="132"/>
  <c r="AI309" i="132"/>
  <c r="AI293" i="132"/>
  <c r="AI288" i="132"/>
  <c r="AI274" i="132"/>
  <c r="AI257" i="132"/>
  <c r="AI241" i="132"/>
  <c r="AI225" i="132"/>
  <c r="AI205" i="132"/>
  <c r="AI198" i="132"/>
  <c r="AI193" i="132"/>
  <c r="AI172" i="132"/>
  <c r="AI167" i="132"/>
  <c r="AI144" i="132"/>
  <c r="AI141" i="132"/>
  <c r="AI122" i="132"/>
  <c r="AI119" i="132"/>
  <c r="AI114" i="132"/>
  <c r="AI904" i="132"/>
  <c r="AI569" i="132"/>
  <c r="AI543" i="132"/>
  <c r="AI505" i="132"/>
  <c r="AI496" i="132"/>
  <c r="AI479" i="132"/>
  <c r="AI439" i="132"/>
  <c r="AI423" i="132"/>
  <c r="AI407" i="132"/>
  <c r="AI391" i="132"/>
  <c r="AI375" i="132"/>
  <c r="AI359" i="132"/>
  <c r="AI328" i="132"/>
  <c r="AI312" i="132"/>
  <c r="AI296" i="132"/>
  <c r="AI279" i="132"/>
  <c r="AI262" i="132"/>
  <c r="AI246" i="132"/>
  <c r="AI230" i="132"/>
  <c r="AI213" i="132"/>
  <c r="AI206" i="132"/>
  <c r="AI201" i="132"/>
  <c r="AI181" i="132"/>
  <c r="AI180" i="132"/>
  <c r="AI175" i="132"/>
  <c r="AI157" i="132"/>
  <c r="AI145" i="132"/>
  <c r="AI142" i="132"/>
  <c r="AI123" i="132"/>
  <c r="AI117" i="132"/>
  <c r="AI81" i="132"/>
  <c r="AI77" i="132"/>
  <c r="AI73" i="132"/>
  <c r="AI69" i="132"/>
  <c r="AI65" i="132"/>
  <c r="AI61" i="132"/>
  <c r="AI57" i="132"/>
  <c r="AI53" i="132"/>
  <c r="AI49" i="132"/>
  <c r="AI45" i="132"/>
  <c r="AI78" i="132"/>
  <c r="AI74" i="132"/>
  <c r="AI70" i="132"/>
  <c r="AI66" i="132"/>
  <c r="AI62" i="132"/>
  <c r="AI58" i="132"/>
  <c r="AI54" i="132"/>
  <c r="AI50" i="132"/>
  <c r="AI46" i="132"/>
  <c r="AI42" i="132"/>
  <c r="AI79" i="132"/>
  <c r="AI75" i="132"/>
  <c r="AI71" i="132"/>
  <c r="AI67" i="132"/>
  <c r="AI63" i="132"/>
  <c r="AI59" i="132"/>
  <c r="AI55" i="132"/>
  <c r="AI51" i="132"/>
  <c r="AI47" i="132"/>
  <c r="AI43" i="132"/>
  <c r="AI80" i="132"/>
  <c r="AI76" i="132"/>
  <c r="AI72" i="132"/>
  <c r="AI68" i="132"/>
  <c r="AI64" i="132"/>
  <c r="AI60" i="132"/>
  <c r="AI56" i="132"/>
  <c r="AI52" i="132"/>
  <c r="AI48" i="132"/>
  <c r="AI44" i="132"/>
  <c r="AI1001" i="132"/>
  <c r="AI1004" i="132"/>
  <c r="AI1008" i="132"/>
  <c r="AI1011" i="132"/>
  <c r="AI1014" i="132"/>
  <c r="AI1018" i="132"/>
  <c r="AI1021" i="132"/>
  <c r="AI1024" i="132"/>
  <c r="AI1028" i="132"/>
  <c r="AI1031" i="132"/>
  <c r="AI1034" i="132"/>
  <c r="AI1038" i="132"/>
  <c r="AI1041" i="132"/>
  <c r="AI1044" i="132"/>
  <c r="AI1048" i="132"/>
  <c r="AI1052" i="132"/>
  <c r="AI1056" i="132"/>
  <c r="AI1069" i="132"/>
  <c r="AI1073" i="132"/>
  <c r="AI1078" i="132"/>
  <c r="AI1079" i="132"/>
  <c r="AI1083" i="132"/>
  <c r="AI1012" i="132"/>
  <c r="AI1015" i="132"/>
  <c r="AI1023" i="132"/>
  <c r="AI1026" i="132"/>
  <c r="AI1029" i="132"/>
  <c r="AI1037" i="132"/>
  <c r="AI1040" i="132"/>
  <c r="AI1050" i="132"/>
  <c r="AI1054" i="132"/>
  <c r="AI1067" i="132"/>
  <c r="AI1075" i="132"/>
  <c r="AI1082" i="132"/>
  <c r="AI1007" i="132"/>
  <c r="AI1010" i="132"/>
  <c r="AI1022" i="132"/>
  <c r="AI1025" i="132"/>
  <c r="AI1033" i="132"/>
  <c r="AI1036" i="132"/>
  <c r="AI1039" i="132"/>
  <c r="AI1047" i="132"/>
  <c r="AI1055" i="132"/>
  <c r="AI1072" i="132"/>
  <c r="AI1076" i="132"/>
  <c r="AI1084" i="132"/>
  <c r="AI1009" i="132"/>
  <c r="AI1032" i="132"/>
  <c r="AI1042" i="132"/>
  <c r="AI1045" i="132"/>
  <c r="AI1058" i="132"/>
  <c r="AI1003" i="132"/>
  <c r="AI1006" i="132"/>
  <c r="AI1017" i="132"/>
  <c r="AI1020" i="132"/>
  <c r="AI1030" i="132"/>
  <c r="AI1051" i="132"/>
  <c r="AI1074" i="132"/>
  <c r="AI1080" i="132"/>
  <c r="AI1013" i="132"/>
  <c r="AI1035" i="132"/>
  <c r="AI1053" i="132"/>
  <c r="AI1070" i="132"/>
  <c r="AI1081" i="132"/>
  <c r="AI1005" i="132"/>
  <c r="AI1019" i="132"/>
  <c r="AI1043" i="132"/>
  <c r="AI109" i="132"/>
  <c r="AI106" i="132"/>
  <c r="AI102" i="132"/>
  <c r="AI91" i="132"/>
  <c r="AI87" i="132"/>
  <c r="AI83" i="132"/>
  <c r="AI104" i="132"/>
  <c r="AI89" i="132"/>
  <c r="AI82" i="132"/>
  <c r="AI1002" i="132"/>
  <c r="AI1016" i="132"/>
  <c r="AI1057" i="132"/>
  <c r="AI110" i="132"/>
  <c r="AI107" i="132"/>
  <c r="AI103" i="132"/>
  <c r="AI88" i="132"/>
  <c r="AI84" i="132"/>
  <c r="AI1049" i="132"/>
  <c r="AI1071" i="132"/>
  <c r="AI1077" i="132"/>
  <c r="AI108" i="132"/>
  <c r="AI101" i="132"/>
  <c r="AI85" i="132"/>
  <c r="AI1027" i="132"/>
  <c r="AI1046" i="132"/>
  <c r="AI1068" i="132"/>
  <c r="AI1085" i="132"/>
  <c r="AI90" i="132"/>
  <c r="AI105" i="132"/>
  <c r="AI86" i="132"/>
  <c r="AI1131" i="132"/>
  <c r="AI1132" i="132"/>
  <c r="AI33" i="132"/>
  <c r="AI35" i="132"/>
  <c r="AI37" i="132"/>
  <c r="AI39" i="132"/>
  <c r="AI41" i="132"/>
  <c r="AI32" i="132"/>
  <c r="AI34" i="132"/>
  <c r="AI36" i="132"/>
  <c r="AI38" i="132"/>
  <c r="AI40" i="132"/>
  <c r="J35" i="182" l="1"/>
  <c r="J36" i="182"/>
  <c r="J37" i="182"/>
  <c r="J38" i="182"/>
  <c r="J45" i="182"/>
  <c r="AK1078" i="132" l="1"/>
  <c r="AA1078" i="132"/>
  <c r="AC1078" i="132" s="1"/>
  <c r="AK1077" i="132"/>
  <c r="AA1077" i="132"/>
  <c r="AC1077" i="132" s="1"/>
  <c r="AK1054" i="132"/>
  <c r="AA1054" i="132"/>
  <c r="AC1054" i="132" s="1"/>
  <c r="AK1086" i="132"/>
  <c r="AA1086" i="132"/>
  <c r="AC1086" i="132" s="1"/>
  <c r="AK1085" i="132"/>
  <c r="AA1085" i="132"/>
  <c r="AC1085" i="132" s="1"/>
  <c r="AK1079" i="132"/>
  <c r="AA1079" i="132"/>
  <c r="AC1079" i="132" s="1"/>
  <c r="AK1053" i="132"/>
  <c r="AA1053" i="132"/>
  <c r="AC1053" i="132" s="1"/>
  <c r="AE1125" i="132"/>
  <c r="AK1125" i="132"/>
  <c r="U8" i="149"/>
  <c r="V8" i="149"/>
  <c r="U12" i="149"/>
  <c r="V12" i="149"/>
  <c r="U11" i="149"/>
  <c r="V11" i="149"/>
  <c r="V10" i="149"/>
  <c r="V6" i="149"/>
  <c r="V7" i="149"/>
  <c r="V9" i="149"/>
  <c r="U10" i="149"/>
  <c r="U7" i="149"/>
  <c r="U9" i="149"/>
  <c r="K20" i="148"/>
  <c r="L20" i="148"/>
  <c r="M20" i="148" s="1"/>
  <c r="K21" i="148"/>
  <c r="L21" i="148"/>
  <c r="M21" i="148" s="1"/>
  <c r="K22" i="148"/>
  <c r="L22" i="148"/>
  <c r="M22" i="148" s="1"/>
  <c r="K23" i="148"/>
  <c r="L23" i="148"/>
  <c r="M23" i="148" s="1"/>
  <c r="K24" i="148"/>
  <c r="L24" i="148"/>
  <c r="M24" i="148" s="1"/>
  <c r="K25" i="148"/>
  <c r="L25" i="148"/>
  <c r="M25" i="148" s="1"/>
  <c r="K26" i="148"/>
  <c r="L26" i="148"/>
  <c r="M26" i="148" s="1"/>
  <c r="K27" i="148"/>
  <c r="L27" i="148"/>
  <c r="M27" i="148" s="1"/>
  <c r="K28" i="148"/>
  <c r="L28" i="148"/>
  <c r="M28" i="148" s="1"/>
  <c r="K29" i="148"/>
  <c r="L29" i="148"/>
  <c r="M29" i="148" s="1"/>
  <c r="K30" i="148"/>
  <c r="L30" i="148"/>
  <c r="M30" i="148" s="1"/>
  <c r="K31" i="148"/>
  <c r="L31" i="148"/>
  <c r="M31" i="148" s="1"/>
  <c r="K32" i="148"/>
  <c r="L32" i="148"/>
  <c r="M32" i="148" s="1"/>
  <c r="K33" i="148"/>
  <c r="L33" i="148"/>
  <c r="M33" i="148" s="1"/>
  <c r="K34" i="148"/>
  <c r="L34" i="148"/>
  <c r="M34" i="148" s="1"/>
  <c r="K35" i="148"/>
  <c r="L35" i="148"/>
  <c r="M35" i="148" s="1"/>
  <c r="K36" i="148"/>
  <c r="L36" i="148"/>
  <c r="M36" i="148" s="1"/>
  <c r="K37" i="148"/>
  <c r="L37" i="148"/>
  <c r="M37" i="148" s="1"/>
  <c r="K38" i="148"/>
  <c r="L38" i="148"/>
  <c r="M38" i="148" s="1"/>
  <c r="K39" i="148"/>
  <c r="L39" i="148"/>
  <c r="M39" i="148" s="1"/>
  <c r="K40" i="148"/>
  <c r="L40" i="148"/>
  <c r="M40" i="148" s="1"/>
  <c r="K41" i="148"/>
  <c r="L41" i="148"/>
  <c r="M41" i="148" s="1"/>
  <c r="K19" i="148"/>
  <c r="L19" i="148"/>
  <c r="M19" i="148" s="1"/>
  <c r="K9" i="148"/>
  <c r="L9" i="148"/>
  <c r="M9" i="148" s="1"/>
  <c r="J7" i="182"/>
  <c r="A6" i="149"/>
  <c r="A7" i="149" s="1"/>
  <c r="A8" i="149" s="1"/>
  <c r="A9" i="149" s="1"/>
  <c r="A10" i="149" s="1"/>
  <c r="A11" i="149" s="1"/>
  <c r="A12" i="149" s="1"/>
  <c r="A13" i="149" s="1"/>
  <c r="A14" i="149" s="1"/>
  <c r="A15" i="149" s="1"/>
  <c r="A16" i="149" s="1"/>
  <c r="A17" i="149" s="1"/>
  <c r="A18" i="149" s="1"/>
  <c r="A19" i="149" s="1"/>
  <c r="A20" i="149" s="1"/>
  <c r="A21" i="149" s="1"/>
  <c r="A22" i="149" s="1"/>
  <c r="A23" i="149" s="1"/>
  <c r="A24" i="149" s="1"/>
  <c r="A25" i="149" s="1"/>
  <c r="A26" i="149" s="1"/>
  <c r="A27" i="149" s="1"/>
  <c r="A28" i="149" s="1"/>
  <c r="A29" i="149" s="1"/>
  <c r="A30" i="149" s="1"/>
  <c r="A31" i="149" s="1"/>
  <c r="A32" i="149" s="1"/>
  <c r="A33" i="149" s="1"/>
  <c r="A34" i="149" s="1"/>
  <c r="A35" i="149" s="1"/>
  <c r="A36" i="149" s="1"/>
  <c r="A37" i="149" s="1"/>
  <c r="A38" i="149" s="1"/>
  <c r="A39" i="149" s="1"/>
  <c r="A40" i="149" s="1"/>
  <c r="A41" i="149" s="1"/>
  <c r="A42" i="149" s="1"/>
  <c r="A43" i="149" s="1"/>
  <c r="A44" i="149" s="1"/>
  <c r="A45" i="149" s="1"/>
  <c r="A46" i="149" s="1"/>
  <c r="A47" i="149" s="1"/>
  <c r="A48" i="149" s="1"/>
  <c r="A49" i="149" s="1"/>
  <c r="A50" i="149" s="1"/>
  <c r="A51" i="149" s="1"/>
  <c r="A52" i="149" s="1"/>
  <c r="A53" i="149" s="1"/>
  <c r="A54" i="149" s="1"/>
  <c r="A55" i="149" s="1"/>
  <c r="A56" i="149" s="1"/>
  <c r="A57" i="149" s="1"/>
  <c r="A58" i="149" s="1"/>
  <c r="A59" i="149" s="1"/>
  <c r="A60" i="149" s="1"/>
  <c r="A61" i="149" s="1"/>
  <c r="A62" i="149" s="1"/>
  <c r="A63" i="149" s="1"/>
  <c r="A66" i="149" s="1"/>
  <c r="A67" i="149" s="1"/>
  <c r="A68" i="149" s="1"/>
  <c r="A69" i="149" s="1"/>
  <c r="A70" i="149" s="1"/>
  <c r="A71" i="149" s="1"/>
  <c r="A72" i="149" s="1"/>
  <c r="E10" i="182"/>
  <c r="E6" i="182" s="1"/>
  <c r="G10" i="182"/>
  <c r="G6" i="182" s="1"/>
  <c r="AK1134" i="132"/>
  <c r="AK1133" i="132"/>
  <c r="AK1129" i="132"/>
  <c r="AK1127" i="132"/>
  <c r="AK1126" i="132"/>
  <c r="AK1122" i="132"/>
  <c r="AK1089" i="132"/>
  <c r="AK1088" i="132"/>
  <c r="AK1087" i="132"/>
  <c r="AK1084" i="132"/>
  <c r="AK1080" i="132"/>
  <c r="AK1081" i="132"/>
  <c r="AK1082" i="132"/>
  <c r="AK1076" i="132"/>
  <c r="AK1055" i="132"/>
  <c r="AK1056" i="132"/>
  <c r="AK1057" i="132"/>
  <c r="AK1052" i="132"/>
  <c r="AK1067" i="132"/>
  <c r="AK1068" i="132" s="1"/>
  <c r="AK1069" i="132" s="1"/>
  <c r="AK1070" i="132" s="1"/>
  <c r="AK1071" i="132" s="1"/>
  <c r="AK1072" i="132" s="1"/>
  <c r="AK1073" i="132" s="1"/>
  <c r="AK1074" i="132" s="1"/>
  <c r="AK92" i="132"/>
  <c r="AK93" i="132" s="1"/>
  <c r="AK94" i="132" s="1"/>
  <c r="AK95" i="132" s="1"/>
  <c r="AK96" i="132" s="1"/>
  <c r="AK97" i="132" s="1"/>
  <c r="AK98" i="132" s="1"/>
  <c r="AK99" i="132" s="1"/>
  <c r="AK23" i="132"/>
  <c r="AK24" i="132" s="1"/>
  <c r="AK25" i="132" s="1"/>
  <c r="AK26" i="132" s="1"/>
  <c r="AK27" i="132" s="1"/>
  <c r="AK28" i="132" s="1"/>
  <c r="AK29" i="132" s="1"/>
  <c r="AK30" i="132" s="1"/>
  <c r="AK15" i="132"/>
  <c r="AK16" i="132" s="1"/>
  <c r="AK17" i="132" s="1"/>
  <c r="AK18" i="132" s="1"/>
  <c r="AK19" i="132" s="1"/>
  <c r="AK20" i="132" s="1"/>
  <c r="AK21" i="132" s="1"/>
  <c r="AK22" i="132" s="1"/>
  <c r="AK6" i="132"/>
  <c r="AK7" i="132" s="1"/>
  <c r="AK8" i="132" s="1"/>
  <c r="AK9" i="132" s="1"/>
  <c r="AK10" i="132" s="1"/>
  <c r="AK11" i="132" s="1"/>
  <c r="AK12" i="132" s="1"/>
  <c r="AK13" i="132" s="1"/>
  <c r="Q6" i="149"/>
  <c r="AJ99" i="132"/>
  <c r="AJ98" i="132"/>
  <c r="AJ97" i="132"/>
  <c r="AJ96" i="132"/>
  <c r="AJ95" i="132"/>
  <c r="AJ94" i="132"/>
  <c r="AJ93" i="132"/>
  <c r="AJ24" i="132"/>
  <c r="AJ25" i="132"/>
  <c r="AJ26" i="132"/>
  <c r="AJ27" i="132"/>
  <c r="AJ28" i="132"/>
  <c r="AJ29" i="132"/>
  <c r="AJ30" i="132"/>
  <c r="AJ22" i="132"/>
  <c r="AJ21" i="132"/>
  <c r="AJ20" i="132"/>
  <c r="AJ19" i="132"/>
  <c r="AJ18" i="132"/>
  <c r="AJ17" i="132"/>
  <c r="AJ16" i="132"/>
  <c r="AJ13" i="132"/>
  <c r="AJ12" i="132"/>
  <c r="AJ11" i="132"/>
  <c r="AJ10" i="132"/>
  <c r="AJ9" i="132"/>
  <c r="AJ8" i="132"/>
  <c r="Q36" i="149" s="1"/>
  <c r="AJ7" i="132"/>
  <c r="Q43" i="149" s="1"/>
  <c r="J9" i="182"/>
  <c r="J8" i="182"/>
  <c r="J33" i="182"/>
  <c r="J32" i="182"/>
  <c r="J31" i="182"/>
  <c r="J30" i="182"/>
  <c r="J29" i="182"/>
  <c r="J24" i="182"/>
  <c r="J23" i="182"/>
  <c r="J22" i="182"/>
  <c r="J21" i="182"/>
  <c r="J20" i="182"/>
  <c r="J19" i="182"/>
  <c r="J18" i="182"/>
  <c r="J17" i="182"/>
  <c r="J16" i="182"/>
  <c r="J15" i="182"/>
  <c r="J14" i="182"/>
  <c r="J13" i="182"/>
  <c r="J12" i="182"/>
  <c r="J11" i="182"/>
  <c r="R19" i="151"/>
  <c r="AC6" i="191" s="1"/>
  <c r="Q19" i="151"/>
  <c r="X6" i="191" s="1"/>
  <c r="P19" i="151"/>
  <c r="O19" i="151"/>
  <c r="N19" i="151"/>
  <c r="I6" i="191" s="1"/>
  <c r="M19" i="151"/>
  <c r="D6" i="191" s="1"/>
  <c r="L19" i="151"/>
  <c r="K19" i="151"/>
  <c r="K21" i="151" s="1"/>
  <c r="J19" i="151"/>
  <c r="AM7" i="190" s="1"/>
  <c r="I19" i="151"/>
  <c r="H19" i="151"/>
  <c r="G19" i="151"/>
  <c r="E19" i="151"/>
  <c r="D19" i="151"/>
  <c r="C19" i="151"/>
  <c r="C21" i="151" s="1"/>
  <c r="S18" i="151"/>
  <c r="S17" i="151"/>
  <c r="R6" i="151" s="1"/>
  <c r="O7" i="151"/>
  <c r="AG99" i="132"/>
  <c r="AG98" i="132"/>
  <c r="AG97" i="132"/>
  <c r="AG96" i="132"/>
  <c r="AG95" i="132"/>
  <c r="AG94" i="132"/>
  <c r="AG93" i="132"/>
  <c r="AG30" i="132"/>
  <c r="AG29" i="132"/>
  <c r="AG28" i="132"/>
  <c r="AG27" i="132"/>
  <c r="AG26" i="132"/>
  <c r="AG25" i="132"/>
  <c r="AG24" i="132"/>
  <c r="AG22" i="132"/>
  <c r="AG21" i="132"/>
  <c r="F23" i="149" s="1"/>
  <c r="AG20" i="132"/>
  <c r="AG19" i="132"/>
  <c r="AG18" i="132"/>
  <c r="AG17" i="132"/>
  <c r="AG16" i="132"/>
  <c r="AG13" i="132"/>
  <c r="AG12" i="132"/>
  <c r="AG11" i="132"/>
  <c r="AG10" i="132"/>
  <c r="AG9" i="132"/>
  <c r="AG8" i="132"/>
  <c r="AG7" i="132"/>
  <c r="J5" i="148"/>
  <c r="K6" i="148"/>
  <c r="L6" i="148"/>
  <c r="M6" i="148" s="1"/>
  <c r="K7" i="148"/>
  <c r="L7" i="148"/>
  <c r="M7" i="148" s="1"/>
  <c r="K8" i="148"/>
  <c r="L8" i="148"/>
  <c r="M8" i="148" s="1"/>
  <c r="K10" i="148"/>
  <c r="L10" i="148"/>
  <c r="M10" i="148" s="1"/>
  <c r="K11" i="148"/>
  <c r="L11" i="148"/>
  <c r="M11" i="148" s="1"/>
  <c r="K12" i="148"/>
  <c r="L12" i="148"/>
  <c r="M12" i="148" s="1"/>
  <c r="K13" i="148"/>
  <c r="L13" i="148"/>
  <c r="M13" i="148" s="1"/>
  <c r="K14" i="148"/>
  <c r="L14" i="148"/>
  <c r="M14" i="148" s="1"/>
  <c r="K15" i="148"/>
  <c r="L15" i="148"/>
  <c r="M15" i="148" s="1"/>
  <c r="J16" i="148"/>
  <c r="K17" i="148"/>
  <c r="L17" i="148"/>
  <c r="M17" i="148" s="1"/>
  <c r="K18" i="148"/>
  <c r="L18" i="148"/>
  <c r="M18" i="148" s="1"/>
  <c r="K42" i="148"/>
  <c r="L42" i="148"/>
  <c r="M42" i="148" s="1"/>
  <c r="J43" i="148"/>
  <c r="K44" i="148"/>
  <c r="L44" i="148"/>
  <c r="M44" i="148" s="1"/>
  <c r="K46" i="148"/>
  <c r="L46" i="148"/>
  <c r="M46" i="148" s="1"/>
  <c r="K47" i="148"/>
  <c r="L47" i="148"/>
  <c r="M47" i="148" s="1"/>
  <c r="K48" i="148"/>
  <c r="L48" i="148"/>
  <c r="M48" i="148" s="1"/>
  <c r="AA15" i="132"/>
  <c r="AD15" i="132" s="1"/>
  <c r="AA23" i="132"/>
  <c r="AD23" i="132" s="1"/>
  <c r="AA32" i="132"/>
  <c r="AD32" i="132" s="1"/>
  <c r="AA82" i="132"/>
  <c r="AD82" i="132" s="1"/>
  <c r="AA92" i="132"/>
  <c r="AA101" i="132"/>
  <c r="AB101" i="132" s="1"/>
  <c r="AA1052" i="132"/>
  <c r="AC1052" i="132" s="1"/>
  <c r="AA1055" i="132"/>
  <c r="AC1055" i="132" s="1"/>
  <c r="AA1056" i="132"/>
  <c r="AC1056" i="132" s="1"/>
  <c r="AA1057" i="132"/>
  <c r="AC1057" i="132" s="1"/>
  <c r="AA1067" i="132"/>
  <c r="AA1076" i="132"/>
  <c r="AC1076" i="132" s="1"/>
  <c r="AA1080" i="132"/>
  <c r="AB1080" i="132" s="1"/>
  <c r="AA1081" i="132"/>
  <c r="AB1081" i="132" s="1"/>
  <c r="AD1081" i="132" s="1"/>
  <c r="AA1082" i="132"/>
  <c r="AB1082" i="132" s="1"/>
  <c r="AD1082" i="132" s="1"/>
  <c r="AE1082" i="132" s="1"/>
  <c r="AA1084" i="132"/>
  <c r="AB1084" i="132" s="1"/>
  <c r="AA1087" i="132"/>
  <c r="AB1087" i="132" s="1"/>
  <c r="AA1088" i="132"/>
  <c r="AC1088" i="132" s="1"/>
  <c r="AA1089" i="132"/>
  <c r="AB1089" i="132" s="1"/>
  <c r="AD1089" i="132" s="1"/>
  <c r="AE1089" i="132" s="1"/>
  <c r="AD1121" i="132"/>
  <c r="AE1122" i="132"/>
  <c r="AE1126" i="132"/>
  <c r="AE1127" i="132"/>
  <c r="AD1128" i="132"/>
  <c r="AE1129" i="132"/>
  <c r="AE1133" i="132"/>
  <c r="AE1134" i="132"/>
  <c r="C8" i="151"/>
  <c r="D8" i="151"/>
  <c r="K6" i="186" s="1"/>
  <c r="E8" i="151"/>
  <c r="F8" i="151"/>
  <c r="I8" i="151"/>
  <c r="J8" i="151"/>
  <c r="K8" i="151"/>
  <c r="BM6" i="186" s="1"/>
  <c r="L8" i="151"/>
  <c r="BT6" i="186" s="1"/>
  <c r="M8" i="151"/>
  <c r="CA6" i="186" s="1"/>
  <c r="N8" i="151"/>
  <c r="CH6" i="186" s="1"/>
  <c r="C15" i="133"/>
  <c r="D15" i="133"/>
  <c r="C16" i="133"/>
  <c r="D16" i="133"/>
  <c r="C30" i="133"/>
  <c r="D30" i="133"/>
  <c r="E30" i="133"/>
  <c r="F30" i="133"/>
  <c r="G30" i="133"/>
  <c r="H30" i="133"/>
  <c r="I6" i="149"/>
  <c r="K6" i="149"/>
  <c r="I7" i="149"/>
  <c r="K7" i="149"/>
  <c r="I8" i="149"/>
  <c r="K8" i="149"/>
  <c r="J13" i="149"/>
  <c r="K13" i="149"/>
  <c r="J14" i="149"/>
  <c r="K14" i="149"/>
  <c r="J15" i="149"/>
  <c r="K15" i="149"/>
  <c r="E31" i="133"/>
  <c r="F31" i="133"/>
  <c r="I13" i="151" l="1"/>
  <c r="R6" i="186"/>
  <c r="F3" i="151"/>
  <c r="J25" i="133" s="1"/>
  <c r="P13" i="151"/>
  <c r="J24" i="133" s="1"/>
  <c r="N3" i="151"/>
  <c r="J26" i="133" s="1"/>
  <c r="R7" i="151"/>
  <c r="O8" i="151"/>
  <c r="O9" i="151" s="1"/>
  <c r="AC92" i="132"/>
  <c r="AC97" i="132" s="1"/>
  <c r="AD92" i="132"/>
  <c r="AE15" i="132"/>
  <c r="AC15" i="132"/>
  <c r="F6" i="149"/>
  <c r="F150" i="149" s="1"/>
  <c r="AA1058" i="132"/>
  <c r="AB1067" i="132"/>
  <c r="N9" i="151"/>
  <c r="H14" i="133"/>
  <c r="AM7" i="249"/>
  <c r="AZ6" i="186"/>
  <c r="S7" i="249"/>
  <c r="Y6" i="186"/>
  <c r="BU7" i="190"/>
  <c r="S6" i="191"/>
  <c r="AH7" i="190"/>
  <c r="AH7" i="192"/>
  <c r="AH7" i="249"/>
  <c r="AS6" i="186"/>
  <c r="D7" i="249"/>
  <c r="D6" i="186"/>
  <c r="O21" i="151"/>
  <c r="N6" i="191"/>
  <c r="I7" i="249"/>
  <c r="D7" i="192"/>
  <c r="Q10" i="149"/>
  <c r="Q14" i="149"/>
  <c r="E9" i="151"/>
  <c r="N7" i="249"/>
  <c r="J9" i="151"/>
  <c r="AR7" i="192"/>
  <c r="F21" i="151"/>
  <c r="D20" i="151"/>
  <c r="X7" i="190"/>
  <c r="AR7" i="190"/>
  <c r="C24" i="133"/>
  <c r="F10" i="182"/>
  <c r="F6" i="182" s="1"/>
  <c r="AE32" i="132"/>
  <c r="AA31" i="132"/>
  <c r="I10" i="182"/>
  <c r="I6" i="182" s="1"/>
  <c r="K43" i="148"/>
  <c r="F24" i="133" s="1"/>
  <c r="G24" i="133"/>
  <c r="L43" i="148"/>
  <c r="C23" i="133"/>
  <c r="N20" i="151"/>
  <c r="H10" i="182"/>
  <c r="H6" i="182" s="1"/>
  <c r="W10" i="149"/>
  <c r="C22" i="133"/>
  <c r="AD1052" i="132"/>
  <c r="AE1052" i="132" s="1"/>
  <c r="AA1051" i="132"/>
  <c r="P20" i="151"/>
  <c r="AW7" i="190"/>
  <c r="L20" i="151"/>
  <c r="I21" i="151"/>
  <c r="I7" i="190"/>
  <c r="R21" i="151"/>
  <c r="N21" i="151"/>
  <c r="N7" i="190"/>
  <c r="R20" i="151"/>
  <c r="CE7" i="190"/>
  <c r="BK7" i="190"/>
  <c r="BP7" i="190"/>
  <c r="C20" i="151"/>
  <c r="F9" i="151"/>
  <c r="X7" i="192"/>
  <c r="G20" i="151"/>
  <c r="G21" i="151"/>
  <c r="Q20" i="151"/>
  <c r="O20" i="151"/>
  <c r="M20" i="151"/>
  <c r="N7" i="192"/>
  <c r="E20" i="151"/>
  <c r="E21" i="151"/>
  <c r="D7" i="190"/>
  <c r="S19" i="151"/>
  <c r="S20" i="151" s="1"/>
  <c r="J23" i="133"/>
  <c r="J10" i="151"/>
  <c r="I10" i="151"/>
  <c r="F10" i="151"/>
  <c r="D31" i="133"/>
  <c r="W7" i="149"/>
  <c r="W9" i="149"/>
  <c r="I7" i="192"/>
  <c r="AC7" i="192"/>
  <c r="L5" i="148"/>
  <c r="P21" i="151"/>
  <c r="AW7" i="192"/>
  <c r="D21" i="151"/>
  <c r="AD1087" i="132"/>
  <c r="AE1087" i="132" s="1"/>
  <c r="D24" i="133"/>
  <c r="I20" i="151"/>
  <c r="K5" i="148"/>
  <c r="E22" i="133" s="1"/>
  <c r="S7" i="190"/>
  <c r="J20" i="151"/>
  <c r="L21" i="151"/>
  <c r="H21" i="151"/>
  <c r="H20" i="151"/>
  <c r="K10" i="151"/>
  <c r="K20" i="151"/>
  <c r="AA5" i="132"/>
  <c r="AC101" i="132"/>
  <c r="AC107" i="132" s="1"/>
  <c r="AD1054" i="132"/>
  <c r="AE1054" i="132" s="1"/>
  <c r="AD1067" i="132"/>
  <c r="AE23" i="132"/>
  <c r="AC23" i="132"/>
  <c r="AC28" i="132" s="1"/>
  <c r="AE82" i="132"/>
  <c r="AC82" i="132"/>
  <c r="AC88" i="132" s="1"/>
  <c r="G22" i="133"/>
  <c r="BZ7" i="190"/>
  <c r="AC7" i="190"/>
  <c r="G23" i="133"/>
  <c r="J21" i="151"/>
  <c r="AM7" i="192"/>
  <c r="S7" i="192"/>
  <c r="E10" i="151"/>
  <c r="I9" i="151"/>
  <c r="BF7" i="190"/>
  <c r="D22" i="133"/>
  <c r="L16" i="148"/>
  <c r="Q21" i="151"/>
  <c r="M21" i="151"/>
  <c r="F20" i="151"/>
  <c r="M10" i="151"/>
  <c r="C10" i="151"/>
  <c r="K16" i="148"/>
  <c r="F23" i="133" s="1"/>
  <c r="D23" i="133"/>
  <c r="K9" i="151"/>
  <c r="AB1079" i="132"/>
  <c r="AD1079" i="132" s="1"/>
  <c r="AE1079" i="132" s="1"/>
  <c r="AE92" i="132"/>
  <c r="AA1083" i="132"/>
  <c r="AD1053" i="132"/>
  <c r="AE1053" i="132" s="1"/>
  <c r="AB1085" i="132"/>
  <c r="AD1085" i="132" s="1"/>
  <c r="AE1085" i="132" s="1"/>
  <c r="AB1077" i="132"/>
  <c r="AD1077" i="132" s="1"/>
  <c r="AE1077" i="132" s="1"/>
  <c r="AB1078" i="132"/>
  <c r="AD1078" i="132" s="1"/>
  <c r="P53" i="149"/>
  <c r="AI1086" i="132"/>
  <c r="AB1086" i="132"/>
  <c r="AD1086" i="132" s="1"/>
  <c r="AC1087" i="132"/>
  <c r="AI21" i="132"/>
  <c r="L8" i="149"/>
  <c r="G15" i="133"/>
  <c r="AC1089" i="132"/>
  <c r="G16" i="133"/>
  <c r="AB1088" i="132"/>
  <c r="AD1088" i="132" s="1"/>
  <c r="AE1088" i="132" s="1"/>
  <c r="AI30" i="132"/>
  <c r="J7" i="149"/>
  <c r="I16" i="133"/>
  <c r="AI1127" i="132"/>
  <c r="AI1126" i="132"/>
  <c r="AI17" i="132"/>
  <c r="J15" i="133"/>
  <c r="AD1057" i="132"/>
  <c r="AE1057" i="132" s="1"/>
  <c r="AD1084" i="132"/>
  <c r="AD1055" i="132"/>
  <c r="AE1055" i="132" s="1"/>
  <c r="AC1081" i="132"/>
  <c r="AC1084" i="132"/>
  <c r="AA14" i="132"/>
  <c r="J16" i="133"/>
  <c r="F15" i="133"/>
  <c r="AI7" i="132"/>
  <c r="F16" i="133"/>
  <c r="E15" i="133"/>
  <c r="E16" i="133"/>
  <c r="I15" i="133"/>
  <c r="AD1056" i="132"/>
  <c r="AE1056" i="132" s="1"/>
  <c r="AI1125" i="132"/>
  <c r="K17" i="149"/>
  <c r="AI1122" i="132"/>
  <c r="L7" i="149"/>
  <c r="AI1133" i="132"/>
  <c r="AI23" i="132"/>
  <c r="AI100" i="132"/>
  <c r="AI22" i="132"/>
  <c r="AI1128" i="132"/>
  <c r="AI95" i="132"/>
  <c r="AI15" i="132"/>
  <c r="AI14" i="132"/>
  <c r="I9" i="149"/>
  <c r="AI1134" i="132"/>
  <c r="AI1088" i="132"/>
  <c r="AI25" i="132"/>
  <c r="AI28" i="132"/>
  <c r="AI8" i="132"/>
  <c r="AI12" i="132"/>
  <c r="AI16" i="132"/>
  <c r="AI20" i="132"/>
  <c r="AI93" i="132"/>
  <c r="AI97" i="132"/>
  <c r="AI96" i="132"/>
  <c r="AI31" i="132"/>
  <c r="AI11" i="132"/>
  <c r="AI24" i="132"/>
  <c r="AI94" i="132"/>
  <c r="AI18" i="132"/>
  <c r="AI9" i="132"/>
  <c r="AI27" i="132"/>
  <c r="AI1129" i="132"/>
  <c r="AI13" i="132"/>
  <c r="AI98" i="132"/>
  <c r="AI1087" i="132"/>
  <c r="AI29" i="132"/>
  <c r="AI6" i="132"/>
  <c r="AI99" i="132"/>
  <c r="AI92" i="132"/>
  <c r="AI19" i="132"/>
  <c r="AI10" i="132"/>
  <c r="AI26" i="132"/>
  <c r="AI1121" i="132"/>
  <c r="AI1089" i="132"/>
  <c r="W11" i="149"/>
  <c r="W12" i="149"/>
  <c r="W8" i="149"/>
  <c r="N10" i="151"/>
  <c r="M9" i="151"/>
  <c r="L14" i="149"/>
  <c r="J8" i="149"/>
  <c r="L15" i="149"/>
  <c r="K9" i="149"/>
  <c r="AC1082" i="132"/>
  <c r="AA1075" i="132"/>
  <c r="AC1080" i="132"/>
  <c r="AB1076" i="132"/>
  <c r="AD1076" i="132" s="1"/>
  <c r="AD1080" i="132"/>
  <c r="AE1080" i="132" s="1"/>
  <c r="AD101" i="132"/>
  <c r="AA100" i="132"/>
  <c r="J17" i="149"/>
  <c r="AC32" i="132"/>
  <c r="L32" i="149"/>
  <c r="L13" i="149"/>
  <c r="J6" i="149"/>
  <c r="L6" i="149"/>
  <c r="AE1081" i="132"/>
  <c r="G31" i="133"/>
  <c r="C31" i="133"/>
  <c r="W6" i="149"/>
  <c r="U13" i="149"/>
  <c r="D10" i="151"/>
  <c r="L9" i="151"/>
  <c r="D9" i="151"/>
  <c r="L10" i="151"/>
  <c r="C9" i="151"/>
  <c r="V13" i="149"/>
  <c r="J6" i="182" l="1"/>
  <c r="O10" i="151"/>
  <c r="H23" i="224"/>
  <c r="L9" i="149"/>
  <c r="J9" i="149"/>
  <c r="E24" i="133"/>
  <c r="H24" i="224"/>
  <c r="H38" i="224"/>
  <c r="Q53" i="149"/>
  <c r="AC1083" i="132"/>
  <c r="C25" i="133"/>
  <c r="J10" i="182"/>
  <c r="H37" i="224"/>
  <c r="AD14" i="132"/>
  <c r="AC20" i="132"/>
  <c r="AC14" i="132" s="1"/>
  <c r="AE1076" i="132"/>
  <c r="AD1075" i="132"/>
  <c r="AE1067" i="132"/>
  <c r="C11" i="133"/>
  <c r="AD1058" i="132"/>
  <c r="D11" i="133"/>
  <c r="AE1084" i="132"/>
  <c r="AD1083" i="132"/>
  <c r="F22" i="133"/>
  <c r="F25" i="133" s="1"/>
  <c r="R8" i="151"/>
  <c r="R9" i="151" s="1"/>
  <c r="S21" i="151"/>
  <c r="C6" i="133"/>
  <c r="H31" i="133"/>
  <c r="G10" i="133"/>
  <c r="F8" i="133"/>
  <c r="AC1075" i="132"/>
  <c r="I8" i="133"/>
  <c r="AD5" i="132"/>
  <c r="AE6" i="132"/>
  <c r="I6" i="133" s="1"/>
  <c r="F6" i="133"/>
  <c r="E6" i="133"/>
  <c r="G6" i="133"/>
  <c r="G8" i="133"/>
  <c r="F7" i="133"/>
  <c r="D7" i="133"/>
  <c r="E7" i="133"/>
  <c r="G7" i="133"/>
  <c r="C7" i="133"/>
  <c r="D25" i="133"/>
  <c r="J27" i="133"/>
  <c r="G25" i="133"/>
  <c r="J27" i="224" s="1"/>
  <c r="AC5" i="132"/>
  <c r="J10" i="133"/>
  <c r="AC1051" i="132"/>
  <c r="AC1067" i="132"/>
  <c r="AC38" i="132"/>
  <c r="AC31" i="132" s="1"/>
  <c r="J8" i="133"/>
  <c r="I10" i="133"/>
  <c r="E23" i="133"/>
  <c r="E25" i="133" s="1"/>
  <c r="AD31" i="132"/>
  <c r="AD1051" i="132"/>
  <c r="E10" i="133"/>
  <c r="F10" i="133"/>
  <c r="D10" i="133"/>
  <c r="C8" i="133"/>
  <c r="H16" i="133"/>
  <c r="AE1078" i="132"/>
  <c r="D12" i="133"/>
  <c r="AE1086" i="132"/>
  <c r="I13" i="133" s="1"/>
  <c r="D13" i="133"/>
  <c r="C13" i="133"/>
  <c r="L17" i="149"/>
  <c r="W13" i="149"/>
  <c r="C12" i="133"/>
  <c r="AE101" i="132"/>
  <c r="H15" i="133"/>
  <c r="C10" i="133"/>
  <c r="D8" i="133"/>
  <c r="E8" i="133"/>
  <c r="I7" i="133"/>
  <c r="J7" i="133"/>
  <c r="G12" i="133" l="1"/>
  <c r="J11" i="133"/>
  <c r="F11" i="133"/>
  <c r="E11" i="133"/>
  <c r="I11" i="133"/>
  <c r="G11" i="133"/>
  <c r="R10" i="151"/>
  <c r="E12" i="133"/>
  <c r="J12" i="133"/>
  <c r="J9" i="133"/>
  <c r="D9" i="133"/>
  <c r="I12" i="133"/>
  <c r="H8" i="133"/>
  <c r="F12" i="133"/>
  <c r="J6" i="133"/>
  <c r="H6" i="133"/>
  <c r="D6" i="133"/>
  <c r="H7" i="133"/>
  <c r="F9" i="133"/>
  <c r="G9" i="133"/>
  <c r="E9" i="133"/>
  <c r="AC100" i="132"/>
  <c r="H10" i="133"/>
  <c r="I9" i="133"/>
  <c r="AD100" i="132"/>
  <c r="C9" i="133"/>
  <c r="C17" i="133" s="1"/>
  <c r="AC1072" i="132"/>
  <c r="AC1058" i="132" s="1"/>
  <c r="J13" i="133"/>
  <c r="F13" i="133"/>
  <c r="E13" i="133"/>
  <c r="G13" i="133"/>
  <c r="H12" i="133" l="1"/>
  <c r="H11" i="133"/>
  <c r="D17" i="133"/>
  <c r="C18" i="133" s="1"/>
  <c r="I17" i="133"/>
  <c r="J17" i="133"/>
  <c r="G17" i="133"/>
  <c r="H9" i="133"/>
  <c r="E17" i="133"/>
  <c r="F17" i="133"/>
  <c r="H13" i="133"/>
  <c r="J42" i="224" l="1"/>
  <c r="I30" i="133"/>
  <c r="H17" i="133"/>
  <c r="H42" i="224" s="1"/>
  <c r="I18" i="133"/>
  <c r="I27" i="224" s="1"/>
  <c r="K27" i="224" s="1"/>
  <c r="C26" i="133"/>
  <c r="H17" i="224" l="1"/>
  <c r="H31" i="224"/>
  <c r="I31" i="133"/>
  <c r="G26" i="133"/>
  <c r="CO12" i="190"/>
  <c r="CO45" i="190"/>
  <c r="CO34" i="190"/>
  <c r="CO24" i="190"/>
  <c r="CO39" i="190"/>
  <c r="CO33" i="190"/>
  <c r="CO15" i="190"/>
  <c r="CO41" i="190"/>
  <c r="CO28" i="190"/>
  <c r="CO44" i="190"/>
  <c r="CO16" i="190"/>
  <c r="CO25" i="190"/>
  <c r="CO30" i="190"/>
  <c r="CO43" i="190"/>
  <c r="CO42" i="190"/>
  <c r="CO37" i="190"/>
  <c r="CO32" i="190"/>
  <c r="CO29" i="190"/>
  <c r="CO18" i="190"/>
  <c r="CO40" i="190"/>
  <c r="CO17" i="190"/>
  <c r="CO36" i="190"/>
  <c r="CO14" i="190"/>
  <c r="CO27" i="190"/>
  <c r="CO20" i="190"/>
  <c r="CO21" i="190"/>
  <c r="CO26" i="190"/>
  <c r="CO31" i="190"/>
  <c r="CO35" i="190"/>
  <c r="CO19" i="190"/>
  <c r="CO22" i="190"/>
  <c r="CO38" i="190"/>
  <c r="CO23" i="190"/>
  <c r="CO10" i="19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Marek Lis</author>
    <author>Marek</author>
  </authors>
  <commentList>
    <comment ref="B6" authorId="0" shapeId="0" xr:uid="{00000000-0006-0000-0200-000001000000}">
      <text>
        <r>
          <rPr>
            <sz val="12"/>
            <color indexed="81"/>
            <rFont val="Tahoma"/>
            <family val="2"/>
            <charset val="238"/>
          </rPr>
          <t>wpisz nazwę szkoły</t>
        </r>
      </text>
    </comment>
    <comment ref="B8" authorId="1" shapeId="0" xr:uid="{00000000-0006-0000-0200-000002000000}">
      <text>
        <r>
          <rPr>
            <sz val="9"/>
            <color indexed="81"/>
            <rFont val="Tahoma"/>
            <family val="2"/>
            <charset val="238"/>
          </rPr>
          <t xml:space="preserve">wpisz patrona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ML</author>
  </authors>
  <commentList>
    <comment ref="J11" authorId="0" shapeId="0" xr:uid="{00000000-0006-0000-0400-000001000000}">
      <text>
        <r>
          <rPr>
            <b/>
            <sz val="8"/>
            <color indexed="10"/>
            <rFont val="Tahoma"/>
            <family val="2"/>
            <charset val="238"/>
          </rPr>
          <t>ML:</t>
        </r>
        <r>
          <rPr>
            <sz val="8"/>
            <color indexed="10"/>
            <rFont val="Tahoma"/>
            <family val="2"/>
            <charset val="238"/>
          </rPr>
          <t xml:space="preserve">
Uzupełnij pola zacieniowane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ML</author>
  </authors>
  <commentList>
    <comment ref="AB6" authorId="0" shapeId="0" xr:uid="{00000000-0006-0000-0700-000001000000}">
      <text>
        <r>
          <rPr>
            <b/>
            <sz val="10"/>
            <color indexed="81"/>
            <rFont val="Tahoma"/>
            <family val="2"/>
            <charset val="238"/>
          </rPr>
          <t>wpisz ilość godz. etatowych</t>
        </r>
        <r>
          <rPr>
            <sz val="8"/>
            <color indexed="81"/>
            <rFont val="Tahoma"/>
            <family val="2"/>
            <charset val="238"/>
          </rPr>
          <t xml:space="preserve">
</t>
        </r>
      </text>
    </comment>
    <comment ref="AB15" authorId="0" shapeId="0" xr:uid="{00000000-0006-0000-0700-000002000000}">
      <text>
        <r>
          <rPr>
            <b/>
            <sz val="10"/>
            <color indexed="81"/>
            <rFont val="Tahoma"/>
            <family val="2"/>
            <charset val="238"/>
          </rPr>
          <t>wpisz ilość godz. etatowych</t>
        </r>
      </text>
    </comment>
    <comment ref="AB23" authorId="0" shapeId="0" xr:uid="{00000000-0006-0000-0700-000007000000}">
      <text>
        <r>
          <rPr>
            <b/>
            <sz val="10"/>
            <color indexed="81"/>
            <rFont val="Tahoma"/>
            <family val="2"/>
            <charset val="238"/>
          </rPr>
          <t>wpisz ilość godz. etatowych</t>
        </r>
      </text>
    </comment>
    <comment ref="AB32" authorId="0" shapeId="0" xr:uid="{00000000-0006-0000-0700-000008000000}">
      <text>
        <r>
          <rPr>
            <b/>
            <sz val="10"/>
            <color indexed="81"/>
            <rFont val="Tahoma"/>
            <family val="2"/>
            <charset val="238"/>
          </rPr>
          <t>wpisz ilość godz. etatowych</t>
        </r>
      </text>
    </comment>
    <comment ref="AB42" authorId="0" shapeId="0" xr:uid="{00000000-0006-0000-0700-000009000000}">
      <text>
        <r>
          <rPr>
            <b/>
            <sz val="10"/>
            <color indexed="81"/>
            <rFont val="Tahoma"/>
            <family val="2"/>
            <charset val="238"/>
          </rPr>
          <t>wpisz ilość godz. etatowyc</t>
        </r>
        <r>
          <rPr>
            <b/>
            <sz val="8"/>
            <color indexed="81"/>
            <rFont val="Tahoma"/>
            <family val="2"/>
            <charset val="238"/>
          </rPr>
          <t>h</t>
        </r>
      </text>
    </comment>
    <comment ref="AB52" authorId="0" shapeId="0" xr:uid="{00000000-0006-0000-0700-00000A000000}">
      <text>
        <r>
          <rPr>
            <b/>
            <sz val="10"/>
            <color indexed="81"/>
            <rFont val="Tahoma"/>
            <family val="2"/>
            <charset val="238"/>
          </rPr>
          <t>wpisz ilość godz. etatowyc</t>
        </r>
        <r>
          <rPr>
            <b/>
            <sz val="8"/>
            <color indexed="81"/>
            <rFont val="Tahoma"/>
            <family val="2"/>
            <charset val="238"/>
          </rPr>
          <t>h</t>
        </r>
      </text>
    </comment>
    <comment ref="AB62" authorId="0" shapeId="0" xr:uid="{00000000-0006-0000-0700-00000B000000}">
      <text>
        <r>
          <rPr>
            <b/>
            <sz val="10"/>
            <color indexed="81"/>
            <rFont val="Tahoma"/>
            <family val="2"/>
            <charset val="238"/>
          </rPr>
          <t>wpisz ilość godz. etatowyc</t>
        </r>
        <r>
          <rPr>
            <b/>
            <sz val="8"/>
            <color indexed="81"/>
            <rFont val="Tahoma"/>
            <family val="2"/>
            <charset val="238"/>
          </rPr>
          <t>h</t>
        </r>
      </text>
    </comment>
    <comment ref="AB72" authorId="0" shapeId="0" xr:uid="{00000000-0006-0000-0700-00000C000000}">
      <text>
        <r>
          <rPr>
            <b/>
            <sz val="10"/>
            <color indexed="81"/>
            <rFont val="Tahoma"/>
            <family val="2"/>
            <charset val="238"/>
          </rPr>
          <t>wpisz ilość godz. etatowyc</t>
        </r>
        <r>
          <rPr>
            <b/>
            <sz val="8"/>
            <color indexed="81"/>
            <rFont val="Tahoma"/>
            <family val="2"/>
            <charset val="238"/>
          </rPr>
          <t>h</t>
        </r>
      </text>
    </comment>
    <comment ref="AB82" authorId="0" shapeId="0" xr:uid="{00000000-0006-0000-0700-00000D000000}">
      <text>
        <r>
          <rPr>
            <b/>
            <sz val="10"/>
            <color indexed="81"/>
            <rFont val="Tahoma"/>
            <family val="2"/>
            <charset val="238"/>
          </rPr>
          <t>wpisz ilość godz. etatowyc</t>
        </r>
        <r>
          <rPr>
            <b/>
            <sz val="8"/>
            <color indexed="81"/>
            <rFont val="Tahoma"/>
            <family val="2"/>
            <charset val="238"/>
          </rPr>
          <t>h</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Marek</author>
    <author>ML</author>
  </authors>
  <commentList>
    <comment ref="C6" authorId="0" shapeId="0" xr:uid="{00000000-0006-0000-0A00-000001000000}">
      <text>
        <r>
          <rPr>
            <b/>
            <sz val="9"/>
            <color indexed="81"/>
            <rFont val="Tahoma"/>
            <family val="2"/>
            <charset val="238"/>
          </rPr>
          <t>wpisz liczbę dziewcząt itd</t>
        </r>
      </text>
    </comment>
    <comment ref="O8" authorId="1" shapeId="0" xr:uid="{00000000-0006-0000-0A00-000002000000}">
      <text>
        <r>
          <rPr>
            <b/>
            <sz val="8"/>
            <color indexed="81"/>
            <rFont val="Tahoma"/>
            <family val="2"/>
            <charset val="238"/>
          </rPr>
          <t>wartość musi być równa ilości uczniów w specyfikacji</t>
        </r>
      </text>
    </comment>
    <comment ref="R8" authorId="1" shapeId="0" xr:uid="{00000000-0006-0000-0A00-000003000000}">
      <text>
        <r>
          <rPr>
            <b/>
            <sz val="8"/>
            <color indexed="81"/>
            <rFont val="Tahoma"/>
            <family val="2"/>
            <charset val="238"/>
          </rPr>
          <t>wartość musi być równa ilości uczniów w specyfikacji</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Dyrektor ZSP</author>
  </authors>
  <commentList>
    <comment ref="D6" authorId="0" shapeId="0" xr:uid="{00000000-0006-0000-0B00-000001000000}">
      <text>
        <r>
          <rPr>
            <b/>
            <sz val="9"/>
            <color indexed="81"/>
            <rFont val="Tahoma"/>
            <family val="2"/>
            <charset val="238"/>
          </rPr>
          <t>wpisz rok</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Dyrektor ZSP</author>
  </authors>
  <commentList>
    <comment ref="D4" authorId="0" shapeId="0" xr:uid="{00000000-0006-0000-0C00-000001000000}">
      <text>
        <r>
          <rPr>
            <sz val="9"/>
            <color indexed="81"/>
            <rFont val="Tahoma"/>
            <family val="2"/>
            <charset val="238"/>
          </rPr>
          <t xml:space="preserve">wpisz rok
</t>
        </r>
      </text>
    </comment>
    <comment ref="G4" authorId="0" shapeId="0" xr:uid="{00000000-0006-0000-0C00-000002000000}">
      <text>
        <r>
          <rPr>
            <sz val="9"/>
            <color indexed="81"/>
            <rFont val="Tahoma"/>
            <family val="2"/>
            <charset val="238"/>
          </rPr>
          <t xml:space="preserve">wpisz rok
</t>
        </r>
      </text>
    </comment>
    <comment ref="J4" authorId="0" shapeId="0" xr:uid="{00000000-0006-0000-0C00-000003000000}">
      <text>
        <r>
          <rPr>
            <sz val="9"/>
            <color indexed="81"/>
            <rFont val="Tahoma"/>
            <family val="2"/>
            <charset val="238"/>
          </rPr>
          <t xml:space="preserve">wpisz rok
</t>
        </r>
      </text>
    </comment>
    <comment ref="M4" authorId="0" shapeId="0" xr:uid="{00000000-0006-0000-0C00-000004000000}">
      <text>
        <r>
          <rPr>
            <sz val="9"/>
            <color indexed="81"/>
            <rFont val="Tahoma"/>
            <family val="2"/>
            <charset val="238"/>
          </rPr>
          <t xml:space="preserve">wpisz rok
</t>
        </r>
      </text>
    </comment>
  </commentList>
</comments>
</file>

<file path=xl/sharedStrings.xml><?xml version="1.0" encoding="utf-8"?>
<sst xmlns="http://schemas.openxmlformats.org/spreadsheetml/2006/main" count="4209" uniqueCount="1031">
  <si>
    <t>stopień awansu</t>
  </si>
  <si>
    <t>wymiar obowiązk.</t>
  </si>
  <si>
    <t>Lp</t>
  </si>
  <si>
    <t>staż</t>
  </si>
  <si>
    <t>I</t>
  </si>
  <si>
    <t>II</t>
  </si>
  <si>
    <t>III</t>
  </si>
  <si>
    <t>V</t>
  </si>
  <si>
    <t>IV</t>
  </si>
  <si>
    <t>VI</t>
  </si>
  <si>
    <t xml:space="preserve">ZESTAWIENIE  LICZBOWE PERSONELU I GODZIN </t>
  </si>
  <si>
    <t xml:space="preserve">Charakter służby pracownika </t>
  </si>
  <si>
    <t>DYREKTOR</t>
  </si>
  <si>
    <t xml:space="preserve">WICEDYREKTORZY </t>
  </si>
  <si>
    <t>Liczba osób</t>
  </si>
  <si>
    <t xml:space="preserve">PRACOWNICY ADMINISTRACYJNO-BIUROWI </t>
  </si>
  <si>
    <t>rok ur.</t>
  </si>
  <si>
    <t xml:space="preserve">NAUCZYCIELE  PEŁNIĄCY  INNE  FUNKCJE  KIEROWNICZE                                                                                                                                                                                 </t>
  </si>
  <si>
    <t>Pełnozatrudnieni</t>
  </si>
  <si>
    <t>godziny w wymiarze obowiązującym</t>
  </si>
  <si>
    <t>godziny ponadwymiarowe</t>
  </si>
  <si>
    <t xml:space="preserve">PRACOWNICY SEZONOWI </t>
  </si>
  <si>
    <t xml:space="preserve">NAUCZYCIELE REALIZUJĄCY OBOWIĄZKOWY WYMIAR 18 GODZIN TYGODNIOWO                                                                                                                                                   </t>
  </si>
  <si>
    <t>WYCHOWAWCY ŚWIETLICY REALIZUJĄCY OBOWIĄZKOWO WYMIAR 26 GODZIN TYGODNIOWO</t>
  </si>
  <si>
    <t>forma zatrudnienia</t>
  </si>
  <si>
    <t>Klasa</t>
  </si>
  <si>
    <t>Pełno-           zatrudnieni</t>
  </si>
  <si>
    <t>Niepełno-     zatrudnieni</t>
  </si>
  <si>
    <t>Liczba uczniów</t>
  </si>
  <si>
    <t>Razem</t>
  </si>
  <si>
    <t>WICEDYREKTORZY</t>
  </si>
  <si>
    <t>suma godzin</t>
  </si>
  <si>
    <t>1.</t>
  </si>
  <si>
    <t>-</t>
  </si>
  <si>
    <t>2.</t>
  </si>
  <si>
    <t>3.</t>
  </si>
  <si>
    <t>4.</t>
  </si>
  <si>
    <t>7.</t>
  </si>
  <si>
    <t>pieczątka podłużna szkoły</t>
  </si>
  <si>
    <t>(informacja uzupełniająca)</t>
  </si>
  <si>
    <t>a)</t>
  </si>
  <si>
    <t>ogółem  etatów:</t>
  </si>
  <si>
    <t>b)</t>
  </si>
  <si>
    <t>c)</t>
  </si>
  <si>
    <t>d)</t>
  </si>
  <si>
    <t>e)</t>
  </si>
  <si>
    <t>f)</t>
  </si>
  <si>
    <t>g)</t>
  </si>
  <si>
    <t>nagrody jubileuszowe</t>
  </si>
  <si>
    <t>odprawy emerytalne</t>
  </si>
  <si>
    <t>Dyrektor Szkoły</t>
  </si>
  <si>
    <t>K L A S A</t>
  </si>
  <si>
    <t>Liczba tygodni nauki</t>
  </si>
  <si>
    <t>LICZBA GODZIN TYGODNIOWO</t>
  </si>
  <si>
    <t>Suma</t>
  </si>
  <si>
    <t xml:space="preserve"> </t>
  </si>
  <si>
    <t>godziny  nadliczb.</t>
  </si>
  <si>
    <t>PRACOWNICY GOSPODARCZY I OBSŁUGI</t>
  </si>
  <si>
    <t>Język ........................(II)</t>
  </si>
  <si>
    <t>Matematyka</t>
  </si>
  <si>
    <t>Historia</t>
  </si>
  <si>
    <t>Geografia</t>
  </si>
  <si>
    <t>Język polski</t>
  </si>
  <si>
    <t>Język ........................(I)</t>
  </si>
  <si>
    <t>Wychowanie fizyczne</t>
  </si>
  <si>
    <t>Podstawy przedsiębiorczości</t>
  </si>
  <si>
    <t>Wiedza o społeczeństwie</t>
  </si>
  <si>
    <t xml:space="preserve">Chemia </t>
  </si>
  <si>
    <t>x</t>
  </si>
  <si>
    <t>Przedmiot</t>
  </si>
  <si>
    <t>Nazwisko i imię</t>
  </si>
  <si>
    <t>Nauczyciele na urlopach płatnych</t>
  </si>
  <si>
    <t>Nauczyciele na urlopach bezpłatnych</t>
  </si>
  <si>
    <t>U W A G I</t>
  </si>
  <si>
    <t>UWAGI</t>
  </si>
  <si>
    <t>Razem uczniów</t>
  </si>
  <si>
    <t>Klasa:</t>
  </si>
  <si>
    <t xml:space="preserve">Liczba pracowników zatrudnionych w szkole ogółem: </t>
  </si>
  <si>
    <t xml:space="preserve">Razem etatów: </t>
  </si>
  <si>
    <t>Pieczęć i podpis wizytatora</t>
  </si>
  <si>
    <t xml:space="preserve">OGÓŁEM   </t>
  </si>
  <si>
    <t>Charakter służbowy pracownika</t>
  </si>
  <si>
    <t>Stopnie awansu zawodowego</t>
  </si>
  <si>
    <t>Stażysta</t>
  </si>
  <si>
    <t>Kontraktowy</t>
  </si>
  <si>
    <t>Mianowany</t>
  </si>
  <si>
    <t>Liczba nauczycieli</t>
  </si>
  <si>
    <t>Kod:</t>
  </si>
  <si>
    <t>E-mail:</t>
  </si>
  <si>
    <t>Ulica, nr:</t>
  </si>
  <si>
    <t xml:space="preserve">pracownicy </t>
  </si>
  <si>
    <t>suma</t>
  </si>
  <si>
    <t xml:space="preserve"> (nauczyciele bez godzin ponadwymiarowych) </t>
  </si>
  <si>
    <t>ZAŁĄCZNIK</t>
  </si>
  <si>
    <t>adm-ob.</t>
  </si>
  <si>
    <t>pedagogiczni</t>
  </si>
  <si>
    <t>wynagrodzenia za godziny ponadwymiarowe</t>
  </si>
  <si>
    <t>wpisać końcowe dwie cyfry arabskie np. zamiast 1958 ma być: 58</t>
  </si>
  <si>
    <t>*)</t>
  </si>
  <si>
    <t>bez nauczycieli na urlopach bezpłatnych</t>
  </si>
  <si>
    <t>Główna Księgowa</t>
  </si>
  <si>
    <t>, dnia</t>
  </si>
  <si>
    <t>Dyplomo-wany</t>
  </si>
  <si>
    <t>Kontraktowy planujący awans.w br</t>
  </si>
  <si>
    <t>Mianowany planujący awans.w br</t>
  </si>
  <si>
    <t xml:space="preserve">   Nazwa organu prowadzącego szkołę</t>
  </si>
  <si>
    <t xml:space="preserve">     Arkusz zatwierdzam:</t>
  </si>
  <si>
    <t xml:space="preserve"> Pieczęć i podpis dyrektora</t>
  </si>
  <si>
    <t>Razem uczniów w klasie:</t>
  </si>
  <si>
    <t xml:space="preserve">   ………………………………..., dnia</t>
  </si>
  <si>
    <t>nr teczki:</t>
  </si>
  <si>
    <t>wynagrodzenia prac. pełnozatrudnionych i niepełnozatrudnionych w zł</t>
  </si>
  <si>
    <t xml:space="preserve">S Z K O L N Y   P L A N    N A U C Z A N I A  -  </t>
  </si>
  <si>
    <t>DO ARKUSZA ORGANIZACJI ROKU SZKOLNEGO -</t>
  </si>
  <si>
    <t>Język angielski</t>
  </si>
  <si>
    <t>Język francuski</t>
  </si>
  <si>
    <t>Edukacja dla bezpieczeństwa</t>
  </si>
  <si>
    <t>wykształcenie, zawód- specjalność</t>
  </si>
  <si>
    <t>stanowisko, funkcja</t>
  </si>
  <si>
    <t>j. polski</t>
  </si>
  <si>
    <t>j. angielski</t>
  </si>
  <si>
    <t>j. francuski</t>
  </si>
  <si>
    <t>matematyka</t>
  </si>
  <si>
    <t>historia</t>
  </si>
  <si>
    <t>wiedza o społ.</t>
  </si>
  <si>
    <t>fizyka</t>
  </si>
  <si>
    <t xml:space="preserve">chemia </t>
  </si>
  <si>
    <t>geografia</t>
  </si>
  <si>
    <t>biologia</t>
  </si>
  <si>
    <t>informatyka</t>
  </si>
  <si>
    <t>edukacja dla bezp.</t>
  </si>
  <si>
    <t>religia</t>
  </si>
  <si>
    <t>etyka</t>
  </si>
  <si>
    <t>ob.</t>
  </si>
  <si>
    <t>Nauczyciele pełniący inne funkcje kierownicze</t>
  </si>
  <si>
    <t>Wychowawcy świetlic realizujący obowiązkowy wymiar 26 godzin tygodniowo</t>
  </si>
  <si>
    <t>Nauczyciele (bibliotekarz, wychowawca internatu, bursy) realizujący obowiązkowo wymiar 30 godzin tygodniowo</t>
  </si>
  <si>
    <t>kod etatu</t>
  </si>
  <si>
    <t>j.rosyjski</t>
  </si>
  <si>
    <t>j. niemiecki</t>
  </si>
  <si>
    <t>Informatyka</t>
  </si>
  <si>
    <t>Religia</t>
  </si>
  <si>
    <t>Etyka</t>
  </si>
  <si>
    <t>Biologia</t>
  </si>
  <si>
    <t>Język rosyjski</t>
  </si>
  <si>
    <t>Język niemiecki</t>
  </si>
  <si>
    <t>stażysta</t>
  </si>
  <si>
    <t>kontraktowy</t>
  </si>
  <si>
    <t>kontaktowy konczący staż w br</t>
  </si>
  <si>
    <t>S</t>
  </si>
  <si>
    <t>K</t>
  </si>
  <si>
    <t>K1</t>
  </si>
  <si>
    <t>mianowany</t>
  </si>
  <si>
    <t>mianowany kończący staż w br</t>
  </si>
  <si>
    <t>M</t>
  </si>
  <si>
    <t>M1</t>
  </si>
  <si>
    <t>dyplomowany</t>
  </si>
  <si>
    <t>D</t>
  </si>
  <si>
    <t>Forma zatrudnienia</t>
  </si>
  <si>
    <t>umowa na czas określony</t>
  </si>
  <si>
    <t>umowa na czas nieokreślony</t>
  </si>
  <si>
    <t>mianowanie</t>
  </si>
  <si>
    <t>uo</t>
  </si>
  <si>
    <t>un</t>
  </si>
  <si>
    <t>m</t>
  </si>
  <si>
    <t>tak</t>
  </si>
  <si>
    <t>nie</t>
  </si>
  <si>
    <t>Wychowanie do życia w rodzinie</t>
  </si>
  <si>
    <t>inne</t>
  </si>
  <si>
    <t>fakult./wyrówn.</t>
  </si>
  <si>
    <t>gdd</t>
  </si>
  <si>
    <t>zajęcia obowiązkowe</t>
  </si>
  <si>
    <t>godziny do dysp. dyrekt.</t>
  </si>
  <si>
    <t>Zajęcia edukacyjne</t>
  </si>
  <si>
    <t>biblioteka</t>
  </si>
  <si>
    <t>Biblioteka</t>
  </si>
  <si>
    <t>psycholog</t>
  </si>
  <si>
    <t>Psycholog</t>
  </si>
  <si>
    <t>Świetlica</t>
  </si>
  <si>
    <t>świetlica</t>
  </si>
  <si>
    <t>Zajęcia fakultatywne, wyrównawcze</t>
  </si>
  <si>
    <t>Suma godzin  =</t>
  </si>
  <si>
    <t>Pedagog</t>
  </si>
  <si>
    <t>pedagog</t>
  </si>
  <si>
    <t>Zestawienie liczby godzin wg przedmiotów</t>
  </si>
  <si>
    <t>Rok szkolny</t>
  </si>
  <si>
    <t>teczka</t>
  </si>
  <si>
    <t>Liczba godzin do dyspozycji dyrektora =</t>
  </si>
  <si>
    <t>Liczba godzin obowiązkowych =</t>
  </si>
  <si>
    <t>godziny niedydaktyczne</t>
  </si>
  <si>
    <t>gn</t>
  </si>
  <si>
    <t xml:space="preserve">     PRZYDZIAŁ GODZIN NAUCZYCIELOM NA ROK SZKOLNY </t>
  </si>
  <si>
    <t>przydział godzin</t>
  </si>
  <si>
    <t>Miejscowość:</t>
  </si>
  <si>
    <t>Niepełno-zatrudnieni</t>
  </si>
  <si>
    <t>NAUCZYCIELE REALIZUJĄCY OBOWIĄZKOWY WYMIAR 30 GODZ. TYG. (bibliotekarz, wychowawca internatu - bursy)</t>
  </si>
  <si>
    <t>Etaty</t>
  </si>
  <si>
    <t>Liczba etatów</t>
  </si>
  <si>
    <t>Ogółem godz. tygodn.</t>
  </si>
  <si>
    <t>Niepełno- zatrudnieni</t>
  </si>
  <si>
    <t>Ogółem</t>
  </si>
  <si>
    <t>godziny obowiązkowe</t>
  </si>
  <si>
    <t>Pracownicy administracyji</t>
  </si>
  <si>
    <t>Pracownicy obsługi</t>
  </si>
  <si>
    <t xml:space="preserve">Pracownicy sezonowi </t>
  </si>
  <si>
    <t>Liczba dziewcząt:</t>
  </si>
  <si>
    <t>Liczba chłopców:</t>
  </si>
  <si>
    <t>% dziewcząt</t>
  </si>
  <si>
    <t>% chłpców</t>
  </si>
  <si>
    <t>liceum</t>
  </si>
  <si>
    <t>OGÓLNA LICZBA GODZIN</t>
  </si>
  <si>
    <t>płeć</t>
  </si>
  <si>
    <t>Płeć</t>
  </si>
  <si>
    <t>kobieta</t>
  </si>
  <si>
    <t>mężczyzna</t>
  </si>
  <si>
    <t>k</t>
  </si>
  <si>
    <t>Pracownicy wg płci</t>
  </si>
  <si>
    <t>Grupa pracowników</t>
  </si>
  <si>
    <t>nauczyciele</t>
  </si>
  <si>
    <t>administracja</t>
  </si>
  <si>
    <t>obsługa</t>
  </si>
  <si>
    <t>Liczba kobiet</t>
  </si>
  <si>
    <t>Liczba mężczyzn</t>
  </si>
  <si>
    <t>% m</t>
  </si>
  <si>
    <t>% k</t>
  </si>
  <si>
    <t>Ogólnie</t>
  </si>
  <si>
    <t>ZAJĘCIA EDUKACYJNE</t>
  </si>
  <si>
    <t>adm.i obs</t>
  </si>
  <si>
    <t>Region</t>
  </si>
  <si>
    <t>Liczba godzin</t>
  </si>
  <si>
    <t>dyr.</t>
  </si>
  <si>
    <t>wice</t>
  </si>
  <si>
    <t>nau_kier</t>
  </si>
  <si>
    <t>nau_20h</t>
  </si>
  <si>
    <t>nau_22h</t>
  </si>
  <si>
    <t>wychow</t>
  </si>
  <si>
    <t>nau_30h</t>
  </si>
  <si>
    <t>nau_ur_pl</t>
  </si>
  <si>
    <t>nau_ur_bezpl</t>
  </si>
  <si>
    <t>Razem godzin tyg. w cyklu nauczania</t>
  </si>
  <si>
    <t>Suma godzin w cyklu nauczania</t>
  </si>
  <si>
    <t>Rytmika</t>
  </si>
  <si>
    <t>Audycje muzyczne</t>
  </si>
  <si>
    <t>Historia i społeczeństwo</t>
  </si>
  <si>
    <t>Przyroda</t>
  </si>
  <si>
    <t>fortepian</t>
  </si>
  <si>
    <t>organy</t>
  </si>
  <si>
    <t>akordeon</t>
  </si>
  <si>
    <t>gitara</t>
  </si>
  <si>
    <t>harfa</t>
  </si>
  <si>
    <t>skrzypce</t>
  </si>
  <si>
    <t>altówka</t>
  </si>
  <si>
    <t>wiolonczela</t>
  </si>
  <si>
    <t>kontrabas</t>
  </si>
  <si>
    <t>flet</t>
  </si>
  <si>
    <t>obój</t>
  </si>
  <si>
    <t>klarnet</t>
  </si>
  <si>
    <t>saksofon</t>
  </si>
  <si>
    <t>fagot</t>
  </si>
  <si>
    <t>trąbka</t>
  </si>
  <si>
    <t>puzon</t>
  </si>
  <si>
    <t>tuba</t>
  </si>
  <si>
    <t>perkusja</t>
  </si>
  <si>
    <t>Instrument główny</t>
  </si>
  <si>
    <t>Fortepian</t>
  </si>
  <si>
    <t>Zajęcia z akompaniatorem</t>
  </si>
  <si>
    <t>Nauka akompaniamentu</t>
  </si>
  <si>
    <t>Improwizacja organowa</t>
  </si>
  <si>
    <t>Zespół kameralny</t>
  </si>
  <si>
    <t>Orkiestra lub chór</t>
  </si>
  <si>
    <t>Kszatłcenie słuchu</t>
  </si>
  <si>
    <t>Zasady muzyki</t>
  </si>
  <si>
    <t>Harmonia</t>
  </si>
  <si>
    <t>Literatura muzyczna</t>
  </si>
  <si>
    <t>Formy muzyczne</t>
  </si>
  <si>
    <t>Technika ruchu</t>
  </si>
  <si>
    <t>Emisja głosu</t>
  </si>
  <si>
    <t>Metodyka nauczania rytmiki</t>
  </si>
  <si>
    <t>Czytanie nut głosem</t>
  </si>
  <si>
    <t>Dykcja i recytacja</t>
  </si>
  <si>
    <t>Zespół wokalny</t>
  </si>
  <si>
    <t>Przedmiot główny</t>
  </si>
  <si>
    <t>Improwizacja fortepianowa</t>
  </si>
  <si>
    <t>Chór</t>
  </si>
  <si>
    <t>Psychologia</t>
  </si>
  <si>
    <t>Kształcenie słuchu</t>
  </si>
  <si>
    <t>I stopnia</t>
  </si>
  <si>
    <t>II stopnia</t>
  </si>
  <si>
    <t>II st.</t>
  </si>
  <si>
    <t>Fortepian dodatkowy</t>
  </si>
  <si>
    <t>Plastyka/Technika</t>
  </si>
  <si>
    <t>Cykl 4</t>
  </si>
  <si>
    <t>Orkiestra</t>
  </si>
  <si>
    <t>zespół kameralny</t>
  </si>
  <si>
    <t>orkiestra</t>
  </si>
  <si>
    <t>harmonia</t>
  </si>
  <si>
    <t>formy muzyczne</t>
  </si>
  <si>
    <t>rytmika</t>
  </si>
  <si>
    <t>technika ruchu</t>
  </si>
  <si>
    <t>emisja głosu</t>
  </si>
  <si>
    <t>chór</t>
  </si>
  <si>
    <t>psychologia</t>
  </si>
  <si>
    <t>dykcja i recytacja</t>
  </si>
  <si>
    <t>zespół wokalny</t>
  </si>
  <si>
    <t>nauka akompan.</t>
  </si>
  <si>
    <t>śpiew</t>
  </si>
  <si>
    <t>SM I st.</t>
  </si>
  <si>
    <t>SM II st.</t>
  </si>
  <si>
    <t>OSM I st.</t>
  </si>
  <si>
    <t>OSM II st.</t>
  </si>
  <si>
    <t>Cykl</t>
  </si>
  <si>
    <t xml:space="preserve">I stopnia   </t>
  </si>
  <si>
    <t>OSM</t>
  </si>
  <si>
    <t>SM</t>
  </si>
  <si>
    <t>Cykl 6</t>
  </si>
  <si>
    <t xml:space="preserve">II stopnia  </t>
  </si>
  <si>
    <t xml:space="preserve">Cykl: </t>
  </si>
  <si>
    <t xml:space="preserve">I stopnia  </t>
  </si>
  <si>
    <t xml:space="preserve">II stopnia   </t>
  </si>
  <si>
    <t>SM I st</t>
  </si>
  <si>
    <t>Przedmiot główny - rytmika</t>
  </si>
  <si>
    <t>Przedmiot główny - śpiew</t>
  </si>
  <si>
    <t>6-letni cykl</t>
  </si>
  <si>
    <t>4-letni cykl</t>
  </si>
  <si>
    <t>Razem w 6C</t>
  </si>
  <si>
    <t>Razem w 4C</t>
  </si>
  <si>
    <t>OGÓŁEM</t>
  </si>
  <si>
    <t>Instrumenty ludowe</t>
  </si>
  <si>
    <t>Plastyka</t>
  </si>
  <si>
    <t>Szkoła</t>
  </si>
  <si>
    <t>Liczba uczniów w klasie</t>
  </si>
  <si>
    <t>Razem grup w klasach</t>
  </si>
  <si>
    <t>ukończyli szkołę</t>
  </si>
  <si>
    <t>przyjętych</t>
  </si>
  <si>
    <t>plastyka</t>
  </si>
  <si>
    <t>sześcioletni</t>
  </si>
  <si>
    <t>czteroletni</t>
  </si>
  <si>
    <t>Zajęcia fakultatywne, wyrówn.</t>
  </si>
  <si>
    <t>Suma grup przedmiot.</t>
  </si>
  <si>
    <t>przedm</t>
  </si>
  <si>
    <t>instr</t>
  </si>
  <si>
    <t>zajecia</t>
  </si>
  <si>
    <t>zawod</t>
  </si>
  <si>
    <t>obowiazkowe</t>
  </si>
  <si>
    <t>charakter zajęć</t>
  </si>
  <si>
    <t>godziny  ponadwymiarowe</t>
  </si>
  <si>
    <t>wymiar etatu</t>
  </si>
  <si>
    <t>klawesyn</t>
  </si>
  <si>
    <t>lutnictwo</t>
  </si>
  <si>
    <t>Skrzypce lub inny instr.lutniczy</t>
  </si>
  <si>
    <t>skrzypce lub inny</t>
  </si>
  <si>
    <t>Kontrapunkt</t>
  </si>
  <si>
    <t>Ćwiczenia z kompozycji</t>
  </si>
  <si>
    <t>Dyrygowanie</t>
  </si>
  <si>
    <t>Podstawy aranżacji</t>
  </si>
  <si>
    <t>Zespół muzyki rozrywkowej</t>
  </si>
  <si>
    <t>Folklor</t>
  </si>
  <si>
    <t>Ćwicz. z harmonii</t>
  </si>
  <si>
    <t>Instrumentoznawstwo</t>
  </si>
  <si>
    <t>Instrument dodatkowy</t>
  </si>
  <si>
    <t>Ruch sceniczny</t>
  </si>
  <si>
    <t>Konsultacje językowe</t>
  </si>
  <si>
    <t>Taniec</t>
  </si>
  <si>
    <t>Przedmiot główny  - rytmika</t>
  </si>
  <si>
    <t>Przedmiot główny  - lutnictwo</t>
  </si>
  <si>
    <t>Przedmiot główny - lutnictwo</t>
  </si>
  <si>
    <t>Tytuł naukowy</t>
  </si>
  <si>
    <t>licencjat</t>
  </si>
  <si>
    <t>magister</t>
  </si>
  <si>
    <t>doktor</t>
  </si>
  <si>
    <t>doktor hab.</t>
  </si>
  <si>
    <t>mgr</t>
  </si>
  <si>
    <t>dr</t>
  </si>
  <si>
    <t>Zestawienie wg stopni naukowych</t>
  </si>
  <si>
    <t>Stopień naukowy</t>
  </si>
  <si>
    <t>Liczba adm i obsł</t>
  </si>
  <si>
    <t>inżynier</t>
  </si>
  <si>
    <t>inż.</t>
  </si>
  <si>
    <t>mgr inż.</t>
  </si>
  <si>
    <t>Zajęcia fakult. wyrównawcze</t>
  </si>
  <si>
    <t>dyrygowanie</t>
  </si>
  <si>
    <t>folklor</t>
  </si>
  <si>
    <t>gra a vista</t>
  </si>
  <si>
    <t>kontrapunkt</t>
  </si>
  <si>
    <t>taniec</t>
  </si>
  <si>
    <t>Wychow. do życia w rodzinie</t>
  </si>
  <si>
    <t>profesor</t>
  </si>
  <si>
    <t>prof.</t>
  </si>
  <si>
    <t>lic.</t>
  </si>
  <si>
    <t xml:space="preserve">UWAGA: </t>
  </si>
  <si>
    <t>4. Jeżeli druk nie ma być kolorowy to ustawić drukarkę na tryb oszczędny lub najwyższej jakości aby uniknąć zaczernień (proszę przetestować - sprawdź!!)</t>
  </si>
  <si>
    <t>Inne uwagi</t>
  </si>
  <si>
    <t>wpisać wykształcenie wg wzoru z zachowaniem pojedynczej spacji, bez kropek, myślników itp., np.:</t>
  </si>
  <si>
    <t>ASP rzeźba</t>
  </si>
  <si>
    <t>UG  filologii polskiej</t>
  </si>
  <si>
    <t>UW  matematyka</t>
  </si>
  <si>
    <t>AM teoria</t>
  </si>
  <si>
    <t>AM skrzypce</t>
  </si>
  <si>
    <t>UW muzykolog</t>
  </si>
  <si>
    <t>SM II stopnia, rytmika</t>
  </si>
  <si>
    <t>PLSP, PSB</t>
  </si>
  <si>
    <t>wpisać ilość godzin zajęć zbiorowych łączących uczniów z różnych klas, np.: fakultetów, chóru, j.obcych, itp</t>
  </si>
  <si>
    <t>Życzę powodzenia w przygotowaniu organizacji.</t>
  </si>
  <si>
    <t>W sprawie problemów proszę dzwonić: Marek Lis tel. 58-6248213 lub lism@poczta.onet.pl</t>
  </si>
  <si>
    <t>Instrument lub rytmika, śpiew, lutnictwo</t>
  </si>
  <si>
    <t>Wydruki obowiązkowe:</t>
  </si>
  <si>
    <t>Grupy:</t>
  </si>
  <si>
    <t>Akompaniament</t>
  </si>
  <si>
    <t>akompaniament</t>
  </si>
  <si>
    <t>przyroda</t>
  </si>
  <si>
    <t>dopuszczeni do dyplomu</t>
  </si>
  <si>
    <t>Nauczyciele realizujący obowiązkowo wymiar 18 godzin tygodniowo</t>
  </si>
  <si>
    <t>Przedmioty</t>
  </si>
  <si>
    <t>Przygot. Pedag</t>
  </si>
  <si>
    <t>Stopień awansu</t>
  </si>
  <si>
    <t>Liczba godzin indywidualnego toku naucz.=</t>
  </si>
  <si>
    <t>itn</t>
  </si>
  <si>
    <t>Liczba godzin zajęć rewalidacyjnych=</t>
  </si>
  <si>
    <t>zrew</t>
  </si>
  <si>
    <t>Liczba godzin nauczania indywidualnego=</t>
  </si>
  <si>
    <t>nind</t>
  </si>
  <si>
    <t>Liczba godziny niedydaktyczne =</t>
  </si>
  <si>
    <t>indywidualny tok naucz.</t>
  </si>
  <si>
    <t>nauczanie indywidualne</t>
  </si>
  <si>
    <t>zajęcia rewalidacyjne</t>
  </si>
  <si>
    <t>Liczba  etatów</t>
  </si>
  <si>
    <t>Edukacja wczesnoszkolna</t>
  </si>
  <si>
    <t>edukacja wczesnosz.</t>
  </si>
  <si>
    <t>Numer teczki:</t>
  </si>
  <si>
    <t>Nazwa skrócona:</t>
  </si>
  <si>
    <t>Rok szkolny:</t>
  </si>
  <si>
    <t>ARKUSZ ORGANIZACYJNY SZKOŁY ARTYSTYCZNEJ</t>
  </si>
  <si>
    <t>\</t>
  </si>
  <si>
    <t>Imienia:</t>
  </si>
  <si>
    <t>Dane adresowe</t>
  </si>
  <si>
    <t>REGON</t>
  </si>
  <si>
    <t>Rok założenia</t>
  </si>
  <si>
    <t>Fax:</t>
  </si>
  <si>
    <t>Tel:</t>
  </si>
  <si>
    <t>Strona www:</t>
  </si>
  <si>
    <r>
      <rPr>
        <b/>
        <sz val="12"/>
        <rFont val="Arial CE"/>
        <charset val="238"/>
      </rPr>
      <t>Szkoły w zespole</t>
    </r>
    <r>
      <rPr>
        <b/>
        <sz val="8"/>
        <rFont val="Arial CE"/>
        <charset val="238"/>
      </rPr>
      <t xml:space="preserve"> </t>
    </r>
    <r>
      <rPr>
        <sz val="8"/>
        <rFont val="Arial CE"/>
        <charset val="238"/>
      </rPr>
      <t>(wypełniają tylko zespoły szkół)</t>
    </r>
  </si>
  <si>
    <t xml:space="preserve"> Nazwa:</t>
  </si>
  <si>
    <t>Nazwa skrócona</t>
  </si>
  <si>
    <t>REGON:</t>
  </si>
  <si>
    <t>Dane organu prowadzącego szkołę:</t>
  </si>
  <si>
    <t>Nazwa (nazwisko)</t>
  </si>
  <si>
    <t>KOD</t>
  </si>
  <si>
    <t>Ulica nr:</t>
  </si>
  <si>
    <t>Informacje dodatkowe:</t>
  </si>
  <si>
    <t>Tytuł zawodowy (kod i tytuł)</t>
  </si>
  <si>
    <t>Kształcenie ogólnokształcące:</t>
  </si>
  <si>
    <t>Realizowane etapy edukacjne (usuń niewłaściwe) :</t>
  </si>
  <si>
    <t>I etap</t>
  </si>
  <si>
    <t>II etap</t>
  </si>
  <si>
    <t>III etap</t>
  </si>
  <si>
    <t>Egzaminy zewnętrzne:</t>
  </si>
  <si>
    <t>Czy działają:</t>
  </si>
  <si>
    <t>Czy szkoła posiada internat/bursę?</t>
  </si>
  <si>
    <t>Rada Szkoły</t>
  </si>
  <si>
    <t>Rada Rodziców</t>
  </si>
  <si>
    <t>Samorząd Uc.</t>
  </si>
  <si>
    <t>Arkusz został zaopiniowany przez:</t>
  </si>
  <si>
    <t>data</t>
  </si>
  <si>
    <t>Radę Pedagogiczną</t>
  </si>
  <si>
    <t>bez zakresu</t>
  </si>
  <si>
    <t>Szkoła jest</t>
  </si>
  <si>
    <t>podstwowy</t>
  </si>
  <si>
    <t>P</t>
  </si>
  <si>
    <t>rozszerzony</t>
  </si>
  <si>
    <t>R</t>
  </si>
  <si>
    <t>Filozofia</t>
  </si>
  <si>
    <t>filozofia</t>
  </si>
  <si>
    <t>publiczna</t>
  </si>
  <si>
    <t>Fizyka</t>
  </si>
  <si>
    <t>niepubliczna</t>
  </si>
  <si>
    <t>Kody i tytuły zawodowe</t>
  </si>
  <si>
    <t>Ekonomia w praktyce</t>
  </si>
  <si>
    <t>Zajęcia artystyczne</t>
  </si>
  <si>
    <t>Historia muzyki</t>
  </si>
  <si>
    <t>Historia sztuki</t>
  </si>
  <si>
    <t>j.łac. i kult. ant.</t>
  </si>
  <si>
    <t>Regiony</t>
  </si>
  <si>
    <t>Egzaminy zewnętrzne</t>
  </si>
  <si>
    <t>Region III - Pomorski</t>
  </si>
  <si>
    <t>Region V - Wielkopolski</t>
  </si>
  <si>
    <t>egzamin maturalny</t>
  </si>
  <si>
    <t>Region VII - Dolnośląski</t>
  </si>
  <si>
    <t>Region XI - Podkarpacki</t>
  </si>
  <si>
    <t>Region XII - Lubelski</t>
  </si>
  <si>
    <t>osoba fizyczna</t>
  </si>
  <si>
    <t>Region XIII - Łódzki</t>
  </si>
  <si>
    <t>Region XVI - Mazowiecki</t>
  </si>
  <si>
    <t>J. łaciński i kult. antyczna</t>
  </si>
  <si>
    <t>J. łaciński i kultura antyczna</t>
  </si>
  <si>
    <t>historia i społ.</t>
  </si>
  <si>
    <t>ekonomia w prakt.</t>
  </si>
  <si>
    <t>Zakres zajęć eduk.</t>
  </si>
  <si>
    <t>imie nazwisko</t>
  </si>
  <si>
    <t>ogółem</t>
  </si>
  <si>
    <t>licz-artysty-zaw</t>
  </si>
  <si>
    <t>licz-ogolnokszt</t>
  </si>
  <si>
    <t>podstawowy</t>
  </si>
  <si>
    <t>wpisać w komórki wymiar godzin lub uśrednienie z wiekszą dokładnością po przecinku(np.. 1/3 albo 0,3333333333)</t>
  </si>
  <si>
    <t>17-22.</t>
  </si>
  <si>
    <t>23.</t>
  </si>
  <si>
    <t>Zajęcia międzyklasowe</t>
  </si>
  <si>
    <t>Zajęcia komputerowe</t>
  </si>
  <si>
    <t>zapis pozostawić systemowi.</t>
  </si>
  <si>
    <t>J. łaciński i kultura łacińska</t>
  </si>
  <si>
    <t>nagrody dyrektora szkoły (0.8% wynagrodzeń nauczycieli)</t>
  </si>
  <si>
    <t xml:space="preserve">Ponadto informuję, że suma godzin </t>
  </si>
  <si>
    <t xml:space="preserve">dydakycznych </t>
  </si>
  <si>
    <t>w tym ponadwymiarowe</t>
  </si>
  <si>
    <t>wymiar godzin ponadwymiarowych nie może przekroczyc 50% pensum nauczyciela!!</t>
  </si>
  <si>
    <t>26.</t>
  </si>
  <si>
    <t>zdali egzamin dyplomowy</t>
  </si>
  <si>
    <t>Instrumenty lub rytmika, śpiew, lutn.</t>
  </si>
  <si>
    <t>średnia liczba godzin ponadwymiarowych na pełny etat:</t>
  </si>
  <si>
    <t>OSM I st</t>
  </si>
  <si>
    <t>Zajęcia techniczne</t>
  </si>
  <si>
    <t>OSM II st</t>
  </si>
  <si>
    <t>pedag</t>
  </si>
  <si>
    <t>Zakres zajęć edukacyjnych</t>
  </si>
  <si>
    <t>Zajęcia indywidualne</t>
  </si>
  <si>
    <t>Zespół instrumentalny</t>
  </si>
  <si>
    <t>Razem :</t>
  </si>
  <si>
    <t>zajęcia indywidualne w tym:</t>
  </si>
  <si>
    <t>??</t>
  </si>
  <si>
    <t>?</t>
  </si>
  <si>
    <t>Zasady muzyki z elementami edycji nut</t>
  </si>
  <si>
    <t>Zasady muzyki z elem. edycji nut</t>
  </si>
  <si>
    <t>Zasady muzyki z el. edycji nut</t>
  </si>
  <si>
    <t xml:space="preserve">fortepian </t>
  </si>
  <si>
    <t>harfa celtycka/pedałowa</t>
  </si>
  <si>
    <t>sakshorn</t>
  </si>
  <si>
    <t>waltornia</t>
  </si>
  <si>
    <t>fortepian dodatkowy</t>
  </si>
  <si>
    <t>zajęcia zbiorowe w tym:</t>
  </si>
  <si>
    <t>Ćwiczenia rytmiczne</t>
  </si>
  <si>
    <t>Fortepian dla wokalistyki</t>
  </si>
  <si>
    <t>Korekta lutnicza</t>
  </si>
  <si>
    <t>Projektowanie i modelowanie</t>
  </si>
  <si>
    <t>Fortepian dla rytmiki</t>
  </si>
  <si>
    <t>Pełna nazwa</t>
  </si>
  <si>
    <t>skrót do zakł."pedag" nie może być dł. niż szerokość kolumny</t>
  </si>
  <si>
    <t>Fortepian obowiązkowy</t>
  </si>
  <si>
    <t>Big band</t>
  </si>
  <si>
    <t>big band</t>
  </si>
  <si>
    <t>ćwiczenia rytmiczne</t>
  </si>
  <si>
    <t>fortepian dla rytmiki</t>
  </si>
  <si>
    <t>korekta lutnicza</t>
  </si>
  <si>
    <t>instrument lutniczy</t>
  </si>
  <si>
    <t>Lutnictwo</t>
  </si>
  <si>
    <t>Historia muzyki z literaturą muzyczną</t>
  </si>
  <si>
    <t>Godziny do dyspozycji dyrektora</t>
  </si>
  <si>
    <t xml:space="preserve">OSM I st </t>
  </si>
  <si>
    <t>Zajęcia z wychowawcą</t>
  </si>
  <si>
    <t>Chemia</t>
  </si>
  <si>
    <t>zajęcia techniczne</t>
  </si>
  <si>
    <t>Historia sztuki lutniczej</t>
  </si>
  <si>
    <t>Akustyka lutnicza</t>
  </si>
  <si>
    <t>akustyka lutnicza</t>
  </si>
  <si>
    <t>drh.</t>
  </si>
  <si>
    <t>mgri.</t>
  </si>
  <si>
    <t>Region VI - Lubuski</t>
  </si>
  <si>
    <t>flet traverso</t>
  </si>
  <si>
    <t>flet podłużny</t>
  </si>
  <si>
    <t>klawikord</t>
  </si>
  <si>
    <t>lutnia</t>
  </si>
  <si>
    <t>trąbka naturalna</t>
  </si>
  <si>
    <t>viola da gamba</t>
  </si>
  <si>
    <t>wiolonczela bar.</t>
  </si>
  <si>
    <t>skrzypce bar.</t>
  </si>
  <si>
    <t>obój bar.</t>
  </si>
  <si>
    <t>akordeon jazz.</t>
  </si>
  <si>
    <t>flet  jazz.</t>
  </si>
  <si>
    <t>fortepian jazz.</t>
  </si>
  <si>
    <t>gitara jazz.</t>
  </si>
  <si>
    <t>gitara bas.jazz.</t>
  </si>
  <si>
    <t>klarnet jazz.</t>
  </si>
  <si>
    <t>kontrabas jazz.</t>
  </si>
  <si>
    <t>perkusja jazz.</t>
  </si>
  <si>
    <t>puzon jazz.</t>
  </si>
  <si>
    <t>saksofon jazz</t>
  </si>
  <si>
    <t>skrzypce jazz.</t>
  </si>
  <si>
    <t>trąbka jazz.</t>
  </si>
  <si>
    <t>wibrafon jazz.</t>
  </si>
  <si>
    <t>specjalizacja</t>
  </si>
  <si>
    <t>Nr tel. komórkowego:</t>
  </si>
  <si>
    <t>Nr tel:</t>
  </si>
  <si>
    <t>logo szkoły- wstaw przez obiekt clipart albo pozostaw obecny</t>
  </si>
  <si>
    <t>Lekcje z całą klasą traktować jako 1 grupę (np. j. pol )</t>
  </si>
  <si>
    <t>dotycz przedmiotów ogónokształcących w nowym programie</t>
  </si>
  <si>
    <t>pozostałe zajęcia</t>
  </si>
  <si>
    <t>Pola do wpisu przedmiotów niewymienionych wyżej, a do dopisanych np. w SPN, grupach specyfikacjach</t>
  </si>
  <si>
    <t>zlecenie</t>
  </si>
  <si>
    <t>zl</t>
  </si>
  <si>
    <t>1.  Proszę zapoznać się ze słownikiem !</t>
  </si>
  <si>
    <t>8. SPN są planem godzin przypadających na 1 ucznia.</t>
  </si>
  <si>
    <t>oraz w zalężności od typu szkoły odpowiednio wybrane : SPN, specyfikacje, grupy</t>
  </si>
  <si>
    <t>Specjalność</t>
  </si>
  <si>
    <t>wokalistyka</t>
  </si>
  <si>
    <t>wokalistyka jazzowa</t>
  </si>
  <si>
    <t>zlecone</t>
  </si>
  <si>
    <t>pz</t>
  </si>
  <si>
    <r>
      <t xml:space="preserve">(* </t>
    </r>
    <r>
      <rPr>
        <sz val="8"/>
        <rFont val="Arial"/>
        <family val="2"/>
        <charset val="238"/>
      </rPr>
      <t xml:space="preserve">bez skutku finansowego z tyt. awansu zawodowego </t>
    </r>
    <r>
      <rPr>
        <b/>
        <sz val="8"/>
        <rFont val="Arial"/>
        <family val="2"/>
        <charset val="238"/>
      </rPr>
      <t>w tym:</t>
    </r>
  </si>
  <si>
    <t>(* bez skutku finansowego z tyt. awansu zawodowego w tym:</t>
  </si>
  <si>
    <t>Liczba godzin pozostałych zajęć =</t>
  </si>
  <si>
    <t xml:space="preserve">       Jednocześnie oświadczam, że wdrożone nowe ramowe plany nauczania nie wygenerują dodatkowych środków finansowych w kolejnych latach budżetowych.</t>
  </si>
  <si>
    <t>aa</t>
  </si>
  <si>
    <t>zzz</t>
  </si>
  <si>
    <t>SPN</t>
  </si>
  <si>
    <t xml:space="preserve">Lista przedmiotów do wyboru w SPN - </t>
  </si>
  <si>
    <t>SM I st. fil1</t>
  </si>
  <si>
    <t>SM II st. fil1</t>
  </si>
  <si>
    <t>OSM I st. fil1</t>
  </si>
  <si>
    <t>OSM II st. fil1</t>
  </si>
  <si>
    <t>SM I st. fil2</t>
  </si>
  <si>
    <t>SM II st. fil2</t>
  </si>
  <si>
    <t>OSM I st. fil2</t>
  </si>
  <si>
    <t>OSM II st. fil2</t>
  </si>
  <si>
    <t>Szkoły posiadajace filie, dopisz inne</t>
  </si>
  <si>
    <t>szkoła, filia</t>
  </si>
  <si>
    <t>Liczba lekcji w tygodniu</t>
  </si>
  <si>
    <t>W cyklu sześcioletnim</t>
  </si>
  <si>
    <t>W cyklu czteroletnim</t>
  </si>
  <si>
    <t>Liczba tyg.nauki</t>
  </si>
  <si>
    <t>311903  Korektor i stroiciel instr. muzycznych</t>
  </si>
  <si>
    <t>352121  Technik urządzeń audiowizualnych</t>
  </si>
  <si>
    <t>343101  Fotograf</t>
  </si>
  <si>
    <t>352101  Asystent operatora dźwięku</t>
  </si>
  <si>
    <t>352119  Technik dźwięku</t>
  </si>
  <si>
    <t>352120  Technik realizacji dźwięku</t>
  </si>
  <si>
    <t>343502  Aktor cyrkowy</t>
  </si>
  <si>
    <t>343601  Aktor sceny muzycznej</t>
  </si>
  <si>
    <t>343901  Animator kultury</t>
  </si>
  <si>
    <t>343602  Muzyk</t>
  </si>
  <si>
    <t>343204  Plastyk</t>
  </si>
  <si>
    <t>343701 Tancerz</t>
  </si>
  <si>
    <t>343205 Technik sztukatorstwa i kamieniarstwa art..</t>
  </si>
  <si>
    <t>343301  Bibliotekarz</t>
  </si>
  <si>
    <t>441403  Technik archiwista</t>
  </si>
  <si>
    <t>dodatki motywacyjne, funkcyjne</t>
  </si>
  <si>
    <t xml:space="preserve">w przeliczeniu na etaty:   </t>
  </si>
  <si>
    <t xml:space="preserve"> dodatki motywacyjne, funkcyjne</t>
  </si>
  <si>
    <t>h)</t>
  </si>
  <si>
    <t>Chór, orkiestra lub zespół instrumentalny</t>
  </si>
  <si>
    <t xml:space="preserve">Rytmika  </t>
  </si>
  <si>
    <t>Edukacja wczesnoszkolna*</t>
  </si>
  <si>
    <t>edukację polonistyczną,</t>
  </si>
  <si>
    <t>edukację społeczną,</t>
  </si>
  <si>
    <t>edukację przyrodniczą,</t>
  </si>
  <si>
    <t>edukację matematyczną,</t>
  </si>
  <si>
    <t>zajęcia techniczne,</t>
  </si>
  <si>
    <t>język obcy nowożytny,</t>
  </si>
  <si>
    <t>edukację plastyczną,</t>
  </si>
  <si>
    <t>wychowanie fizyczne</t>
  </si>
  <si>
    <t>*</t>
  </si>
  <si>
    <t>OBOWIĄZKOWE ZAJĘCIA EDUKACYJNE</t>
  </si>
  <si>
    <t>Praca z akompaniatorem</t>
  </si>
  <si>
    <t xml:space="preserve">zawód: muzyk </t>
  </si>
  <si>
    <t>specjalność: instrumentalistyka</t>
  </si>
  <si>
    <t>Suma godzin</t>
  </si>
  <si>
    <t>Instrument główny - jazzowy</t>
  </si>
  <si>
    <t>Fortepian obowiązkowy - jazzowy</t>
  </si>
  <si>
    <t>Harmonia jazzowa z podstawami improwizacji</t>
  </si>
  <si>
    <t>Big-band</t>
  </si>
  <si>
    <t>Combo (zespół jazzowy)</t>
  </si>
  <si>
    <t>specjalność: instrumentalistyka jazzowa</t>
  </si>
  <si>
    <t>specjalność: rytmika</t>
  </si>
  <si>
    <t xml:space="preserve">Technika ruchu </t>
  </si>
  <si>
    <t>specjalność: wokalistyka</t>
  </si>
  <si>
    <t>specjalność: wokalistyka jazzowa</t>
  </si>
  <si>
    <t>Dykcja z recytacją</t>
  </si>
  <si>
    <t>Historia jazzu z literaturą</t>
  </si>
  <si>
    <t>specjalność: lutnictwo</t>
  </si>
  <si>
    <t>Skrzypce lub inny instrument lutniczy</t>
  </si>
  <si>
    <t>Język ........................(I)*</t>
  </si>
  <si>
    <t>Język ........................(II)*</t>
  </si>
  <si>
    <t>Przedmioty wypisac w zakładce "Lista…"</t>
  </si>
  <si>
    <t>Suma godzin artystycznych</t>
  </si>
  <si>
    <t>Suma godzin ogólnokształcących</t>
  </si>
  <si>
    <t>Suma godziny do dyspozycji dyrektora</t>
  </si>
  <si>
    <t>Inne przedmioty</t>
  </si>
  <si>
    <t>Inne przedmioty*</t>
  </si>
  <si>
    <t xml:space="preserve">np.:j. obcy PP, </t>
  </si>
  <si>
    <t>**</t>
  </si>
  <si>
    <t>specjalność: instrumentalistyka jazzowa**</t>
  </si>
  <si>
    <t>W cyklu 4 letnim wpisywać od kl III</t>
  </si>
  <si>
    <t>Wpis od kl III</t>
  </si>
  <si>
    <t>w kolumnie:</t>
  </si>
  <si>
    <t>7. Zakładki typu SNP, spec, grupy zbędne można usunąć lub dodać(prawym przyckiem myszki "usuń" lub "kopiuj"  )</t>
  </si>
  <si>
    <t>UWAGA!!! W Modulach i w Zakresach przedmiotów (łącznie z uzupełniajacymi ) w liczbie godzin wpisać tylko średnią wartość przypadającą na 1 ucznia!!! -zgodnie z ramowym planem nauczania. W  odpowiednich " Lista SPN..." wpisać przedmioty proponowane przez szkołę do wyboru np: j.obce PP, PR itp</t>
  </si>
  <si>
    <r>
      <t xml:space="preserve">Arkusz dla wersji Excel 2010 lub nowszych (plik z rozszerzeniem "…xlsx).  W </t>
    </r>
    <r>
      <rPr>
        <b/>
        <sz val="12"/>
        <color rgb="FFFF0000"/>
        <rFont val="Arial CE"/>
        <charset val="238"/>
      </rPr>
      <t>starszych (lub odmianach innych firm) będą problemy!!</t>
    </r>
  </si>
  <si>
    <t xml:space="preserve">6. Przed drukowaniem podejrzeć czy dobrze są określone obszary wydruku i podziały stron (ewentualnie skorygować!!). Polecam wydrukowanie SPN o dużej ilości kolumn lub wierszy w formacie A3 </t>
  </si>
  <si>
    <t>Edukacja przyrodniczą</t>
  </si>
  <si>
    <t>Edukacja polonistyczną</t>
  </si>
  <si>
    <t>Edukacja społeczną</t>
  </si>
  <si>
    <t>Edukacja matematyczną</t>
  </si>
  <si>
    <t>Edukacja plastyczną</t>
  </si>
  <si>
    <t>edukacja polonistyczna</t>
  </si>
  <si>
    <t>edukacja społeczna</t>
  </si>
  <si>
    <t>edukacja przyrodnicza</t>
  </si>
  <si>
    <t>edukacja matematyczna</t>
  </si>
  <si>
    <t>edukacja plastyczna</t>
  </si>
  <si>
    <t>J</t>
  </si>
  <si>
    <t>druk:</t>
  </si>
  <si>
    <t xml:space="preserve">Pracownicy administracji i obsługi w roku szkolnym </t>
  </si>
  <si>
    <t xml:space="preserve">                                         lub p. Lucyna Owadowska tel.501 564 477 lub  CEA                    </t>
  </si>
  <si>
    <t>Inne zajęcia edukacyjne</t>
  </si>
  <si>
    <t>Suma innych zajęcia edukacyjnych</t>
  </si>
  <si>
    <t>Big - band</t>
  </si>
  <si>
    <t>Fortepian dla wokalistów</t>
  </si>
  <si>
    <t>Zakres rozszerzony lub uzupełniający</t>
  </si>
  <si>
    <t>grup</t>
  </si>
  <si>
    <t xml:space="preserve">Historia muzyki </t>
  </si>
  <si>
    <t>Przedmiot główny-rytmika</t>
  </si>
  <si>
    <t>Liczba godzin inne zajęcia edukacyjne =</t>
  </si>
  <si>
    <t>Charakter zajęć</t>
  </si>
  <si>
    <t>Fortepian obowiązkowy-jazzowy</t>
  </si>
  <si>
    <t>historia muzyki</t>
  </si>
  <si>
    <t>Zespół perkusyjny</t>
  </si>
  <si>
    <t>Zespół jazzowy</t>
  </si>
  <si>
    <t>Zespół ludowy</t>
  </si>
  <si>
    <t>zespół jazzowy</t>
  </si>
  <si>
    <t>zespół ludowy</t>
  </si>
  <si>
    <t>praca z akompan.</t>
  </si>
  <si>
    <t>Instrument główny-jazzowy</t>
  </si>
  <si>
    <t>Wpisz aneks i datę</t>
  </si>
  <si>
    <t>Aneks, na dzień:</t>
  </si>
  <si>
    <t>klasa</t>
  </si>
  <si>
    <t>podstawow.</t>
  </si>
  <si>
    <t>podstaw.</t>
  </si>
  <si>
    <t>Zajęcia edukacyjne ogólnokształcace</t>
  </si>
  <si>
    <t>Zajęcia edukacyjne artystyczne</t>
  </si>
  <si>
    <t>Religia/etyka</t>
  </si>
  <si>
    <t>Zajęcia z zakresu pomocy psycologiczno-pedagogicznej</t>
  </si>
  <si>
    <t>Dodatkowe zajęcia edukacyjne*</t>
  </si>
  <si>
    <t>Suma pozostałych zajęć</t>
  </si>
  <si>
    <t>Przedmioty w zakresie rozszerzonym lub uzup.*</t>
  </si>
  <si>
    <t>Technika</t>
  </si>
  <si>
    <t>Zajecia edukacyjne ogólnokształcace</t>
  </si>
  <si>
    <t>Suma pozostałych godzin</t>
  </si>
  <si>
    <t>Suma obowiązkowych godzin edukacyjnych</t>
  </si>
  <si>
    <t>rok szkolny</t>
  </si>
  <si>
    <t>zajęcia dydaktyczne</t>
  </si>
  <si>
    <t>przerwy świąteczne:</t>
  </si>
  <si>
    <t>zimowa</t>
  </si>
  <si>
    <t>wiosenna</t>
  </si>
  <si>
    <t>wakacje :</t>
  </si>
  <si>
    <t>zimowe</t>
  </si>
  <si>
    <t>letnie</t>
  </si>
  <si>
    <t>zajęcia dydakt. w kl.  dyplomowych</t>
  </si>
  <si>
    <t>egzaminy dyplomowe:</t>
  </si>
  <si>
    <t>Liczba tygodni pracy dydaktycznej</t>
  </si>
  <si>
    <t>Terminy</t>
  </si>
  <si>
    <t>Liczba tygodni</t>
  </si>
  <si>
    <t>I  o k r e s :</t>
  </si>
  <si>
    <t>II  o k r e s :</t>
  </si>
  <si>
    <t xml:space="preserve">Razem tyg. pracy dydaktycznej w roku szkolnym= </t>
  </si>
  <si>
    <t>Obowiązująca liczba godzin dydaktycznych nauczycieli w roku szkolnym</t>
  </si>
  <si>
    <t>przy 3 godz. tygodniowo=</t>
  </si>
  <si>
    <t>przy 7 godz. tygodniowo=</t>
  </si>
  <si>
    <t>przy 14 godz. tygodniowo=</t>
  </si>
  <si>
    <t>przy 18 godz. tygodniowo=</t>
  </si>
  <si>
    <t>przy 20 godz. tygodniowo=</t>
  </si>
  <si>
    <t>przy 22 godz. tygodniowo=</t>
  </si>
  <si>
    <t>przy 30 godz. tygodniowo=</t>
  </si>
  <si>
    <t>terminy</t>
  </si>
  <si>
    <t>Uwagi</t>
  </si>
  <si>
    <t>egzaminy wstępne</t>
  </si>
  <si>
    <t xml:space="preserve">egzaminy maturalne </t>
  </si>
  <si>
    <t>Liczb godz. obowiązkowych tyg.</t>
  </si>
  <si>
    <t>Zajęcia inne niż w systemie lekc-klasow.</t>
  </si>
  <si>
    <t>plener artystyczny*</t>
  </si>
  <si>
    <t>zielona szkoła*</t>
  </si>
  <si>
    <t>obóz naukowy*</t>
  </si>
  <si>
    <t>obóz artystyczny*</t>
  </si>
  <si>
    <t>realizacja wystaw*</t>
  </si>
  <si>
    <t>realizacja spekt/przedstaw*</t>
  </si>
  <si>
    <t xml:space="preserve">Ramowy kalendarz  roku  szkolnego </t>
  </si>
  <si>
    <t>Liczb godz. obow. rocznie</t>
  </si>
  <si>
    <t>Liczba dni</t>
  </si>
  <si>
    <t>Termin</t>
  </si>
  <si>
    <t>Nazwa</t>
  </si>
  <si>
    <t>W tym zajęcia w klasach dyplomowych</t>
  </si>
  <si>
    <t>zajęcia dydakt. w cyklu k-l</t>
  </si>
  <si>
    <r>
      <t xml:space="preserve">5. W arkuszach </t>
    </r>
    <r>
      <rPr>
        <b/>
        <sz val="10"/>
        <rFont val="Arial CE"/>
        <charset val="238"/>
      </rPr>
      <t>pedag i adm.i obs.</t>
    </r>
    <r>
      <rPr>
        <sz val="10"/>
        <rFont val="Arial CE"/>
        <charset val="238"/>
      </rPr>
      <t xml:space="preserve"> można ukrywać zbędne wiersze </t>
    </r>
    <r>
      <rPr>
        <b/>
        <sz val="10"/>
        <color indexed="10"/>
        <rFont val="Arial CE"/>
        <charset val="238"/>
      </rPr>
      <t xml:space="preserve">ALE: </t>
    </r>
    <r>
      <rPr>
        <sz val="10"/>
        <rFont val="Arial CE"/>
        <charset val="238"/>
      </rPr>
      <t>w wierszach ukrytych nie może przebiegać podział stron (drukarka będzie drukowała "puste" strony i wpisane dane będą zliczane w tabelach).</t>
    </r>
  </si>
  <si>
    <r>
      <t xml:space="preserve">wszystkie szkoły:  </t>
    </r>
    <r>
      <rPr>
        <b/>
        <sz val="10"/>
        <rFont val="Arial CE"/>
        <charset val="238"/>
      </rPr>
      <t>wizyt, zestaw, załącznik, pedag, adm.i obs., liczbaucz, absolwenci, kalendarz</t>
    </r>
  </si>
  <si>
    <t>tyg</t>
  </si>
  <si>
    <t>dni</t>
  </si>
  <si>
    <t>zakładki SPN, grup lub specyfikacji niewykorzystane można usunąć!(a najlepiej ukryć)</t>
  </si>
  <si>
    <t xml:space="preserve">Dodatkowe dni wolne od nauk*: </t>
  </si>
  <si>
    <t>bez tzw wolnych dni "kalendarzowych"</t>
  </si>
  <si>
    <t>realizacja koncertów*</t>
  </si>
  <si>
    <t>instrumentalistyka</t>
  </si>
  <si>
    <t>instrumentalistyka jazzowa</t>
  </si>
  <si>
    <t>lutn</t>
  </si>
  <si>
    <t>rytm</t>
  </si>
  <si>
    <t>Stopień-cykl</t>
  </si>
  <si>
    <t>Stopien-cykl</t>
  </si>
  <si>
    <t>Ist-4</t>
  </si>
  <si>
    <t>Ist-6</t>
  </si>
  <si>
    <t>IIst-4</t>
  </si>
  <si>
    <t>IIst-6</t>
  </si>
  <si>
    <t>specjalność: wokalistyka jazzowa**</t>
  </si>
  <si>
    <t>zajęcia artyst.</t>
  </si>
  <si>
    <t>przyjętych w roku</t>
  </si>
  <si>
    <t>VII</t>
  </si>
  <si>
    <t>VIII</t>
  </si>
  <si>
    <t>Zajęcia z zakresu pomocy psychologiczno-pedagogicznej</t>
  </si>
  <si>
    <t>Przedmioty w zakresie rozszerzonym lub uzupełniającym</t>
  </si>
  <si>
    <t>Pracownia lutnicza - ćwiczenia</t>
  </si>
  <si>
    <t>specjalność: wokalistyka (4-letni cykl**)</t>
  </si>
  <si>
    <t xml:space="preserve">Podział na grupy w </t>
  </si>
  <si>
    <t>przedmiot /specjalizacja</t>
  </si>
  <si>
    <t>Specjalizacja</t>
  </si>
  <si>
    <t>Zestawienie liczby godzin specjalności/specjalizacji</t>
  </si>
  <si>
    <t>w tym</t>
  </si>
  <si>
    <t xml:space="preserve">w tym </t>
  </si>
  <si>
    <t>zawód: muzyk 343602</t>
  </si>
  <si>
    <t>Przedmioty wypisać w zakładce "Lista…"</t>
  </si>
  <si>
    <t>urlopy macioerzyńskie i bezpłatne</t>
  </si>
  <si>
    <t>i)</t>
  </si>
  <si>
    <t/>
  </si>
  <si>
    <t>2.  Słownik można uzupełniać tylko w polach kolorowych - zielonkawych o przedmioty niewymienione w wykazie przedmiotów. Np.  dodatkowe. Wpisać przed wypełnieniem tabel!!! Wg reguły wpisanych:).</t>
  </si>
  <si>
    <t>9. Religia, etyka, wychowanie do życia w rodzinie wpisać w "Inne zajęcia edukacyjne"</t>
  </si>
  <si>
    <t xml:space="preserve">"zakres zaj. edukacyjnych" dla przedmiotów ogólnokształcacych (Podstawowy, Rozszerzony) </t>
  </si>
  <si>
    <t>dykcja z recytacja</t>
  </si>
  <si>
    <t>Edukacja informatyczna</t>
  </si>
  <si>
    <t>edukacja informatyczna</t>
  </si>
  <si>
    <t>Edukacja językowa</t>
  </si>
  <si>
    <t>edukacja jezykowa</t>
  </si>
  <si>
    <t>Gra a vista</t>
  </si>
  <si>
    <t>dodatkowe zajęcia edukacyjne</t>
  </si>
  <si>
    <t>dze</t>
  </si>
  <si>
    <t>Liczba godz.dodatkowych zajęć edukacyjnych =</t>
  </si>
  <si>
    <t>egzamin ośmioklasisty</t>
  </si>
  <si>
    <t>I st</t>
  </si>
  <si>
    <t>II st</t>
  </si>
  <si>
    <t>Liczba godzin w cyklu =</t>
  </si>
  <si>
    <t>zespół instrumentalny</t>
  </si>
  <si>
    <t>technika</t>
  </si>
  <si>
    <t>Historia  jazzu z literaturą</t>
  </si>
  <si>
    <t>Kalendarz</t>
  </si>
  <si>
    <t>Opinia wizytatora CEA*:</t>
  </si>
  <si>
    <t>w przypadku szkół prowadzonych przez inny organ niż  MKiDN</t>
  </si>
  <si>
    <t>przy 10 godz. tygodniowo=</t>
  </si>
  <si>
    <t>przy 12 godz. tygodniowo=</t>
  </si>
  <si>
    <t>przy 15 godz. tygodniowo=</t>
  </si>
  <si>
    <t>Pieczęć i podpis osoby zatwierdzającej</t>
  </si>
  <si>
    <t>* w przypadku opinii negatywnej, wizytator dołączy szczegółowe uzasadnienie</t>
  </si>
  <si>
    <t>NIE</t>
  </si>
  <si>
    <t>TAK</t>
  </si>
  <si>
    <t>zajęcia świetlicowe</t>
  </si>
  <si>
    <t>zśw</t>
  </si>
  <si>
    <t>Liczba oddziałów</t>
  </si>
  <si>
    <t>Liczba uczniów z orzeczeniami PPP</t>
  </si>
  <si>
    <t>Kalendarz B</t>
  </si>
  <si>
    <t>Forma zajęć</t>
  </si>
  <si>
    <t>Liczba uczestn.</t>
  </si>
  <si>
    <t>Klasy /oddziały</t>
  </si>
  <si>
    <t>Prowadzący zajęcia</t>
  </si>
  <si>
    <t>Cel i założenia programowe</t>
  </si>
  <si>
    <t xml:space="preserve">Szczegółowy harmonogram zajęć realizowanych w formie innej niż lekcyjno-klasowej </t>
  </si>
  <si>
    <t>01.09.2018 - 31.08.2019</t>
  </si>
  <si>
    <t>03.09.2018 - 21.06.2019</t>
  </si>
  <si>
    <t xml:space="preserve">23 - 31.12.2018 </t>
  </si>
  <si>
    <t>11 - 16.04.2019</t>
  </si>
  <si>
    <t>22.06 - 31.08.2019</t>
  </si>
  <si>
    <t>03.09.2018 - ??</t>
  </si>
  <si>
    <t>w załączeniu szczegółowy harmonogram planowanych zajęć (zakł = kal.harmszc.)</t>
  </si>
  <si>
    <t>urlopy macioerzyńskie i bezpłatne w przeliczeniu na etaty</t>
  </si>
  <si>
    <t>Liczba zajęć świetlicowych</t>
  </si>
  <si>
    <t>przygotowanie pedagogiczne /  uczelnia, instytut</t>
  </si>
  <si>
    <t>Przedmiot                     grupa</t>
  </si>
  <si>
    <t xml:space="preserve"> - wypełniony przykładowo (wpisać swoje danew- żółte pola), zajęcia w cyklu poza k-l uśrednić na szkołę.</t>
  </si>
  <si>
    <t>Dla szkół muzycznych I st.-wpisz liczbę uczniów</t>
  </si>
  <si>
    <t>Podział na grupy</t>
  </si>
  <si>
    <t xml:space="preserve">Razem grup </t>
  </si>
  <si>
    <t>Dla szkół muzycznych I i II st. - wpisz liczbę uczniów</t>
  </si>
  <si>
    <t>SM I i II st.</t>
  </si>
  <si>
    <t>Dla szkół muzycznych II st. - wpisz liczbę uczniów</t>
  </si>
  <si>
    <t>Liczba grup w klasie</t>
  </si>
  <si>
    <t>Suma grup I st.</t>
  </si>
  <si>
    <t>Suma grup II st.</t>
  </si>
  <si>
    <t>Razem grup</t>
  </si>
  <si>
    <t>Dla ogólnokształcących szkół muzycznych - wpisz liczbę uczniów</t>
  </si>
  <si>
    <t>OSM I i II st</t>
  </si>
  <si>
    <t>Liczba uczniów w oddziale</t>
  </si>
  <si>
    <t>Liczba uczniów w oddziałach</t>
  </si>
  <si>
    <t>Przedmiot                       grupa</t>
  </si>
  <si>
    <t>Przedmiot                            grupa</t>
  </si>
  <si>
    <t>Przedmiot                          grupa</t>
  </si>
  <si>
    <t>Wykształcenie kierunkowe- uczelnia, wydział, kierunek, specjalność; ew.średnie- szkoła zawód</t>
  </si>
  <si>
    <t>Nauczyciele realizujący obowiązkowo wymiar =&gt;20 godzin tygodniowo (pedagog, psycholog,…)</t>
  </si>
  <si>
    <t>art18</t>
  </si>
  <si>
    <t>Razem uczniów w klasach:</t>
  </si>
  <si>
    <t>Nauczyciele realizujący inny wymiar godzin w etacie lub łączący etaty o różnych wymiarach godzin</t>
  </si>
  <si>
    <t>NAUCZYCIELE REALIZUJĄCY INNY WYMIAR GODZIN ETATOWYCH W TYG. LUB ŁĄCZĄCY  ETATY O RÓŻNYCH WYMIARACH GODZIN ETATOWYCH</t>
  </si>
  <si>
    <t>Uwaga</t>
  </si>
  <si>
    <t>Dodano pozycję przed urlopami: "NAUCZYCIELE REALIZUJĄCY INNY WYMIAR GODZIN ETATOWYCH W TYG. LUB ŁĄCZĄCY  ETATY O RÓŻNYCH WYMIARACH GODZIN ETATOWYCH"</t>
  </si>
  <si>
    <t>Region I - Zachodniopomorski</t>
  </si>
  <si>
    <t>Region X - Małopolski, Świętokrzyski</t>
  </si>
  <si>
    <t>Region XIV - XV - Warmińsko-Mazurski i Podlaski</t>
  </si>
  <si>
    <t>Nauczyciele zawodu realizujący obowiązkowo wymiar 20 godzin tygodniowo</t>
  </si>
  <si>
    <t>NAUCZYCIELE ZAWODU REALIZUJĄCY OBOWIĄZKOWY WYMIAR 20 GODZIN TYGODNIOWO</t>
  </si>
  <si>
    <t>NAUCZYCIELE  REALIZUJĄCY OBOWIĄZKOWY WYMIAR =&gt;20 GODZIN TYGODNIOWO (psycholog, pedagog szk)</t>
  </si>
  <si>
    <t>.</t>
  </si>
  <si>
    <t>- w tym w klasach dyplomowych</t>
  </si>
  <si>
    <t>Zaopiniowane przez Związki zawodowe:</t>
  </si>
  <si>
    <t>historia i społeczeństwo</t>
  </si>
  <si>
    <t>historia sztuki</t>
  </si>
  <si>
    <t>fortepian dla wokalistyki</t>
  </si>
  <si>
    <t>fortepian obowiązkowy</t>
  </si>
  <si>
    <t>ćwiczenia z harmonii</t>
  </si>
  <si>
    <t>ćwiczenia z kompozycji</t>
  </si>
  <si>
    <t>czytanie nut głosem</t>
  </si>
  <si>
    <t>audycje muzyczne</t>
  </si>
  <si>
    <t>harmonia jazz.z p.impr.</t>
  </si>
  <si>
    <t>historia jazzu z literaturą</t>
  </si>
  <si>
    <t>historia sztuki lutniczej</t>
  </si>
  <si>
    <t>instrumentoznawstwo</t>
  </si>
  <si>
    <t>instrumenty ludowy</t>
  </si>
  <si>
    <t>kształcenie słuchu</t>
  </si>
  <si>
    <t>literatura muzyczna</t>
  </si>
  <si>
    <t>metodyka nauczania rytm.</t>
  </si>
  <si>
    <t>projektowanie i model.</t>
  </si>
  <si>
    <t>przedmiot główny</t>
  </si>
  <si>
    <t>wiedza o społeczeństwie</t>
  </si>
  <si>
    <t>wych.do życ. w rodz.</t>
  </si>
  <si>
    <t xml:space="preserve">zajęcia artystyczne </t>
  </si>
  <si>
    <t>zajęcia indywidywidualne</t>
  </si>
  <si>
    <t>zajęcia komputerowe</t>
  </si>
  <si>
    <t>zajęcia z akompaniatorem</t>
  </si>
  <si>
    <t>zajęcia z wychowawcą</t>
  </si>
  <si>
    <t>ruch sceniczny</t>
  </si>
  <si>
    <t>podstawy aranżacji</t>
  </si>
  <si>
    <t>podstawy przedsiębiorcz.</t>
  </si>
  <si>
    <t>instrument dodatkowy</t>
  </si>
  <si>
    <t>improwizacja organowa</t>
  </si>
  <si>
    <t>improwizacja fortepianowa</t>
  </si>
  <si>
    <t>fortepian obowiązkowy jazz.</t>
  </si>
  <si>
    <t>ekonomia w praktyce</t>
  </si>
  <si>
    <t>instrj</t>
  </si>
  <si>
    <t>wok.</t>
  </si>
  <si>
    <t>wok.jaz.</t>
  </si>
  <si>
    <t>combo (zesp.jazzowy)</t>
  </si>
  <si>
    <t>historia muzyki z lit.muz.</t>
  </si>
  <si>
    <t>zasady muz. elel.ed.nut</t>
  </si>
  <si>
    <t>zespół muzyki rozywej</t>
  </si>
  <si>
    <t>zespół perkusyjny</t>
  </si>
  <si>
    <t>konsultacje językowe</t>
  </si>
  <si>
    <t>instrument główny-jazzowy</t>
  </si>
  <si>
    <t>płatne urlopy zdrowotne</t>
  </si>
  <si>
    <t>uzupełniających</t>
  </si>
  <si>
    <t>U</t>
  </si>
  <si>
    <t>miejscowosc</t>
  </si>
  <si>
    <t>Liczba oddz.</t>
  </si>
  <si>
    <t>Liczba dz.</t>
  </si>
  <si>
    <t>Liczba chł.</t>
  </si>
  <si>
    <r>
      <t>NAUCZYCIELE NA URLOPACH PŁATNYCH</t>
    </r>
    <r>
      <rPr>
        <b/>
        <sz val="8"/>
        <rFont val="Arial CE"/>
        <charset val="238"/>
      </rPr>
      <t xml:space="preserve"> (urlopy zdrowotne, stan nieczynny, inne)</t>
    </r>
  </si>
  <si>
    <r>
      <t xml:space="preserve">NAUCZYCIELE NA URLOPACH BEZPŁATNYCH </t>
    </r>
    <r>
      <rPr>
        <b/>
        <sz val="8"/>
        <rFont val="Arial CE"/>
        <charset val="238"/>
      </rPr>
      <t>(urlopy bezpłatne,macierzyńskie, urlopy wychowawcze, i inne)</t>
    </r>
  </si>
  <si>
    <t>L E G E N D A    2022</t>
  </si>
  <si>
    <r>
      <t xml:space="preserve">3.  Proszę zmienić </t>
    </r>
    <r>
      <rPr>
        <b/>
        <u/>
        <sz val="10"/>
        <color indexed="10"/>
        <rFont val="Arial CE"/>
        <charset val="238"/>
      </rPr>
      <t>nazwę pliku</t>
    </r>
    <r>
      <rPr>
        <sz val="10"/>
        <rFont val="Arial CE"/>
        <charset val="238"/>
      </rPr>
      <t xml:space="preserve"> organizacji zgodnie z zasadami przekazanymi przez CEA</t>
    </r>
  </si>
  <si>
    <t>W stopce zakladek zminić rok szkolny na 2022/2023</t>
  </si>
  <si>
    <t>JST</t>
  </si>
  <si>
    <t>Historia i teraźniejszość</t>
  </si>
  <si>
    <t>historia i teraźniejszość</t>
  </si>
  <si>
    <t>2022/2023</t>
  </si>
  <si>
    <t>nagrody dyrektora szkoły</t>
  </si>
  <si>
    <t>Środki przydzielone § 4790* i § 4010 na 2022 r.</t>
  </si>
  <si>
    <t>Planowane wykorzystanie §4790* i §4010 od 1.01 do 31.08.2022 r.</t>
  </si>
  <si>
    <t>Planowane wykorzystanie §4790 i  §4010 od 1.09 do 31.12. 2022 r.</t>
  </si>
  <si>
    <t>realizowanych w roku szkolnym 2021/2022</t>
  </si>
  <si>
    <t>planowane w roku 2022/2023</t>
  </si>
  <si>
    <t xml:space="preserve">          Oświadczam, że przedłożony arkusz organizacji roku szkolnego ma pokrycie w środkach na wynagrodzenia przydzielonych szkole na rok 2022 ( § 4790 - nauczyciele, § 4010 - administracja i obsługa) , zgodnie z poniższym zestawieniem:</t>
  </si>
  <si>
    <r>
      <t xml:space="preserve">OSM </t>
    </r>
    <r>
      <rPr>
        <b/>
        <sz val="12"/>
        <color rgb="FFFF0000"/>
        <rFont val="Arial CE"/>
        <charset val="238"/>
      </rPr>
      <t>dotychczasowa</t>
    </r>
  </si>
  <si>
    <t>Liczba grup</t>
  </si>
  <si>
    <t>Instrument główny / przedmiot główny</t>
  </si>
  <si>
    <t>8-letni cykl</t>
  </si>
  <si>
    <t xml:space="preserve">Absolwenci SM I st. i OSM I st. w roku </t>
  </si>
  <si>
    <t>Specjalność rytmika</t>
  </si>
  <si>
    <t>Specjalność wokalistyka</t>
  </si>
  <si>
    <t>Specjalność instrumentalistyka</t>
  </si>
  <si>
    <t>Specjalność instr. jazzowa</t>
  </si>
  <si>
    <t>Specjalność wokalistyka jazzowa</t>
  </si>
  <si>
    <t>OSM II st. (6-letni cykl)</t>
  </si>
  <si>
    <t>OSM II st. (4-letni cykl)</t>
  </si>
  <si>
    <t xml:space="preserve">Absolwenci SM II st. i OSM II st.  w roku </t>
  </si>
  <si>
    <t>Liczba uczniów w grupach</t>
  </si>
  <si>
    <t>Liczba grup z poszczególnych przedmiotów w klasach i pozaklasowych</t>
  </si>
  <si>
    <t>pozakl</t>
  </si>
  <si>
    <t>ośmioletni</t>
  </si>
  <si>
    <t>instrument główny</t>
  </si>
  <si>
    <t xml:space="preserve">S p e c y f i k a c j a  wg instumentu głównego w </t>
  </si>
  <si>
    <t>Specjalnośćł wokalistyka</t>
  </si>
  <si>
    <t>Specjalność instrumentalistyka jazzowa</t>
  </si>
  <si>
    <t>Specjalnośćł wokalistyka jazzowa</t>
  </si>
  <si>
    <t>OSM I  st.</t>
  </si>
  <si>
    <t xml:space="preserve">Liczba uczniów </t>
  </si>
  <si>
    <t>instrument główny / przedmiot główny</t>
  </si>
  <si>
    <t>inne instrumenty</t>
  </si>
  <si>
    <t>Specjalność lutnictwo</t>
  </si>
  <si>
    <t>Specjalność  wokalistyka</t>
  </si>
  <si>
    <t>Specjalność instrument. jazzowa</t>
  </si>
  <si>
    <t xml:space="preserve">S p e c y f i k a c j a  wg specjalności w </t>
  </si>
  <si>
    <t>Podstawy rytmiki</t>
  </si>
  <si>
    <t>OSM II st (6)</t>
  </si>
  <si>
    <t>dotychczasowe</t>
  </si>
  <si>
    <t>Plastyka lub filozofia, lub j.łaciński i kultura antyczna</t>
  </si>
  <si>
    <t xml:space="preserve"> ZAJĘCIA EDUKACYJNE</t>
  </si>
  <si>
    <t>OSM II st (4)</t>
  </si>
  <si>
    <t>Filozofia lub plastyka, lub j.łaciński i kultura antyczna</t>
  </si>
  <si>
    <t>dotychczasowa</t>
  </si>
  <si>
    <t>KLASA</t>
  </si>
  <si>
    <t>Liczba godzin tygodniowo</t>
  </si>
  <si>
    <t>dotychczasowy</t>
  </si>
  <si>
    <t xml:space="preserve">specjalność: wokalistyka </t>
  </si>
  <si>
    <t>Region VIII- Opolski</t>
  </si>
  <si>
    <t>Region IX -Śląski</t>
  </si>
  <si>
    <t>Organu prow.</t>
  </si>
  <si>
    <t>Organ prow.:</t>
  </si>
  <si>
    <t>MKiDN</t>
  </si>
  <si>
    <t>Region IV - Kujawsko - Pomorski</t>
  </si>
  <si>
    <t>podstawy rytmiki</t>
  </si>
  <si>
    <t xml:space="preserve">S p e c y f i k a c j a  wg specjalności </t>
  </si>
  <si>
    <t xml:space="preserve">Specyfikacja  wg instrumentu głównego/przedm. głównego w </t>
  </si>
  <si>
    <t>Podstawy rytmiki / rytmika</t>
  </si>
  <si>
    <t>Specjalność  lutnictwo</t>
  </si>
  <si>
    <t>Rytmika / Podstawy rytmiki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</si>
</sst>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4" formatCode="_-* #,##0.00\ &quot;zł&quot;_-;\-* #,##0.00\ &quot;zł&quot;_-;_-* &quot;-&quot;??\ &quot;zł&quot;_-;_-@_-"/>
    <numFmt numFmtId="164" formatCode="_-* #,##0.00\ _z_ł_-;\-* #,##0.00\ _z_ł_-;_-* &quot;-&quot;??\ _z_ł_-;_-@_-"/>
    <numFmt numFmtId="165" formatCode="00\-000"/>
    <numFmt numFmtId="166" formatCode="0.0"/>
    <numFmt numFmtId="167" formatCode="[$-415]d\ mmmm\ yyyy;@"/>
    <numFmt numFmtId="168" formatCode="0.0%"/>
    <numFmt numFmtId="169" formatCode="[&lt;=9999999]###\-##\-##;\(###\)\ ###\-##\-##"/>
    <numFmt numFmtId="170" formatCode="#,##0.00\ &quot;zł&quot;"/>
    <numFmt numFmtId="171" formatCode="mmmm\,\ yyyy"/>
    <numFmt numFmtId="172" formatCode="[$-F800]dddd\,\ mmmm\ dd\,\ yyyy"/>
  </numFmts>
  <fonts count="216">
    <font>
      <sz val="10"/>
      <name val="Arial CE"/>
      <charset val="238"/>
    </font>
    <font>
      <sz val="11"/>
      <color theme="1"/>
      <name val="Czcionka tekstu podstawowego"/>
      <family val="2"/>
      <charset val="238"/>
    </font>
    <font>
      <sz val="10"/>
      <name val="Arial CE"/>
      <charset val="238"/>
    </font>
    <font>
      <sz val="10"/>
      <name val="Arial CE"/>
      <family val="2"/>
      <charset val="238"/>
    </font>
    <font>
      <sz val="28"/>
      <name val="Arial CE"/>
      <family val="2"/>
      <charset val="238"/>
    </font>
    <font>
      <sz val="9"/>
      <name val="Arial CE"/>
      <family val="2"/>
      <charset val="238"/>
    </font>
    <font>
      <b/>
      <sz val="9"/>
      <name val="Arial CE"/>
      <family val="2"/>
      <charset val="238"/>
    </font>
    <font>
      <b/>
      <sz val="60"/>
      <name val="Times New Roman CE"/>
      <family val="1"/>
      <charset val="238"/>
    </font>
    <font>
      <b/>
      <sz val="10"/>
      <name val="Arial CE"/>
      <family val="2"/>
      <charset val="238"/>
    </font>
    <font>
      <b/>
      <sz val="14"/>
      <name val="Arial CE"/>
      <family val="2"/>
      <charset val="238"/>
    </font>
    <font>
      <b/>
      <sz val="12"/>
      <name val="Arial CE"/>
      <family val="2"/>
      <charset val="238"/>
    </font>
    <font>
      <sz val="6"/>
      <name val="Arial CE"/>
      <family val="2"/>
      <charset val="238"/>
    </font>
    <font>
      <sz val="8"/>
      <name val="Arial CE"/>
      <charset val="238"/>
    </font>
    <font>
      <b/>
      <sz val="14"/>
      <name val="Arial CE"/>
      <charset val="238"/>
    </font>
    <font>
      <sz val="10"/>
      <name val="Arial CE"/>
      <charset val="238"/>
    </font>
    <font>
      <sz val="12"/>
      <name val="Arial CE"/>
      <family val="2"/>
      <charset val="238"/>
    </font>
    <font>
      <sz val="10"/>
      <name val="Times New Roman"/>
      <family val="1"/>
    </font>
    <font>
      <sz val="8"/>
      <name val="Times New Roman"/>
      <family val="1"/>
    </font>
    <font>
      <sz val="5"/>
      <name val="Arial CE"/>
      <family val="2"/>
      <charset val="238"/>
    </font>
    <font>
      <b/>
      <sz val="10"/>
      <name val="Arial CE"/>
      <charset val="238"/>
    </font>
    <font>
      <b/>
      <sz val="12"/>
      <name val="Arial CE"/>
      <charset val="238"/>
    </font>
    <font>
      <i/>
      <sz val="8"/>
      <name val="Arial CE"/>
      <charset val="238"/>
    </font>
    <font>
      <b/>
      <sz val="7"/>
      <name val="Arial CE"/>
      <charset val="238"/>
    </font>
    <font>
      <sz val="10"/>
      <name val="Arial"/>
      <family val="2"/>
      <charset val="238"/>
    </font>
    <font>
      <b/>
      <sz val="10"/>
      <name val="Arial"/>
      <family val="2"/>
      <charset val="238"/>
    </font>
    <font>
      <b/>
      <sz val="14"/>
      <name val="Arial"/>
      <family val="2"/>
      <charset val="238"/>
    </font>
    <font>
      <b/>
      <i/>
      <sz val="14"/>
      <color indexed="10"/>
      <name val="Arial"/>
      <family val="2"/>
      <charset val="238"/>
    </font>
    <font>
      <i/>
      <sz val="8"/>
      <name val="Arial"/>
      <family val="2"/>
      <charset val="238"/>
    </font>
    <font>
      <sz val="9"/>
      <name val="Arial"/>
      <family val="2"/>
      <charset val="238"/>
    </font>
    <font>
      <b/>
      <sz val="9"/>
      <name val="Arial"/>
      <family val="2"/>
      <charset val="238"/>
    </font>
    <font>
      <sz val="7"/>
      <name val="Arial"/>
      <family val="2"/>
      <charset val="238"/>
    </font>
    <font>
      <i/>
      <sz val="10"/>
      <name val="Arial"/>
      <family val="2"/>
      <charset val="238"/>
    </font>
    <font>
      <b/>
      <i/>
      <sz val="10"/>
      <name val="Arial"/>
      <family val="2"/>
      <charset val="238"/>
    </font>
    <font>
      <sz val="6"/>
      <name val="Arial"/>
      <family val="2"/>
      <charset val="238"/>
    </font>
    <font>
      <b/>
      <i/>
      <sz val="12"/>
      <name val="Arial"/>
      <family val="2"/>
      <charset val="238"/>
    </font>
    <font>
      <sz val="8"/>
      <name val="Arial"/>
      <family val="2"/>
      <charset val="238"/>
    </font>
    <font>
      <b/>
      <sz val="14"/>
      <color indexed="12"/>
      <name val="Arial"/>
      <family val="2"/>
      <charset val="238"/>
    </font>
    <font>
      <b/>
      <sz val="8"/>
      <name val="Arial"/>
      <family val="2"/>
      <charset val="238"/>
    </font>
    <font>
      <b/>
      <sz val="12"/>
      <name val="Arial"/>
      <family val="2"/>
      <charset val="238"/>
    </font>
    <font>
      <sz val="11"/>
      <name val="Arial CE"/>
      <family val="2"/>
      <charset val="238"/>
    </font>
    <font>
      <b/>
      <sz val="11"/>
      <name val="Arial CE"/>
      <family val="2"/>
      <charset val="238"/>
    </font>
    <font>
      <b/>
      <sz val="16"/>
      <name val="Arial"/>
      <family val="2"/>
      <charset val="238"/>
    </font>
    <font>
      <b/>
      <sz val="20"/>
      <name val="Arial"/>
      <family val="2"/>
      <charset val="238"/>
    </font>
    <font>
      <sz val="11"/>
      <name val="Arial"/>
      <family val="2"/>
      <charset val="238"/>
    </font>
    <font>
      <b/>
      <sz val="11"/>
      <name val="Arial"/>
      <family val="2"/>
      <charset val="238"/>
    </font>
    <font>
      <b/>
      <sz val="8"/>
      <name val="Arial CE"/>
      <charset val="238"/>
    </font>
    <font>
      <sz val="11"/>
      <name val="Arial CE"/>
      <charset val="238"/>
    </font>
    <font>
      <b/>
      <sz val="9"/>
      <name val="Arial CE"/>
      <charset val="238"/>
    </font>
    <font>
      <b/>
      <sz val="11"/>
      <name val="Arial CE"/>
      <charset val="238"/>
    </font>
    <font>
      <sz val="12"/>
      <color indexed="81"/>
      <name val="Tahoma"/>
      <family val="2"/>
      <charset val="238"/>
    </font>
    <font>
      <b/>
      <sz val="15"/>
      <name val="Arial CE"/>
      <family val="2"/>
      <charset val="238"/>
    </font>
    <font>
      <sz val="7"/>
      <name val="Arial CE"/>
      <family val="2"/>
      <charset val="238"/>
    </font>
    <font>
      <sz val="12"/>
      <name val="Arial CE"/>
      <charset val="238"/>
    </font>
    <font>
      <b/>
      <sz val="16"/>
      <name val="Arial CE"/>
      <charset val="238"/>
    </font>
    <font>
      <b/>
      <i/>
      <sz val="9"/>
      <name val="Arial"/>
      <family val="2"/>
      <charset val="238"/>
    </font>
    <font>
      <sz val="8"/>
      <name val="Arial Narrow"/>
      <family val="2"/>
      <charset val="238"/>
    </font>
    <font>
      <sz val="8"/>
      <color indexed="81"/>
      <name val="Tahoma"/>
      <family val="2"/>
      <charset val="238"/>
    </font>
    <font>
      <b/>
      <sz val="8"/>
      <color indexed="81"/>
      <name val="Tahoma"/>
      <family val="2"/>
      <charset val="238"/>
    </font>
    <font>
      <b/>
      <i/>
      <sz val="11"/>
      <name val="Arial"/>
      <family val="2"/>
      <charset val="238"/>
    </font>
    <font>
      <b/>
      <sz val="24"/>
      <color indexed="10"/>
      <name val="Arial"/>
      <family val="2"/>
      <charset val="238"/>
    </font>
    <font>
      <b/>
      <sz val="10"/>
      <color indexed="81"/>
      <name val="Tahoma"/>
      <family val="2"/>
      <charset val="238"/>
    </font>
    <font>
      <b/>
      <i/>
      <sz val="11"/>
      <name val="Arial Narrow"/>
      <family val="2"/>
      <charset val="238"/>
    </font>
    <font>
      <b/>
      <sz val="11"/>
      <color indexed="12"/>
      <name val="Arial CE"/>
      <charset val="238"/>
    </font>
    <font>
      <b/>
      <sz val="12"/>
      <color indexed="10"/>
      <name val="Arial CE"/>
      <charset val="238"/>
    </font>
    <font>
      <sz val="7"/>
      <name val="Arial Narrow"/>
      <family val="2"/>
      <charset val="238"/>
    </font>
    <font>
      <sz val="9"/>
      <name val="Arial CE"/>
      <charset val="238"/>
    </font>
    <font>
      <b/>
      <sz val="8"/>
      <name val="Arial CE"/>
      <family val="2"/>
      <charset val="238"/>
    </font>
    <font>
      <b/>
      <sz val="10"/>
      <color indexed="12"/>
      <name val="Arial CE"/>
      <charset val="238"/>
    </font>
    <font>
      <sz val="7"/>
      <name val="Arial CE"/>
      <charset val="238"/>
    </font>
    <font>
      <b/>
      <sz val="15"/>
      <color indexed="10"/>
      <name val="Arial"/>
      <family val="2"/>
    </font>
    <font>
      <b/>
      <sz val="8"/>
      <color indexed="10"/>
      <name val="Tahoma"/>
      <family val="2"/>
      <charset val="238"/>
    </font>
    <font>
      <sz val="8"/>
      <color indexed="10"/>
      <name val="Tahoma"/>
      <family val="2"/>
      <charset val="238"/>
    </font>
    <font>
      <i/>
      <sz val="11"/>
      <name val="Arial CE"/>
      <charset val="238"/>
    </font>
    <font>
      <b/>
      <sz val="9"/>
      <color indexed="48"/>
      <name val="Arial"/>
      <family val="2"/>
      <charset val="238"/>
    </font>
    <font>
      <b/>
      <sz val="20"/>
      <name val="Arial CE"/>
      <charset val="238"/>
    </font>
    <font>
      <sz val="14"/>
      <name val="Arial CE"/>
      <charset val="238"/>
    </font>
    <font>
      <b/>
      <i/>
      <sz val="14"/>
      <name val="Arial"/>
      <family val="2"/>
      <charset val="238"/>
    </font>
    <font>
      <b/>
      <sz val="12"/>
      <color indexed="12"/>
      <name val="Arial CE"/>
      <charset val="238"/>
    </font>
    <font>
      <b/>
      <sz val="9"/>
      <name val="Arial Narrow"/>
      <family val="2"/>
      <charset val="238"/>
    </font>
    <font>
      <i/>
      <sz val="11"/>
      <name val="Arial"/>
      <family val="2"/>
      <charset val="238"/>
    </font>
    <font>
      <b/>
      <sz val="14"/>
      <color indexed="10"/>
      <name val="Arial"/>
      <family val="2"/>
      <charset val="238"/>
    </font>
    <font>
      <sz val="12"/>
      <name val="Times New Roman"/>
      <family val="1"/>
    </font>
    <font>
      <b/>
      <sz val="10"/>
      <name val="Times New Roman"/>
      <family val="1"/>
    </font>
    <font>
      <b/>
      <sz val="22"/>
      <name val="Arial CE"/>
      <charset val="238"/>
    </font>
    <font>
      <b/>
      <sz val="14"/>
      <color indexed="10"/>
      <name val="Arial CE"/>
      <charset val="238"/>
    </font>
    <font>
      <b/>
      <sz val="16"/>
      <color indexed="10"/>
      <name val="Arial CE"/>
      <charset val="238"/>
    </font>
    <font>
      <b/>
      <sz val="10"/>
      <color indexed="30"/>
      <name val="Arial CE"/>
      <charset val="238"/>
    </font>
    <font>
      <sz val="12"/>
      <color indexed="10"/>
      <name val="Arial CE"/>
      <charset val="238"/>
    </font>
    <font>
      <sz val="20"/>
      <name val="Lucida Handwriting"/>
      <family val="4"/>
    </font>
    <font>
      <i/>
      <sz val="9"/>
      <name val="Arial"/>
      <family val="2"/>
      <charset val="238"/>
    </font>
    <font>
      <b/>
      <sz val="20"/>
      <color indexed="10"/>
      <name val="Arial CE"/>
      <charset val="238"/>
    </font>
    <font>
      <b/>
      <sz val="16"/>
      <color indexed="10"/>
      <name val="Arial CE"/>
      <family val="2"/>
      <charset val="238"/>
    </font>
    <font>
      <b/>
      <sz val="14"/>
      <color indexed="10"/>
      <name val="Arial CE"/>
      <family val="2"/>
      <charset val="238"/>
    </font>
    <font>
      <b/>
      <sz val="13"/>
      <name val="Arial CE"/>
      <charset val="238"/>
    </font>
    <font>
      <b/>
      <i/>
      <sz val="10"/>
      <name val="Arial CE"/>
      <charset val="238"/>
    </font>
    <font>
      <b/>
      <sz val="16"/>
      <name val="Arial CE"/>
      <family val="2"/>
      <charset val="238"/>
    </font>
    <font>
      <b/>
      <sz val="12"/>
      <color indexed="10"/>
      <name val="Arial CE"/>
      <family val="2"/>
      <charset val="238"/>
    </font>
    <font>
      <b/>
      <sz val="18"/>
      <color indexed="10"/>
      <name val="Arial"/>
      <family val="2"/>
      <charset val="238"/>
    </font>
    <font>
      <b/>
      <sz val="12"/>
      <color indexed="10"/>
      <name val="Arial"/>
      <family val="2"/>
      <charset val="238"/>
    </font>
    <font>
      <i/>
      <sz val="10"/>
      <name val="Arial CE"/>
      <charset val="238"/>
    </font>
    <font>
      <b/>
      <sz val="12"/>
      <color indexed="30"/>
      <name val="Arial"/>
      <family val="2"/>
      <charset val="238"/>
    </font>
    <font>
      <b/>
      <sz val="11"/>
      <color indexed="30"/>
      <name val="Arial"/>
      <family val="2"/>
      <charset val="238"/>
    </font>
    <font>
      <b/>
      <sz val="10"/>
      <color indexed="30"/>
      <name val="Arial"/>
      <family val="2"/>
      <charset val="238"/>
    </font>
    <font>
      <b/>
      <sz val="14"/>
      <color indexed="10"/>
      <name val="Arial"/>
      <family val="2"/>
    </font>
    <font>
      <b/>
      <i/>
      <sz val="16"/>
      <name val="Arial"/>
      <family val="2"/>
      <charset val="238"/>
    </font>
    <font>
      <b/>
      <sz val="16"/>
      <color indexed="12"/>
      <name val="Arial CE"/>
      <charset val="238"/>
    </font>
    <font>
      <b/>
      <sz val="10"/>
      <color indexed="10"/>
      <name val="Arial CE"/>
      <charset val="238"/>
    </font>
    <font>
      <b/>
      <sz val="11"/>
      <color indexed="10"/>
      <name val="Arial CE"/>
      <charset val="238"/>
    </font>
    <font>
      <i/>
      <sz val="12"/>
      <name val="Arial CE"/>
      <charset val="238"/>
    </font>
    <font>
      <b/>
      <sz val="20"/>
      <color rgb="FFFF0000"/>
      <name val="Arial"/>
      <family val="2"/>
      <charset val="238"/>
    </font>
    <font>
      <b/>
      <sz val="16"/>
      <color rgb="FF0000FF"/>
      <name val="Arial CE"/>
      <charset val="238"/>
    </font>
    <font>
      <b/>
      <sz val="12"/>
      <color rgb="FFFF0000"/>
      <name val="Arial CE"/>
      <charset val="238"/>
    </font>
    <font>
      <b/>
      <sz val="12"/>
      <color rgb="FF0000FF"/>
      <name val="Arial CE"/>
      <charset val="238"/>
    </font>
    <font>
      <sz val="9"/>
      <color indexed="81"/>
      <name val="Tahoma"/>
      <family val="2"/>
      <charset val="238"/>
    </font>
    <font>
      <b/>
      <sz val="9"/>
      <color indexed="81"/>
      <name val="Tahoma"/>
      <family val="2"/>
      <charset val="238"/>
    </font>
    <font>
      <sz val="10"/>
      <color rgb="FFFF0000"/>
      <name val="Arial CE"/>
      <charset val="238"/>
    </font>
    <font>
      <b/>
      <sz val="20"/>
      <color rgb="FF0066FF"/>
      <name val="Arial CE"/>
      <charset val="238"/>
    </font>
    <font>
      <sz val="22"/>
      <name val="Arial CE"/>
      <charset val="238"/>
    </font>
    <font>
      <b/>
      <sz val="22"/>
      <color rgb="FF0066FF"/>
      <name val="Arial CE"/>
      <family val="2"/>
      <charset val="238"/>
    </font>
    <font>
      <sz val="22"/>
      <color rgb="FF0066FF"/>
      <name val="Arial CE"/>
      <family val="2"/>
      <charset val="238"/>
    </font>
    <font>
      <b/>
      <i/>
      <sz val="14"/>
      <color rgb="FF0066FF"/>
      <name val="Arial"/>
      <family val="2"/>
      <charset val="238"/>
    </font>
    <font>
      <u/>
      <sz val="10"/>
      <color theme="10"/>
      <name val="Arial CE"/>
      <charset val="238"/>
    </font>
    <font>
      <b/>
      <sz val="18"/>
      <color rgb="FFC00000"/>
      <name val="Arial"/>
      <family val="2"/>
    </font>
    <font>
      <b/>
      <sz val="22"/>
      <color rgb="FFC00000"/>
      <name val="Arial CE"/>
      <charset val="238"/>
    </font>
    <font>
      <b/>
      <sz val="15"/>
      <color rgb="FFC00000"/>
      <name val="Arial"/>
      <family val="2"/>
    </font>
    <font>
      <b/>
      <sz val="18"/>
      <name val="Arial CE"/>
      <charset val="238"/>
    </font>
    <font>
      <sz val="8"/>
      <color rgb="FFFF0000"/>
      <name val="Arial CE"/>
      <charset val="238"/>
    </font>
    <font>
      <b/>
      <sz val="10"/>
      <name val="Arial Narrow"/>
      <family val="2"/>
      <charset val="238"/>
    </font>
    <font>
      <b/>
      <sz val="12"/>
      <color rgb="FFFF0000"/>
      <name val="Arial"/>
      <family val="2"/>
      <charset val="238"/>
    </font>
    <font>
      <sz val="12"/>
      <name val="Arial"/>
      <family val="2"/>
      <charset val="238"/>
    </font>
    <font>
      <sz val="10"/>
      <color indexed="30"/>
      <name val="Arial"/>
      <family val="2"/>
      <charset val="238"/>
    </font>
    <font>
      <i/>
      <sz val="12"/>
      <name val="Arial"/>
      <family val="2"/>
      <charset val="238"/>
    </font>
    <font>
      <b/>
      <sz val="14"/>
      <color rgb="FFFF0000"/>
      <name val="Arial CE"/>
      <charset val="238"/>
    </font>
    <font>
      <sz val="10"/>
      <color theme="1"/>
      <name val="Czcionka tekstu podstawowego"/>
      <family val="2"/>
      <charset val="238"/>
    </font>
    <font>
      <sz val="7"/>
      <color rgb="FF000000"/>
      <name val="Czcionka tekstu podstawowego"/>
      <family val="2"/>
      <charset val="238"/>
    </font>
    <font>
      <sz val="12"/>
      <color rgb="FFFF0000"/>
      <name val="Arial"/>
      <family val="2"/>
      <charset val="238"/>
    </font>
    <font>
      <b/>
      <sz val="9"/>
      <color rgb="FFFF0000"/>
      <name val="Arial CE"/>
      <family val="2"/>
      <charset val="238"/>
    </font>
    <font>
      <sz val="9"/>
      <color rgb="FFFF0000"/>
      <name val="Arial CE"/>
      <family val="2"/>
      <charset val="238"/>
    </font>
    <font>
      <b/>
      <sz val="8"/>
      <color rgb="FF0070C0"/>
      <name val="Arial"/>
      <family val="2"/>
      <charset val="238"/>
    </font>
    <font>
      <sz val="11"/>
      <color indexed="8"/>
      <name val="Czcionka tekstu podstawowego"/>
      <family val="2"/>
      <charset val="238"/>
    </font>
    <font>
      <sz val="11"/>
      <color indexed="9"/>
      <name val="Czcionka tekstu podstawowego"/>
      <family val="2"/>
      <charset val="238"/>
    </font>
    <font>
      <sz val="11"/>
      <color indexed="62"/>
      <name val="Czcionka tekstu podstawowego"/>
      <family val="2"/>
      <charset val="238"/>
    </font>
    <font>
      <b/>
      <sz val="11"/>
      <color indexed="63"/>
      <name val="Czcionka tekstu podstawowego"/>
      <family val="2"/>
      <charset val="238"/>
    </font>
    <font>
      <sz val="11"/>
      <color indexed="17"/>
      <name val="Czcionka tekstu podstawowego"/>
      <family val="2"/>
      <charset val="238"/>
    </font>
    <font>
      <u/>
      <sz val="10"/>
      <color indexed="12"/>
      <name val="Arial CE"/>
      <charset val="238"/>
    </font>
    <font>
      <sz val="11"/>
      <color indexed="52"/>
      <name val="Czcionka tekstu podstawowego"/>
      <family val="2"/>
      <charset val="238"/>
    </font>
    <font>
      <b/>
      <sz val="11"/>
      <color indexed="9"/>
      <name val="Czcionka tekstu podstawowego"/>
      <family val="2"/>
      <charset val="238"/>
    </font>
    <font>
      <b/>
      <sz val="15"/>
      <color indexed="56"/>
      <name val="Czcionka tekstu podstawowego"/>
      <family val="2"/>
      <charset val="238"/>
    </font>
    <font>
      <b/>
      <sz val="13"/>
      <color indexed="56"/>
      <name val="Czcionka tekstu podstawowego"/>
      <family val="2"/>
      <charset val="238"/>
    </font>
    <font>
      <b/>
      <sz val="11"/>
      <color indexed="56"/>
      <name val="Czcionka tekstu podstawowego"/>
      <family val="2"/>
      <charset val="238"/>
    </font>
    <font>
      <sz val="11"/>
      <color indexed="60"/>
      <name val="Czcionka tekstu podstawowego"/>
      <family val="2"/>
      <charset val="238"/>
    </font>
    <font>
      <b/>
      <sz val="11"/>
      <color indexed="52"/>
      <name val="Czcionka tekstu podstawowego"/>
      <family val="2"/>
      <charset val="238"/>
    </font>
    <font>
      <b/>
      <sz val="11"/>
      <color indexed="8"/>
      <name val="Czcionka tekstu podstawowego"/>
      <family val="2"/>
      <charset val="238"/>
    </font>
    <font>
      <i/>
      <sz val="11"/>
      <color indexed="23"/>
      <name val="Czcionka tekstu podstawowego"/>
      <family val="2"/>
      <charset val="238"/>
    </font>
    <font>
      <sz val="11"/>
      <color indexed="10"/>
      <name val="Czcionka tekstu podstawowego"/>
      <family val="2"/>
      <charset val="238"/>
    </font>
    <font>
      <b/>
      <sz val="18"/>
      <color indexed="56"/>
      <name val="Cambria"/>
      <family val="2"/>
      <charset val="238"/>
    </font>
    <font>
      <sz val="11"/>
      <color indexed="20"/>
      <name val="Czcionka tekstu podstawowego"/>
      <family val="2"/>
      <charset val="238"/>
    </font>
    <font>
      <sz val="12"/>
      <color rgb="FFFF0000"/>
      <name val="Arial CE"/>
      <charset val="238"/>
    </font>
    <font>
      <b/>
      <sz val="14"/>
      <color rgb="FF490FB1"/>
      <name val="Arial"/>
      <family val="2"/>
      <charset val="238"/>
    </font>
    <font>
      <sz val="18"/>
      <name val="Lucida Handwriting"/>
      <family val="4"/>
    </font>
    <font>
      <b/>
      <sz val="8"/>
      <color indexed="12"/>
      <name val="Arial CE"/>
      <charset val="238"/>
    </font>
    <font>
      <sz val="8"/>
      <color rgb="FFFF0000"/>
      <name val="Times New Roman"/>
      <family val="1"/>
    </font>
    <font>
      <sz val="10"/>
      <color rgb="FFFF0000"/>
      <name val="Times New Roman"/>
      <family val="1"/>
    </font>
    <font>
      <b/>
      <sz val="11"/>
      <color indexed="12"/>
      <name val="Arial"/>
      <family val="2"/>
      <charset val="238"/>
    </font>
    <font>
      <sz val="10"/>
      <color rgb="FFFF0000"/>
      <name val="Arial"/>
      <family val="2"/>
      <charset val="238"/>
    </font>
    <font>
      <sz val="11"/>
      <name val="Calibri"/>
      <family val="2"/>
      <charset val="238"/>
    </font>
    <font>
      <b/>
      <sz val="11"/>
      <name val="Calibri"/>
      <family val="2"/>
      <charset val="238"/>
    </font>
    <font>
      <sz val="11"/>
      <color rgb="FF000000"/>
      <name val="Calibri"/>
      <family val="2"/>
      <charset val="238"/>
    </font>
    <font>
      <sz val="18"/>
      <name val="Arial CE"/>
      <charset val="238"/>
    </font>
    <font>
      <b/>
      <sz val="16"/>
      <color rgb="FFFF0000"/>
      <name val="Arial CE"/>
      <charset val="238"/>
    </font>
    <font>
      <b/>
      <sz val="10"/>
      <color rgb="FFFF0000"/>
      <name val="Arial"/>
      <family val="2"/>
      <charset val="238"/>
    </font>
    <font>
      <b/>
      <sz val="10"/>
      <color rgb="FF7030A0"/>
      <name val="Arial CE"/>
      <charset val="238"/>
    </font>
    <font>
      <b/>
      <sz val="11"/>
      <color rgb="FFFF0000"/>
      <name val="Arial"/>
      <family val="2"/>
      <charset val="238"/>
    </font>
    <font>
      <b/>
      <u/>
      <sz val="10"/>
      <color rgb="FFFF0000"/>
      <name val="Arial CE"/>
      <charset val="238"/>
    </font>
    <font>
      <b/>
      <u/>
      <sz val="12"/>
      <name val="Arial CE"/>
      <charset val="238"/>
    </font>
    <font>
      <b/>
      <u/>
      <sz val="10"/>
      <name val="Arial CE"/>
      <charset val="238"/>
    </font>
    <font>
      <b/>
      <sz val="8"/>
      <color rgb="FFFF0000"/>
      <name val="Arial"/>
      <family val="2"/>
      <charset val="238"/>
    </font>
    <font>
      <b/>
      <i/>
      <sz val="13"/>
      <color indexed="10"/>
      <name val="Arial"/>
      <family val="2"/>
      <charset val="238"/>
    </font>
    <font>
      <sz val="10"/>
      <name val="Verdana"/>
      <family val="2"/>
      <charset val="238"/>
    </font>
    <font>
      <b/>
      <sz val="10"/>
      <name val="Verdana"/>
      <family val="2"/>
      <charset val="238"/>
    </font>
    <font>
      <b/>
      <sz val="16"/>
      <color rgb="FF0070C0"/>
      <name val="Calibri"/>
      <family val="2"/>
      <charset val="238"/>
      <scheme val="minor"/>
    </font>
    <font>
      <b/>
      <sz val="14"/>
      <color rgb="FF0000FF"/>
      <name val="Arial"/>
      <family val="2"/>
      <charset val="238"/>
    </font>
    <font>
      <b/>
      <sz val="14"/>
      <color rgb="FF0000FF"/>
      <name val="Arial CE"/>
      <charset val="238"/>
    </font>
    <font>
      <b/>
      <sz val="10"/>
      <name val="Times New Roman"/>
      <family val="1"/>
      <charset val="238"/>
    </font>
    <font>
      <b/>
      <sz val="12"/>
      <color rgb="FFFF0000"/>
      <name val="Times New Roman"/>
      <family val="1"/>
      <charset val="238"/>
    </font>
    <font>
      <b/>
      <sz val="11"/>
      <color rgb="FFFF0000"/>
      <name val="Arial CE"/>
      <charset val="238"/>
    </font>
    <font>
      <b/>
      <i/>
      <sz val="16"/>
      <color rgb="FFFF0000"/>
      <name val="Arial CE"/>
      <charset val="238"/>
    </font>
    <font>
      <sz val="14"/>
      <name val="Arial"/>
      <family val="2"/>
      <charset val="238"/>
    </font>
    <font>
      <b/>
      <sz val="12"/>
      <name val="Times New Roman"/>
      <family val="1"/>
      <charset val="238"/>
    </font>
    <font>
      <sz val="10"/>
      <name val="Arial"/>
      <family val="2"/>
      <charset val="238"/>
    </font>
    <font>
      <sz val="10"/>
      <color rgb="FF7030A0"/>
      <name val="Arial CE"/>
      <charset val="238"/>
    </font>
    <font>
      <b/>
      <sz val="18"/>
      <color rgb="FF7030A0"/>
      <name val="Arial CE"/>
      <charset val="238"/>
    </font>
    <font>
      <sz val="12"/>
      <color indexed="12"/>
      <name val="Arial CE"/>
      <charset val="238"/>
    </font>
    <font>
      <sz val="11"/>
      <color indexed="10"/>
      <name val="Arial CE"/>
      <charset val="238"/>
    </font>
    <font>
      <sz val="20"/>
      <name val="Arial CE"/>
      <charset val="238"/>
    </font>
    <font>
      <sz val="20"/>
      <color rgb="FFFF0000"/>
      <name val="Arial CE"/>
      <charset val="238"/>
    </font>
    <font>
      <sz val="9"/>
      <color rgb="FF7030A0"/>
      <name val="Arial CE"/>
      <charset val="238"/>
    </font>
    <font>
      <b/>
      <sz val="12"/>
      <color rgb="FF7030A0"/>
      <name val="Arial CE"/>
      <charset val="238"/>
    </font>
    <font>
      <b/>
      <sz val="13"/>
      <color rgb="FF7030A0"/>
      <name val="Arial CE"/>
      <charset val="238"/>
    </font>
    <font>
      <sz val="10"/>
      <color indexed="10"/>
      <name val="Arial CE"/>
      <charset val="238"/>
    </font>
    <font>
      <b/>
      <u/>
      <sz val="10"/>
      <color indexed="10"/>
      <name val="Arial CE"/>
      <charset val="238"/>
    </font>
    <font>
      <b/>
      <sz val="16"/>
      <color rgb="FF7030A0"/>
      <name val="Arial CE"/>
      <charset val="238"/>
    </font>
    <font>
      <sz val="11"/>
      <color rgb="FFFF0000"/>
      <name val="Arial CE"/>
      <charset val="238"/>
    </font>
    <font>
      <b/>
      <sz val="10"/>
      <color rgb="FFFF0000"/>
      <name val="Arial CE"/>
      <charset val="238"/>
    </font>
    <font>
      <u/>
      <sz val="11"/>
      <name val="Arial CE"/>
      <charset val="238"/>
    </font>
    <font>
      <i/>
      <sz val="9"/>
      <name val="Arial CE"/>
      <charset val="238"/>
    </font>
    <font>
      <sz val="7"/>
      <color rgb="FF7030A0"/>
      <name val="Arial CE"/>
      <charset val="238"/>
    </font>
    <font>
      <b/>
      <sz val="11"/>
      <color rgb="FF0000FF"/>
      <name val="Arial CE"/>
      <charset val="238"/>
    </font>
    <font>
      <sz val="16"/>
      <name val="Arial CE"/>
      <charset val="238"/>
    </font>
    <font>
      <b/>
      <sz val="18"/>
      <color rgb="FF0000FF"/>
      <name val="Arial CE"/>
      <charset val="238"/>
    </font>
    <font>
      <sz val="9"/>
      <name val="Arial Narrow"/>
      <family val="2"/>
      <charset val="238"/>
    </font>
    <font>
      <b/>
      <sz val="16"/>
      <color indexed="12"/>
      <name val="Arial"/>
      <family val="2"/>
      <charset val="238"/>
    </font>
    <font>
      <sz val="7"/>
      <color rgb="FFFF0000"/>
      <name val="Arial CE"/>
      <charset val="238"/>
    </font>
    <font>
      <sz val="10"/>
      <color theme="1"/>
      <name val="Arial"/>
      <family val="2"/>
      <charset val="238"/>
    </font>
    <font>
      <i/>
      <sz val="10"/>
      <color rgb="FF000000"/>
      <name val="Arial"/>
      <family val="2"/>
      <charset val="238"/>
    </font>
    <font>
      <b/>
      <sz val="12"/>
      <name val="Verdana"/>
      <family val="2"/>
      <charset val="238"/>
    </font>
  </fonts>
  <fills count="59">
    <fill>
      <patternFill patternType="none"/>
    </fill>
    <fill>
      <patternFill patternType="gray125"/>
    </fill>
    <fill>
      <patternFill patternType="solid">
        <fgColor indexed="9"/>
        <bgColor indexed="64"/>
      </patternFill>
    </fill>
    <fill>
      <patternFill patternType="solid">
        <fgColor indexed="41"/>
        <bgColor indexed="64"/>
      </patternFill>
    </fill>
    <fill>
      <patternFill patternType="solid">
        <fgColor indexed="27"/>
        <bgColor indexed="64"/>
      </patternFill>
    </fill>
    <fill>
      <patternFill patternType="solid">
        <fgColor indexed="26"/>
        <bgColor indexed="64"/>
      </patternFill>
    </fill>
    <fill>
      <patternFill patternType="solid">
        <fgColor indexed="65"/>
        <bgColor indexed="64"/>
      </patternFill>
    </fill>
    <fill>
      <patternFill patternType="solid">
        <fgColor indexed="43"/>
        <bgColor indexed="64"/>
      </patternFill>
    </fill>
    <fill>
      <patternFill patternType="solid">
        <fgColor indexed="47"/>
        <bgColor indexed="64"/>
      </patternFill>
    </fill>
    <fill>
      <patternFill patternType="solid">
        <fgColor indexed="31"/>
        <bgColor indexed="64"/>
      </patternFill>
    </fill>
    <fill>
      <patternFill patternType="solid">
        <fgColor indexed="44"/>
        <bgColor indexed="64"/>
      </patternFill>
    </fill>
    <fill>
      <patternFill patternType="solid">
        <fgColor indexed="53"/>
        <bgColor indexed="64"/>
      </patternFill>
    </fill>
    <fill>
      <patternFill patternType="solid">
        <fgColor indexed="51"/>
        <bgColor indexed="64"/>
      </patternFill>
    </fill>
    <fill>
      <patternFill patternType="solid">
        <fgColor indexed="13"/>
        <bgColor indexed="64"/>
      </patternFill>
    </fill>
    <fill>
      <patternFill patternType="solid">
        <fgColor rgb="FFFFFFCC"/>
        <bgColor indexed="64"/>
      </patternFill>
    </fill>
    <fill>
      <patternFill patternType="solid">
        <fgColor rgb="FF92D050"/>
        <bgColor indexed="64"/>
      </patternFill>
    </fill>
    <fill>
      <patternFill patternType="solid">
        <fgColor rgb="FFFFCC99"/>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rgb="FFFFFF00"/>
        <bgColor indexed="64"/>
      </patternFill>
    </fill>
    <fill>
      <patternFill patternType="solid">
        <fgColor rgb="FFFFCC00"/>
        <bgColor indexed="64"/>
      </patternFill>
    </fill>
    <fill>
      <patternFill patternType="solid">
        <fgColor rgb="FF66FF66"/>
        <bgColor indexed="64"/>
      </patternFill>
    </fill>
    <fill>
      <patternFill patternType="solid">
        <fgColor rgb="FFCCFFFF"/>
        <bgColor indexed="64"/>
      </patternFill>
    </fill>
    <fill>
      <patternFill patternType="solid">
        <fgColor rgb="FF99CCFF"/>
        <bgColor indexed="64"/>
      </patternFill>
    </fill>
    <fill>
      <patternFill patternType="solid">
        <fgColor theme="9" tint="0.79998168889431442"/>
        <bgColor indexed="64"/>
      </patternFill>
    </fill>
    <fill>
      <patternFill patternType="solid">
        <fgColor rgb="FFFFFFFF"/>
        <bgColor rgb="FF000000"/>
      </patternFill>
    </fill>
    <fill>
      <patternFill patternType="solid">
        <fgColor rgb="FFFFFFFF"/>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CCC0DA"/>
        <bgColor indexed="64"/>
      </patternFill>
    </fill>
    <fill>
      <patternFill patternType="solid">
        <fgColor theme="7" tint="0.59999389629810485"/>
        <bgColor indexed="64"/>
      </patternFill>
    </fill>
    <fill>
      <patternFill patternType="solid">
        <fgColor rgb="FFFFFFCC"/>
        <bgColor rgb="FFFFFFCC"/>
      </patternFill>
    </fill>
    <fill>
      <patternFill patternType="solid">
        <fgColor rgb="FFCBFDB9"/>
        <bgColor indexed="64"/>
      </patternFill>
    </fill>
    <fill>
      <patternFill patternType="solid">
        <fgColor rgb="FFFFC000"/>
        <bgColor indexed="64"/>
      </patternFill>
    </fill>
    <fill>
      <patternFill patternType="solid">
        <fgColor rgb="FFFF0000"/>
        <bgColor indexed="64"/>
      </patternFill>
    </fill>
    <fill>
      <patternFill patternType="solid">
        <fgColor rgb="FFCCCCFF"/>
        <bgColor indexed="64"/>
      </patternFill>
    </fill>
    <fill>
      <patternFill patternType="solid">
        <fgColor rgb="FFEBF1DE"/>
        <bgColor indexed="64"/>
      </patternFill>
    </fill>
    <fill>
      <patternFill patternType="solid">
        <fgColor theme="0" tint="-0.14999847407452621"/>
        <bgColor indexed="64"/>
      </patternFill>
    </fill>
    <fill>
      <patternFill patternType="solid">
        <fgColor theme="0" tint="-4.9989318521683403E-2"/>
        <bgColor indexed="64"/>
      </patternFill>
    </fill>
  </fills>
  <borders count="429">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double">
        <color indexed="64"/>
      </top>
      <bottom style="double">
        <color indexed="64"/>
      </bottom>
      <diagonal/>
    </border>
    <border>
      <left style="thin">
        <color indexed="64"/>
      </left>
      <right style="medium">
        <color indexed="64"/>
      </right>
      <top/>
      <bottom style="double">
        <color indexed="64"/>
      </bottom>
      <diagonal/>
    </border>
    <border>
      <left style="medium">
        <color indexed="12"/>
      </left>
      <right style="medium">
        <color indexed="12"/>
      </right>
      <top style="medium">
        <color indexed="12"/>
      </top>
      <bottom style="medium">
        <color indexed="12"/>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top/>
      <bottom style="hair">
        <color indexed="64"/>
      </bottom>
      <diagonal/>
    </border>
    <border>
      <left/>
      <right/>
      <top style="hair">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right/>
      <top style="double">
        <color indexed="64"/>
      </top>
      <bottom style="double">
        <color indexed="64"/>
      </bottom>
      <diagonal/>
    </border>
    <border>
      <left style="medium">
        <color indexed="64"/>
      </left>
      <right/>
      <top style="double">
        <color indexed="64"/>
      </top>
      <bottom style="double">
        <color indexed="64"/>
      </bottom>
      <diagonal/>
    </border>
    <border>
      <left/>
      <right style="thin">
        <color indexed="64"/>
      </right>
      <top style="double">
        <color indexed="64"/>
      </top>
      <bottom style="double">
        <color indexed="64"/>
      </bottom>
      <diagonal/>
    </border>
    <border>
      <left/>
      <right/>
      <top/>
      <bottom style="dotted">
        <color indexed="64"/>
      </bottom>
      <diagonal/>
    </border>
    <border>
      <left/>
      <right style="thin">
        <color indexed="64"/>
      </right>
      <top style="thin">
        <color indexed="64"/>
      </top>
      <bottom style="medium">
        <color indexed="64"/>
      </bottom>
      <diagonal/>
    </border>
    <border>
      <left/>
      <right style="thin">
        <color indexed="64"/>
      </right>
      <top/>
      <bottom style="medium">
        <color indexed="18"/>
      </bottom>
      <diagonal/>
    </border>
    <border>
      <left style="medium">
        <color indexed="18"/>
      </left>
      <right/>
      <top/>
      <bottom style="medium">
        <color indexed="18"/>
      </bottom>
      <diagonal/>
    </border>
    <border>
      <left style="thin">
        <color indexed="64"/>
      </left>
      <right style="medium">
        <color indexed="64"/>
      </right>
      <top style="double">
        <color indexed="64"/>
      </top>
      <bottom style="double">
        <color indexed="64"/>
      </bottom>
      <diagonal/>
    </border>
    <border>
      <left style="thin">
        <color indexed="64"/>
      </left>
      <right style="medium">
        <color indexed="64"/>
      </right>
      <top style="double">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style="double">
        <color indexed="64"/>
      </top>
      <bottom/>
      <diagonal/>
    </border>
    <border>
      <left style="thin">
        <color indexed="64"/>
      </left>
      <right style="thin">
        <color indexed="64"/>
      </right>
      <top style="double">
        <color indexed="64"/>
      </top>
      <bottom/>
      <diagonal/>
    </border>
    <border>
      <left/>
      <right/>
      <top/>
      <bottom style="medium">
        <color indexed="64"/>
      </bottom>
      <diagonal/>
    </border>
    <border>
      <left style="thin">
        <color indexed="64"/>
      </left>
      <right style="medium">
        <color indexed="64"/>
      </right>
      <top/>
      <bottom style="thin">
        <color indexed="64"/>
      </bottom>
      <diagonal/>
    </border>
    <border>
      <left style="thin">
        <color indexed="64"/>
      </left>
      <right/>
      <top/>
      <bottom style="double">
        <color indexed="64"/>
      </bottom>
      <diagonal/>
    </border>
    <border>
      <left style="thin">
        <color indexed="64"/>
      </left>
      <right style="thin">
        <color indexed="64"/>
      </right>
      <top style="double">
        <color indexed="64"/>
      </top>
      <bottom style="double">
        <color indexed="64"/>
      </bottom>
      <diagonal/>
    </border>
    <border>
      <left style="medium">
        <color indexed="64"/>
      </left>
      <right/>
      <top/>
      <bottom/>
      <diagonal/>
    </border>
    <border>
      <left style="thin">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12"/>
      </left>
      <right style="medium">
        <color indexed="64"/>
      </right>
      <top style="medium">
        <color indexed="12"/>
      </top>
      <bottom style="medium">
        <color indexed="12"/>
      </bottom>
      <diagonal/>
    </border>
    <border>
      <left style="thin">
        <color indexed="64"/>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medium">
        <color indexed="12"/>
      </right>
      <top style="medium">
        <color indexed="12"/>
      </top>
      <bottom/>
      <diagonal/>
    </border>
    <border>
      <left style="thin">
        <color indexed="64"/>
      </left>
      <right style="thin">
        <color indexed="64"/>
      </right>
      <top/>
      <bottom style="double">
        <color indexed="64"/>
      </bottom>
      <diagonal/>
    </border>
    <border>
      <left style="medium">
        <color indexed="64"/>
      </left>
      <right style="thin">
        <color indexed="64"/>
      </right>
      <top style="double">
        <color indexed="64"/>
      </top>
      <bottom/>
      <diagonal/>
    </border>
    <border>
      <left style="medium">
        <color indexed="64"/>
      </left>
      <right style="thin">
        <color indexed="64"/>
      </right>
      <top/>
      <bottom style="double">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bottom/>
      <diagonal/>
    </border>
    <border>
      <left/>
      <right style="thin">
        <color indexed="64"/>
      </right>
      <top/>
      <bottom/>
      <diagonal/>
    </border>
    <border>
      <left style="medium">
        <color indexed="64"/>
      </left>
      <right style="thin">
        <color indexed="64"/>
      </right>
      <top style="thin">
        <color indexed="64"/>
      </top>
      <bottom style="double">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style="double">
        <color indexed="64"/>
      </left>
      <right style="thin">
        <color indexed="64"/>
      </right>
      <top style="dotted">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style="double">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medium">
        <color indexed="64"/>
      </bottom>
      <diagonal/>
    </border>
    <border>
      <left style="thin">
        <color indexed="64"/>
      </left>
      <right/>
      <top style="dotted">
        <color indexed="64"/>
      </top>
      <bottom style="medium">
        <color indexed="64"/>
      </bottom>
      <diagonal/>
    </border>
    <border>
      <left style="double">
        <color indexed="64"/>
      </left>
      <right style="thin">
        <color indexed="64"/>
      </right>
      <top style="dotted">
        <color indexed="64"/>
      </top>
      <bottom style="medium">
        <color indexed="64"/>
      </bottom>
      <diagonal/>
    </border>
    <border>
      <left/>
      <right style="medium">
        <color indexed="64"/>
      </right>
      <top style="dotted">
        <color indexed="64"/>
      </top>
      <bottom style="dotted">
        <color indexed="64"/>
      </bottom>
      <diagonal/>
    </border>
    <border>
      <left style="double">
        <color indexed="64"/>
      </left>
      <right style="thin">
        <color indexed="64"/>
      </right>
      <top style="dotted">
        <color indexed="64"/>
      </top>
      <bottom/>
      <diagonal/>
    </border>
    <border>
      <left style="thin">
        <color indexed="64"/>
      </left>
      <right style="medium">
        <color indexed="64"/>
      </right>
      <top style="thin">
        <color indexed="64"/>
      </top>
      <bottom style="dotted">
        <color indexed="64"/>
      </bottom>
      <diagonal/>
    </border>
    <border>
      <left style="thin">
        <color indexed="64"/>
      </left>
      <right style="medium">
        <color indexed="64"/>
      </right>
      <top style="dotted">
        <color indexed="64"/>
      </top>
      <bottom style="dotted">
        <color indexed="64"/>
      </bottom>
      <diagonal/>
    </border>
    <border>
      <left style="thin">
        <color indexed="64"/>
      </left>
      <right style="thin">
        <color indexed="64"/>
      </right>
      <top style="dotted">
        <color indexed="64"/>
      </top>
      <bottom/>
      <diagonal/>
    </border>
    <border>
      <left style="thin">
        <color indexed="64"/>
      </left>
      <right/>
      <top style="dotted">
        <color indexed="64"/>
      </top>
      <bottom/>
      <diagonal/>
    </border>
    <border>
      <left style="thin">
        <color indexed="64"/>
      </left>
      <right style="medium">
        <color indexed="64"/>
      </right>
      <top style="dotted">
        <color indexed="64"/>
      </top>
      <bottom/>
      <diagonal/>
    </border>
    <border>
      <left/>
      <right style="medium">
        <color indexed="64"/>
      </right>
      <top style="dotted">
        <color indexed="64"/>
      </top>
      <bottom style="medium">
        <color indexed="64"/>
      </bottom>
      <diagonal/>
    </border>
    <border>
      <left/>
      <right/>
      <top style="medium">
        <color indexed="18"/>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thin">
        <color indexed="64"/>
      </left>
      <right/>
      <top/>
      <bottom/>
      <diagonal/>
    </border>
    <border>
      <left/>
      <right style="medium">
        <color indexed="64"/>
      </right>
      <top/>
      <bottom style="medium">
        <color indexed="64"/>
      </bottom>
      <diagonal/>
    </border>
    <border>
      <left style="thin">
        <color indexed="64"/>
      </left>
      <right/>
      <top style="double">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double">
        <color indexed="64"/>
      </left>
      <right style="thin">
        <color indexed="64"/>
      </right>
      <top style="medium">
        <color indexed="64"/>
      </top>
      <bottom style="medium">
        <color indexed="64"/>
      </bottom>
      <diagonal/>
    </border>
    <border>
      <left style="double">
        <color indexed="64"/>
      </left>
      <right style="double">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thin">
        <color indexed="64"/>
      </right>
      <top/>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right/>
      <top style="dotted">
        <color indexed="64"/>
      </top>
      <bottom style="thin">
        <color indexed="64"/>
      </bottom>
      <diagonal/>
    </border>
    <border>
      <left style="double">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style="double">
        <color indexed="64"/>
      </left>
      <right style="double">
        <color indexed="64"/>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double">
        <color indexed="64"/>
      </left>
      <right style="double">
        <color indexed="64"/>
      </right>
      <top style="thin">
        <color indexed="64"/>
      </top>
      <bottom/>
      <diagonal/>
    </border>
    <border>
      <left style="double">
        <color indexed="64"/>
      </left>
      <right style="thin">
        <color indexed="64"/>
      </right>
      <top style="thin">
        <color indexed="64"/>
      </top>
      <bottom/>
      <diagonal/>
    </border>
    <border>
      <left style="thin">
        <color indexed="64"/>
      </left>
      <right/>
      <top/>
      <bottom style="dotted">
        <color indexed="64"/>
      </bottom>
      <diagonal/>
    </border>
    <border>
      <left style="double">
        <color indexed="64"/>
      </left>
      <right style="thin">
        <color indexed="64"/>
      </right>
      <top/>
      <bottom style="dotted">
        <color indexed="64"/>
      </bottom>
      <diagonal/>
    </border>
    <border>
      <left style="thin">
        <color indexed="64"/>
      </left>
      <right style="thin">
        <color indexed="64"/>
      </right>
      <top/>
      <bottom style="dotted">
        <color indexed="64"/>
      </bottom>
      <diagonal/>
    </border>
    <border>
      <left style="double">
        <color indexed="64"/>
      </left>
      <right style="double">
        <color indexed="64"/>
      </right>
      <top style="dotted">
        <color indexed="64"/>
      </top>
      <bottom style="dotted">
        <color indexed="64"/>
      </bottom>
      <diagonal/>
    </border>
    <border>
      <left/>
      <right/>
      <top style="dotted">
        <color indexed="64"/>
      </top>
      <bottom style="dotted">
        <color indexed="64"/>
      </bottom>
      <diagonal/>
    </border>
    <border>
      <left style="thin">
        <color indexed="64"/>
      </left>
      <right style="medium">
        <color indexed="64"/>
      </right>
      <top/>
      <bottom style="dotted">
        <color indexed="64"/>
      </bottom>
      <diagonal/>
    </border>
    <border>
      <left style="double">
        <color indexed="64"/>
      </left>
      <right style="double">
        <color indexed="64"/>
      </right>
      <top/>
      <bottom style="dotted">
        <color indexed="64"/>
      </bottom>
      <diagonal/>
    </border>
    <border>
      <left style="double">
        <color indexed="64"/>
      </left>
      <right style="double">
        <color indexed="64"/>
      </right>
      <top style="dotted">
        <color indexed="64"/>
      </top>
      <bottom/>
      <diagonal/>
    </border>
    <border>
      <left/>
      <right/>
      <top style="dotted">
        <color indexed="64"/>
      </top>
      <bottom/>
      <diagonal/>
    </border>
    <border>
      <left style="medium">
        <color indexed="64"/>
      </left>
      <right/>
      <top style="medium">
        <color indexed="64"/>
      </top>
      <bottom/>
      <diagonal/>
    </border>
    <border>
      <left style="medium">
        <color indexed="64"/>
      </left>
      <right style="thin">
        <color indexed="64"/>
      </right>
      <top style="dotted">
        <color indexed="64"/>
      </top>
      <bottom style="dotted">
        <color indexed="64"/>
      </bottom>
      <diagonal/>
    </border>
    <border>
      <left style="thin">
        <color indexed="64"/>
      </left>
      <right style="double">
        <color indexed="64"/>
      </right>
      <top style="dotted">
        <color indexed="64"/>
      </top>
      <bottom style="dotted">
        <color indexed="64"/>
      </bottom>
      <diagonal/>
    </border>
    <border>
      <left style="medium">
        <color indexed="64"/>
      </left>
      <right style="thin">
        <color indexed="64"/>
      </right>
      <top style="dotted">
        <color indexed="64"/>
      </top>
      <bottom style="medium">
        <color indexed="64"/>
      </bottom>
      <diagonal/>
    </border>
    <border>
      <left/>
      <right/>
      <top style="dotted">
        <color indexed="64"/>
      </top>
      <bottom style="medium">
        <color indexed="64"/>
      </bottom>
      <diagonal/>
    </border>
    <border>
      <left style="thin">
        <color indexed="64"/>
      </left>
      <right style="double">
        <color indexed="64"/>
      </right>
      <top style="dotted">
        <color indexed="64"/>
      </top>
      <bottom style="medium">
        <color indexed="64"/>
      </bottom>
      <diagonal/>
    </border>
    <border>
      <left style="double">
        <color indexed="64"/>
      </left>
      <right style="double">
        <color indexed="64"/>
      </right>
      <top style="dotted">
        <color indexed="64"/>
      </top>
      <bottom style="medium">
        <color indexed="64"/>
      </bottom>
      <diagonal/>
    </border>
    <border>
      <left style="medium">
        <color indexed="64"/>
      </left>
      <right style="thin">
        <color indexed="64"/>
      </right>
      <top style="thin">
        <color indexed="64"/>
      </top>
      <bottom style="dotted">
        <color indexed="64"/>
      </bottom>
      <diagonal/>
    </border>
    <border>
      <left style="thin">
        <color indexed="64"/>
      </left>
      <right/>
      <top style="thin">
        <color indexed="64"/>
      </top>
      <bottom style="medium">
        <color indexed="64"/>
      </bottom>
      <diagonal/>
    </border>
    <border>
      <left style="medium">
        <color indexed="64"/>
      </left>
      <right style="thin">
        <color indexed="64"/>
      </right>
      <top/>
      <bottom style="thin">
        <color indexed="64"/>
      </bottom>
      <diagonal/>
    </border>
    <border>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right/>
      <top style="double">
        <color indexed="64"/>
      </top>
      <bottom/>
      <diagonal/>
    </border>
    <border>
      <left style="medium">
        <color indexed="12"/>
      </left>
      <right style="thin">
        <color indexed="12"/>
      </right>
      <top style="medium">
        <color indexed="12"/>
      </top>
      <bottom style="thin">
        <color indexed="12"/>
      </bottom>
      <diagonal/>
    </border>
    <border>
      <left style="medium">
        <color indexed="12"/>
      </left>
      <right style="thin">
        <color indexed="12"/>
      </right>
      <top style="thin">
        <color indexed="12"/>
      </top>
      <bottom style="thin">
        <color indexed="12"/>
      </bottom>
      <diagonal/>
    </border>
    <border>
      <left style="medium">
        <color indexed="12"/>
      </left>
      <right style="thin">
        <color indexed="12"/>
      </right>
      <top style="thin">
        <color indexed="12"/>
      </top>
      <bottom style="medium">
        <color indexed="12"/>
      </bottom>
      <diagonal/>
    </border>
    <border>
      <left style="thin">
        <color indexed="12"/>
      </left>
      <right style="medium">
        <color indexed="12"/>
      </right>
      <top style="medium">
        <color indexed="12"/>
      </top>
      <bottom style="thin">
        <color indexed="12"/>
      </bottom>
      <diagonal/>
    </border>
    <border>
      <left style="thin">
        <color indexed="12"/>
      </left>
      <right style="medium">
        <color indexed="12"/>
      </right>
      <top style="thin">
        <color indexed="12"/>
      </top>
      <bottom style="thin">
        <color indexed="12"/>
      </bottom>
      <diagonal/>
    </border>
    <border>
      <left style="thin">
        <color indexed="12"/>
      </left>
      <right style="medium">
        <color indexed="12"/>
      </right>
      <top style="thin">
        <color indexed="12"/>
      </top>
      <bottom style="medium">
        <color indexed="12"/>
      </bottom>
      <diagonal/>
    </border>
    <border>
      <left/>
      <right/>
      <top style="thin">
        <color indexed="64"/>
      </top>
      <bottom style="dotted">
        <color indexed="64"/>
      </bottom>
      <diagonal/>
    </border>
    <border>
      <left style="thin">
        <color indexed="64"/>
      </left>
      <right style="double">
        <color indexed="64"/>
      </right>
      <top style="thin">
        <color indexed="64"/>
      </top>
      <bottom style="dotted">
        <color indexed="64"/>
      </bottom>
      <diagonal/>
    </border>
    <border>
      <left style="double">
        <color indexed="64"/>
      </left>
      <right style="double">
        <color indexed="64"/>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style="double">
        <color indexed="64"/>
      </right>
      <top/>
      <bottom style="dotted">
        <color indexed="64"/>
      </bottom>
      <diagonal/>
    </border>
    <border>
      <left/>
      <right style="double">
        <color indexed="64"/>
      </right>
      <top/>
      <bottom style="thin">
        <color indexed="64"/>
      </bottom>
      <diagonal/>
    </border>
    <border>
      <left style="thin">
        <color indexed="64"/>
      </left>
      <right style="double">
        <color indexed="64"/>
      </right>
      <top style="dotted">
        <color indexed="64"/>
      </top>
      <bottom style="thin">
        <color indexed="64"/>
      </bottom>
      <diagonal/>
    </border>
    <border>
      <left/>
      <right style="thin">
        <color indexed="64"/>
      </right>
      <top style="thin">
        <color indexed="64"/>
      </top>
      <bottom style="dotted">
        <color indexed="64"/>
      </bottom>
      <diagonal/>
    </border>
    <border>
      <left/>
      <right style="thin">
        <color indexed="64"/>
      </right>
      <top style="dotted">
        <color indexed="64"/>
      </top>
      <bottom style="dotted">
        <color indexed="64"/>
      </bottom>
      <diagonal/>
    </border>
    <border>
      <left/>
      <right style="thin">
        <color indexed="64"/>
      </right>
      <top style="dotted">
        <color indexed="64"/>
      </top>
      <bottom style="medium">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bottom/>
      <diagonal/>
    </border>
    <border>
      <left style="medium">
        <color indexed="64"/>
      </left>
      <right style="thin">
        <color indexed="64"/>
      </right>
      <top/>
      <bottom style="dotted">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right/>
      <top style="medium">
        <color indexed="64"/>
      </top>
      <bottom style="thin">
        <color indexed="64"/>
      </bottom>
      <diagonal/>
    </border>
    <border>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top style="medium">
        <color indexed="64"/>
      </top>
      <bottom/>
      <diagonal/>
    </border>
    <border>
      <left style="medium">
        <color indexed="12"/>
      </left>
      <right style="thin">
        <color indexed="12"/>
      </right>
      <top/>
      <bottom style="thin">
        <color indexed="12"/>
      </bottom>
      <diagonal/>
    </border>
    <border>
      <left style="thin">
        <color indexed="12"/>
      </left>
      <right style="medium">
        <color indexed="12"/>
      </right>
      <top/>
      <bottom style="thin">
        <color indexed="12"/>
      </bottom>
      <diagonal/>
    </border>
    <border>
      <left style="thin">
        <color indexed="64"/>
      </left>
      <right style="medium">
        <color indexed="64"/>
      </right>
      <top style="medium">
        <color indexed="64"/>
      </top>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thin">
        <color indexed="64"/>
      </right>
      <top style="medium">
        <color indexed="64"/>
      </top>
      <bottom/>
      <diagonal/>
    </border>
    <border>
      <left/>
      <right/>
      <top/>
      <bottom style="double">
        <color indexed="64"/>
      </bottom>
      <diagonal/>
    </border>
    <border>
      <left/>
      <right/>
      <top/>
      <bottom style="medium">
        <color indexed="12"/>
      </bottom>
      <diagonal/>
    </border>
    <border>
      <left style="medium">
        <color indexed="18"/>
      </left>
      <right/>
      <top style="thin">
        <color indexed="64"/>
      </top>
      <bottom/>
      <diagonal/>
    </border>
    <border>
      <left style="medium">
        <color indexed="18"/>
      </left>
      <right/>
      <top style="medium">
        <color indexed="18"/>
      </top>
      <bottom/>
      <diagonal/>
    </border>
    <border>
      <left/>
      <right style="thin">
        <color indexed="64"/>
      </right>
      <top style="medium">
        <color indexed="18"/>
      </top>
      <bottom/>
      <diagonal/>
    </border>
    <border>
      <left style="medium">
        <color indexed="18"/>
      </left>
      <right/>
      <top/>
      <bottom/>
      <diagonal/>
    </border>
    <border>
      <left style="medium">
        <color indexed="12"/>
      </left>
      <right/>
      <top style="medium">
        <color indexed="12"/>
      </top>
      <bottom style="medium">
        <color indexed="12"/>
      </bottom>
      <diagonal/>
    </border>
    <border>
      <left/>
      <right style="medium">
        <color indexed="12"/>
      </right>
      <top style="medium">
        <color indexed="12"/>
      </top>
      <bottom style="medium">
        <color indexed="12"/>
      </bottom>
      <diagonal/>
    </border>
    <border>
      <left style="medium">
        <color indexed="18"/>
      </left>
      <right/>
      <top/>
      <bottom style="thin">
        <color indexed="64"/>
      </bottom>
      <diagonal/>
    </border>
    <border>
      <left/>
      <right style="medium">
        <color indexed="64"/>
      </right>
      <top style="thin">
        <color indexed="64"/>
      </top>
      <bottom style="medium">
        <color indexed="64"/>
      </bottom>
      <diagonal/>
    </border>
    <border>
      <left/>
      <right style="medium">
        <color indexed="64"/>
      </right>
      <top/>
      <bottom style="thin">
        <color indexed="64"/>
      </bottom>
      <diagonal/>
    </border>
    <border>
      <left style="medium">
        <color indexed="64"/>
      </left>
      <right style="double">
        <color indexed="64"/>
      </right>
      <top style="thin">
        <color indexed="64"/>
      </top>
      <bottom style="thin">
        <color indexed="64"/>
      </bottom>
      <diagonal/>
    </border>
    <border>
      <left style="double">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right style="double">
        <color indexed="64"/>
      </right>
      <top style="medium">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right style="double">
        <color indexed="64"/>
      </right>
      <top style="thin">
        <color indexed="64"/>
      </top>
      <bottom style="medium">
        <color indexed="64"/>
      </bottom>
      <diagonal/>
    </border>
    <border>
      <left/>
      <right style="double">
        <color indexed="64"/>
      </right>
      <top style="thin">
        <color indexed="64"/>
      </top>
      <bottom style="thin">
        <color indexed="64"/>
      </bottom>
      <diagonal/>
    </border>
    <border>
      <left style="double">
        <color indexed="64"/>
      </left>
      <right style="thin">
        <color indexed="64"/>
      </right>
      <top style="medium">
        <color indexed="64"/>
      </top>
      <bottom/>
      <diagonal/>
    </border>
    <border>
      <left style="double">
        <color indexed="64"/>
      </left>
      <right style="thin">
        <color indexed="64"/>
      </right>
      <top/>
      <bottom style="medium">
        <color indexed="64"/>
      </bottom>
      <diagonal/>
    </border>
    <border>
      <left style="double">
        <color indexed="64"/>
      </left>
      <right style="double">
        <color indexed="64"/>
      </right>
      <top/>
      <bottom style="thin">
        <color indexed="64"/>
      </bottom>
      <diagonal/>
    </border>
    <border>
      <left style="double">
        <color indexed="64"/>
      </left>
      <right/>
      <top style="medium">
        <color indexed="64"/>
      </top>
      <bottom/>
      <diagonal/>
    </border>
    <border>
      <left style="double">
        <color indexed="64"/>
      </left>
      <right/>
      <top/>
      <bottom style="thin">
        <color indexed="64"/>
      </bottom>
      <diagonal/>
    </border>
    <border>
      <left style="thin">
        <color indexed="64"/>
      </left>
      <right style="double">
        <color indexed="64"/>
      </right>
      <top/>
      <bottom style="medium">
        <color indexed="64"/>
      </bottom>
      <diagonal/>
    </border>
    <border>
      <left/>
      <right style="double">
        <color indexed="64"/>
      </right>
      <top/>
      <bottom/>
      <diagonal/>
    </border>
    <border>
      <left/>
      <right style="medium">
        <color indexed="64"/>
      </right>
      <top style="thin">
        <color indexed="64"/>
      </top>
      <bottom/>
      <diagonal/>
    </border>
    <border>
      <left style="double">
        <color indexed="64"/>
      </left>
      <right style="thin">
        <color indexed="64"/>
      </right>
      <top/>
      <bottom style="thin">
        <color indexed="64"/>
      </bottom>
      <diagonal/>
    </border>
    <border>
      <left style="double">
        <color indexed="64"/>
      </left>
      <right style="thin">
        <color indexed="64"/>
      </right>
      <top style="medium">
        <color indexed="64"/>
      </top>
      <bottom style="thin">
        <color indexed="64"/>
      </bottom>
      <diagonal/>
    </border>
    <border>
      <left style="medium">
        <color indexed="64"/>
      </left>
      <right style="medium">
        <color indexed="64"/>
      </right>
      <top style="thin">
        <color indexed="64"/>
      </top>
      <bottom/>
      <diagonal/>
    </border>
    <border>
      <left/>
      <right/>
      <top/>
      <bottom style="thin">
        <color auto="1"/>
      </bottom>
      <diagonal/>
    </border>
    <border>
      <left style="thin">
        <color indexed="64"/>
      </left>
      <right/>
      <top style="thin">
        <color auto="1"/>
      </top>
      <bottom/>
      <diagonal/>
    </border>
    <border>
      <left/>
      <right style="thin">
        <color indexed="64"/>
      </right>
      <top style="thin">
        <color indexed="64"/>
      </top>
      <bottom/>
      <diagonal/>
    </border>
    <border>
      <left/>
      <right/>
      <top style="thin">
        <color auto="1"/>
      </top>
      <bottom/>
      <diagonal/>
    </border>
    <border>
      <left/>
      <right style="thin">
        <color indexed="64"/>
      </right>
      <top/>
      <bottom style="dotted">
        <color indexed="64"/>
      </bottom>
      <diagonal/>
    </border>
    <border>
      <left style="medium">
        <color rgb="FF0066FF"/>
      </left>
      <right/>
      <top style="medium">
        <color rgb="FF0066FF"/>
      </top>
      <bottom/>
      <diagonal/>
    </border>
    <border>
      <left/>
      <right/>
      <top style="medium">
        <color rgb="FF0066FF"/>
      </top>
      <bottom/>
      <diagonal/>
    </border>
    <border>
      <left/>
      <right style="medium">
        <color rgb="FF0066FF"/>
      </right>
      <top style="medium">
        <color rgb="FF0066FF"/>
      </top>
      <bottom/>
      <diagonal/>
    </border>
    <border>
      <left style="medium">
        <color rgb="FF0066FF"/>
      </left>
      <right/>
      <top/>
      <bottom/>
      <diagonal/>
    </border>
    <border>
      <left/>
      <right style="medium">
        <color rgb="FF0066FF"/>
      </right>
      <top style="dotted">
        <color indexed="64"/>
      </top>
      <bottom style="dotted">
        <color indexed="64"/>
      </bottom>
      <diagonal/>
    </border>
    <border>
      <left style="medium">
        <color rgb="FF0066FF"/>
      </left>
      <right/>
      <top/>
      <bottom style="medium">
        <color rgb="FF0066FF"/>
      </bottom>
      <diagonal/>
    </border>
    <border>
      <left/>
      <right/>
      <top/>
      <bottom style="medium">
        <color rgb="FF0066FF"/>
      </bottom>
      <diagonal/>
    </border>
    <border>
      <left/>
      <right style="medium">
        <color rgb="FF0066FF"/>
      </right>
      <top/>
      <bottom style="medium">
        <color rgb="FF0066FF"/>
      </bottom>
      <diagonal/>
    </border>
    <border>
      <left style="medium">
        <color indexed="64"/>
      </left>
      <right/>
      <top style="thin">
        <color indexed="64"/>
      </top>
      <bottom style="dotted">
        <color indexed="64"/>
      </bottom>
      <diagonal/>
    </border>
    <border>
      <left style="medium">
        <color indexed="64"/>
      </left>
      <right/>
      <top style="dotted">
        <color indexed="64"/>
      </top>
      <bottom style="dotted">
        <color indexed="64"/>
      </bottom>
      <diagonal/>
    </border>
    <border>
      <left style="medium">
        <color indexed="64"/>
      </left>
      <right style="thin">
        <color indexed="64"/>
      </right>
      <top style="dotted">
        <color indexed="64"/>
      </top>
      <bottom/>
      <diagonal/>
    </border>
    <border>
      <left style="medium">
        <color indexed="64"/>
      </left>
      <right/>
      <top/>
      <bottom style="dotted">
        <color indexed="64"/>
      </bottom>
      <diagonal/>
    </border>
    <border>
      <left style="medium">
        <color indexed="64"/>
      </left>
      <right/>
      <top style="dotted">
        <color indexed="64"/>
      </top>
      <bottom style="medium">
        <color indexed="64"/>
      </bottom>
      <diagonal/>
    </border>
    <border>
      <left/>
      <right style="thin">
        <color indexed="64"/>
      </right>
      <top style="dotted">
        <color indexed="64"/>
      </top>
      <bottom/>
      <diagonal/>
    </border>
    <border>
      <left/>
      <right style="medium">
        <color indexed="64"/>
      </right>
      <top/>
      <bottom style="dotted">
        <color indexed="64"/>
      </bottom>
      <diagonal/>
    </border>
    <border>
      <left style="medium">
        <color indexed="64"/>
      </left>
      <right/>
      <top style="dotted">
        <color indexed="64"/>
      </top>
      <bottom/>
      <diagonal/>
    </border>
    <border>
      <left style="double">
        <color indexed="64"/>
      </left>
      <right style="medium">
        <color auto="1"/>
      </right>
      <top style="medium">
        <color indexed="64"/>
      </top>
      <bottom/>
      <diagonal/>
    </border>
    <border>
      <left style="double">
        <color indexed="64"/>
      </left>
      <right style="medium">
        <color auto="1"/>
      </right>
      <top/>
      <bottom/>
      <diagonal/>
    </border>
    <border>
      <left style="double">
        <color indexed="64"/>
      </left>
      <right style="medium">
        <color auto="1"/>
      </right>
      <top/>
      <bottom style="medium">
        <color indexed="64"/>
      </bottom>
      <diagonal/>
    </border>
    <border>
      <left style="double">
        <color indexed="64"/>
      </left>
      <right style="medium">
        <color indexed="64"/>
      </right>
      <top style="medium">
        <color indexed="64"/>
      </top>
      <bottom style="medium">
        <color indexed="64"/>
      </bottom>
      <diagonal/>
    </border>
    <border>
      <left style="double">
        <color indexed="64"/>
      </left>
      <right style="medium">
        <color auto="1"/>
      </right>
      <top style="dotted">
        <color indexed="64"/>
      </top>
      <bottom style="thin">
        <color indexed="64"/>
      </bottom>
      <diagonal/>
    </border>
    <border>
      <left style="double">
        <color indexed="64"/>
      </left>
      <right style="medium">
        <color auto="1"/>
      </right>
      <top style="thin">
        <color indexed="64"/>
      </top>
      <bottom/>
      <diagonal/>
    </border>
    <border>
      <left style="double">
        <color indexed="64"/>
      </left>
      <right style="medium">
        <color auto="1"/>
      </right>
      <top style="dotted">
        <color indexed="64"/>
      </top>
      <bottom style="dotted">
        <color indexed="64"/>
      </bottom>
      <diagonal/>
    </border>
    <border>
      <left style="double">
        <color indexed="64"/>
      </left>
      <right style="medium">
        <color auto="1"/>
      </right>
      <top/>
      <bottom style="dotted">
        <color indexed="64"/>
      </bottom>
      <diagonal/>
    </border>
    <border>
      <left style="double">
        <color indexed="64"/>
      </left>
      <right style="medium">
        <color auto="1"/>
      </right>
      <top style="thin">
        <color indexed="64"/>
      </top>
      <bottom style="dotted">
        <color indexed="64"/>
      </bottom>
      <diagonal/>
    </border>
    <border>
      <left style="double">
        <color indexed="64"/>
      </left>
      <right style="medium">
        <color auto="1"/>
      </right>
      <top style="dotted">
        <color indexed="64"/>
      </top>
      <bottom style="medium">
        <color indexed="64"/>
      </bottom>
      <diagonal/>
    </border>
    <border>
      <left/>
      <right style="double">
        <color indexed="64"/>
      </right>
      <top style="medium">
        <color indexed="64"/>
      </top>
      <bottom style="thin">
        <color indexed="64"/>
      </bottom>
      <diagonal/>
    </border>
    <border>
      <left style="thin">
        <color indexed="64"/>
      </left>
      <right style="medium">
        <color auto="1"/>
      </right>
      <top style="medium">
        <color indexed="64"/>
      </top>
      <bottom style="medium">
        <color indexed="64"/>
      </bottom>
      <diagonal/>
    </border>
    <border>
      <left style="double">
        <color indexed="64"/>
      </left>
      <right style="medium">
        <color auto="1"/>
      </right>
      <top style="dotted">
        <color indexed="64"/>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medium">
        <color auto="1"/>
      </bottom>
      <diagonal/>
    </border>
    <border>
      <left style="thin">
        <color rgb="FFC0C0C0"/>
      </left>
      <right style="thin">
        <color rgb="FFC0C0C0"/>
      </right>
      <top style="thin">
        <color rgb="FFC0C0C0"/>
      </top>
      <bottom style="thin">
        <color rgb="FFC0C0C0"/>
      </bottom>
      <diagonal/>
    </border>
    <border>
      <left style="thin">
        <color indexed="64"/>
      </left>
      <right style="double">
        <color indexed="64"/>
      </right>
      <top style="dotted">
        <color indexed="64"/>
      </top>
      <bottom/>
      <diagonal/>
    </border>
    <border>
      <left style="double">
        <color indexed="64"/>
      </left>
      <right style="double">
        <color indexed="64"/>
      </right>
      <top style="medium">
        <color indexed="64"/>
      </top>
      <bottom style="thin">
        <color indexed="64"/>
      </bottom>
      <diagonal/>
    </border>
    <border>
      <left style="medium">
        <color auto="1"/>
      </left>
      <right/>
      <top style="medium">
        <color auto="1"/>
      </top>
      <bottom style="thin">
        <color auto="1"/>
      </bottom>
      <diagonal/>
    </border>
    <border>
      <left/>
      <right style="thin">
        <color auto="1"/>
      </right>
      <top style="medium">
        <color auto="1"/>
      </top>
      <bottom style="thin">
        <color auto="1"/>
      </bottom>
      <diagonal/>
    </border>
    <border>
      <left style="thin">
        <color indexed="64"/>
      </left>
      <right style="medium">
        <color indexed="64"/>
      </right>
      <top style="medium">
        <color indexed="64"/>
      </top>
      <bottom/>
      <diagonal/>
    </border>
    <border>
      <left/>
      <right/>
      <top style="medium">
        <color auto="1"/>
      </top>
      <bottom style="thin">
        <color auto="1"/>
      </bottom>
      <diagonal/>
    </border>
    <border>
      <left/>
      <right/>
      <top style="hair">
        <color auto="1"/>
      </top>
      <bottom style="hair">
        <color auto="1"/>
      </bottom>
      <diagonal/>
    </border>
    <border>
      <left style="thin">
        <color indexed="64"/>
      </left>
      <right style="thin">
        <color indexed="64"/>
      </right>
      <top style="medium">
        <color indexed="64"/>
      </top>
      <bottom/>
      <diagonal/>
    </border>
    <border>
      <left/>
      <right style="medium">
        <color rgb="FFFF0000"/>
      </right>
      <top/>
      <bottom style="thin">
        <color indexed="64"/>
      </bottom>
      <diagonal/>
    </border>
    <border>
      <left/>
      <right style="medium">
        <color rgb="FFFF0000"/>
      </right>
      <top style="medium">
        <color rgb="FFFF0000"/>
      </top>
      <bottom style="medium">
        <color rgb="FFFF0000"/>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style="thin">
        <color indexed="64"/>
      </left>
      <right/>
      <top/>
      <bottom style="medium">
        <color indexed="64"/>
      </bottom>
      <diagonal/>
    </border>
    <border>
      <left style="thin">
        <color indexed="64"/>
      </left>
      <right style="medium">
        <color indexed="64"/>
      </right>
      <top style="dotted">
        <color indexed="64"/>
      </top>
      <bottom style="medium">
        <color indexed="64"/>
      </bottom>
      <diagonal/>
    </border>
    <border>
      <left/>
      <right style="double">
        <color indexed="64"/>
      </right>
      <top style="dotted">
        <color indexed="64"/>
      </top>
      <bottom style="dotted">
        <color indexed="64"/>
      </bottom>
      <diagonal/>
    </border>
    <border>
      <left style="double">
        <color indexed="64"/>
      </left>
      <right style="medium">
        <color auto="1"/>
      </right>
      <top/>
      <bottom style="thin">
        <color indexed="64"/>
      </bottom>
      <diagonal/>
    </border>
    <border>
      <left style="medium">
        <color rgb="FFFF0000"/>
      </left>
      <right style="medium">
        <color rgb="FFFF0000"/>
      </right>
      <top style="medium">
        <color rgb="FFFF0000"/>
      </top>
      <bottom style="medium">
        <color auto="1"/>
      </bottom>
      <diagonal/>
    </border>
    <border>
      <left/>
      <right style="thin">
        <color indexed="64"/>
      </right>
      <top/>
      <bottom style="medium">
        <color indexed="64"/>
      </bottom>
      <diagonal/>
    </border>
    <border>
      <left/>
      <right/>
      <top style="medium">
        <color auto="1"/>
      </top>
      <bottom/>
      <diagonal/>
    </border>
    <border>
      <left/>
      <right style="thin">
        <color indexed="64"/>
      </right>
      <top style="medium">
        <color auto="1"/>
      </top>
      <bottom/>
      <diagonal/>
    </border>
    <border>
      <left style="medium">
        <color indexed="64"/>
      </left>
      <right/>
      <top style="medium">
        <color indexed="64"/>
      </top>
      <bottom/>
      <diagonal/>
    </border>
    <border>
      <left/>
      <right style="medium">
        <color indexed="64"/>
      </right>
      <top style="dotted">
        <color indexed="64"/>
      </top>
      <bottom/>
      <diagonal/>
    </border>
    <border>
      <left style="thin">
        <color indexed="64"/>
      </left>
      <right style="double">
        <color indexed="64"/>
      </right>
      <top style="medium">
        <color indexed="64"/>
      </top>
      <bottom style="thin">
        <color indexed="64"/>
      </bottom>
      <diagonal/>
    </border>
    <border>
      <left/>
      <right style="double">
        <color indexed="64"/>
      </right>
      <top style="thin">
        <color indexed="64"/>
      </top>
      <bottom/>
      <diagonal/>
    </border>
    <border>
      <left style="thin">
        <color indexed="64"/>
      </left>
      <right style="thin">
        <color indexed="64"/>
      </right>
      <top style="thin">
        <color auto="1"/>
      </top>
      <bottom style="dotted">
        <color indexed="64"/>
      </bottom>
      <diagonal/>
    </border>
    <border>
      <left/>
      <right style="double">
        <color indexed="64"/>
      </right>
      <top style="dotted">
        <color indexed="64"/>
      </top>
      <bottom style="medium">
        <color indexed="64"/>
      </bottom>
      <diagonal/>
    </border>
    <border>
      <left style="thin">
        <color indexed="64"/>
      </left>
      <right style="thin">
        <color indexed="64"/>
      </right>
      <top/>
      <bottom style="medium">
        <color auto="1"/>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style="double">
        <color indexed="64"/>
      </left>
      <right/>
      <top style="double">
        <color indexed="64"/>
      </top>
      <bottom style="thin">
        <color indexed="64"/>
      </bottom>
      <diagonal/>
    </border>
    <border>
      <left style="double">
        <color indexed="64"/>
      </left>
      <right style="double">
        <color indexed="64"/>
      </right>
      <top style="double">
        <color indexed="64"/>
      </top>
      <bottom style="thin">
        <color indexed="64"/>
      </bottom>
      <diagonal/>
    </border>
    <border>
      <left style="medium">
        <color indexed="64"/>
      </left>
      <right/>
      <top style="dotted">
        <color indexed="64"/>
      </top>
      <bottom style="double">
        <color indexed="64"/>
      </bottom>
      <diagonal/>
    </border>
    <border>
      <left/>
      <right style="thin">
        <color indexed="64"/>
      </right>
      <top style="dotted">
        <color indexed="64"/>
      </top>
      <bottom style="double">
        <color indexed="64"/>
      </bottom>
      <diagonal/>
    </border>
    <border>
      <left style="thin">
        <color indexed="64"/>
      </left>
      <right style="thin">
        <color indexed="64"/>
      </right>
      <top style="dotted">
        <color indexed="64"/>
      </top>
      <bottom style="double">
        <color indexed="64"/>
      </bottom>
      <diagonal/>
    </border>
    <border>
      <left style="double">
        <color indexed="64"/>
      </left>
      <right style="thin">
        <color indexed="64"/>
      </right>
      <top style="dotted">
        <color indexed="64"/>
      </top>
      <bottom style="double">
        <color indexed="64"/>
      </bottom>
      <diagonal/>
    </border>
    <border>
      <left style="thin">
        <color indexed="64"/>
      </left>
      <right/>
      <top style="dotted">
        <color indexed="64"/>
      </top>
      <bottom style="double">
        <color indexed="64"/>
      </bottom>
      <diagonal/>
    </border>
    <border>
      <left style="double">
        <color indexed="64"/>
      </left>
      <right style="double">
        <color indexed="64"/>
      </right>
      <top style="dotted">
        <color indexed="64"/>
      </top>
      <bottom style="double">
        <color indexed="64"/>
      </bottom>
      <diagonal/>
    </border>
    <border>
      <left/>
      <right/>
      <top style="dotted">
        <color indexed="64"/>
      </top>
      <bottom style="double">
        <color indexed="64"/>
      </bottom>
      <diagonal/>
    </border>
    <border>
      <left style="double">
        <color indexed="64"/>
      </left>
      <right style="medium">
        <color auto="1"/>
      </right>
      <top style="dotted">
        <color indexed="64"/>
      </top>
      <bottom style="double">
        <color indexed="64"/>
      </bottom>
      <diagonal/>
    </border>
    <border>
      <left style="medium">
        <color indexed="64"/>
      </left>
      <right style="thin">
        <color indexed="64"/>
      </right>
      <top style="dotted">
        <color indexed="64"/>
      </top>
      <bottom style="double">
        <color indexed="64"/>
      </bottom>
      <diagonal/>
    </border>
    <border>
      <left/>
      <right style="medium">
        <color indexed="64"/>
      </right>
      <top style="dotted">
        <color indexed="64"/>
      </top>
      <bottom style="double">
        <color indexed="64"/>
      </bottom>
      <diagonal/>
    </border>
    <border>
      <left style="thin">
        <color indexed="64"/>
      </left>
      <right style="medium">
        <color indexed="64"/>
      </right>
      <top style="dotted">
        <color indexed="64"/>
      </top>
      <bottom style="double">
        <color indexed="64"/>
      </bottom>
      <diagonal/>
    </border>
    <border>
      <left style="double">
        <color indexed="64"/>
      </left>
      <right style="medium">
        <color auto="1"/>
      </right>
      <top/>
      <bottom style="double">
        <color indexed="64"/>
      </bottom>
      <diagonal/>
    </border>
    <border>
      <left style="thin">
        <color indexed="64"/>
      </left>
      <right style="double">
        <color indexed="64"/>
      </right>
      <top style="dotted">
        <color indexed="64"/>
      </top>
      <bottom style="double">
        <color indexed="64"/>
      </bottom>
      <diagonal/>
    </border>
    <border>
      <left style="medium">
        <color indexed="64"/>
      </left>
      <right/>
      <top/>
      <bottom style="medium">
        <color indexed="64"/>
      </bottom>
      <diagonal/>
    </border>
    <border>
      <left style="medium">
        <color indexed="64"/>
      </left>
      <right/>
      <top/>
      <bottom style="double">
        <color indexed="64"/>
      </bottom>
      <diagonal/>
    </border>
    <border>
      <left style="medium">
        <color indexed="64"/>
      </left>
      <right/>
      <top style="double">
        <color indexed="64"/>
      </top>
      <bottom style="dotted">
        <color indexed="64"/>
      </bottom>
      <diagonal/>
    </border>
    <border>
      <left/>
      <right/>
      <top style="double">
        <color indexed="64"/>
      </top>
      <bottom style="dotted">
        <color indexed="64"/>
      </bottom>
      <diagonal/>
    </border>
    <border>
      <left/>
      <right style="thin">
        <color indexed="64"/>
      </right>
      <top style="double">
        <color indexed="64"/>
      </top>
      <bottom style="dotted">
        <color indexed="64"/>
      </bottom>
      <diagonal/>
    </border>
    <border>
      <left style="thin">
        <color indexed="64"/>
      </left>
      <right style="medium">
        <color indexed="64"/>
      </right>
      <top/>
      <bottom style="medium">
        <color indexed="64"/>
      </bottom>
      <diagonal/>
    </border>
    <border>
      <left style="thin">
        <color auto="1"/>
      </left>
      <right style="thin">
        <color auto="1"/>
      </right>
      <top/>
      <bottom style="thin">
        <color auto="1"/>
      </bottom>
      <diagonal/>
    </border>
    <border>
      <left/>
      <right style="thin">
        <color indexed="64"/>
      </right>
      <top/>
      <bottom style="thin">
        <color indexed="64"/>
      </bottom>
      <diagonal/>
    </border>
    <border>
      <left style="medium">
        <color auto="1"/>
      </left>
      <right style="thin">
        <color indexed="64"/>
      </right>
      <top style="thin">
        <color auto="1"/>
      </top>
      <bottom/>
      <diagonal/>
    </border>
    <border>
      <left style="medium">
        <color auto="1"/>
      </left>
      <right/>
      <top style="thin">
        <color auto="1"/>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diagonal/>
    </border>
    <border>
      <left style="double">
        <color indexed="64"/>
      </left>
      <right style="medium">
        <color indexed="64"/>
      </right>
      <top style="double">
        <color indexed="64"/>
      </top>
      <bottom style="thin">
        <color indexed="64"/>
      </bottom>
      <diagonal/>
    </border>
    <border>
      <left style="thin">
        <color indexed="64"/>
      </left>
      <right/>
      <top style="double">
        <color indexed="64"/>
      </top>
      <bottom style="thin">
        <color indexed="64"/>
      </bottom>
      <diagonal/>
    </border>
    <border>
      <left/>
      <right style="medium">
        <color rgb="FFFF0000"/>
      </right>
      <top/>
      <bottom/>
      <diagonal/>
    </border>
    <border>
      <left style="medium">
        <color rgb="FFFF0000"/>
      </left>
      <right style="medium">
        <color rgb="FFFF0000"/>
      </right>
      <top style="medium">
        <color rgb="FFFF0000"/>
      </top>
      <bottom/>
      <diagonal/>
    </border>
    <border>
      <left/>
      <right style="thin">
        <color indexed="64"/>
      </right>
      <top style="thin">
        <color indexed="64"/>
      </top>
      <bottom/>
      <diagonal/>
    </border>
    <border>
      <left/>
      <right style="medium">
        <color auto="1"/>
      </right>
      <top/>
      <bottom style="medium">
        <color auto="1"/>
      </bottom>
      <diagonal/>
    </border>
    <border>
      <left/>
      <right/>
      <top style="medium">
        <color rgb="FFFF0000"/>
      </top>
      <bottom/>
      <diagonal/>
    </border>
    <border>
      <left style="medium">
        <color rgb="FFFF0000"/>
      </left>
      <right style="medium">
        <color rgb="FFFF0000"/>
      </right>
      <top style="medium">
        <color rgb="FFFF0000"/>
      </top>
      <bottom style="medium">
        <color rgb="FFFF0000"/>
      </bottom>
      <diagonal/>
    </border>
    <border>
      <left style="thin">
        <color indexed="64"/>
      </left>
      <right/>
      <top style="thin">
        <color indexed="64"/>
      </top>
      <bottom/>
      <diagonal/>
    </border>
    <border>
      <left/>
      <right style="medium">
        <color indexed="64"/>
      </right>
      <top style="thin">
        <color indexed="64"/>
      </top>
      <bottom/>
      <diagonal/>
    </border>
    <border>
      <left style="medium">
        <color rgb="FFFF0000"/>
      </left>
      <right style="thin">
        <color rgb="FFFF0000"/>
      </right>
      <top style="medium">
        <color rgb="FFFF0000"/>
      </top>
      <bottom style="medium">
        <color rgb="FFFF0000"/>
      </bottom>
      <diagonal/>
    </border>
    <border>
      <left style="thin">
        <color rgb="FFFF0000"/>
      </left>
      <right style="thin">
        <color rgb="FFFF0000"/>
      </right>
      <top style="medium">
        <color rgb="FFFF0000"/>
      </top>
      <bottom style="medium">
        <color rgb="FFFF0000"/>
      </bottom>
      <diagonal/>
    </border>
    <border>
      <left style="thin">
        <color rgb="FFFF0000"/>
      </left>
      <right style="medium">
        <color rgb="FFFF0000"/>
      </right>
      <top style="medium">
        <color rgb="FFFF0000"/>
      </top>
      <bottom style="medium">
        <color rgb="FFFF0000"/>
      </bottom>
      <diagonal/>
    </border>
    <border>
      <left style="thin">
        <color rgb="FFFF0000"/>
      </left>
      <right/>
      <top style="medium">
        <color rgb="FFFF0000"/>
      </top>
      <bottom style="medium">
        <color rgb="FFFF0000"/>
      </bottom>
      <diagonal/>
    </border>
    <border>
      <left style="medium">
        <color rgb="FF0000FF"/>
      </left>
      <right/>
      <top style="medium">
        <color rgb="FF0000FF"/>
      </top>
      <bottom style="medium">
        <color rgb="FF0000FF"/>
      </bottom>
      <diagonal/>
    </border>
    <border>
      <left/>
      <right style="medium">
        <color rgb="FF0000FF"/>
      </right>
      <top style="medium">
        <color rgb="FF0000FF"/>
      </top>
      <bottom style="medium">
        <color rgb="FF0000FF"/>
      </bottom>
      <diagonal/>
    </border>
    <border>
      <left/>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medium">
        <color indexed="64"/>
      </left>
      <right style="thin">
        <color indexed="64"/>
      </right>
      <top style="medium">
        <color indexed="64"/>
      </top>
      <bottom style="hair">
        <color indexed="64"/>
      </bottom>
      <diagonal/>
    </border>
    <border>
      <left style="thin">
        <color indexed="64"/>
      </left>
      <right/>
      <top/>
      <bottom style="hair">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medium">
        <color auto="1"/>
      </left>
      <right/>
      <top/>
      <bottom/>
      <diagonal/>
    </border>
    <border>
      <left style="medium">
        <color auto="1"/>
      </left>
      <right style="thin">
        <color indexed="64"/>
      </right>
      <top/>
      <bottom/>
      <diagonal/>
    </border>
    <border>
      <left/>
      <right style="thin">
        <color indexed="64"/>
      </right>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medium">
        <color indexed="64"/>
      </bottom>
      <diagonal/>
    </border>
    <border>
      <left style="double">
        <color indexed="64"/>
      </left>
      <right/>
      <top style="medium">
        <color indexed="64"/>
      </top>
      <bottom style="medium">
        <color indexed="64"/>
      </bottom>
      <diagonal/>
    </border>
    <border>
      <left style="medium">
        <color rgb="FF0000FF"/>
      </left>
      <right/>
      <top style="medium">
        <color rgb="FF0000FF"/>
      </top>
      <bottom/>
      <diagonal/>
    </border>
    <border>
      <left/>
      <right/>
      <top style="medium">
        <color rgb="FF0000FF"/>
      </top>
      <bottom/>
      <diagonal/>
    </border>
    <border>
      <left/>
      <right style="medium">
        <color rgb="FF0000FF"/>
      </right>
      <top style="medium">
        <color rgb="FF0000FF"/>
      </top>
      <bottom/>
      <diagonal/>
    </border>
    <border>
      <left style="medium">
        <color rgb="FF0000FF"/>
      </left>
      <right/>
      <top/>
      <bottom style="dotted">
        <color indexed="64"/>
      </bottom>
      <diagonal/>
    </border>
    <border>
      <left/>
      <right style="medium">
        <color rgb="FF0000FF"/>
      </right>
      <top/>
      <bottom style="dotted">
        <color indexed="64"/>
      </bottom>
      <diagonal/>
    </border>
    <border>
      <left style="medium">
        <color rgb="FF0000FF"/>
      </left>
      <right/>
      <top style="dotted">
        <color indexed="64"/>
      </top>
      <bottom style="dotted">
        <color indexed="64"/>
      </bottom>
      <diagonal/>
    </border>
    <border>
      <left/>
      <right style="medium">
        <color rgb="FF0000FF"/>
      </right>
      <top style="dotted">
        <color indexed="64"/>
      </top>
      <bottom style="dotted">
        <color indexed="64"/>
      </bottom>
      <diagonal/>
    </border>
    <border>
      <left style="medium">
        <color rgb="FF0000FF"/>
      </left>
      <right/>
      <top style="dotted">
        <color indexed="64"/>
      </top>
      <bottom style="medium">
        <color rgb="FF0000FF"/>
      </bottom>
      <diagonal/>
    </border>
    <border>
      <left/>
      <right/>
      <top style="dotted">
        <color indexed="64"/>
      </top>
      <bottom style="medium">
        <color rgb="FF0000FF"/>
      </bottom>
      <diagonal/>
    </border>
    <border>
      <left/>
      <right style="medium">
        <color rgb="FF0000FF"/>
      </right>
      <top style="dotted">
        <color indexed="64"/>
      </top>
      <bottom style="medium">
        <color rgb="FF0000FF"/>
      </bottom>
      <diagonal/>
    </border>
    <border>
      <left style="thin">
        <color indexed="64"/>
      </left>
      <right/>
      <top style="thin">
        <color auto="1"/>
      </top>
      <bottom/>
      <diagonal/>
    </border>
    <border>
      <left/>
      <right style="thin">
        <color indexed="64"/>
      </right>
      <top style="thin">
        <color auto="1"/>
      </top>
      <bottom/>
      <diagonal/>
    </border>
    <border>
      <left style="thick">
        <color indexed="64"/>
      </left>
      <right/>
      <top style="medium">
        <color indexed="64"/>
      </top>
      <bottom style="thin">
        <color indexed="64"/>
      </bottom>
      <diagonal/>
    </border>
    <border>
      <left style="thick">
        <color indexed="64"/>
      </left>
      <right/>
      <top style="thin">
        <color indexed="64"/>
      </top>
      <bottom style="thin">
        <color indexed="64"/>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bottom style="thin">
        <color indexed="64"/>
      </bottom>
      <diagonal/>
    </border>
    <border>
      <left style="thick">
        <color indexed="64"/>
      </left>
      <right style="thin">
        <color indexed="64"/>
      </right>
      <top style="thin">
        <color indexed="64"/>
      </top>
      <bottom/>
      <diagonal/>
    </border>
    <border>
      <left style="thick">
        <color indexed="64"/>
      </left>
      <right style="thin">
        <color indexed="64"/>
      </right>
      <top style="thin">
        <color auto="1"/>
      </top>
      <bottom style="medium">
        <color rgb="FFFF0000"/>
      </bottom>
      <diagonal/>
    </border>
    <border>
      <left style="thin">
        <color indexed="64"/>
      </left>
      <right style="thin">
        <color indexed="64"/>
      </right>
      <top style="thin">
        <color indexed="64"/>
      </top>
      <bottom style="medium">
        <color rgb="FFFF0000"/>
      </bottom>
      <diagonal/>
    </border>
    <border>
      <left style="thick">
        <color indexed="64"/>
      </left>
      <right/>
      <top style="medium">
        <color indexed="64"/>
      </top>
      <bottom/>
      <diagonal/>
    </border>
    <border>
      <left style="thick">
        <color indexed="64"/>
      </left>
      <right/>
      <top/>
      <bottom style="thin">
        <color indexed="64"/>
      </bottom>
      <diagonal/>
    </border>
    <border>
      <left/>
      <right style="thick">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bottom style="thin">
        <color indexed="64"/>
      </bottom>
      <diagonal/>
    </border>
    <border>
      <left style="thin">
        <color indexed="64"/>
      </left>
      <right style="thick">
        <color indexed="64"/>
      </right>
      <top style="thin">
        <color indexed="64"/>
      </top>
      <bottom/>
      <diagonal/>
    </border>
    <border>
      <left style="thin">
        <color indexed="64"/>
      </left>
      <right style="thick">
        <color indexed="64"/>
      </right>
      <top style="thin">
        <color indexed="64"/>
      </top>
      <bottom style="medium">
        <color rgb="FFFF0000"/>
      </bottom>
      <diagonal/>
    </border>
    <border>
      <left style="medium">
        <color rgb="FFFF0000"/>
      </left>
      <right/>
      <top/>
      <bottom/>
      <diagonal/>
    </border>
    <border>
      <left style="double">
        <color auto="1"/>
      </left>
      <right/>
      <top style="medium">
        <color auto="1"/>
      </top>
      <bottom style="thin">
        <color auto="1"/>
      </bottom>
      <diagonal/>
    </border>
    <border>
      <left style="medium">
        <color auto="1"/>
      </left>
      <right style="thin">
        <color indexed="64"/>
      </right>
      <top/>
      <bottom style="thin">
        <color indexed="64"/>
      </bottom>
      <diagonal/>
    </border>
    <border>
      <left/>
      <right/>
      <top style="thick">
        <color auto="1"/>
      </top>
      <bottom/>
      <diagonal/>
    </border>
    <border>
      <left/>
      <right style="thick">
        <color auto="1"/>
      </right>
      <top style="thick">
        <color auto="1"/>
      </top>
      <bottom/>
      <diagonal/>
    </border>
    <border>
      <left/>
      <right style="thick">
        <color auto="1"/>
      </right>
      <top/>
      <bottom/>
      <diagonal/>
    </border>
    <border>
      <left/>
      <right style="thick">
        <color auto="1"/>
      </right>
      <top/>
      <bottom style="thin">
        <color auto="1"/>
      </bottom>
      <diagonal/>
    </border>
    <border>
      <left/>
      <right style="thick">
        <color auto="1"/>
      </right>
      <top style="thin">
        <color indexed="64"/>
      </top>
      <bottom/>
      <diagonal/>
    </border>
    <border>
      <left style="thick">
        <color auto="1"/>
      </left>
      <right/>
      <top style="thin">
        <color indexed="64"/>
      </top>
      <bottom style="medium">
        <color indexed="64"/>
      </bottom>
      <diagonal/>
    </border>
    <border>
      <left style="thick">
        <color auto="1"/>
      </left>
      <right/>
      <top style="medium">
        <color indexed="64"/>
      </top>
      <bottom style="medium">
        <color indexed="64"/>
      </bottom>
      <diagonal/>
    </border>
    <border>
      <left style="thick">
        <color auto="1"/>
      </left>
      <right style="thin">
        <color indexed="64"/>
      </right>
      <top/>
      <bottom/>
      <diagonal/>
    </border>
    <border>
      <left style="thick">
        <color auto="1"/>
      </left>
      <right style="thin">
        <color indexed="64"/>
      </right>
      <top style="medium">
        <color indexed="64"/>
      </top>
      <bottom style="medium">
        <color indexed="64"/>
      </bottom>
      <diagonal/>
    </border>
    <border>
      <left/>
      <right style="thick">
        <color auto="1"/>
      </right>
      <top/>
      <bottom style="thick">
        <color auto="1"/>
      </bottom>
      <diagonal/>
    </border>
    <border>
      <left/>
      <right/>
      <top/>
      <bottom style="thick">
        <color auto="1"/>
      </bottom>
      <diagonal/>
    </border>
    <border>
      <left/>
      <right style="thick">
        <color auto="1"/>
      </right>
      <top style="thin">
        <color indexed="64"/>
      </top>
      <bottom style="medium">
        <color indexed="64"/>
      </bottom>
      <diagonal/>
    </border>
    <border>
      <left/>
      <right style="thick">
        <color auto="1"/>
      </right>
      <top style="medium">
        <color indexed="64"/>
      </top>
      <bottom style="medium">
        <color indexed="64"/>
      </bottom>
      <diagonal/>
    </border>
    <border>
      <left style="thick">
        <color indexed="64"/>
      </left>
      <right/>
      <top style="thick">
        <color indexed="64"/>
      </top>
      <bottom/>
      <diagonal/>
    </border>
    <border>
      <left style="thin">
        <color indexed="64"/>
      </left>
      <right/>
      <top style="thick">
        <color indexed="64"/>
      </top>
      <bottom style="thin">
        <color indexed="64"/>
      </bottom>
      <diagonal/>
    </border>
    <border>
      <left/>
      <right/>
      <top style="thick">
        <color indexed="64"/>
      </top>
      <bottom style="thin">
        <color indexed="64"/>
      </bottom>
      <diagonal/>
    </border>
    <border>
      <left/>
      <right style="double">
        <color indexed="64"/>
      </right>
      <top style="thick">
        <color indexed="64"/>
      </top>
      <bottom style="thin">
        <color indexed="64"/>
      </bottom>
      <diagonal/>
    </border>
    <border>
      <left style="double">
        <color indexed="64"/>
      </left>
      <right style="thick">
        <color indexed="64"/>
      </right>
      <top style="thick">
        <color indexed="64"/>
      </top>
      <bottom/>
      <diagonal/>
    </border>
    <border>
      <left style="thick">
        <color indexed="64"/>
      </left>
      <right/>
      <top/>
      <bottom/>
      <diagonal/>
    </border>
    <border>
      <left style="double">
        <color indexed="64"/>
      </left>
      <right style="thick">
        <color indexed="64"/>
      </right>
      <top/>
      <bottom/>
      <diagonal/>
    </border>
    <border>
      <left style="thick">
        <color indexed="64"/>
      </left>
      <right/>
      <top/>
      <bottom style="medium">
        <color indexed="64"/>
      </bottom>
      <diagonal/>
    </border>
    <border>
      <left style="double">
        <color indexed="64"/>
      </left>
      <right style="thick">
        <color indexed="64"/>
      </right>
      <top/>
      <bottom style="medium">
        <color indexed="64"/>
      </bottom>
      <diagonal/>
    </border>
    <border>
      <left style="thin">
        <color indexed="64"/>
      </left>
      <right style="thick">
        <color indexed="64"/>
      </right>
      <top style="medium">
        <color indexed="64"/>
      </top>
      <bottom/>
      <diagonal/>
    </border>
    <border>
      <left style="thin">
        <color indexed="64"/>
      </left>
      <right style="thick">
        <color indexed="64"/>
      </right>
      <top/>
      <bottom/>
      <diagonal/>
    </border>
    <border>
      <left style="thin">
        <color indexed="64"/>
      </left>
      <right style="thick">
        <color indexed="64"/>
      </right>
      <top/>
      <bottom style="medium">
        <color indexed="64"/>
      </bottom>
      <diagonal/>
    </border>
    <border>
      <left/>
      <right style="thick">
        <color indexed="64"/>
      </right>
      <top style="medium">
        <color indexed="64"/>
      </top>
      <bottom style="thin">
        <color indexed="64"/>
      </bottom>
      <diagonal/>
    </border>
    <border>
      <left/>
      <right style="thick">
        <color indexed="64"/>
      </right>
      <top style="thin">
        <color indexed="64"/>
      </top>
      <bottom style="dotted">
        <color indexed="64"/>
      </bottom>
      <diagonal/>
    </border>
    <border>
      <left/>
      <right style="thick">
        <color indexed="64"/>
      </right>
      <top/>
      <bottom style="dotted">
        <color indexed="64"/>
      </bottom>
      <diagonal/>
    </border>
    <border>
      <left/>
      <right style="thick">
        <color indexed="64"/>
      </right>
      <top style="dotted">
        <color indexed="64"/>
      </top>
      <bottom style="thin">
        <color indexed="64"/>
      </bottom>
      <diagonal/>
    </border>
    <border>
      <left/>
      <right style="thick">
        <color indexed="64"/>
      </right>
      <top style="dotted">
        <color indexed="64"/>
      </top>
      <bottom style="dotted">
        <color indexed="64"/>
      </bottom>
      <diagonal/>
    </border>
    <border>
      <left style="thick">
        <color indexed="64"/>
      </left>
      <right/>
      <top style="double">
        <color indexed="64"/>
      </top>
      <bottom style="thin">
        <color indexed="64"/>
      </bottom>
      <diagonal/>
    </border>
    <border>
      <left/>
      <right style="thick">
        <color indexed="64"/>
      </right>
      <top style="double">
        <color indexed="64"/>
      </top>
      <bottom style="thin">
        <color indexed="64"/>
      </bottom>
      <diagonal/>
    </border>
    <border>
      <left style="thick">
        <color indexed="64"/>
      </left>
      <right/>
      <top/>
      <bottom style="dotted">
        <color indexed="64"/>
      </bottom>
      <diagonal/>
    </border>
    <border>
      <left style="thick">
        <color indexed="64"/>
      </left>
      <right/>
      <top style="dotted">
        <color indexed="64"/>
      </top>
      <bottom style="dotted">
        <color indexed="64"/>
      </bottom>
      <diagonal/>
    </border>
    <border>
      <left style="thick">
        <color indexed="64"/>
      </left>
      <right/>
      <top style="dotted">
        <color indexed="64"/>
      </top>
      <bottom/>
      <diagonal/>
    </border>
    <border>
      <left/>
      <right style="thick">
        <color indexed="64"/>
      </right>
      <top style="dotted">
        <color indexed="64"/>
      </top>
      <bottom/>
      <diagonal/>
    </border>
    <border>
      <left style="thick">
        <color indexed="64"/>
      </left>
      <right/>
      <top style="dotted">
        <color indexed="64"/>
      </top>
      <bottom style="double">
        <color indexed="64"/>
      </bottom>
      <diagonal/>
    </border>
    <border>
      <left/>
      <right style="thick">
        <color indexed="64"/>
      </right>
      <top style="dotted">
        <color indexed="64"/>
      </top>
      <bottom style="double">
        <color indexed="64"/>
      </bottom>
      <diagonal/>
    </border>
    <border>
      <left style="thick">
        <color indexed="64"/>
      </left>
      <right/>
      <top style="dotted">
        <color indexed="64"/>
      </top>
      <bottom style="thick">
        <color indexed="64"/>
      </bottom>
      <diagonal/>
    </border>
    <border>
      <left/>
      <right/>
      <top style="dotted">
        <color indexed="64"/>
      </top>
      <bottom style="thick">
        <color indexed="64"/>
      </bottom>
      <diagonal/>
    </border>
    <border>
      <left style="thin">
        <color indexed="64"/>
      </left>
      <right style="thin">
        <color indexed="64"/>
      </right>
      <top style="dotted">
        <color indexed="64"/>
      </top>
      <bottom style="thick">
        <color indexed="64"/>
      </bottom>
      <diagonal/>
    </border>
    <border>
      <left style="thin">
        <color indexed="64"/>
      </left>
      <right/>
      <top style="dotted">
        <color indexed="64"/>
      </top>
      <bottom style="thick">
        <color indexed="64"/>
      </bottom>
      <diagonal/>
    </border>
    <border>
      <left/>
      <right style="thick">
        <color indexed="64"/>
      </right>
      <top style="dotted">
        <color indexed="64"/>
      </top>
      <bottom style="thick">
        <color indexed="64"/>
      </bottom>
      <diagonal/>
    </border>
    <border>
      <left style="double">
        <color indexed="64"/>
      </left>
      <right/>
      <top/>
      <bottom/>
      <diagonal/>
    </border>
    <border>
      <left style="double">
        <color indexed="64"/>
      </left>
      <right style="medium">
        <color auto="1"/>
      </right>
      <top style="thin">
        <color indexed="64"/>
      </top>
      <bottom style="double">
        <color indexed="64"/>
      </bottom>
      <diagonal/>
    </border>
  </borders>
  <cellStyleXfs count="68">
    <xf numFmtId="0" fontId="0" fillId="0" borderId="0"/>
    <xf numFmtId="164" fontId="14" fillId="0" borderId="0" applyFont="0" applyFill="0" applyBorder="0" applyAlignment="0" applyProtection="0"/>
    <xf numFmtId="44" fontId="14"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0" fontId="121" fillId="0" borderId="0" applyNumberFormat="0" applyFill="0" applyBorder="0" applyAlignment="0" applyProtection="0">
      <alignment vertical="top"/>
      <protection locked="0"/>
    </xf>
    <xf numFmtId="0" fontId="139" fillId="27" borderId="0" applyNumberFormat="0" applyBorder="0" applyAlignment="0" applyProtection="0"/>
    <xf numFmtId="0" fontId="139" fillId="28" borderId="0" applyNumberFormat="0" applyBorder="0" applyAlignment="0" applyProtection="0"/>
    <xf numFmtId="0" fontId="139" fillId="29" borderId="0" applyNumberFormat="0" applyBorder="0" applyAlignment="0" applyProtection="0"/>
    <xf numFmtId="0" fontId="139" fillId="30" borderId="0" applyNumberFormat="0" applyBorder="0" applyAlignment="0" applyProtection="0"/>
    <xf numFmtId="0" fontId="139" fillId="31" borderId="0" applyNumberFormat="0" applyBorder="0" applyAlignment="0" applyProtection="0"/>
    <xf numFmtId="0" fontId="139" fillId="32" borderId="0" applyNumberFormat="0" applyBorder="0" applyAlignment="0" applyProtection="0"/>
    <xf numFmtId="0" fontId="139" fillId="33" borderId="0" applyNumberFormat="0" applyBorder="0" applyAlignment="0" applyProtection="0"/>
    <xf numFmtId="0" fontId="139" fillId="34" borderId="0" applyNumberFormat="0" applyBorder="0" applyAlignment="0" applyProtection="0"/>
    <xf numFmtId="0" fontId="139" fillId="35" borderId="0" applyNumberFormat="0" applyBorder="0" applyAlignment="0" applyProtection="0"/>
    <xf numFmtId="0" fontId="139" fillId="30" borderId="0" applyNumberFormat="0" applyBorder="0" applyAlignment="0" applyProtection="0"/>
    <xf numFmtId="0" fontId="139" fillId="33" borderId="0" applyNumberFormat="0" applyBorder="0" applyAlignment="0" applyProtection="0"/>
    <xf numFmtId="0" fontId="139" fillId="36" borderId="0" applyNumberFormat="0" applyBorder="0" applyAlignment="0" applyProtection="0"/>
    <xf numFmtId="0" fontId="140" fillId="37" borderId="0" applyNumberFormat="0" applyBorder="0" applyAlignment="0" applyProtection="0"/>
    <xf numFmtId="0" fontId="140" fillId="34" borderId="0" applyNumberFormat="0" applyBorder="0" applyAlignment="0" applyProtection="0"/>
    <xf numFmtId="0" fontId="140" fillId="35" borderId="0" applyNumberFormat="0" applyBorder="0" applyAlignment="0" applyProtection="0"/>
    <xf numFmtId="0" fontId="140" fillId="38" borderId="0" applyNumberFormat="0" applyBorder="0" applyAlignment="0" applyProtection="0"/>
    <xf numFmtId="0" fontId="140" fillId="39" borderId="0" applyNumberFormat="0" applyBorder="0" applyAlignment="0" applyProtection="0"/>
    <xf numFmtId="0" fontId="140" fillId="40" borderId="0" applyNumberFormat="0" applyBorder="0" applyAlignment="0" applyProtection="0"/>
    <xf numFmtId="0" fontId="140" fillId="41" borderId="0" applyNumberFormat="0" applyBorder="0" applyAlignment="0" applyProtection="0"/>
    <xf numFmtId="0" fontId="140" fillId="42" borderId="0" applyNumberFormat="0" applyBorder="0" applyAlignment="0" applyProtection="0"/>
    <xf numFmtId="0" fontId="140" fillId="43" borderId="0" applyNumberFormat="0" applyBorder="0" applyAlignment="0" applyProtection="0"/>
    <xf numFmtId="0" fontId="140" fillId="38" borderId="0" applyNumberFormat="0" applyBorder="0" applyAlignment="0" applyProtection="0"/>
    <xf numFmtId="0" fontId="140" fillId="39" borderId="0" applyNumberFormat="0" applyBorder="0" applyAlignment="0" applyProtection="0"/>
    <xf numFmtId="0" fontId="140" fillId="44" borderId="0" applyNumberFormat="0" applyBorder="0" applyAlignment="0" applyProtection="0"/>
    <xf numFmtId="0" fontId="141" fillId="32" borderId="242" applyNumberFormat="0" applyAlignment="0" applyProtection="0"/>
    <xf numFmtId="0" fontId="142" fillId="45" borderId="243" applyNumberFormat="0" applyAlignment="0" applyProtection="0"/>
    <xf numFmtId="0" fontId="143" fillId="29" borderId="0" applyNumberFormat="0" applyBorder="0" applyAlignment="0" applyProtection="0"/>
    <xf numFmtId="0" fontId="144" fillId="0" borderId="0" applyNumberFormat="0" applyFill="0" applyBorder="0" applyAlignment="0" applyProtection="0">
      <alignment vertical="top"/>
      <protection locked="0"/>
    </xf>
    <xf numFmtId="0" fontId="145" fillId="0" borderId="244" applyNumberFormat="0" applyFill="0" applyAlignment="0" applyProtection="0"/>
    <xf numFmtId="0" fontId="146" fillId="46" borderId="245" applyNumberFormat="0" applyAlignment="0" applyProtection="0"/>
    <xf numFmtId="0" fontId="147" fillId="0" borderId="246" applyNumberFormat="0" applyFill="0" applyAlignment="0" applyProtection="0"/>
    <xf numFmtId="0" fontId="148" fillId="0" borderId="247" applyNumberFormat="0" applyFill="0" applyAlignment="0" applyProtection="0"/>
    <xf numFmtId="0" fontId="149" fillId="0" borderId="248" applyNumberFormat="0" applyFill="0" applyAlignment="0" applyProtection="0"/>
    <xf numFmtId="0" fontId="149" fillId="0" borderId="0" applyNumberFormat="0" applyFill="0" applyBorder="0" applyAlignment="0" applyProtection="0"/>
    <xf numFmtId="0" fontId="150" fillId="47" borderId="0" applyNumberFormat="0" applyBorder="0" applyAlignment="0" applyProtection="0"/>
    <xf numFmtId="0" fontId="133" fillId="0" borderId="0"/>
    <xf numFmtId="0" fontId="2" fillId="0" borderId="0"/>
    <xf numFmtId="0" fontId="2" fillId="0" borderId="0"/>
    <xf numFmtId="0" fontId="2"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2" fillId="0" borderId="0"/>
    <xf numFmtId="0" fontId="151" fillId="45" borderId="242" applyNumberFormat="0" applyAlignment="0" applyProtection="0"/>
    <xf numFmtId="0" fontId="152" fillId="0" borderId="249" applyNumberFormat="0" applyFill="0" applyAlignment="0" applyProtection="0"/>
    <xf numFmtId="0" fontId="153" fillId="0" borderId="0" applyNumberFormat="0" applyFill="0" applyBorder="0" applyAlignment="0" applyProtection="0"/>
    <xf numFmtId="0" fontId="154" fillId="0" borderId="0" applyNumberFormat="0" applyFill="0" applyBorder="0" applyAlignment="0" applyProtection="0"/>
    <xf numFmtId="0" fontId="155" fillId="0" borderId="0" applyNumberFormat="0" applyFill="0" applyBorder="0" applyAlignment="0" applyProtection="0"/>
    <xf numFmtId="0" fontId="2" fillId="48" borderId="250" applyNumberFormat="0" applyFont="0" applyAlignment="0" applyProtection="0"/>
    <xf numFmtId="44" fontId="2" fillId="0" borderId="0" applyFont="0" applyFill="0" applyBorder="0" applyAlignment="0" applyProtection="0"/>
    <xf numFmtId="0" fontId="156" fillId="28" borderId="0" applyNumberFormat="0" applyBorder="0" applyAlignment="0" applyProtection="0"/>
    <xf numFmtId="0" fontId="167" fillId="0" borderId="0"/>
    <xf numFmtId="0" fontId="167" fillId="51" borderId="252" applyNumberFormat="0" applyFont="0" applyAlignment="0" applyProtection="0"/>
    <xf numFmtId="0" fontId="189" fillId="0" borderId="0"/>
    <xf numFmtId="0" fontId="23" fillId="0" borderId="0"/>
  </cellStyleXfs>
  <cellXfs count="3049">
    <xf numFmtId="0" fontId="0" fillId="0" borderId="0" xfId="0"/>
    <xf numFmtId="0" fontId="0" fillId="0" borderId="0" xfId="0" applyAlignment="1">
      <alignment vertical="center"/>
    </xf>
    <xf numFmtId="0" fontId="0" fillId="0" borderId="0" xfId="0" applyAlignment="1"/>
    <xf numFmtId="0" fontId="16" fillId="0" borderId="0" xfId="0" applyFont="1"/>
    <xf numFmtId="0" fontId="16" fillId="0" borderId="0" xfId="0" applyNumberFormat="1" applyFont="1" applyFill="1" applyBorder="1" applyAlignment="1" applyProtection="1">
      <alignment vertical="center"/>
      <protection locked="0"/>
    </xf>
    <xf numFmtId="0" fontId="16" fillId="0" borderId="0" xfId="0" applyNumberFormat="1" applyFont="1" applyFill="1" applyBorder="1" applyAlignment="1" applyProtection="1">
      <alignment horizontal="center" vertical="center"/>
      <protection locked="0"/>
    </xf>
    <xf numFmtId="0" fontId="17" fillId="0" borderId="0" xfId="0" applyNumberFormat="1" applyFont="1" applyFill="1" applyBorder="1" applyAlignment="1" applyProtection="1">
      <alignment vertical="center"/>
      <protection locked="0"/>
    </xf>
    <xf numFmtId="0" fontId="17" fillId="0" borderId="0" xfId="0" applyNumberFormat="1" applyFont="1" applyFill="1" applyBorder="1" applyAlignment="1" applyProtection="1">
      <alignment horizontal="left" vertical="center"/>
      <protection locked="0"/>
    </xf>
    <xf numFmtId="0" fontId="16" fillId="0" borderId="0" xfId="0" applyFont="1" applyAlignment="1"/>
    <xf numFmtId="0" fontId="17" fillId="0" borderId="0" xfId="0" applyNumberFormat="1" applyFont="1" applyFill="1" applyBorder="1" applyAlignment="1" applyProtection="1">
      <alignment vertical="top"/>
      <protection locked="0"/>
    </xf>
    <xf numFmtId="0" fontId="17" fillId="0" borderId="0" xfId="0" applyNumberFormat="1" applyFont="1" applyFill="1" applyBorder="1" applyAlignment="1" applyProtection="1">
      <alignment horizontal="center" vertical="top"/>
      <protection locked="0"/>
    </xf>
    <xf numFmtId="2" fontId="28" fillId="0" borderId="1" xfId="0" applyNumberFormat="1" applyFont="1" applyFill="1" applyBorder="1" applyAlignment="1" applyProtection="1">
      <alignment vertical="center" wrapText="1"/>
      <protection locked="0"/>
    </xf>
    <xf numFmtId="2" fontId="28" fillId="0" borderId="2" xfId="0" applyNumberFormat="1" applyFont="1" applyFill="1" applyBorder="1" applyAlignment="1" applyProtection="1">
      <alignment vertical="center" wrapText="1"/>
      <protection locked="0"/>
    </xf>
    <xf numFmtId="2" fontId="28" fillId="0" borderId="3" xfId="0" applyNumberFormat="1" applyFont="1" applyFill="1" applyBorder="1" applyAlignment="1" applyProtection="1">
      <alignment vertical="center" wrapText="1"/>
      <protection locked="0"/>
    </xf>
    <xf numFmtId="2" fontId="28" fillId="0" borderId="4" xfId="0" applyNumberFormat="1" applyFont="1" applyFill="1" applyBorder="1" applyAlignment="1" applyProtection="1">
      <alignment vertical="center" wrapText="1"/>
      <protection locked="0"/>
    </xf>
    <xf numFmtId="0" fontId="0" fillId="0" borderId="0" xfId="0" applyBorder="1"/>
    <xf numFmtId="0" fontId="0" fillId="0" borderId="0" xfId="0" applyProtection="1">
      <protection hidden="1"/>
    </xf>
    <xf numFmtId="0" fontId="4" fillId="2" borderId="0" xfId="0" applyFont="1" applyFill="1" applyBorder="1" applyProtection="1">
      <protection hidden="1"/>
    </xf>
    <xf numFmtId="1" fontId="3" fillId="2" borderId="0" xfId="0" applyNumberFormat="1" applyFont="1" applyFill="1" applyBorder="1" applyProtection="1">
      <protection hidden="1"/>
    </xf>
    <xf numFmtId="0" fontId="3" fillId="2" borderId="0" xfId="0" applyFont="1" applyFill="1" applyBorder="1" applyProtection="1">
      <protection hidden="1"/>
    </xf>
    <xf numFmtId="0" fontId="51" fillId="2" borderId="5" xfId="0" applyFont="1" applyFill="1" applyBorder="1" applyAlignment="1" applyProtection="1">
      <alignment horizontal="center" vertical="center" wrapText="1"/>
      <protection hidden="1"/>
    </xf>
    <xf numFmtId="0" fontId="51" fillId="2" borderId="6" xfId="0" applyFont="1" applyFill="1" applyBorder="1" applyAlignment="1" applyProtection="1">
      <alignment horizontal="center" vertical="center" wrapText="1"/>
      <protection hidden="1"/>
    </xf>
    <xf numFmtId="0" fontId="3" fillId="2" borderId="0" xfId="0" applyNumberFormat="1" applyFont="1" applyFill="1" applyBorder="1" applyProtection="1">
      <protection hidden="1"/>
    </xf>
    <xf numFmtId="0" fontId="35" fillId="0" borderId="0" xfId="0" applyNumberFormat="1" applyFont="1" applyProtection="1">
      <protection hidden="1"/>
    </xf>
    <xf numFmtId="0" fontId="23" fillId="0" borderId="0" xfId="0" applyFont="1" applyProtection="1">
      <protection hidden="1"/>
    </xf>
    <xf numFmtId="2" fontId="44" fillId="3" borderId="7" xfId="0" applyNumberFormat="1" applyFont="1" applyFill="1" applyBorder="1" applyProtection="1">
      <protection hidden="1"/>
    </xf>
    <xf numFmtId="0" fontId="44" fillId="0" borderId="0" xfId="0" applyFont="1" applyProtection="1">
      <protection hidden="1"/>
    </xf>
    <xf numFmtId="0" fontId="23" fillId="0" borderId="0" xfId="0" applyFont="1" applyAlignment="1" applyProtection="1">
      <alignment horizontal="center"/>
      <protection hidden="1"/>
    </xf>
    <xf numFmtId="2" fontId="44" fillId="4" borderId="7" xfId="0" applyNumberFormat="1" applyFont="1" applyFill="1" applyBorder="1" applyAlignment="1" applyProtection="1">
      <alignment vertical="center"/>
      <protection hidden="1"/>
    </xf>
    <xf numFmtId="2" fontId="44" fillId="3" borderId="7" xfId="0" applyNumberFormat="1" applyFont="1" applyFill="1" applyBorder="1" applyAlignment="1" applyProtection="1">
      <alignment vertical="center"/>
      <protection hidden="1"/>
    </xf>
    <xf numFmtId="2" fontId="19" fillId="3" borderId="7" xfId="0" applyNumberFormat="1" applyFont="1" applyFill="1" applyBorder="1" applyAlignment="1" applyProtection="1">
      <alignment vertical="center"/>
      <protection hidden="1"/>
    </xf>
    <xf numFmtId="49" fontId="61" fillId="3" borderId="8" xfId="0" applyNumberFormat="1" applyFont="1" applyFill="1" applyBorder="1" applyAlignment="1" applyProtection="1">
      <alignment horizontal="center"/>
      <protection hidden="1"/>
    </xf>
    <xf numFmtId="0" fontId="0" fillId="2" borderId="0" xfId="0" applyFill="1"/>
    <xf numFmtId="0" fontId="0" fillId="2" borderId="0" xfId="0" applyFill="1" applyProtection="1">
      <protection hidden="1"/>
    </xf>
    <xf numFmtId="2" fontId="53" fillId="2" borderId="0" xfId="0" applyNumberFormat="1" applyFont="1" applyFill="1" applyBorder="1" applyAlignment="1" applyProtection="1">
      <alignment vertical="center"/>
      <protection hidden="1"/>
    </xf>
    <xf numFmtId="0" fontId="0" fillId="2" borderId="0" xfId="0" applyFill="1" applyAlignment="1"/>
    <xf numFmtId="0" fontId="64" fillId="2" borderId="2" xfId="0" applyFont="1" applyFill="1" applyBorder="1" applyAlignment="1" applyProtection="1">
      <alignment horizontal="center" vertical="center" wrapText="1"/>
      <protection hidden="1"/>
    </xf>
    <xf numFmtId="1" fontId="64" fillId="2" borderId="2" xfId="0" applyNumberFormat="1" applyFont="1" applyFill="1" applyBorder="1" applyAlignment="1" applyProtection="1">
      <alignment horizontal="center" vertical="center" wrapText="1"/>
      <protection hidden="1"/>
    </xf>
    <xf numFmtId="166" fontId="64" fillId="2" borderId="2" xfId="0" applyNumberFormat="1" applyFont="1" applyFill="1" applyBorder="1" applyAlignment="1" applyProtection="1">
      <alignment horizontal="center" vertical="center" wrapText="1"/>
      <protection hidden="1"/>
    </xf>
    <xf numFmtId="0" fontId="39" fillId="2" borderId="9" xfId="0" applyFont="1" applyFill="1" applyBorder="1" applyAlignment="1" applyProtection="1">
      <alignment horizontal="right" vertical="center"/>
      <protection hidden="1"/>
    </xf>
    <xf numFmtId="166" fontId="22" fillId="2" borderId="5" xfId="0" applyNumberFormat="1" applyFont="1" applyFill="1" applyBorder="1" applyAlignment="1" applyProtection="1">
      <alignment horizontal="center" vertical="center" wrapText="1"/>
      <protection hidden="1"/>
    </xf>
    <xf numFmtId="0" fontId="6" fillId="2" borderId="10" xfId="0" applyFont="1" applyFill="1" applyBorder="1" applyAlignment="1" applyProtection="1">
      <alignment horizontal="left" vertical="center" wrapText="1" indent="1"/>
      <protection hidden="1"/>
    </xf>
    <xf numFmtId="0" fontId="6" fillId="2" borderId="11" xfId="0" applyFont="1" applyFill="1" applyBorder="1" applyAlignment="1" applyProtection="1">
      <alignment horizontal="left" vertical="center" wrapText="1" indent="1"/>
      <protection hidden="1"/>
    </xf>
    <xf numFmtId="0" fontId="66" fillId="2" borderId="10" xfId="0" applyFont="1" applyFill="1" applyBorder="1" applyAlignment="1" applyProtection="1">
      <alignment horizontal="left" vertical="center" wrapText="1" indent="1"/>
      <protection hidden="1"/>
    </xf>
    <xf numFmtId="12" fontId="10" fillId="2" borderId="11" xfId="0" applyNumberFormat="1" applyFont="1" applyFill="1" applyBorder="1" applyAlignment="1" applyProtection="1">
      <alignment horizontal="right" vertical="center"/>
      <protection hidden="1"/>
    </xf>
    <xf numFmtId="0" fontId="20" fillId="2" borderId="12" xfId="0" applyFont="1" applyFill="1" applyBorder="1" applyAlignment="1" applyProtection="1">
      <alignment horizontal="center" vertical="center" wrapText="1"/>
      <protection hidden="1"/>
    </xf>
    <xf numFmtId="0" fontId="19" fillId="2" borderId="0" xfId="0" applyFont="1" applyFill="1" applyBorder="1" applyAlignment="1" applyProtection="1">
      <alignment horizontal="right" vertical="center"/>
      <protection hidden="1"/>
    </xf>
    <xf numFmtId="12" fontId="53" fillId="2" borderId="0" xfId="0" applyNumberFormat="1" applyFont="1" applyFill="1" applyBorder="1" applyAlignment="1" applyProtection="1">
      <alignment vertical="center"/>
      <protection hidden="1"/>
    </xf>
    <xf numFmtId="0" fontId="53" fillId="2" borderId="0" xfId="0" applyFont="1" applyFill="1" applyBorder="1" applyAlignment="1" applyProtection="1">
      <alignment vertical="center"/>
      <protection hidden="1"/>
    </xf>
    <xf numFmtId="0" fontId="39" fillId="2" borderId="0" xfId="0" applyFont="1" applyFill="1" applyBorder="1" applyAlignment="1" applyProtection="1">
      <alignment horizontal="right" vertical="center"/>
      <protection hidden="1"/>
    </xf>
    <xf numFmtId="0" fontId="48" fillId="2" borderId="0" xfId="0" applyFont="1" applyFill="1" applyBorder="1" applyAlignment="1" applyProtection="1">
      <alignment horizontal="right" vertical="center"/>
      <protection hidden="1"/>
    </xf>
    <xf numFmtId="0" fontId="20" fillId="2" borderId="12" xfId="0" applyFont="1" applyFill="1" applyBorder="1" applyAlignment="1" applyProtection="1">
      <alignment horizontal="center" vertical="center"/>
      <protection hidden="1"/>
    </xf>
    <xf numFmtId="0" fontId="19" fillId="2" borderId="10" xfId="0" applyFont="1" applyFill="1" applyBorder="1" applyAlignment="1" applyProtection="1">
      <alignment horizontal="left" vertical="center" indent="1"/>
      <protection hidden="1"/>
    </xf>
    <xf numFmtId="0" fontId="19" fillId="2" borderId="13" xfId="0" applyFont="1" applyFill="1" applyBorder="1" applyAlignment="1" applyProtection="1">
      <alignment horizontal="left" vertical="center" indent="1"/>
      <protection hidden="1"/>
    </xf>
    <xf numFmtId="2" fontId="52" fillId="2" borderId="14" xfId="0" applyNumberFormat="1" applyFont="1" applyFill="1" applyBorder="1" applyAlignment="1" applyProtection="1">
      <alignment horizontal="center" vertical="center"/>
      <protection hidden="1"/>
    </xf>
    <xf numFmtId="0" fontId="62" fillId="2" borderId="9" xfId="0" applyFont="1" applyFill="1" applyBorder="1" applyAlignment="1" applyProtection="1">
      <alignment horizontal="right" vertical="center"/>
      <protection hidden="1"/>
    </xf>
    <xf numFmtId="0" fontId="67" fillId="2" borderId="9" xfId="0" applyFont="1" applyFill="1" applyBorder="1" applyAlignment="1" applyProtection="1">
      <alignment horizontal="right" vertical="center"/>
      <protection hidden="1"/>
    </xf>
    <xf numFmtId="2" fontId="52" fillId="2" borderId="15" xfId="0" applyNumberFormat="1" applyFont="1" applyFill="1" applyBorder="1" applyAlignment="1" applyProtection="1">
      <alignment horizontal="center" vertical="center"/>
      <protection hidden="1"/>
    </xf>
    <xf numFmtId="0" fontId="0" fillId="2" borderId="0" xfId="0" applyFill="1" applyBorder="1" applyProtection="1">
      <protection hidden="1"/>
    </xf>
    <xf numFmtId="0" fontId="23" fillId="2" borderId="0" xfId="0" applyFont="1" applyFill="1" applyAlignment="1" applyProtection="1">
      <alignment vertical="center"/>
      <protection hidden="1"/>
    </xf>
    <xf numFmtId="0" fontId="23" fillId="2" borderId="0" xfId="0" applyFont="1" applyFill="1" applyProtection="1">
      <protection hidden="1"/>
    </xf>
    <xf numFmtId="0" fontId="44" fillId="2" borderId="0" xfId="0" applyFont="1" applyFill="1" applyProtection="1">
      <protection hidden="1"/>
    </xf>
    <xf numFmtId="0" fontId="23" fillId="2" borderId="0" xfId="0" applyFont="1" applyFill="1" applyAlignment="1" applyProtection="1">
      <alignment horizontal="center"/>
      <protection hidden="1"/>
    </xf>
    <xf numFmtId="0" fontId="35" fillId="2" borderId="0" xfId="0" applyNumberFormat="1" applyFont="1" applyFill="1" applyProtection="1">
      <protection hidden="1"/>
    </xf>
    <xf numFmtId="0" fontId="41" fillId="2" borderId="0" xfId="0" applyFont="1" applyFill="1" applyBorder="1" applyAlignment="1" applyProtection="1">
      <alignment horizontal="center"/>
      <protection hidden="1"/>
    </xf>
    <xf numFmtId="0" fontId="23" fillId="2" borderId="0" xfId="0" applyFont="1" applyFill="1" applyAlignment="1" applyProtection="1">
      <alignment horizontal="left" textRotation="180"/>
      <protection hidden="1"/>
    </xf>
    <xf numFmtId="12" fontId="24" fillId="4" borderId="31" xfId="0" applyNumberFormat="1" applyFont="1" applyFill="1" applyBorder="1" applyAlignment="1" applyProtection="1">
      <alignment horizontal="center" vertical="center" textRotation="90" wrapText="1"/>
      <protection hidden="1"/>
    </xf>
    <xf numFmtId="0" fontId="44" fillId="5" borderId="32" xfId="0" applyFont="1" applyFill="1" applyBorder="1" applyAlignment="1" applyProtection="1">
      <alignment horizontal="center"/>
      <protection hidden="1"/>
    </xf>
    <xf numFmtId="0" fontId="44" fillId="5" borderId="33" xfId="0" applyFont="1" applyFill="1" applyBorder="1" applyAlignment="1" applyProtection="1">
      <alignment horizontal="center" vertical="center"/>
      <protection hidden="1"/>
    </xf>
    <xf numFmtId="0" fontId="44" fillId="5" borderId="32" xfId="0" applyFont="1" applyFill="1" applyBorder="1" applyAlignment="1" applyProtection="1">
      <alignment horizontal="left" vertical="center"/>
      <protection hidden="1"/>
    </xf>
    <xf numFmtId="0" fontId="44" fillId="5" borderId="32" xfId="0" applyFont="1" applyFill="1" applyBorder="1" applyAlignment="1" applyProtection="1">
      <alignment horizontal="center" vertical="center"/>
      <protection hidden="1"/>
    </xf>
    <xf numFmtId="0" fontId="44" fillId="5" borderId="34" xfId="0" applyFont="1" applyFill="1" applyBorder="1" applyAlignment="1" applyProtection="1">
      <alignment horizontal="center" vertical="center"/>
      <protection hidden="1"/>
    </xf>
    <xf numFmtId="0" fontId="44" fillId="5" borderId="33" xfId="0" applyFont="1" applyFill="1" applyBorder="1" applyAlignment="1" applyProtection="1">
      <alignment horizontal="left" vertical="center" indent="3"/>
      <protection hidden="1"/>
    </xf>
    <xf numFmtId="0" fontId="44" fillId="5" borderId="32" xfId="0" applyFont="1" applyFill="1" applyBorder="1" applyAlignment="1" applyProtection="1">
      <alignment horizontal="left" vertical="center" indent="3"/>
      <protection hidden="1"/>
    </xf>
    <xf numFmtId="2" fontId="20" fillId="2" borderId="0" xfId="0" applyNumberFormat="1" applyFont="1" applyFill="1" applyBorder="1" applyAlignment="1" applyProtection="1">
      <alignment horizontal="center" vertical="center"/>
      <protection hidden="1"/>
    </xf>
    <xf numFmtId="0" fontId="20" fillId="0" borderId="0" xfId="0" applyFont="1" applyBorder="1" applyAlignment="1" applyProtection="1">
      <alignment horizontal="center" vertical="center"/>
      <protection hidden="1"/>
    </xf>
    <xf numFmtId="2" fontId="52" fillId="2" borderId="36" xfId="0" applyNumberFormat="1" applyFont="1" applyFill="1" applyBorder="1" applyAlignment="1" applyProtection="1">
      <alignment horizontal="center" vertical="center"/>
      <protection hidden="1"/>
    </xf>
    <xf numFmtId="0" fontId="21" fillId="2" borderId="37" xfId="0" applyFont="1" applyFill="1" applyBorder="1" applyAlignment="1" applyProtection="1">
      <alignment horizontal="right"/>
      <protection hidden="1"/>
    </xf>
    <xf numFmtId="12" fontId="44" fillId="4" borderId="31" xfId="0" applyNumberFormat="1" applyFont="1" applyFill="1" applyBorder="1" applyAlignment="1" applyProtection="1">
      <alignment horizontal="center" vertical="center" wrapText="1"/>
      <protection hidden="1"/>
    </xf>
    <xf numFmtId="0" fontId="16" fillId="0" borderId="0" xfId="0" applyFont="1" applyAlignment="1">
      <alignment vertical="center"/>
    </xf>
    <xf numFmtId="2" fontId="28" fillId="0" borderId="4" xfId="0" applyNumberFormat="1" applyFont="1" applyFill="1" applyBorder="1" applyAlignment="1" applyProtection="1">
      <alignment horizontal="left" vertical="center" wrapText="1"/>
      <protection locked="0"/>
    </xf>
    <xf numFmtId="49" fontId="61" fillId="3" borderId="39" xfId="0" applyNumberFormat="1" applyFont="1" applyFill="1" applyBorder="1" applyAlignment="1" applyProtection="1">
      <alignment horizontal="center"/>
      <protection hidden="1"/>
    </xf>
    <xf numFmtId="0" fontId="35" fillId="0" borderId="4" xfId="0" applyNumberFormat="1" applyFont="1" applyFill="1" applyBorder="1" applyAlignment="1" applyProtection="1">
      <alignment horizontal="center" vertical="center" wrapText="1"/>
      <protection locked="0"/>
    </xf>
    <xf numFmtId="0" fontId="35" fillId="0" borderId="4" xfId="0" applyFont="1" applyFill="1" applyBorder="1" applyAlignment="1" applyProtection="1">
      <alignment horizontal="center" vertical="center" wrapText="1"/>
      <protection locked="0"/>
    </xf>
    <xf numFmtId="49" fontId="55" fillId="0" borderId="40" xfId="0" applyNumberFormat="1" applyFont="1" applyFill="1" applyBorder="1" applyAlignment="1" applyProtection="1">
      <alignment vertical="center" wrapText="1"/>
      <protection locked="0"/>
    </xf>
    <xf numFmtId="2" fontId="44" fillId="5" borderId="2" xfId="0" applyNumberFormat="1" applyFont="1" applyFill="1" applyBorder="1" applyAlignment="1" applyProtection="1">
      <alignment vertical="center" wrapText="1"/>
      <protection hidden="1"/>
    </xf>
    <xf numFmtId="49" fontId="55" fillId="0" borderId="41" xfId="0" applyNumberFormat="1" applyFont="1" applyFill="1" applyBorder="1" applyAlignment="1" applyProtection="1">
      <alignment vertical="center" wrapText="1"/>
      <protection locked="0"/>
    </xf>
    <xf numFmtId="49" fontId="55" fillId="0" borderId="42" xfId="0" applyNumberFormat="1" applyFont="1" applyFill="1" applyBorder="1" applyAlignment="1" applyProtection="1">
      <alignment vertical="center" wrapText="1"/>
      <protection locked="0"/>
    </xf>
    <xf numFmtId="49" fontId="55" fillId="0" borderId="43" xfId="0" applyNumberFormat="1" applyFont="1" applyFill="1" applyBorder="1" applyAlignment="1" applyProtection="1">
      <alignment horizontal="right" vertical="center" wrapText="1"/>
      <protection locked="0"/>
    </xf>
    <xf numFmtId="49" fontId="55" fillId="0" borderId="8" xfId="0" applyNumberFormat="1" applyFont="1" applyFill="1" applyBorder="1" applyAlignment="1" applyProtection="1">
      <alignment vertical="center" wrapText="1"/>
      <protection locked="0"/>
    </xf>
    <xf numFmtId="2" fontId="28" fillId="0" borderId="2" xfId="0" applyNumberFormat="1" applyFont="1" applyFill="1" applyBorder="1" applyAlignment="1" applyProtection="1">
      <alignment horizontal="left" vertical="center" wrapText="1"/>
      <protection locked="0"/>
    </xf>
    <xf numFmtId="12" fontId="28" fillId="5" borderId="44" xfId="0" applyNumberFormat="1" applyFont="1" applyFill="1" applyBorder="1" applyAlignment="1" applyProtection="1">
      <alignment vertical="center" wrapText="1"/>
      <protection hidden="1"/>
    </xf>
    <xf numFmtId="12" fontId="28" fillId="5" borderId="2" xfId="0" applyNumberFormat="1" applyFont="1" applyFill="1" applyBorder="1" applyAlignment="1" applyProtection="1">
      <alignment vertical="center" wrapText="1"/>
      <protection hidden="1"/>
    </xf>
    <xf numFmtId="0" fontId="44" fillId="3" borderId="32" xfId="0" applyFont="1" applyFill="1" applyBorder="1" applyAlignment="1" applyProtection="1">
      <alignment horizontal="center" vertical="center"/>
      <protection hidden="1"/>
    </xf>
    <xf numFmtId="2" fontId="28" fillId="0" borderId="3" xfId="0" applyNumberFormat="1" applyFont="1" applyFill="1" applyBorder="1" applyAlignment="1" applyProtection="1">
      <alignment horizontal="left" vertical="center" wrapText="1"/>
      <protection locked="0"/>
    </xf>
    <xf numFmtId="0" fontId="0" fillId="0" borderId="0" xfId="0" applyAlignment="1">
      <alignment horizontal="center" vertical="center"/>
    </xf>
    <xf numFmtId="2" fontId="28" fillId="0" borderId="1" xfId="0" applyNumberFormat="1" applyFont="1" applyFill="1" applyBorder="1" applyAlignment="1" applyProtection="1">
      <alignment horizontal="center" vertical="center" wrapText="1"/>
      <protection locked="0"/>
    </xf>
    <xf numFmtId="2" fontId="28" fillId="0" borderId="3" xfId="0" applyNumberFormat="1" applyFont="1" applyFill="1" applyBorder="1" applyAlignment="1" applyProtection="1">
      <alignment horizontal="center" vertical="center" wrapText="1"/>
      <protection locked="0"/>
    </xf>
    <xf numFmtId="2" fontId="28" fillId="0" borderId="4" xfId="0" applyNumberFormat="1" applyFont="1" applyFill="1" applyBorder="1" applyAlignment="1" applyProtection="1">
      <alignment horizontal="center" vertical="center" wrapText="1"/>
      <protection locked="0"/>
    </xf>
    <xf numFmtId="2" fontId="28" fillId="0" borderId="2" xfId="0" applyNumberFormat="1" applyFont="1" applyFill="1" applyBorder="1" applyAlignment="1" applyProtection="1">
      <alignment horizontal="center" vertical="center" wrapText="1"/>
      <protection locked="0"/>
    </xf>
    <xf numFmtId="0" fontId="42" fillId="2" borderId="45" xfId="0" applyFont="1" applyFill="1" applyBorder="1" applyAlignment="1" applyProtection="1">
      <alignment vertical="center"/>
      <protection hidden="1"/>
    </xf>
    <xf numFmtId="2" fontId="44" fillId="3" borderId="7" xfId="0" applyNumberFormat="1" applyFont="1" applyFill="1" applyBorder="1" applyAlignment="1" applyProtection="1">
      <alignment horizontal="center" vertical="center"/>
      <protection hidden="1"/>
    </xf>
    <xf numFmtId="2" fontId="44" fillId="4" borderId="7" xfId="0" applyNumberFormat="1" applyFont="1" applyFill="1" applyBorder="1" applyAlignment="1" applyProtection="1">
      <alignment horizontal="center" vertical="center"/>
      <protection hidden="1"/>
    </xf>
    <xf numFmtId="2" fontId="58" fillId="5" borderId="44" xfId="0" applyNumberFormat="1" applyFont="1" applyFill="1" applyBorder="1" applyAlignment="1" applyProtection="1">
      <alignment horizontal="center" vertical="center"/>
      <protection hidden="1"/>
    </xf>
    <xf numFmtId="2" fontId="58" fillId="5" borderId="2" xfId="0" applyNumberFormat="1" applyFont="1" applyFill="1" applyBorder="1" applyAlignment="1" applyProtection="1">
      <alignment horizontal="center" vertical="center"/>
      <protection hidden="1"/>
    </xf>
    <xf numFmtId="2" fontId="44" fillId="5" borderId="44" xfId="0" applyNumberFormat="1" applyFont="1" applyFill="1" applyBorder="1" applyAlignment="1" applyProtection="1">
      <alignment vertical="center" wrapText="1"/>
      <protection hidden="1"/>
    </xf>
    <xf numFmtId="2" fontId="43" fillId="2" borderId="0" xfId="0" applyNumberFormat="1" applyFont="1" applyFill="1" applyAlignment="1" applyProtection="1">
      <alignment horizontal="center" vertical="top"/>
      <protection hidden="1"/>
    </xf>
    <xf numFmtId="2" fontId="44" fillId="3" borderId="47" xfId="0" applyNumberFormat="1" applyFont="1" applyFill="1" applyBorder="1" applyAlignment="1" applyProtection="1">
      <alignment horizontal="center" vertical="top"/>
      <protection hidden="1"/>
    </xf>
    <xf numFmtId="2" fontId="44" fillId="4" borderId="7" xfId="0" applyNumberFormat="1" applyFont="1" applyFill="1" applyBorder="1" applyAlignment="1" applyProtection="1">
      <alignment horizontal="center" vertical="top"/>
      <protection hidden="1"/>
    </xf>
    <xf numFmtId="2" fontId="44" fillId="3" borderId="48" xfId="0" applyNumberFormat="1" applyFont="1" applyFill="1" applyBorder="1" applyAlignment="1" applyProtection="1">
      <alignment horizontal="center" vertical="top"/>
      <protection hidden="1"/>
    </xf>
    <xf numFmtId="2" fontId="44" fillId="3" borderId="7" xfId="0" applyNumberFormat="1" applyFont="1" applyFill="1" applyBorder="1" applyAlignment="1" applyProtection="1">
      <alignment horizontal="center" vertical="top"/>
      <protection hidden="1"/>
    </xf>
    <xf numFmtId="2" fontId="43" fillId="0" borderId="0" xfId="0" applyNumberFormat="1" applyFont="1" applyAlignment="1" applyProtection="1">
      <alignment horizontal="center" vertical="top"/>
      <protection hidden="1"/>
    </xf>
    <xf numFmtId="12" fontId="10" fillId="2" borderId="30" xfId="0" applyNumberFormat="1" applyFont="1" applyFill="1" applyBorder="1" applyAlignment="1" applyProtection="1">
      <alignment horizontal="right" vertical="center"/>
      <protection hidden="1"/>
    </xf>
    <xf numFmtId="0" fontId="15" fillId="2" borderId="0" xfId="0" applyFont="1" applyFill="1" applyBorder="1" applyAlignment="1" applyProtection="1">
      <alignment vertical="center"/>
      <protection hidden="1"/>
    </xf>
    <xf numFmtId="2" fontId="20" fillId="2" borderId="49" xfId="0" applyNumberFormat="1" applyFont="1" applyFill="1" applyBorder="1" applyAlignment="1" applyProtection="1">
      <alignment horizontal="center" vertical="center"/>
      <protection hidden="1"/>
    </xf>
    <xf numFmtId="0" fontId="62" fillId="2" borderId="0" xfId="0" applyFont="1" applyFill="1" applyBorder="1" applyAlignment="1" applyProtection="1">
      <alignment horizontal="right" vertical="center"/>
      <protection hidden="1"/>
    </xf>
    <xf numFmtId="1" fontId="78" fillId="2" borderId="5" xfId="0" applyNumberFormat="1" applyFont="1" applyFill="1" applyBorder="1" applyAlignment="1" applyProtection="1">
      <alignment horizontal="center" vertical="center"/>
      <protection hidden="1"/>
    </xf>
    <xf numFmtId="1" fontId="78" fillId="2" borderId="5" xfId="0" applyNumberFormat="1" applyFont="1" applyFill="1" applyBorder="1" applyAlignment="1" applyProtection="1">
      <alignment horizontal="center" vertical="center" wrapText="1"/>
      <protection hidden="1"/>
    </xf>
    <xf numFmtId="1" fontId="78" fillId="2" borderId="50" xfId="0" applyNumberFormat="1" applyFont="1" applyFill="1" applyBorder="1" applyAlignment="1" applyProtection="1">
      <alignment horizontal="center" vertical="center" wrapText="1"/>
      <protection hidden="1"/>
    </xf>
    <xf numFmtId="0" fontId="0" fillId="2" borderId="50" xfId="0" applyFill="1" applyBorder="1" applyAlignment="1" applyProtection="1">
      <alignment horizontal="center" vertical="center" wrapText="1"/>
      <protection hidden="1"/>
    </xf>
    <xf numFmtId="0" fontId="12" fillId="2" borderId="51" xfId="0" applyFont="1" applyFill="1" applyBorder="1" applyAlignment="1" applyProtection="1">
      <alignment horizontal="center" vertical="center" wrapText="1"/>
      <protection hidden="1"/>
    </xf>
    <xf numFmtId="166" fontId="12" fillId="2" borderId="46" xfId="0" applyNumberFormat="1" applyFont="1" applyFill="1" applyBorder="1" applyAlignment="1" applyProtection="1">
      <alignment horizontal="center" vertical="center" wrapText="1"/>
      <protection hidden="1"/>
    </xf>
    <xf numFmtId="0" fontId="40" fillId="2" borderId="31" xfId="0" applyNumberFormat="1" applyFont="1" applyFill="1" applyBorder="1" applyAlignment="1" applyProtection="1">
      <alignment horizontal="center" vertical="center"/>
      <protection hidden="1"/>
    </xf>
    <xf numFmtId="2" fontId="40" fillId="2" borderId="52" xfId="0" applyNumberFormat="1" applyFont="1" applyFill="1" applyBorder="1" applyAlignment="1" applyProtection="1">
      <alignment horizontal="right" vertical="center"/>
      <protection hidden="1"/>
    </xf>
    <xf numFmtId="2" fontId="40" fillId="2" borderId="53" xfId="0" applyNumberFormat="1" applyFont="1" applyFill="1" applyBorder="1" applyAlignment="1" applyProtection="1">
      <alignment horizontal="right" vertical="center" wrapText="1"/>
      <protection hidden="1"/>
    </xf>
    <xf numFmtId="2" fontId="40" fillId="2" borderId="6" xfId="0" applyNumberFormat="1" applyFont="1" applyFill="1" applyBorder="1" applyAlignment="1" applyProtection="1">
      <alignment horizontal="right" vertical="center" wrapText="1"/>
      <protection hidden="1"/>
    </xf>
    <xf numFmtId="2" fontId="40" fillId="2" borderId="50" xfId="0" applyNumberFormat="1" applyFont="1" applyFill="1" applyBorder="1" applyAlignment="1" applyProtection="1">
      <alignment horizontal="right" vertical="center" wrapText="1"/>
      <protection hidden="1"/>
    </xf>
    <xf numFmtId="2" fontId="77" fillId="2" borderId="54" xfId="0" applyNumberFormat="1" applyFont="1" applyFill="1" applyBorder="1" applyAlignment="1" applyProtection="1">
      <alignment vertical="center"/>
      <protection hidden="1"/>
    </xf>
    <xf numFmtId="2" fontId="40" fillId="2" borderId="55" xfId="0" applyNumberFormat="1" applyFont="1" applyFill="1" applyBorder="1" applyAlignment="1" applyProtection="1">
      <alignment horizontal="right" vertical="center"/>
      <protection hidden="1"/>
    </xf>
    <xf numFmtId="2" fontId="39" fillId="6" borderId="41" xfId="0" applyNumberFormat="1" applyFont="1" applyFill="1" applyBorder="1" applyAlignment="1" applyProtection="1">
      <alignment horizontal="right" vertical="center"/>
      <protection hidden="1"/>
    </xf>
    <xf numFmtId="2" fontId="39" fillId="2" borderId="2" xfId="0" applyNumberFormat="1" applyFont="1" applyFill="1" applyBorder="1" applyAlignment="1" applyProtection="1">
      <alignment horizontal="right" vertical="center"/>
      <protection hidden="1"/>
    </xf>
    <xf numFmtId="2" fontId="40" fillId="2" borderId="56" xfId="0" applyNumberFormat="1" applyFont="1" applyFill="1" applyBorder="1" applyAlignment="1" applyProtection="1">
      <alignment horizontal="right" vertical="center"/>
      <protection hidden="1"/>
    </xf>
    <xf numFmtId="2" fontId="40" fillId="2" borderId="57" xfId="0" applyNumberFormat="1" applyFont="1" applyFill="1" applyBorder="1" applyAlignment="1" applyProtection="1">
      <alignment horizontal="right" vertical="center"/>
      <protection hidden="1"/>
    </xf>
    <xf numFmtId="1" fontId="39" fillId="2" borderId="2" xfId="0" applyNumberFormat="1" applyFont="1" applyFill="1" applyBorder="1" applyAlignment="1" applyProtection="1">
      <alignment horizontal="center" vertical="center"/>
      <protection hidden="1"/>
    </xf>
    <xf numFmtId="0" fontId="40" fillId="2" borderId="57" xfId="0" applyNumberFormat="1" applyFont="1" applyFill="1" applyBorder="1" applyAlignment="1" applyProtection="1">
      <alignment horizontal="center" vertical="center"/>
      <protection hidden="1"/>
    </xf>
    <xf numFmtId="0" fontId="39" fillId="2" borderId="2" xfId="0" applyNumberFormat="1" applyFont="1" applyFill="1" applyBorder="1" applyAlignment="1" applyProtection="1">
      <alignment horizontal="center" vertical="center"/>
      <protection hidden="1"/>
    </xf>
    <xf numFmtId="1" fontId="15" fillId="2" borderId="2" xfId="0" applyNumberFormat="1" applyFont="1" applyFill="1" applyBorder="1" applyAlignment="1" applyProtection="1">
      <alignment horizontal="center" vertical="center"/>
      <protection hidden="1"/>
    </xf>
    <xf numFmtId="1" fontId="15" fillId="2" borderId="57" xfId="0" applyNumberFormat="1" applyFont="1" applyFill="1" applyBorder="1" applyAlignment="1" applyProtection="1">
      <alignment horizontal="center" vertical="center"/>
      <protection hidden="1"/>
    </xf>
    <xf numFmtId="2" fontId="15" fillId="2" borderId="2" xfId="0" applyNumberFormat="1" applyFont="1" applyFill="1" applyBorder="1" applyAlignment="1" applyProtection="1">
      <alignment horizontal="right" vertical="center"/>
      <protection hidden="1"/>
    </xf>
    <xf numFmtId="2" fontId="10" fillId="2" borderId="58" xfId="0" applyNumberFormat="1" applyFont="1" applyFill="1" applyBorder="1" applyAlignment="1" applyProtection="1">
      <alignment horizontal="right" vertical="center"/>
      <protection hidden="1"/>
    </xf>
    <xf numFmtId="2" fontId="15" fillId="2" borderId="41" xfId="0" applyNumberFormat="1" applyFont="1" applyFill="1" applyBorder="1" applyAlignment="1" applyProtection="1">
      <alignment horizontal="right" vertical="center"/>
      <protection hidden="1"/>
    </xf>
    <xf numFmtId="2" fontId="15" fillId="2" borderId="57" xfId="0" applyNumberFormat="1" applyFont="1" applyFill="1" applyBorder="1" applyAlignment="1" applyProtection="1">
      <alignment horizontal="right" vertical="center"/>
      <protection hidden="1"/>
    </xf>
    <xf numFmtId="2" fontId="10" fillId="2" borderId="56" xfId="0" applyNumberFormat="1" applyFont="1" applyFill="1" applyBorder="1" applyAlignment="1" applyProtection="1">
      <alignment horizontal="right" vertical="center"/>
      <protection hidden="1"/>
    </xf>
    <xf numFmtId="2" fontId="15" fillId="2" borderId="15" xfId="0" applyNumberFormat="1" applyFont="1" applyFill="1" applyBorder="1" applyAlignment="1" applyProtection="1">
      <alignment horizontal="right" vertical="center"/>
      <protection hidden="1"/>
    </xf>
    <xf numFmtId="0" fontId="35" fillId="0" borderId="44" xfId="0" applyFont="1" applyFill="1" applyBorder="1" applyAlignment="1" applyProtection="1">
      <alignment horizontal="center" vertical="center" wrapText="1"/>
      <protection locked="0"/>
    </xf>
    <xf numFmtId="0" fontId="35" fillId="0" borderId="2" xfId="0" applyNumberFormat="1" applyFont="1" applyFill="1" applyBorder="1" applyAlignment="1" applyProtection="1">
      <alignment vertical="center" wrapText="1"/>
      <protection locked="0"/>
    </xf>
    <xf numFmtId="0" fontId="35" fillId="0" borderId="2" xfId="0" applyFont="1" applyFill="1" applyBorder="1" applyAlignment="1" applyProtection="1">
      <alignment vertical="center" wrapText="1"/>
      <protection locked="0"/>
    </xf>
    <xf numFmtId="0" fontId="35" fillId="0" borderId="2" xfId="0" applyFont="1" applyFill="1" applyBorder="1" applyAlignment="1" applyProtection="1">
      <alignment horizontal="center" vertical="center" wrapText="1"/>
      <protection locked="0"/>
    </xf>
    <xf numFmtId="0" fontId="35" fillId="0" borderId="1" xfId="0" applyNumberFormat="1" applyFont="1" applyFill="1" applyBorder="1" applyAlignment="1" applyProtection="1">
      <alignment vertical="center" wrapText="1"/>
      <protection locked="0"/>
    </xf>
    <xf numFmtId="0" fontId="35" fillId="0" borderId="1" xfId="0" applyFont="1" applyFill="1" applyBorder="1" applyAlignment="1" applyProtection="1">
      <alignment vertical="center" wrapText="1"/>
      <protection locked="0"/>
    </xf>
    <xf numFmtId="0" fontId="35" fillId="0" borderId="3" xfId="0" applyNumberFormat="1" applyFont="1" applyFill="1" applyBorder="1" applyAlignment="1" applyProtection="1">
      <alignment vertical="center" wrapText="1"/>
      <protection locked="0"/>
    </xf>
    <xf numFmtId="0" fontId="35" fillId="0" borderId="3" xfId="0" applyFont="1" applyFill="1" applyBorder="1" applyAlignment="1" applyProtection="1">
      <alignment vertical="center" wrapText="1"/>
      <protection locked="0"/>
    </xf>
    <xf numFmtId="0" fontId="35" fillId="0" borderId="1" xfId="0" applyFont="1" applyFill="1" applyBorder="1" applyAlignment="1" applyProtection="1">
      <alignment horizontal="center" vertical="center" wrapText="1"/>
      <protection locked="0"/>
    </xf>
    <xf numFmtId="0" fontId="35" fillId="0" borderId="4" xfId="0" applyFont="1" applyFill="1" applyBorder="1" applyAlignment="1" applyProtection="1">
      <alignment horizontal="left" vertical="center" wrapText="1"/>
      <protection locked="0"/>
    </xf>
    <xf numFmtId="0" fontId="35" fillId="0" borderId="2" xfId="0" applyFont="1" applyFill="1" applyBorder="1" applyAlignment="1" applyProtection="1">
      <alignment horizontal="left" vertical="center" wrapText="1"/>
      <protection locked="0"/>
    </xf>
    <xf numFmtId="0" fontId="35" fillId="0" borderId="1" xfId="0" applyFont="1" applyFill="1" applyBorder="1" applyAlignment="1" applyProtection="1">
      <alignment horizontal="left" vertical="center" wrapText="1"/>
      <protection locked="0"/>
    </xf>
    <xf numFmtId="0" fontId="35" fillId="0" borderId="3" xfId="0" applyFont="1" applyFill="1" applyBorder="1" applyAlignment="1" applyProtection="1">
      <alignment horizontal="left" vertical="center" wrapText="1"/>
      <protection locked="0"/>
    </xf>
    <xf numFmtId="49" fontId="61" fillId="3" borderId="39" xfId="0" applyNumberFormat="1" applyFont="1" applyFill="1" applyBorder="1" applyAlignment="1" applyProtection="1">
      <alignment horizontal="center" vertical="center"/>
      <protection hidden="1"/>
    </xf>
    <xf numFmtId="12" fontId="24" fillId="0" borderId="4" xfId="0" applyNumberFormat="1" applyFont="1" applyFill="1" applyBorder="1" applyAlignment="1" applyProtection="1">
      <alignment horizontal="left" vertical="center" wrapText="1" indent="1"/>
      <protection locked="0"/>
    </xf>
    <xf numFmtId="12" fontId="24" fillId="0" borderId="2" xfId="0" applyNumberFormat="1" applyFont="1" applyFill="1" applyBorder="1" applyAlignment="1" applyProtection="1">
      <alignment horizontal="left" vertical="center" wrapText="1" indent="1"/>
      <protection locked="0"/>
    </xf>
    <xf numFmtId="12" fontId="24" fillId="0" borderId="1" xfId="0" applyNumberFormat="1" applyFont="1" applyFill="1" applyBorder="1" applyAlignment="1" applyProtection="1">
      <alignment horizontal="left" vertical="center" wrapText="1" indent="1"/>
      <protection locked="0"/>
    </xf>
    <xf numFmtId="12" fontId="24" fillId="0" borderId="3" xfId="0" applyNumberFormat="1" applyFont="1" applyFill="1" applyBorder="1" applyAlignment="1" applyProtection="1">
      <alignment horizontal="left" vertical="center" wrapText="1" indent="1"/>
      <protection locked="0"/>
    </xf>
    <xf numFmtId="0" fontId="35" fillId="0" borderId="4" xfId="0" applyFont="1" applyFill="1" applyBorder="1" applyAlignment="1" applyProtection="1">
      <alignment horizontal="left" vertical="center" wrapText="1" indent="1"/>
      <protection locked="0"/>
    </xf>
    <xf numFmtId="0" fontId="35" fillId="0" borderId="2" xfId="0" applyFont="1" applyFill="1" applyBorder="1" applyAlignment="1" applyProtection="1">
      <alignment horizontal="left" vertical="center" wrapText="1" indent="1"/>
      <protection locked="0"/>
    </xf>
    <xf numFmtId="0" fontId="35" fillId="0" borderId="3" xfId="0" applyFont="1" applyFill="1" applyBorder="1" applyAlignment="1" applyProtection="1">
      <alignment horizontal="left" vertical="center" wrapText="1" indent="1"/>
      <protection locked="0"/>
    </xf>
    <xf numFmtId="2" fontId="28" fillId="0" borderId="60" xfId="0" applyNumberFormat="1" applyFont="1" applyFill="1" applyBorder="1" applyAlignment="1" applyProtection="1">
      <alignment horizontal="center" vertical="center" wrapText="1"/>
      <protection locked="0"/>
    </xf>
    <xf numFmtId="2" fontId="44" fillId="3" borderId="48" xfId="0" applyNumberFormat="1" applyFont="1" applyFill="1" applyBorder="1" applyProtection="1">
      <protection hidden="1"/>
    </xf>
    <xf numFmtId="2" fontId="28" fillId="0" borderId="57" xfId="0" applyNumberFormat="1" applyFont="1" applyFill="1" applyBorder="1" applyAlignment="1" applyProtection="1">
      <alignment horizontal="center" vertical="center" wrapText="1"/>
      <protection locked="0"/>
    </xf>
    <xf numFmtId="2" fontId="19" fillId="3" borderId="7" xfId="0" applyNumberFormat="1" applyFont="1" applyFill="1" applyBorder="1" applyAlignment="1" applyProtection="1">
      <alignment horizontal="center" vertical="top"/>
      <protection hidden="1"/>
    </xf>
    <xf numFmtId="2" fontId="44" fillId="5" borderId="60" xfId="0" applyNumberFormat="1" applyFont="1" applyFill="1" applyBorder="1" applyAlignment="1" applyProtection="1">
      <alignment vertical="center" wrapText="1"/>
      <protection hidden="1"/>
    </xf>
    <xf numFmtId="12" fontId="28" fillId="5" borderId="60" xfId="0" applyNumberFormat="1" applyFont="1" applyFill="1" applyBorder="1" applyAlignment="1" applyProtection="1">
      <alignment vertical="center" wrapText="1"/>
      <protection hidden="1"/>
    </xf>
    <xf numFmtId="0" fontId="38" fillId="0" borderId="61" xfId="0" applyNumberFormat="1" applyFont="1" applyFill="1" applyBorder="1" applyAlignment="1" applyProtection="1">
      <alignment horizontal="center" vertical="center" wrapText="1"/>
      <protection locked="0"/>
    </xf>
    <xf numFmtId="0" fontId="38" fillId="0" borderId="62" xfId="0" applyNumberFormat="1" applyFont="1" applyFill="1" applyBorder="1" applyAlignment="1" applyProtection="1">
      <alignment horizontal="center" vertical="center" wrapText="1"/>
      <protection locked="0"/>
    </xf>
    <xf numFmtId="0" fontId="38" fillId="0" borderId="10" xfId="0" applyNumberFormat="1" applyFont="1" applyFill="1" applyBorder="1" applyAlignment="1" applyProtection="1">
      <alignment horizontal="center" vertical="center" wrapText="1"/>
      <protection locked="0"/>
    </xf>
    <xf numFmtId="0" fontId="23" fillId="2" borderId="0" xfId="0" applyFont="1" applyFill="1" applyBorder="1" applyAlignment="1" applyProtection="1">
      <alignment vertical="center"/>
      <protection hidden="1"/>
    </xf>
    <xf numFmtId="0" fontId="23" fillId="0" borderId="0" xfId="0" applyFont="1" applyBorder="1" applyAlignment="1" applyProtection="1">
      <alignment vertical="center"/>
      <protection hidden="1"/>
    </xf>
    <xf numFmtId="12" fontId="44" fillId="5" borderId="33" xfId="0" applyNumberFormat="1" applyFont="1" applyFill="1" applyBorder="1" applyAlignment="1" applyProtection="1">
      <alignment horizontal="left" vertical="center" wrapText="1"/>
      <protection hidden="1"/>
    </xf>
    <xf numFmtId="0" fontId="0" fillId="5" borderId="32" xfId="0" applyFill="1" applyBorder="1" applyAlignment="1" applyProtection="1">
      <alignment horizontal="center" vertical="center" wrapText="1"/>
      <protection hidden="1"/>
    </xf>
    <xf numFmtId="2" fontId="44" fillId="4" borderId="7" xfId="0" applyNumberFormat="1" applyFont="1" applyFill="1" applyBorder="1" applyProtection="1">
      <protection hidden="1"/>
    </xf>
    <xf numFmtId="0" fontId="44" fillId="5" borderId="32" xfId="0" applyFont="1" applyFill="1" applyBorder="1" applyAlignment="1" applyProtection="1">
      <alignment horizontal="left" vertical="center" indent="1"/>
      <protection hidden="1"/>
    </xf>
    <xf numFmtId="0" fontId="44" fillId="5" borderId="32" xfId="0" applyFont="1" applyFill="1" applyBorder="1" applyAlignment="1" applyProtection="1">
      <alignment horizontal="left" vertical="center" indent="4"/>
      <protection hidden="1"/>
    </xf>
    <xf numFmtId="0" fontId="48" fillId="5" borderId="32" xfId="0" applyFont="1" applyFill="1" applyBorder="1" applyAlignment="1" applyProtection="1">
      <alignment horizontal="left" vertical="center" indent="1"/>
      <protection hidden="1"/>
    </xf>
    <xf numFmtId="12" fontId="24" fillId="0" borderId="4" xfId="0" applyNumberFormat="1" applyFont="1" applyFill="1" applyBorder="1" applyAlignment="1" applyProtection="1">
      <alignment horizontal="left" vertical="center" wrapText="1" indent="2"/>
      <protection locked="0"/>
    </xf>
    <xf numFmtId="12" fontId="24" fillId="0" borderId="3" xfId="0" applyNumberFormat="1" applyFont="1" applyFill="1" applyBorder="1" applyAlignment="1" applyProtection="1">
      <alignment horizontal="left" vertical="center" wrapText="1" indent="2"/>
      <protection locked="0"/>
    </xf>
    <xf numFmtId="49" fontId="55" fillId="0" borderId="43" xfId="0" applyNumberFormat="1" applyFont="1" applyFill="1" applyBorder="1" applyAlignment="1" applyProtection="1">
      <alignment wrapText="1"/>
      <protection locked="0"/>
    </xf>
    <xf numFmtId="0" fontId="23" fillId="2" borderId="0" xfId="0" applyFont="1" applyFill="1" applyAlignment="1" applyProtection="1">
      <protection hidden="1"/>
    </xf>
    <xf numFmtId="0" fontId="23" fillId="0" borderId="0" xfId="0" applyFont="1" applyAlignment="1" applyProtection="1">
      <protection hidden="1"/>
    </xf>
    <xf numFmtId="49" fontId="55" fillId="0" borderId="41" xfId="0" applyNumberFormat="1" applyFont="1" applyFill="1" applyBorder="1" applyAlignment="1" applyProtection="1">
      <alignment wrapText="1"/>
      <protection locked="0"/>
    </xf>
    <xf numFmtId="49" fontId="55" fillId="0" borderId="63" xfId="0" applyNumberFormat="1" applyFont="1" applyFill="1" applyBorder="1" applyAlignment="1" applyProtection="1">
      <alignment wrapText="1"/>
      <protection locked="0"/>
    </xf>
    <xf numFmtId="49" fontId="55" fillId="0" borderId="64" xfId="0" applyNumberFormat="1" applyFont="1" applyFill="1" applyBorder="1" applyAlignment="1" applyProtection="1">
      <alignment wrapText="1"/>
      <protection locked="0"/>
    </xf>
    <xf numFmtId="12" fontId="24" fillId="0" borderId="44" xfId="0" applyNumberFormat="1" applyFont="1" applyFill="1" applyBorder="1" applyAlignment="1" applyProtection="1">
      <alignment horizontal="left" vertical="center" wrapText="1"/>
      <protection locked="0"/>
    </xf>
    <xf numFmtId="0" fontId="35" fillId="0" borderId="44" xfId="0" applyFont="1" applyFill="1" applyBorder="1" applyAlignment="1" applyProtection="1">
      <alignment vertical="center" wrapText="1"/>
      <protection locked="0"/>
    </xf>
    <xf numFmtId="0" fontId="23" fillId="0" borderId="0" xfId="0" applyFont="1" applyAlignment="1" applyProtection="1">
      <alignment vertical="center"/>
      <protection hidden="1"/>
    </xf>
    <xf numFmtId="12" fontId="24" fillId="0" borderId="2" xfId="0" applyNumberFormat="1" applyFont="1" applyFill="1" applyBorder="1" applyAlignment="1" applyProtection="1">
      <alignment horizontal="left" vertical="center" wrapText="1"/>
      <protection locked="0"/>
    </xf>
    <xf numFmtId="0" fontId="35" fillId="0" borderId="2" xfId="0" applyNumberFormat="1" applyFont="1" applyFill="1" applyBorder="1" applyAlignment="1" applyProtection="1">
      <alignment horizontal="center" vertical="center" wrapText="1"/>
      <protection locked="0"/>
    </xf>
    <xf numFmtId="0" fontId="35" fillId="0" borderId="60" xfId="0" applyFont="1" applyFill="1" applyBorder="1" applyAlignment="1" applyProtection="1">
      <alignment vertical="center" wrapText="1"/>
      <protection locked="0"/>
    </xf>
    <xf numFmtId="12" fontId="24" fillId="0" borderId="60" xfId="0" applyNumberFormat="1" applyFont="1" applyFill="1" applyBorder="1" applyAlignment="1" applyProtection="1">
      <alignment horizontal="left" vertical="center" wrapText="1"/>
      <protection locked="0"/>
    </xf>
    <xf numFmtId="2" fontId="58" fillId="5" borderId="60" xfId="0" applyNumberFormat="1" applyFont="1" applyFill="1" applyBorder="1" applyAlignment="1" applyProtection="1">
      <alignment horizontal="center" vertical="center"/>
      <protection hidden="1"/>
    </xf>
    <xf numFmtId="0" fontId="52" fillId="2" borderId="2" xfId="0" applyNumberFormat="1" applyFont="1" applyFill="1" applyBorder="1" applyAlignment="1" applyProtection="1">
      <alignment horizontal="center" vertical="center"/>
      <protection hidden="1"/>
    </xf>
    <xf numFmtId="0" fontId="52" fillId="2" borderId="22" xfId="0" applyNumberFormat="1" applyFont="1" applyFill="1" applyBorder="1" applyAlignment="1" applyProtection="1">
      <alignment horizontal="center" vertical="center"/>
      <protection hidden="1"/>
    </xf>
    <xf numFmtId="0" fontId="52" fillId="2" borderId="41" xfId="0" applyNumberFormat="1" applyFont="1" applyFill="1" applyBorder="1" applyAlignment="1" applyProtection="1">
      <alignment horizontal="center" vertical="center"/>
      <protection hidden="1"/>
    </xf>
    <xf numFmtId="2" fontId="43" fillId="5" borderId="44" xfId="0" applyNumberFormat="1" applyFont="1" applyFill="1" applyBorder="1" applyAlignment="1" applyProtection="1">
      <alignment vertical="center" wrapText="1"/>
      <protection hidden="1"/>
    </xf>
    <xf numFmtId="2" fontId="79" fillId="5" borderId="44" xfId="0" applyNumberFormat="1" applyFont="1" applyFill="1" applyBorder="1" applyAlignment="1" applyProtection="1">
      <alignment vertical="center"/>
      <protection hidden="1"/>
    </xf>
    <xf numFmtId="2" fontId="79" fillId="5" borderId="44" xfId="0" applyNumberFormat="1" applyFont="1" applyFill="1" applyBorder="1" applyAlignment="1" applyProtection="1">
      <alignment horizontal="center" vertical="center"/>
      <protection hidden="1"/>
    </xf>
    <xf numFmtId="2" fontId="43" fillId="5" borderId="2" xfId="0" applyNumberFormat="1" applyFont="1" applyFill="1" applyBorder="1" applyAlignment="1" applyProtection="1">
      <alignment vertical="center" wrapText="1"/>
      <protection hidden="1"/>
    </xf>
    <xf numFmtId="2" fontId="79" fillId="5" borderId="2" xfId="0" applyNumberFormat="1" applyFont="1" applyFill="1" applyBorder="1" applyAlignment="1" applyProtection="1">
      <alignment vertical="center"/>
      <protection hidden="1"/>
    </xf>
    <xf numFmtId="2" fontId="79" fillId="5" borderId="2" xfId="0" applyNumberFormat="1" applyFont="1" applyFill="1" applyBorder="1" applyAlignment="1" applyProtection="1">
      <alignment horizontal="center" vertical="center"/>
      <protection hidden="1"/>
    </xf>
    <xf numFmtId="2" fontId="43" fillId="2" borderId="1" xfId="0" applyNumberFormat="1" applyFont="1" applyFill="1" applyBorder="1" applyAlignment="1" applyProtection="1">
      <alignment vertical="center" wrapText="1"/>
      <protection locked="0"/>
    </xf>
    <xf numFmtId="2" fontId="43" fillId="2" borderId="2" xfId="0" applyNumberFormat="1" applyFont="1" applyFill="1" applyBorder="1" applyAlignment="1" applyProtection="1">
      <alignment vertical="center" wrapText="1"/>
      <protection locked="0"/>
    </xf>
    <xf numFmtId="2" fontId="43" fillId="2" borderId="3" xfId="0" applyNumberFormat="1" applyFont="1" applyFill="1" applyBorder="1" applyAlignment="1" applyProtection="1">
      <alignment vertical="center" wrapText="1"/>
      <protection locked="0"/>
    </xf>
    <xf numFmtId="2" fontId="43" fillId="5" borderId="1" xfId="0" applyNumberFormat="1" applyFont="1" applyFill="1" applyBorder="1" applyAlignment="1" applyProtection="1">
      <alignment vertical="center" wrapText="1"/>
      <protection hidden="1"/>
    </xf>
    <xf numFmtId="2" fontId="79" fillId="5" borderId="66" xfId="0" applyNumberFormat="1" applyFont="1" applyFill="1" applyBorder="1" applyAlignment="1" applyProtection="1">
      <alignment vertical="center"/>
      <protection hidden="1"/>
    </xf>
    <xf numFmtId="2" fontId="79" fillId="5" borderId="66" xfId="0" applyNumberFormat="1" applyFont="1" applyFill="1" applyBorder="1" applyAlignment="1" applyProtection="1">
      <alignment horizontal="center" vertical="center"/>
      <protection hidden="1"/>
    </xf>
    <xf numFmtId="2" fontId="43" fillId="5" borderId="66" xfId="0" applyNumberFormat="1" applyFont="1" applyFill="1" applyBorder="1" applyAlignment="1" applyProtection="1">
      <alignment vertical="center" wrapText="1"/>
      <protection hidden="1"/>
    </xf>
    <xf numFmtId="2" fontId="43" fillId="0" borderId="2" xfId="0" applyNumberFormat="1" applyFont="1" applyFill="1" applyBorder="1" applyAlignment="1" applyProtection="1">
      <alignment vertical="center" wrapText="1"/>
      <protection locked="0"/>
    </xf>
    <xf numFmtId="0" fontId="0" fillId="0" borderId="0" xfId="0" applyFill="1" applyProtection="1">
      <protection hidden="1"/>
    </xf>
    <xf numFmtId="0" fontId="28" fillId="5" borderId="69" xfId="0" applyNumberFormat="1" applyFont="1" applyFill="1" applyBorder="1" applyAlignment="1" applyProtection="1">
      <alignment horizontal="center" vertical="center" wrapText="1"/>
      <protection hidden="1"/>
    </xf>
    <xf numFmtId="0" fontId="52" fillId="0" borderId="1" xfId="0" applyFont="1" applyBorder="1" applyAlignment="1" applyProtection="1">
      <alignment horizontal="center" vertical="center"/>
      <protection locked="0"/>
    </xf>
    <xf numFmtId="0" fontId="20" fillId="3" borderId="46" xfId="0" applyFont="1" applyFill="1" applyBorder="1" applyAlignment="1" applyProtection="1">
      <alignment horizontal="center" vertical="center"/>
      <protection hidden="1"/>
    </xf>
    <xf numFmtId="0" fontId="52" fillId="0" borderId="22" xfId="0" applyFont="1" applyBorder="1" applyAlignment="1" applyProtection="1">
      <alignment horizontal="center" vertical="center"/>
      <protection locked="0"/>
    </xf>
    <xf numFmtId="0" fontId="52" fillId="0" borderId="2" xfId="0" applyFont="1" applyBorder="1" applyAlignment="1" applyProtection="1">
      <alignment horizontal="center" vertical="center"/>
      <protection locked="0"/>
    </xf>
    <xf numFmtId="0" fontId="20" fillId="3" borderId="41" xfId="0" applyFont="1" applyFill="1" applyBorder="1" applyAlignment="1" applyProtection="1">
      <alignment horizontal="center" vertical="center"/>
      <protection hidden="1"/>
    </xf>
    <xf numFmtId="49" fontId="20" fillId="7" borderId="22" xfId="0" applyNumberFormat="1" applyFont="1" applyFill="1" applyBorder="1" applyAlignment="1" applyProtection="1">
      <alignment horizontal="center" vertical="center"/>
      <protection hidden="1"/>
    </xf>
    <xf numFmtId="49" fontId="20" fillId="7" borderId="2" xfId="0" applyNumberFormat="1" applyFont="1" applyFill="1" applyBorder="1" applyAlignment="1" applyProtection="1">
      <alignment horizontal="center" vertical="center"/>
      <protection hidden="1"/>
    </xf>
    <xf numFmtId="0" fontId="52" fillId="3" borderId="25" xfId="0" applyFont="1" applyFill="1" applyBorder="1" applyAlignment="1" applyProtection="1">
      <alignment horizontal="center" vertical="center"/>
      <protection hidden="1"/>
    </xf>
    <xf numFmtId="0" fontId="52" fillId="3" borderId="57" xfId="0" applyFont="1" applyFill="1" applyBorder="1" applyAlignment="1" applyProtection="1">
      <alignment horizontal="center" vertical="center"/>
      <protection hidden="1"/>
    </xf>
    <xf numFmtId="0" fontId="48" fillId="0" borderId="0" xfId="0" applyFont="1" applyFill="1" applyBorder="1" applyAlignment="1" applyProtection="1">
      <alignment horizontal="center" vertical="center"/>
      <protection hidden="1"/>
    </xf>
    <xf numFmtId="0" fontId="20" fillId="5" borderId="10" xfId="0" applyFont="1" applyFill="1" applyBorder="1" applyAlignment="1" applyProtection="1">
      <alignment horizontal="right" vertical="center"/>
      <protection hidden="1"/>
    </xf>
    <xf numFmtId="0" fontId="20" fillId="5" borderId="71" xfId="0" applyFont="1" applyFill="1" applyBorder="1" applyAlignment="1" applyProtection="1">
      <alignment horizontal="right" vertical="center"/>
      <protection hidden="1"/>
    </xf>
    <xf numFmtId="168" fontId="0" fillId="7" borderId="2" xfId="0" applyNumberFormat="1" applyFill="1" applyBorder="1" applyAlignment="1" applyProtection="1">
      <alignment horizontal="center" vertical="center"/>
      <protection hidden="1"/>
    </xf>
    <xf numFmtId="0" fontId="59" fillId="2" borderId="0" xfId="0" applyNumberFormat="1" applyFont="1" applyFill="1" applyAlignment="1" applyProtection="1">
      <alignment horizontal="center"/>
      <protection hidden="1"/>
    </xf>
    <xf numFmtId="0" fontId="23" fillId="0" borderId="81" xfId="0" applyFont="1" applyFill="1" applyBorder="1" applyAlignment="1" applyProtection="1">
      <alignment vertical="center"/>
      <protection locked="0"/>
    </xf>
    <xf numFmtId="0" fontId="16" fillId="0" borderId="83" xfId="0" applyFont="1" applyBorder="1" applyAlignment="1" applyProtection="1">
      <alignment vertical="center"/>
      <protection locked="0"/>
    </xf>
    <xf numFmtId="0" fontId="16" fillId="0" borderId="84" xfId="0" applyFont="1" applyBorder="1" applyAlignment="1" applyProtection="1">
      <alignment vertical="center"/>
      <protection locked="0"/>
    </xf>
    <xf numFmtId="0" fontId="16" fillId="0" borderId="87" xfId="0" applyFont="1" applyBorder="1" applyAlignment="1" applyProtection="1">
      <alignment vertical="center"/>
      <protection locked="0"/>
    </xf>
    <xf numFmtId="0" fontId="23" fillId="0" borderId="0" xfId="0" applyNumberFormat="1" applyFont="1" applyFill="1" applyBorder="1" applyAlignment="1" applyProtection="1">
      <alignment horizontal="centerContinuous"/>
      <protection hidden="1"/>
    </xf>
    <xf numFmtId="49" fontId="80" fillId="0" borderId="0" xfId="0" applyNumberFormat="1" applyFont="1" applyFill="1" applyBorder="1" applyAlignment="1" applyProtection="1">
      <alignment vertical="center"/>
      <protection hidden="1"/>
    </xf>
    <xf numFmtId="0" fontId="23" fillId="0" borderId="0" xfId="0" applyNumberFormat="1" applyFont="1" applyFill="1" applyBorder="1" applyAlignment="1" applyProtection="1">
      <alignment horizontal="centerContinuous" vertical="center"/>
      <protection hidden="1"/>
    </xf>
    <xf numFmtId="0" fontId="16" fillId="0" borderId="0" xfId="0" applyFont="1" applyFill="1" applyProtection="1">
      <protection hidden="1"/>
    </xf>
    <xf numFmtId="0" fontId="25" fillId="0" borderId="0" xfId="0" applyFont="1" applyFill="1" applyAlignment="1" applyProtection="1">
      <alignment vertical="center"/>
      <protection hidden="1"/>
    </xf>
    <xf numFmtId="0" fontId="23" fillId="0" borderId="0" xfId="0" applyFont="1" applyFill="1" applyAlignment="1" applyProtection="1">
      <alignment vertical="center"/>
      <protection hidden="1"/>
    </xf>
    <xf numFmtId="0" fontId="36" fillId="0" borderId="0" xfId="0" applyNumberFormat="1" applyFont="1" applyFill="1" applyBorder="1" applyAlignment="1" applyProtection="1">
      <alignment horizontal="centerContinuous" vertical="center"/>
      <protection hidden="1"/>
    </xf>
    <xf numFmtId="0" fontId="23" fillId="0" borderId="0" xfId="0" applyNumberFormat="1" applyFont="1" applyFill="1" applyBorder="1" applyAlignment="1" applyProtection="1">
      <alignment vertical="center"/>
      <protection hidden="1"/>
    </xf>
    <xf numFmtId="0" fontId="23" fillId="0" borderId="0" xfId="0" applyNumberFormat="1" applyFont="1" applyFill="1" applyBorder="1" applyAlignment="1" applyProtection="1">
      <alignment horizontal="center" vertical="center"/>
      <protection hidden="1"/>
    </xf>
    <xf numFmtId="0" fontId="31" fillId="0" borderId="0" xfId="0" applyNumberFormat="1" applyFont="1" applyFill="1" applyBorder="1" applyAlignment="1" applyProtection="1">
      <alignment horizontal="left" vertical="center"/>
      <protection hidden="1"/>
    </xf>
    <xf numFmtId="0" fontId="26" fillId="0" borderId="0" xfId="0" applyNumberFormat="1" applyFont="1" applyFill="1" applyBorder="1" applyAlignment="1" applyProtection="1">
      <alignment horizontal="left" vertical="center"/>
      <protection hidden="1"/>
    </xf>
    <xf numFmtId="0" fontId="16" fillId="0" borderId="88" xfId="0" applyFont="1" applyBorder="1"/>
    <xf numFmtId="0" fontId="35" fillId="0" borderId="3" xfId="0" applyNumberFormat="1" applyFont="1" applyFill="1" applyBorder="1" applyAlignment="1" applyProtection="1">
      <alignment horizontal="center" vertical="center" wrapText="1"/>
      <protection locked="0"/>
    </xf>
    <xf numFmtId="49" fontId="85" fillId="0" borderId="0" xfId="0" applyNumberFormat="1" applyFont="1" applyFill="1" applyAlignment="1" applyProtection="1">
      <alignment vertical="center"/>
      <protection hidden="1"/>
    </xf>
    <xf numFmtId="49" fontId="84" fillId="0" borderId="0" xfId="0" applyNumberFormat="1" applyFont="1" applyFill="1" applyAlignment="1" applyProtection="1">
      <alignment vertical="center"/>
      <protection hidden="1"/>
    </xf>
    <xf numFmtId="0" fontId="0" fillId="0" borderId="0" xfId="0" applyAlignment="1" applyProtection="1">
      <alignment horizontal="center" vertical="center"/>
      <protection hidden="1"/>
    </xf>
    <xf numFmtId="0" fontId="74" fillId="0" borderId="0" xfId="0" applyFont="1" applyProtection="1">
      <protection hidden="1"/>
    </xf>
    <xf numFmtId="2" fontId="43" fillId="0" borderId="4" xfId="0" applyNumberFormat="1" applyFont="1" applyFill="1" applyBorder="1" applyAlignment="1" applyProtection="1">
      <alignment vertical="center" wrapText="1"/>
      <protection locked="0"/>
    </xf>
    <xf numFmtId="0" fontId="3" fillId="2" borderId="0" xfId="0" applyFont="1" applyFill="1" applyBorder="1" applyAlignment="1" applyProtection="1">
      <alignment vertical="center"/>
      <protection hidden="1"/>
    </xf>
    <xf numFmtId="1" fontId="3" fillId="2" borderId="0" xfId="0" applyNumberFormat="1" applyFont="1" applyFill="1" applyBorder="1" applyAlignment="1" applyProtection="1">
      <alignment vertical="center"/>
      <protection hidden="1"/>
    </xf>
    <xf numFmtId="0" fontId="86" fillId="2" borderId="0" xfId="0" applyFont="1" applyFill="1" applyBorder="1" applyAlignment="1" applyProtection="1">
      <alignment horizontal="right" vertical="top"/>
      <protection hidden="1"/>
    </xf>
    <xf numFmtId="168" fontId="86" fillId="2" borderId="0" xfId="0" applyNumberFormat="1" applyFont="1" applyFill="1" applyBorder="1" applyAlignment="1" applyProtection="1">
      <alignment horizontal="center" vertical="top"/>
      <protection hidden="1"/>
    </xf>
    <xf numFmtId="0" fontId="86" fillId="2" borderId="0" xfId="0" applyFont="1" applyFill="1" applyBorder="1" applyAlignment="1" applyProtection="1">
      <alignment vertical="top"/>
      <protection hidden="1"/>
    </xf>
    <xf numFmtId="0" fontId="24" fillId="5" borderId="32" xfId="0" applyFont="1" applyFill="1" applyBorder="1" applyAlignment="1" applyProtection="1">
      <alignment horizontal="center"/>
      <protection hidden="1"/>
    </xf>
    <xf numFmtId="0" fontId="24" fillId="5" borderId="32" xfId="0" applyFont="1" applyFill="1" applyBorder="1" applyAlignment="1" applyProtection="1">
      <alignment horizontal="center" vertical="center"/>
      <protection hidden="1"/>
    </xf>
    <xf numFmtId="0" fontId="24" fillId="5" borderId="32" xfId="0" applyFont="1" applyFill="1" applyBorder="1" applyAlignment="1" applyProtection="1">
      <alignment horizontal="left" vertical="center" indent="3"/>
      <protection hidden="1"/>
    </xf>
    <xf numFmtId="0" fontId="23" fillId="0" borderId="44" xfId="0" applyNumberFormat="1" applyFont="1" applyFill="1" applyBorder="1" applyAlignment="1" applyProtection="1">
      <alignment horizontal="center" vertical="center" wrapText="1"/>
      <protection locked="0"/>
    </xf>
    <xf numFmtId="0" fontId="23" fillId="0" borderId="44" xfId="0" applyFont="1" applyFill="1" applyBorder="1" applyAlignment="1" applyProtection="1">
      <alignment horizontal="center" vertical="center" wrapText="1"/>
      <protection locked="0"/>
    </xf>
    <xf numFmtId="0" fontId="23" fillId="0" borderId="2" xfId="0" applyNumberFormat="1" applyFont="1" applyFill="1" applyBorder="1" applyAlignment="1" applyProtection="1">
      <alignment horizontal="center" vertical="center" wrapText="1"/>
      <protection locked="0"/>
    </xf>
    <xf numFmtId="0" fontId="23" fillId="0" borderId="2" xfId="0" applyFont="1" applyFill="1" applyBorder="1" applyAlignment="1" applyProtection="1">
      <alignment horizontal="center" vertical="center" wrapText="1"/>
      <protection locked="0"/>
    </xf>
    <xf numFmtId="0" fontId="23" fillId="0" borderId="60" xfId="0" applyNumberFormat="1" applyFont="1" applyFill="1" applyBorder="1" applyAlignment="1" applyProtection="1">
      <alignment horizontal="center" vertical="center" wrapText="1"/>
      <protection locked="0"/>
    </xf>
    <xf numFmtId="0" fontId="23" fillId="0" borderId="60" xfId="0" applyFont="1" applyFill="1" applyBorder="1" applyAlignment="1" applyProtection="1">
      <alignment horizontal="center" vertical="center" wrapText="1"/>
      <protection locked="0"/>
    </xf>
    <xf numFmtId="0" fontId="23" fillId="0" borderId="44" xfId="0" applyFont="1" applyFill="1" applyBorder="1" applyAlignment="1" applyProtection="1">
      <alignment vertical="center" wrapText="1"/>
      <protection locked="0"/>
    </xf>
    <xf numFmtId="0" fontId="23" fillId="0" borderId="2" xfId="0" applyFont="1" applyFill="1" applyBorder="1" applyAlignment="1" applyProtection="1">
      <alignment vertical="center" wrapText="1"/>
      <protection locked="0"/>
    </xf>
    <xf numFmtId="0" fontId="23" fillId="0" borderId="60" xfId="0" applyFont="1" applyFill="1" applyBorder="1" applyAlignment="1" applyProtection="1">
      <alignment vertical="center" wrapText="1"/>
      <protection locked="0"/>
    </xf>
    <xf numFmtId="0" fontId="23" fillId="0" borderId="4" xfId="0" applyFont="1" applyFill="1" applyBorder="1" applyAlignment="1" applyProtection="1">
      <alignment horizontal="center" vertical="center" wrapText="1"/>
      <protection locked="0"/>
    </xf>
    <xf numFmtId="0" fontId="23" fillId="0" borderId="14" xfId="0" applyFont="1" applyFill="1" applyBorder="1" applyAlignment="1" applyProtection="1">
      <alignment horizontal="center" vertical="center" wrapText="1"/>
      <protection locked="0"/>
    </xf>
    <xf numFmtId="0" fontId="29" fillId="5" borderId="32" xfId="0" applyFont="1" applyFill="1" applyBorder="1" applyAlignment="1" applyProtection="1">
      <alignment horizontal="center"/>
      <protection hidden="1"/>
    </xf>
    <xf numFmtId="12" fontId="28" fillId="0" borderId="1" xfId="0" applyNumberFormat="1" applyFont="1" applyFill="1" applyBorder="1" applyAlignment="1" applyProtection="1">
      <alignment horizontal="center" vertical="center"/>
      <protection locked="0"/>
    </xf>
    <xf numFmtId="12" fontId="28" fillId="0" borderId="3" xfId="0" applyNumberFormat="1" applyFont="1" applyFill="1" applyBorder="1" applyAlignment="1" applyProtection="1">
      <alignment horizontal="center" vertical="center"/>
      <protection locked="0"/>
    </xf>
    <xf numFmtId="12" fontId="28" fillId="0" borderId="4" xfId="0" applyNumberFormat="1" applyFont="1" applyFill="1" applyBorder="1" applyAlignment="1" applyProtection="1">
      <alignment horizontal="center" vertical="center"/>
      <protection locked="0"/>
    </xf>
    <xf numFmtId="0" fontId="29" fillId="5" borderId="32" xfId="0" applyFont="1" applyFill="1" applyBorder="1" applyAlignment="1" applyProtection="1">
      <alignment horizontal="center" vertical="center"/>
      <protection hidden="1"/>
    </xf>
    <xf numFmtId="12" fontId="28" fillId="0" borderId="2" xfId="0" applyNumberFormat="1" applyFont="1" applyFill="1" applyBorder="1" applyAlignment="1" applyProtection="1">
      <alignment horizontal="center" vertical="center"/>
      <protection locked="0"/>
    </xf>
    <xf numFmtId="0" fontId="29" fillId="5" borderId="32" xfId="0" applyFont="1" applyFill="1" applyBorder="1" applyAlignment="1" applyProtection="1">
      <alignment horizontal="left" vertical="center" indent="3"/>
      <protection hidden="1"/>
    </xf>
    <xf numFmtId="0" fontId="29" fillId="5" borderId="32" xfId="0" applyFont="1" applyFill="1" applyBorder="1" applyAlignment="1" applyProtection="1">
      <alignment horizontal="left" vertical="center"/>
      <protection hidden="1"/>
    </xf>
    <xf numFmtId="12" fontId="28" fillId="0" borderId="14" xfId="0" applyNumberFormat="1" applyFont="1" applyFill="1" applyBorder="1" applyAlignment="1" applyProtection="1">
      <alignment horizontal="center" vertical="center"/>
      <protection locked="0"/>
    </xf>
    <xf numFmtId="2" fontId="28" fillId="5" borderId="44" xfId="0" applyNumberFormat="1" applyFont="1" applyFill="1" applyBorder="1" applyAlignment="1" applyProtection="1">
      <alignment vertical="center" wrapText="1"/>
      <protection hidden="1"/>
    </xf>
    <xf numFmtId="2" fontId="28" fillId="5" borderId="2" xfId="0" applyNumberFormat="1" applyFont="1" applyFill="1" applyBorder="1" applyAlignment="1" applyProtection="1">
      <alignment vertical="center" wrapText="1"/>
      <protection hidden="1"/>
    </xf>
    <xf numFmtId="0" fontId="87" fillId="0" borderId="0" xfId="0" applyFont="1" applyAlignment="1" applyProtection="1">
      <alignment vertical="center"/>
      <protection hidden="1"/>
    </xf>
    <xf numFmtId="0" fontId="0" fillId="2" borderId="89" xfId="0" applyFill="1" applyBorder="1" applyProtection="1">
      <protection hidden="1"/>
    </xf>
    <xf numFmtId="0" fontId="0" fillId="2" borderId="90" xfId="0" applyFill="1" applyBorder="1" applyProtection="1">
      <protection hidden="1"/>
    </xf>
    <xf numFmtId="0" fontId="0" fillId="2" borderId="91" xfId="0" applyFill="1" applyBorder="1" applyProtection="1">
      <protection hidden="1"/>
    </xf>
    <xf numFmtId="0" fontId="0" fillId="2" borderId="92" xfId="0" applyFill="1" applyBorder="1" applyProtection="1">
      <protection hidden="1"/>
    </xf>
    <xf numFmtId="22" fontId="0" fillId="2" borderId="0" xfId="0" applyNumberFormat="1" applyFill="1" applyProtection="1">
      <protection hidden="1"/>
    </xf>
    <xf numFmtId="0" fontId="15" fillId="2" borderId="0" xfId="0" applyFont="1" applyFill="1" applyBorder="1" applyAlignment="1" applyProtection="1">
      <alignment horizontal="right"/>
      <protection hidden="1"/>
    </xf>
    <xf numFmtId="0" fontId="21" fillId="2" borderId="0" xfId="0" applyFont="1" applyFill="1" applyBorder="1" applyAlignment="1" applyProtection="1">
      <alignment horizontal="center" vertical="center"/>
      <protection hidden="1"/>
    </xf>
    <xf numFmtId="0" fontId="12" fillId="2" borderId="0" xfId="0" applyFont="1" applyFill="1" applyAlignment="1" applyProtection="1">
      <alignment horizontal="center" vertical="center"/>
      <protection hidden="1"/>
    </xf>
    <xf numFmtId="0" fontId="12" fillId="2" borderId="0" xfId="0" applyFont="1" applyFill="1" applyProtection="1">
      <protection hidden="1"/>
    </xf>
    <xf numFmtId="0" fontId="0" fillId="0" borderId="67" xfId="0" applyBorder="1" applyProtection="1">
      <protection hidden="1"/>
    </xf>
    <xf numFmtId="0" fontId="0" fillId="0" borderId="21" xfId="0" applyBorder="1" applyProtection="1">
      <protection hidden="1"/>
    </xf>
    <xf numFmtId="0" fontId="41" fillId="0" borderId="0" xfId="0" applyFont="1" applyFill="1" applyAlignment="1" applyProtection="1">
      <alignment vertical="center"/>
      <protection hidden="1"/>
    </xf>
    <xf numFmtId="0" fontId="0" fillId="0" borderId="93" xfId="0" applyBorder="1" applyProtection="1">
      <protection hidden="1"/>
    </xf>
    <xf numFmtId="0" fontId="53" fillId="0" borderId="67" xfId="0" applyFont="1" applyBorder="1" applyProtection="1">
      <protection hidden="1"/>
    </xf>
    <xf numFmtId="0" fontId="0" fillId="0" borderId="66" xfId="0" applyBorder="1" applyProtection="1">
      <protection hidden="1"/>
    </xf>
    <xf numFmtId="0" fontId="0" fillId="0" borderId="0" xfId="0" applyBorder="1" applyProtection="1">
      <protection hidden="1"/>
    </xf>
    <xf numFmtId="0" fontId="0" fillId="0" borderId="93" xfId="0" applyBorder="1" applyAlignment="1" applyProtection="1">
      <protection hidden="1"/>
    </xf>
    <xf numFmtId="0" fontId="0" fillId="0" borderId="67" xfId="0" applyBorder="1" applyAlignment="1" applyProtection="1">
      <alignment horizontal="center" vertical="center"/>
      <protection hidden="1"/>
    </xf>
    <xf numFmtId="0" fontId="19" fillId="0" borderId="67" xfId="0" applyFont="1" applyBorder="1" applyAlignment="1" applyProtection="1">
      <alignment horizontal="center" vertical="center"/>
      <protection hidden="1"/>
    </xf>
    <xf numFmtId="0" fontId="19" fillId="0" borderId="67" xfId="0" applyFont="1" applyBorder="1" applyProtection="1">
      <protection hidden="1"/>
    </xf>
    <xf numFmtId="0" fontId="0" fillId="0" borderId="51" xfId="0" applyBorder="1" applyProtection="1">
      <protection hidden="1"/>
    </xf>
    <xf numFmtId="0" fontId="19" fillId="0" borderId="21" xfId="0" applyFont="1" applyBorder="1" applyAlignment="1" applyProtection="1">
      <alignment horizontal="center" vertical="center"/>
      <protection hidden="1"/>
    </xf>
    <xf numFmtId="0" fontId="0" fillId="0" borderId="1" xfId="0" applyBorder="1" applyProtection="1">
      <protection hidden="1"/>
    </xf>
    <xf numFmtId="0" fontId="0" fillId="0" borderId="0" xfId="0" applyAlignment="1" applyProtection="1">
      <alignment vertical="center"/>
      <protection hidden="1"/>
    </xf>
    <xf numFmtId="0" fontId="52" fillId="5" borderId="2" xfId="0" applyFont="1" applyFill="1" applyBorder="1" applyAlignment="1" applyProtection="1">
      <alignment vertical="center"/>
      <protection hidden="1"/>
    </xf>
    <xf numFmtId="0" fontId="52" fillId="5" borderId="2" xfId="0" applyFont="1" applyFill="1" applyBorder="1" applyAlignment="1" applyProtection="1">
      <alignment horizontal="left" vertical="center" indent="1"/>
      <protection hidden="1"/>
    </xf>
    <xf numFmtId="0" fontId="45" fillId="5" borderId="2" xfId="0" applyFont="1" applyFill="1" applyBorder="1" applyAlignment="1" applyProtection="1">
      <alignment horizontal="center" vertical="center" wrapText="1"/>
      <protection hidden="1"/>
    </xf>
    <xf numFmtId="0" fontId="46" fillId="0" borderId="2" xfId="0" applyFont="1" applyBorder="1" applyAlignment="1" applyProtection="1">
      <alignment horizontal="center" vertical="center"/>
      <protection hidden="1"/>
    </xf>
    <xf numFmtId="2" fontId="46" fillId="0" borderId="2" xfId="0" applyNumberFormat="1" applyFont="1" applyBorder="1" applyProtection="1">
      <protection hidden="1"/>
    </xf>
    <xf numFmtId="0" fontId="0" fillId="0" borderId="2" xfId="0" applyBorder="1" applyAlignment="1" applyProtection="1">
      <alignment horizontal="left" vertical="center" indent="1"/>
      <protection hidden="1"/>
    </xf>
    <xf numFmtId="0" fontId="0" fillId="0" borderId="2" xfId="0" applyBorder="1" applyAlignment="1" applyProtection="1">
      <alignment vertical="center"/>
      <protection hidden="1"/>
    </xf>
    <xf numFmtId="168" fontId="0" fillId="0" borderId="2" xfId="0" applyNumberFormat="1" applyBorder="1" applyAlignment="1" applyProtection="1">
      <alignment vertical="center"/>
      <protection hidden="1"/>
    </xf>
    <xf numFmtId="168" fontId="0" fillId="0" borderId="2" xfId="0" applyNumberFormat="1" applyBorder="1" applyAlignment="1" applyProtection="1">
      <alignment horizontal="right" vertical="center"/>
      <protection hidden="1"/>
    </xf>
    <xf numFmtId="0" fontId="0" fillId="0" borderId="2" xfId="0" applyBorder="1" applyAlignment="1" applyProtection="1">
      <alignment horizontal="right" vertical="center"/>
      <protection hidden="1"/>
    </xf>
    <xf numFmtId="0" fontId="0" fillId="5" borderId="24" xfId="0" applyFill="1" applyBorder="1" applyAlignment="1" applyProtection="1">
      <alignment horizontal="center" vertical="center"/>
      <protection hidden="1"/>
    </xf>
    <xf numFmtId="0" fontId="75" fillId="5" borderId="0" xfId="0" applyFont="1" applyFill="1" applyProtection="1">
      <protection hidden="1"/>
    </xf>
    <xf numFmtId="2" fontId="13" fillId="5" borderId="0" xfId="0" applyNumberFormat="1" applyFont="1" applyFill="1" applyProtection="1">
      <protection hidden="1"/>
    </xf>
    <xf numFmtId="0" fontId="52" fillId="0" borderId="0" xfId="0" applyFont="1" applyAlignment="1" applyProtection="1">
      <alignment horizontal="right"/>
      <protection hidden="1"/>
    </xf>
    <xf numFmtId="2" fontId="52" fillId="0" borderId="2" xfId="0" applyNumberFormat="1" applyFont="1" applyBorder="1" applyProtection="1">
      <protection hidden="1"/>
    </xf>
    <xf numFmtId="0" fontId="0" fillId="0" borderId="2" xfId="0" applyBorder="1" applyAlignment="1" applyProtection="1">
      <alignment horizontal="left" indent="1"/>
      <protection hidden="1"/>
    </xf>
    <xf numFmtId="0" fontId="0" fillId="0" borderId="2" xfId="0" applyNumberFormat="1" applyFill="1" applyBorder="1" applyAlignment="1" applyProtection="1">
      <alignment horizontal="right" vertical="center"/>
      <protection hidden="1"/>
    </xf>
    <xf numFmtId="168" fontId="12" fillId="5" borderId="2" xfId="0" applyNumberFormat="1" applyFont="1" applyFill="1" applyBorder="1" applyAlignment="1" applyProtection="1">
      <alignment horizontal="center" vertical="center"/>
      <protection hidden="1"/>
    </xf>
    <xf numFmtId="0" fontId="12" fillId="5" borderId="2" xfId="0" applyFont="1" applyFill="1" applyBorder="1" applyAlignment="1" applyProtection="1">
      <alignment horizontal="center" vertical="center"/>
      <protection hidden="1"/>
    </xf>
    <xf numFmtId="0" fontId="0" fillId="5" borderId="0" xfId="0" applyFill="1" applyProtection="1">
      <protection hidden="1"/>
    </xf>
    <xf numFmtId="0" fontId="0" fillId="5" borderId="0" xfId="0" applyFill="1" applyAlignment="1" applyProtection="1">
      <alignment horizontal="right" vertical="center"/>
      <protection hidden="1"/>
    </xf>
    <xf numFmtId="0" fontId="19" fillId="5" borderId="24" xfId="0" applyFont="1" applyFill="1" applyBorder="1" applyAlignment="1" applyProtection="1">
      <alignment horizontal="right" vertical="center"/>
      <protection hidden="1"/>
    </xf>
    <xf numFmtId="0" fontId="19" fillId="5" borderId="24" xfId="0" applyFont="1" applyFill="1" applyBorder="1" applyAlignment="1" applyProtection="1">
      <alignment vertical="center"/>
      <protection hidden="1"/>
    </xf>
    <xf numFmtId="168" fontId="19" fillId="5" borderId="24" xfId="0" applyNumberFormat="1" applyFont="1" applyFill="1" applyBorder="1" applyAlignment="1" applyProtection="1">
      <alignment vertical="center"/>
      <protection hidden="1"/>
    </xf>
    <xf numFmtId="2" fontId="44" fillId="4" borderId="7" xfId="0" applyNumberFormat="1" applyFont="1" applyFill="1" applyBorder="1" applyAlignment="1" applyProtection="1">
      <alignment horizontal="right"/>
      <protection hidden="1"/>
    </xf>
    <xf numFmtId="2" fontId="44" fillId="3" borderId="7" xfId="0" applyNumberFormat="1" applyFont="1" applyFill="1" applyBorder="1" applyAlignment="1" applyProtection="1">
      <alignment horizontal="right"/>
      <protection hidden="1"/>
    </xf>
    <xf numFmtId="2" fontId="44" fillId="3" borderId="48" xfId="0" applyNumberFormat="1" applyFont="1" applyFill="1" applyBorder="1" applyAlignment="1" applyProtection="1">
      <alignment horizontal="right"/>
      <protection hidden="1"/>
    </xf>
    <xf numFmtId="2" fontId="19" fillId="3" borderId="7" xfId="0" applyNumberFormat="1" applyFont="1" applyFill="1" applyBorder="1" applyAlignment="1" applyProtection="1">
      <alignment horizontal="right" vertical="center"/>
      <protection hidden="1"/>
    </xf>
    <xf numFmtId="2" fontId="44" fillId="5" borderId="44" xfId="0" applyNumberFormat="1" applyFont="1" applyFill="1" applyBorder="1" applyAlignment="1" applyProtection="1">
      <alignment horizontal="right" vertical="center" wrapText="1"/>
      <protection hidden="1"/>
    </xf>
    <xf numFmtId="2" fontId="44" fillId="5" borderId="2" xfId="0" applyNumberFormat="1" applyFont="1" applyFill="1" applyBorder="1" applyAlignment="1" applyProtection="1">
      <alignment horizontal="right" vertical="center" wrapText="1"/>
      <protection hidden="1"/>
    </xf>
    <xf numFmtId="2" fontId="44" fillId="5" borderId="60" xfId="0" applyNumberFormat="1" applyFont="1" applyFill="1" applyBorder="1" applyAlignment="1" applyProtection="1">
      <alignment horizontal="right" vertical="center" wrapText="1"/>
      <protection hidden="1"/>
    </xf>
    <xf numFmtId="2" fontId="44" fillId="3" borderId="7" xfId="0" applyNumberFormat="1" applyFont="1" applyFill="1" applyBorder="1" applyAlignment="1" applyProtection="1">
      <alignment horizontal="right" vertical="center"/>
      <protection hidden="1"/>
    </xf>
    <xf numFmtId="2" fontId="44" fillId="4" borderId="7" xfId="0" applyNumberFormat="1" applyFont="1" applyFill="1" applyBorder="1" applyAlignment="1" applyProtection="1">
      <alignment horizontal="right" vertical="center"/>
      <protection hidden="1"/>
    </xf>
    <xf numFmtId="0" fontId="44" fillId="3" borderId="32" xfId="0" applyFont="1" applyFill="1" applyBorder="1" applyAlignment="1" applyProtection="1">
      <alignment horizontal="right" vertical="center"/>
      <protection hidden="1"/>
    </xf>
    <xf numFmtId="0" fontId="23" fillId="2" borderId="0" xfId="0" applyFont="1" applyFill="1" applyAlignment="1" applyProtection="1">
      <alignment horizontal="right"/>
      <protection hidden="1"/>
    </xf>
    <xf numFmtId="0" fontId="23" fillId="0" borderId="0" xfId="0" applyFont="1" applyAlignment="1" applyProtection="1">
      <alignment horizontal="right"/>
      <protection hidden="1"/>
    </xf>
    <xf numFmtId="2" fontId="43" fillId="2" borderId="0" xfId="0" applyNumberFormat="1" applyFont="1" applyFill="1" applyAlignment="1" applyProtection="1">
      <alignment horizontal="right"/>
      <protection hidden="1"/>
    </xf>
    <xf numFmtId="2" fontId="58" fillId="5" borderId="44" xfId="0" applyNumberFormat="1" applyFont="1" applyFill="1" applyBorder="1" applyAlignment="1" applyProtection="1">
      <alignment horizontal="right" vertical="center"/>
      <protection hidden="1"/>
    </xf>
    <xf numFmtId="2" fontId="58" fillId="5" borderId="2" xfId="0" applyNumberFormat="1" applyFont="1" applyFill="1" applyBorder="1" applyAlignment="1" applyProtection="1">
      <alignment horizontal="right" vertical="center"/>
      <protection hidden="1"/>
    </xf>
    <xf numFmtId="2" fontId="58" fillId="5" borderId="60" xfId="0" applyNumberFormat="1" applyFont="1" applyFill="1" applyBorder="1" applyAlignment="1" applyProtection="1">
      <alignment horizontal="right" vertical="center"/>
      <protection hidden="1"/>
    </xf>
    <xf numFmtId="2" fontId="43" fillId="0" borderId="0" xfId="0" applyNumberFormat="1" applyFont="1" applyAlignment="1" applyProtection="1">
      <alignment horizontal="right"/>
      <protection hidden="1"/>
    </xf>
    <xf numFmtId="0" fontId="52" fillId="8" borderId="0" xfId="0" applyFont="1" applyFill="1" applyAlignment="1" applyProtection="1">
      <alignment vertical="center" wrapText="1"/>
      <protection hidden="1"/>
    </xf>
    <xf numFmtId="0" fontId="20" fillId="8" borderId="57" xfId="0" applyFont="1" applyFill="1" applyBorder="1" applyAlignment="1" applyProtection="1">
      <alignment vertical="center" wrapText="1"/>
      <protection hidden="1"/>
    </xf>
    <xf numFmtId="0" fontId="20" fillId="8" borderId="0" xfId="0" applyFont="1" applyFill="1" applyBorder="1" applyAlignment="1" applyProtection="1">
      <alignment vertical="center" wrapText="1"/>
      <protection hidden="1"/>
    </xf>
    <xf numFmtId="2" fontId="52" fillId="2" borderId="0" xfId="0" applyNumberFormat="1" applyFont="1" applyFill="1" applyBorder="1" applyAlignment="1" applyProtection="1">
      <alignment horizontal="center" vertical="center"/>
      <protection hidden="1"/>
    </xf>
    <xf numFmtId="0" fontId="38" fillId="0" borderId="71" xfId="0" applyNumberFormat="1" applyFont="1" applyFill="1" applyBorder="1" applyAlignment="1" applyProtection="1">
      <alignment horizontal="center" vertical="center" wrapText="1"/>
      <protection locked="0"/>
    </xf>
    <xf numFmtId="0" fontId="42" fillId="2" borderId="45" xfId="0" applyFont="1" applyFill="1" applyBorder="1" applyAlignment="1" applyProtection="1">
      <alignment horizontal="left" vertical="center"/>
      <protection hidden="1"/>
    </xf>
    <xf numFmtId="0" fontId="23" fillId="0" borderId="66" xfId="0" applyFont="1" applyFill="1" applyBorder="1" applyAlignment="1" applyProtection="1">
      <alignment horizontal="center" vertical="center" wrapText="1"/>
      <protection locked="0"/>
    </xf>
    <xf numFmtId="0" fontId="35" fillId="0" borderId="66" xfId="0" applyFont="1" applyFill="1" applyBorder="1" applyAlignment="1" applyProtection="1">
      <alignment vertical="center" wrapText="1"/>
      <protection locked="0"/>
    </xf>
    <xf numFmtId="0" fontId="23" fillId="0" borderId="66" xfId="0" applyNumberFormat="1" applyFont="1" applyFill="1" applyBorder="1" applyAlignment="1" applyProtection="1">
      <alignment horizontal="center" vertical="center" wrapText="1"/>
      <protection locked="0"/>
    </xf>
    <xf numFmtId="0" fontId="23" fillId="0" borderId="4" xfId="0" applyNumberFormat="1" applyFont="1" applyFill="1" applyBorder="1" applyAlignment="1" applyProtection="1">
      <alignment horizontal="center" vertical="center"/>
      <protection locked="0"/>
    </xf>
    <xf numFmtId="0" fontId="23" fillId="0" borderId="4" xfId="0" applyFont="1" applyFill="1" applyBorder="1" applyAlignment="1" applyProtection="1">
      <alignment vertical="center" wrapText="1"/>
      <protection locked="0"/>
    </xf>
    <xf numFmtId="0" fontId="23" fillId="0" borderId="2" xfId="0" applyNumberFormat="1" applyFont="1" applyFill="1" applyBorder="1" applyAlignment="1" applyProtection="1">
      <alignment horizontal="center" vertical="center"/>
      <protection locked="0"/>
    </xf>
    <xf numFmtId="0" fontId="23" fillId="0" borderId="3" xfId="0" applyNumberFormat="1" applyFont="1" applyFill="1" applyBorder="1" applyAlignment="1" applyProtection="1">
      <alignment horizontal="center" vertical="center"/>
      <protection locked="0"/>
    </xf>
    <xf numFmtId="0" fontId="23" fillId="0" borderId="3" xfId="0" applyFont="1" applyFill="1" applyBorder="1" applyAlignment="1" applyProtection="1">
      <alignment vertical="center" wrapText="1"/>
      <protection locked="0"/>
    </xf>
    <xf numFmtId="12" fontId="28" fillId="5" borderId="44" xfId="0" applyNumberFormat="1" applyFont="1" applyFill="1" applyBorder="1" applyAlignment="1" applyProtection="1">
      <alignment horizontal="center" vertical="center" wrapText="1"/>
      <protection hidden="1"/>
    </xf>
    <xf numFmtId="12" fontId="44" fillId="5" borderId="44" xfId="0" applyNumberFormat="1" applyFont="1" applyFill="1" applyBorder="1" applyAlignment="1" applyProtection="1">
      <alignment horizontal="right" vertical="center" wrapText="1"/>
      <protection hidden="1"/>
    </xf>
    <xf numFmtId="2" fontId="44" fillId="0" borderId="95" xfId="0" applyNumberFormat="1" applyFont="1" applyFill="1" applyBorder="1" applyAlignment="1" applyProtection="1">
      <alignment horizontal="right" vertical="center"/>
      <protection locked="0"/>
    </xf>
    <xf numFmtId="2" fontId="58" fillId="5" borderId="4" xfId="0" applyNumberFormat="1" applyFont="1" applyFill="1" applyBorder="1" applyAlignment="1" applyProtection="1">
      <alignment horizontal="center" vertical="center"/>
      <protection hidden="1"/>
    </xf>
    <xf numFmtId="12" fontId="28" fillId="5" borderId="2" xfId="0" applyNumberFormat="1" applyFont="1" applyFill="1" applyBorder="1" applyAlignment="1" applyProtection="1">
      <alignment horizontal="center" vertical="center" wrapText="1"/>
      <protection hidden="1"/>
    </xf>
    <xf numFmtId="12" fontId="44" fillId="5" borderId="2" xfId="0" applyNumberFormat="1" applyFont="1" applyFill="1" applyBorder="1" applyAlignment="1" applyProtection="1">
      <alignment horizontal="right" vertical="center" wrapText="1"/>
      <protection hidden="1"/>
    </xf>
    <xf numFmtId="2" fontId="44" fillId="0" borderId="58" xfId="0" applyNumberFormat="1" applyFont="1" applyFill="1" applyBorder="1" applyAlignment="1" applyProtection="1">
      <alignment horizontal="right" vertical="center"/>
      <protection locked="0"/>
    </xf>
    <xf numFmtId="12" fontId="24" fillId="0" borderId="66" xfId="0" applyNumberFormat="1" applyFont="1" applyFill="1" applyBorder="1" applyAlignment="1" applyProtection="1">
      <alignment horizontal="left" vertical="center" wrapText="1"/>
      <protection locked="0"/>
    </xf>
    <xf numFmtId="12" fontId="28" fillId="5" borderId="1" xfId="0" applyNumberFormat="1" applyFont="1" applyFill="1" applyBorder="1" applyAlignment="1" applyProtection="1">
      <alignment vertical="center" wrapText="1"/>
      <protection hidden="1"/>
    </xf>
    <xf numFmtId="12" fontId="28" fillId="5" borderId="1" xfId="0" applyNumberFormat="1" applyFont="1" applyFill="1" applyBorder="1" applyAlignment="1" applyProtection="1">
      <alignment horizontal="center" vertical="center" wrapText="1"/>
      <protection hidden="1"/>
    </xf>
    <xf numFmtId="12" fontId="44" fillId="5" borderId="66" xfId="0" applyNumberFormat="1" applyFont="1" applyFill="1" applyBorder="1" applyAlignment="1" applyProtection="1">
      <alignment horizontal="right" vertical="center" wrapText="1"/>
      <protection hidden="1"/>
    </xf>
    <xf numFmtId="2" fontId="44" fillId="0" borderId="93" xfId="0" applyNumberFormat="1" applyFont="1" applyFill="1" applyBorder="1" applyAlignment="1" applyProtection="1">
      <alignment horizontal="right" vertical="center"/>
      <protection locked="0"/>
    </xf>
    <xf numFmtId="0" fontId="38" fillId="0" borderId="96" xfId="0" applyNumberFormat="1" applyFont="1" applyFill="1" applyBorder="1" applyAlignment="1" applyProtection="1">
      <alignment horizontal="center" vertical="center" wrapText="1"/>
      <protection locked="0"/>
    </xf>
    <xf numFmtId="12" fontId="24" fillId="0" borderId="97" xfId="0" applyNumberFormat="1" applyFont="1" applyFill="1" applyBorder="1" applyAlignment="1" applyProtection="1">
      <alignment horizontal="left" vertical="center" wrapText="1"/>
      <protection locked="0"/>
    </xf>
    <xf numFmtId="0" fontId="23" fillId="0" borderId="97" xfId="0" applyNumberFormat="1" applyFont="1" applyFill="1" applyBorder="1" applyAlignment="1" applyProtection="1">
      <alignment horizontal="center" vertical="center" wrapText="1"/>
      <protection locked="0"/>
    </xf>
    <xf numFmtId="0" fontId="23" fillId="0" borderId="97" xfId="0" applyFont="1" applyFill="1" applyBorder="1" applyAlignment="1" applyProtection="1">
      <alignment horizontal="center" vertical="center" wrapText="1"/>
      <protection locked="0"/>
    </xf>
    <xf numFmtId="0" fontId="35" fillId="0" borderId="97" xfId="0" applyFont="1" applyFill="1" applyBorder="1" applyAlignment="1" applyProtection="1">
      <alignment vertical="center" wrapText="1"/>
      <protection locked="0"/>
    </xf>
    <xf numFmtId="2" fontId="28" fillId="0" borderId="14" xfId="0" applyNumberFormat="1" applyFont="1" applyFill="1" applyBorder="1" applyAlignment="1" applyProtection="1">
      <alignment horizontal="center" vertical="center" wrapText="1"/>
      <protection locked="0"/>
    </xf>
    <xf numFmtId="12" fontId="28" fillId="5" borderId="97" xfId="0" applyNumberFormat="1" applyFont="1" applyFill="1" applyBorder="1" applyAlignment="1" applyProtection="1">
      <alignment vertical="center" wrapText="1"/>
      <protection hidden="1"/>
    </xf>
    <xf numFmtId="12" fontId="28" fillId="5" borderId="97" xfId="0" applyNumberFormat="1" applyFont="1" applyFill="1" applyBorder="1" applyAlignment="1" applyProtection="1">
      <alignment horizontal="center" vertical="center" wrapText="1"/>
      <protection hidden="1"/>
    </xf>
    <xf numFmtId="12" fontId="44" fillId="5" borderId="97" xfId="0" applyNumberFormat="1" applyFont="1" applyFill="1" applyBorder="1" applyAlignment="1" applyProtection="1">
      <alignment horizontal="right" vertical="center" wrapText="1"/>
      <protection hidden="1"/>
    </xf>
    <xf numFmtId="2" fontId="44" fillId="0" borderId="97" xfId="0" applyNumberFormat="1" applyFont="1" applyFill="1" applyBorder="1" applyAlignment="1" applyProtection="1">
      <alignment horizontal="right" vertical="center"/>
      <protection locked="0"/>
    </xf>
    <xf numFmtId="2" fontId="58" fillId="5" borderId="14" xfId="0" applyNumberFormat="1" applyFont="1" applyFill="1" applyBorder="1" applyAlignment="1" applyProtection="1">
      <alignment horizontal="center" vertical="center"/>
      <protection hidden="1"/>
    </xf>
    <xf numFmtId="0" fontId="0" fillId="0" borderId="2" xfId="0" applyNumberFormat="1" applyBorder="1" applyAlignment="1" applyProtection="1">
      <alignment horizontal="center" vertical="center"/>
      <protection hidden="1"/>
    </xf>
    <xf numFmtId="0" fontId="29" fillId="5" borderId="2" xfId="0" applyNumberFormat="1" applyFont="1" applyFill="1" applyBorder="1" applyAlignment="1" applyProtection="1">
      <alignment horizontal="center" vertical="center"/>
      <protection hidden="1"/>
    </xf>
    <xf numFmtId="0" fontId="29" fillId="5" borderId="58" xfId="0" applyNumberFormat="1" applyFont="1" applyFill="1" applyBorder="1" applyAlignment="1" applyProtection="1">
      <alignment horizontal="center" vertical="center"/>
      <protection hidden="1"/>
    </xf>
    <xf numFmtId="0" fontId="29" fillId="5" borderId="2" xfId="0" applyNumberFormat="1" applyFont="1" applyFill="1" applyBorder="1" applyAlignment="1" applyProtection="1">
      <alignment horizontal="center" vertical="center" wrapText="1"/>
      <protection hidden="1"/>
    </xf>
    <xf numFmtId="0" fontId="17" fillId="9" borderId="98" xfId="0" applyNumberFormat="1" applyFont="1" applyFill="1" applyBorder="1" applyAlignment="1" applyProtection="1">
      <alignment horizontal="right" vertical="top"/>
      <protection hidden="1"/>
    </xf>
    <xf numFmtId="0" fontId="38" fillId="9" borderId="99" xfId="0" applyNumberFormat="1" applyFont="1" applyFill="1" applyBorder="1" applyAlignment="1" applyProtection="1">
      <alignment horizontal="center" vertical="center"/>
      <protection hidden="1"/>
    </xf>
    <xf numFmtId="0" fontId="82" fillId="9" borderId="103" xfId="0" applyFont="1" applyFill="1" applyBorder="1" applyProtection="1">
      <protection hidden="1"/>
    </xf>
    <xf numFmtId="0" fontId="16" fillId="4" borderId="49" xfId="0" applyFont="1" applyFill="1" applyBorder="1" applyProtection="1">
      <protection hidden="1"/>
    </xf>
    <xf numFmtId="0" fontId="16" fillId="4" borderId="63" xfId="0" applyFont="1" applyFill="1" applyBorder="1" applyProtection="1">
      <protection hidden="1"/>
    </xf>
    <xf numFmtId="0" fontId="23" fillId="4" borderId="49" xfId="0" applyNumberFormat="1" applyFont="1" applyFill="1" applyBorder="1" applyAlignment="1" applyProtection="1">
      <alignment vertical="center"/>
      <protection hidden="1"/>
    </xf>
    <xf numFmtId="0" fontId="31" fillId="5" borderId="72" xfId="0" applyNumberFormat="1" applyFont="1" applyFill="1" applyBorder="1" applyAlignment="1" applyProtection="1">
      <alignment horizontal="left" vertical="center" indent="1"/>
      <protection hidden="1"/>
    </xf>
    <xf numFmtId="0" fontId="16" fillId="0" borderId="121" xfId="0" applyFont="1" applyBorder="1" applyAlignment="1" applyProtection="1">
      <alignment vertical="center"/>
      <protection locked="0"/>
    </xf>
    <xf numFmtId="0" fontId="31" fillId="5" borderId="73" xfId="0" applyNumberFormat="1" applyFont="1" applyFill="1" applyBorder="1" applyAlignment="1" applyProtection="1">
      <alignment horizontal="left" vertical="center" indent="1"/>
      <protection hidden="1"/>
    </xf>
    <xf numFmtId="0" fontId="35" fillId="0" borderId="90" xfId="0" applyNumberFormat="1" applyFont="1" applyFill="1" applyBorder="1" applyAlignment="1" applyProtection="1">
      <alignment vertical="top" wrapText="1"/>
      <protection locked="0"/>
    </xf>
    <xf numFmtId="0" fontId="35" fillId="0" borderId="90" xfId="0" applyFont="1" applyBorder="1" applyAlignment="1">
      <alignment vertical="top" wrapText="1"/>
    </xf>
    <xf numFmtId="0" fontId="31" fillId="5" borderId="118" xfId="0" applyNumberFormat="1" applyFont="1" applyFill="1" applyBorder="1" applyAlignment="1" applyProtection="1">
      <alignment horizontal="left" vertical="center" indent="1"/>
      <protection hidden="1"/>
    </xf>
    <xf numFmtId="49" fontId="20" fillId="7" borderId="58" xfId="0" applyNumberFormat="1" applyFont="1" applyFill="1" applyBorder="1" applyAlignment="1" applyProtection="1">
      <alignment horizontal="center" vertical="center"/>
      <protection hidden="1"/>
    </xf>
    <xf numFmtId="0" fontId="52" fillId="0" borderId="51" xfId="0" applyFont="1" applyBorder="1" applyAlignment="1" applyProtection="1">
      <alignment horizontal="center" vertical="center"/>
      <protection locked="0"/>
    </xf>
    <xf numFmtId="0" fontId="52" fillId="0" borderId="18" xfId="0" applyFont="1" applyBorder="1" applyAlignment="1" applyProtection="1">
      <alignment horizontal="center" vertical="center"/>
      <protection locked="0"/>
    </xf>
    <xf numFmtId="0" fontId="52" fillId="3" borderId="56" xfId="0" applyFont="1" applyFill="1" applyBorder="1" applyAlignment="1" applyProtection="1">
      <alignment horizontal="center" vertical="center"/>
      <protection hidden="1"/>
    </xf>
    <xf numFmtId="168" fontId="0" fillId="7" borderId="58" xfId="0" applyNumberFormat="1" applyFill="1" applyBorder="1" applyAlignment="1" applyProtection="1">
      <alignment horizontal="center" vertical="center"/>
      <protection hidden="1"/>
    </xf>
    <xf numFmtId="0" fontId="31" fillId="0" borderId="0" xfId="0" applyNumberFormat="1" applyFont="1" applyFill="1" applyBorder="1" applyAlignment="1" applyProtection="1">
      <alignment horizontal="left" vertical="center" indent="1"/>
      <protection hidden="1"/>
    </xf>
    <xf numFmtId="0" fontId="0" fillId="0" borderId="0" xfId="0" applyBorder="1" applyAlignment="1" applyProtection="1">
      <alignment horizontal="left" vertical="center" indent="1"/>
      <protection hidden="1"/>
    </xf>
    <xf numFmtId="2" fontId="28" fillId="0" borderId="135" xfId="0" applyNumberFormat="1" applyFont="1" applyFill="1" applyBorder="1" applyAlignment="1" applyProtection="1">
      <alignment vertical="center" wrapText="1"/>
      <protection locked="0"/>
    </xf>
    <xf numFmtId="2" fontId="28" fillId="0" borderId="22" xfId="0" applyNumberFormat="1" applyFont="1" applyFill="1" applyBorder="1" applyAlignment="1" applyProtection="1">
      <alignment vertical="center" wrapText="1"/>
      <protection locked="0"/>
    </xf>
    <xf numFmtId="2" fontId="28" fillId="0" borderId="136" xfId="0" applyNumberFormat="1" applyFont="1" applyFill="1" applyBorder="1" applyAlignment="1" applyProtection="1">
      <alignment vertical="center" wrapText="1"/>
      <protection locked="0"/>
    </xf>
    <xf numFmtId="0" fontId="0" fillId="5" borderId="137" xfId="0" applyFill="1" applyBorder="1" applyAlignment="1" applyProtection="1">
      <alignment horizontal="center" vertical="center" wrapText="1"/>
      <protection hidden="1"/>
    </xf>
    <xf numFmtId="0" fontId="42" fillId="2" borderId="45" xfId="0" applyFont="1" applyFill="1" applyBorder="1" applyAlignment="1" applyProtection="1">
      <alignment horizontal="center"/>
      <protection hidden="1"/>
    </xf>
    <xf numFmtId="0" fontId="0" fillId="5" borderId="137" xfId="0" applyFill="1" applyBorder="1" applyAlignment="1" applyProtection="1">
      <alignment horizontal="center" wrapText="1"/>
      <protection hidden="1"/>
    </xf>
    <xf numFmtId="2" fontId="19" fillId="2" borderId="138" xfId="0" applyNumberFormat="1" applyFont="1" applyFill="1" applyBorder="1" applyAlignment="1" applyProtection="1">
      <alignment horizontal="center" vertical="center"/>
      <protection hidden="1"/>
    </xf>
    <xf numFmtId="2" fontId="19" fillId="2" borderId="139" xfId="0" applyNumberFormat="1" applyFont="1" applyFill="1" applyBorder="1" applyAlignment="1" applyProtection="1">
      <alignment horizontal="center" vertical="center"/>
      <protection hidden="1"/>
    </xf>
    <xf numFmtId="2" fontId="19" fillId="2" borderId="140" xfId="0" applyNumberFormat="1" applyFont="1" applyFill="1" applyBorder="1" applyAlignment="1" applyProtection="1">
      <alignment horizontal="center" vertical="center"/>
      <protection hidden="1"/>
    </xf>
    <xf numFmtId="0" fontId="0" fillId="0" borderId="141" xfId="0" applyFont="1" applyBorder="1" applyAlignment="1" applyProtection="1">
      <alignment horizontal="center" vertical="center"/>
      <protection hidden="1"/>
    </xf>
    <xf numFmtId="0" fontId="0" fillId="2" borderId="142" xfId="0" applyFont="1" applyFill="1" applyBorder="1" applyAlignment="1" applyProtection="1">
      <alignment horizontal="center" vertical="center"/>
      <protection hidden="1"/>
    </xf>
    <xf numFmtId="0" fontId="0" fillId="2" borderId="143" xfId="0" applyNumberFormat="1" applyFont="1" applyFill="1" applyBorder="1" applyAlignment="1" applyProtection="1">
      <alignment horizontal="center" vertical="center"/>
      <protection hidden="1"/>
    </xf>
    <xf numFmtId="0" fontId="53" fillId="0" borderId="49" xfId="0" applyFont="1" applyFill="1" applyBorder="1" applyAlignment="1" applyProtection="1">
      <alignment vertical="center"/>
      <protection hidden="1"/>
    </xf>
    <xf numFmtId="0" fontId="53" fillId="0" borderId="0" xfId="0" applyFont="1" applyFill="1" applyBorder="1" applyAlignment="1" applyProtection="1">
      <alignment vertical="center"/>
      <protection hidden="1"/>
    </xf>
    <xf numFmtId="168" fontId="48" fillId="4" borderId="41" xfId="0" applyNumberFormat="1" applyFont="1" applyFill="1" applyBorder="1" applyAlignment="1" applyProtection="1">
      <alignment horizontal="center" vertical="center"/>
      <protection hidden="1"/>
    </xf>
    <xf numFmtId="49" fontId="90" fillId="0" borderId="0" xfId="0" applyNumberFormat="1" applyFont="1" applyFill="1" applyBorder="1" applyAlignment="1" applyProtection="1">
      <alignment horizontal="center" vertical="center"/>
      <protection hidden="1"/>
    </xf>
    <xf numFmtId="0" fontId="29" fillId="5" borderId="22" xfId="0" applyNumberFormat="1" applyFont="1" applyFill="1" applyBorder="1" applyAlignment="1" applyProtection="1">
      <alignment horizontal="center" vertical="center" wrapText="1"/>
      <protection hidden="1"/>
    </xf>
    <xf numFmtId="0" fontId="44" fillId="4" borderId="0" xfId="0" applyNumberFormat="1" applyFont="1" applyFill="1" applyBorder="1" applyAlignment="1" applyProtection="1">
      <alignment horizontal="right" vertical="center"/>
      <protection hidden="1"/>
    </xf>
    <xf numFmtId="0" fontId="16" fillId="0" borderId="113" xfId="0" applyFont="1" applyBorder="1" applyAlignment="1" applyProtection="1">
      <alignment vertical="center"/>
      <protection locked="0"/>
    </xf>
    <xf numFmtId="0" fontId="29" fillId="5" borderId="154" xfId="0" applyNumberFormat="1" applyFont="1" applyFill="1" applyBorder="1" applyAlignment="1" applyProtection="1">
      <alignment horizontal="center" vertical="center"/>
      <protection hidden="1"/>
    </xf>
    <xf numFmtId="0" fontId="91" fillId="0" borderId="0" xfId="0" applyNumberFormat="1" applyFont="1" applyFill="1" applyBorder="1" applyAlignment="1" applyProtection="1">
      <protection hidden="1"/>
    </xf>
    <xf numFmtId="0" fontId="92" fillId="0" borderId="0" xfId="0" applyNumberFormat="1" applyFont="1" applyFill="1" applyBorder="1" applyAlignment="1" applyProtection="1">
      <protection hidden="1"/>
    </xf>
    <xf numFmtId="0" fontId="9" fillId="0" borderId="0" xfId="0" applyFont="1" applyFill="1" applyBorder="1" applyAlignment="1" applyProtection="1">
      <protection hidden="1"/>
    </xf>
    <xf numFmtId="0" fontId="9" fillId="0" borderId="0" xfId="0" applyFont="1" applyFill="1" applyAlignment="1" applyProtection="1">
      <alignment horizontal="right"/>
      <protection hidden="1"/>
    </xf>
    <xf numFmtId="0" fontId="11" fillId="0" borderId="0" xfId="0" applyFont="1" applyFill="1" applyBorder="1" applyAlignment="1" applyProtection="1">
      <alignment horizontal="center"/>
      <protection hidden="1"/>
    </xf>
    <xf numFmtId="0" fontId="9" fillId="0" borderId="45" xfId="0" applyFont="1" applyFill="1" applyBorder="1" applyAlignment="1" applyProtection="1">
      <protection hidden="1"/>
    </xf>
    <xf numFmtId="0" fontId="20" fillId="5" borderId="2" xfId="0" applyFont="1" applyFill="1" applyBorder="1" applyAlignment="1" applyProtection="1">
      <alignment horizontal="center" vertical="center"/>
      <protection hidden="1"/>
    </xf>
    <xf numFmtId="0" fontId="20" fillId="5" borderId="58" xfId="0" applyFont="1" applyFill="1" applyBorder="1" applyAlignment="1" applyProtection="1">
      <alignment horizontal="center" vertical="center"/>
      <protection hidden="1"/>
    </xf>
    <xf numFmtId="0" fontId="20" fillId="5" borderId="10" xfId="0" applyFont="1" applyFill="1" applyBorder="1" applyAlignment="1" applyProtection="1">
      <alignment horizontal="center" vertical="center"/>
      <protection hidden="1"/>
    </xf>
    <xf numFmtId="0" fontId="20" fillId="5" borderId="41" xfId="0" applyFont="1" applyFill="1" applyBorder="1" applyAlignment="1" applyProtection="1">
      <alignment horizontal="center" vertical="center"/>
      <protection hidden="1"/>
    </xf>
    <xf numFmtId="0" fontId="9" fillId="5" borderId="0" xfId="0" applyFont="1" applyFill="1" applyAlignment="1" applyProtection="1">
      <protection hidden="1"/>
    </xf>
    <xf numFmtId="0" fontId="0" fillId="0" borderId="0" xfId="0" applyFill="1"/>
    <xf numFmtId="0" fontId="46" fillId="0" borderId="2" xfId="0" applyFont="1" applyBorder="1" applyAlignment="1" applyProtection="1">
      <alignment horizontal="center" vertical="center"/>
      <protection locked="0"/>
    </xf>
    <xf numFmtId="0" fontId="46" fillId="0" borderId="58" xfId="0" applyFont="1" applyBorder="1" applyAlignment="1" applyProtection="1">
      <alignment horizontal="center" vertical="center"/>
      <protection locked="0"/>
    </xf>
    <xf numFmtId="0" fontId="46" fillId="0" borderId="10" xfId="0" applyFont="1" applyBorder="1" applyAlignment="1" applyProtection="1">
      <alignment horizontal="center" vertical="center"/>
      <protection locked="0"/>
    </xf>
    <xf numFmtId="0" fontId="46" fillId="0" borderId="41" xfId="0" applyFont="1" applyBorder="1" applyAlignment="1" applyProtection="1">
      <alignment horizontal="center" vertical="center"/>
      <protection locked="0"/>
    </xf>
    <xf numFmtId="0" fontId="95" fillId="0" borderId="0" xfId="0" applyFont="1" applyFill="1" applyBorder="1" applyAlignment="1" applyProtection="1">
      <protection hidden="1"/>
    </xf>
    <xf numFmtId="0" fontId="95" fillId="0" borderId="0" xfId="0" applyFont="1" applyFill="1" applyAlignment="1" applyProtection="1">
      <alignment horizontal="right"/>
      <protection hidden="1"/>
    </xf>
    <xf numFmtId="0" fontId="46" fillId="0" borderId="14" xfId="0" applyFont="1" applyBorder="1" applyAlignment="1" applyProtection="1">
      <alignment horizontal="center" vertical="center"/>
      <protection locked="0"/>
    </xf>
    <xf numFmtId="0" fontId="46" fillId="0" borderId="133" xfId="0" applyFont="1" applyBorder="1" applyAlignment="1" applyProtection="1">
      <alignment horizontal="center" vertical="center"/>
      <protection locked="0"/>
    </xf>
    <xf numFmtId="0" fontId="46" fillId="0" borderId="13" xfId="0" applyFont="1" applyBorder="1" applyAlignment="1" applyProtection="1">
      <alignment horizontal="center" vertical="center"/>
      <protection locked="0"/>
    </xf>
    <xf numFmtId="0" fontId="10" fillId="4" borderId="22" xfId="0" applyFont="1" applyFill="1" applyBorder="1" applyAlignment="1" applyProtection="1">
      <alignment horizontal="center" vertical="center"/>
      <protection hidden="1"/>
    </xf>
    <xf numFmtId="0" fontId="10" fillId="4" borderId="2" xfId="0" applyFont="1" applyFill="1" applyBorder="1" applyAlignment="1" applyProtection="1">
      <alignment horizontal="center" vertical="center"/>
      <protection hidden="1"/>
    </xf>
    <xf numFmtId="0" fontId="10" fillId="4" borderId="10" xfId="0" applyFont="1" applyFill="1" applyBorder="1" applyAlignment="1" applyProtection="1">
      <alignment horizontal="center" vertical="center"/>
      <protection hidden="1"/>
    </xf>
    <xf numFmtId="0" fontId="8" fillId="0" borderId="0" xfId="0" applyFont="1" applyFill="1" applyAlignment="1" applyProtection="1">
      <alignment horizontal="center"/>
      <protection hidden="1"/>
    </xf>
    <xf numFmtId="0" fontId="11" fillId="0" borderId="0" xfId="0" applyFont="1" applyFill="1" applyAlignment="1" applyProtection="1">
      <alignment horizontal="center"/>
      <protection hidden="1"/>
    </xf>
    <xf numFmtId="0" fontId="9" fillId="0" borderId="0" xfId="0" applyNumberFormat="1" applyFont="1" applyFill="1" applyAlignment="1" applyProtection="1">
      <alignment horizontal="left"/>
      <protection hidden="1"/>
    </xf>
    <xf numFmtId="49" fontId="91" fillId="0" borderId="0" xfId="0" applyNumberFormat="1" applyFont="1" applyFill="1" applyBorder="1" applyAlignment="1" applyProtection="1">
      <protection hidden="1"/>
    </xf>
    <xf numFmtId="0" fontId="20" fillId="5" borderId="16" xfId="0" applyFont="1" applyFill="1" applyBorder="1" applyAlignment="1" applyProtection="1">
      <alignment horizontal="center" vertical="center" wrapText="1"/>
      <protection hidden="1"/>
    </xf>
    <xf numFmtId="0" fontId="20" fillId="5" borderId="162" xfId="0" applyFont="1" applyFill="1" applyBorder="1" applyAlignment="1" applyProtection="1">
      <alignment horizontal="right" vertical="center" wrapText="1" indent="1"/>
      <protection hidden="1"/>
    </xf>
    <xf numFmtId="0" fontId="20" fillId="4" borderId="163" xfId="0" applyFont="1" applyFill="1" applyBorder="1" applyAlignment="1" applyProtection="1">
      <alignment horizontal="center" vertical="center" wrapText="1"/>
      <protection hidden="1"/>
    </xf>
    <xf numFmtId="0" fontId="53" fillId="5" borderId="5" xfId="0" applyFont="1" applyFill="1" applyBorder="1" applyAlignment="1" applyProtection="1">
      <alignment horizontal="center" vertical="center"/>
      <protection hidden="1"/>
    </xf>
    <xf numFmtId="0" fontId="53" fillId="5" borderId="50" xfId="0" applyFont="1" applyFill="1" applyBorder="1" applyAlignment="1" applyProtection="1">
      <alignment horizontal="center" vertical="center"/>
      <protection hidden="1"/>
    </xf>
    <xf numFmtId="49" fontId="96" fillId="0" borderId="0" xfId="0" applyNumberFormat="1" applyFont="1" applyFill="1" applyBorder="1" applyAlignment="1" applyProtection="1">
      <protection hidden="1"/>
    </xf>
    <xf numFmtId="0" fontId="48" fillId="5" borderId="0" xfId="0" applyFont="1" applyFill="1" applyBorder="1" applyAlignment="1" applyProtection="1">
      <alignment horizontal="right" vertical="center" indent="1"/>
      <protection hidden="1"/>
    </xf>
    <xf numFmtId="0" fontId="48" fillId="5" borderId="21" xfId="0" applyFont="1" applyFill="1" applyBorder="1" applyAlignment="1" applyProtection="1">
      <alignment horizontal="right" vertical="center" indent="1"/>
      <protection hidden="1"/>
    </xf>
    <xf numFmtId="0" fontId="48" fillId="5" borderId="22" xfId="0" applyFont="1" applyFill="1" applyBorder="1" applyAlignment="1" applyProtection="1">
      <alignment horizontal="right" vertical="center" indent="1"/>
      <protection hidden="1"/>
    </xf>
    <xf numFmtId="0" fontId="48" fillId="5" borderId="133" xfId="0" applyFont="1" applyFill="1" applyBorder="1" applyAlignment="1" applyProtection="1">
      <alignment horizontal="right" vertical="center" indent="1"/>
      <protection hidden="1"/>
    </xf>
    <xf numFmtId="0" fontId="0" fillId="0" borderId="92" xfId="0" applyBorder="1" applyProtection="1">
      <protection hidden="1"/>
    </xf>
    <xf numFmtId="0" fontId="20" fillId="0" borderId="2" xfId="0" applyFont="1" applyFill="1" applyBorder="1" applyAlignment="1" applyProtection="1">
      <alignment horizontal="center" vertical="center"/>
      <protection locked="0"/>
    </xf>
    <xf numFmtId="2" fontId="28" fillId="0" borderId="58" xfId="0" applyNumberFormat="1" applyFont="1" applyFill="1" applyBorder="1" applyAlignment="1" applyProtection="1">
      <alignment horizontal="left" vertical="center" wrapText="1"/>
      <protection locked="0"/>
    </xf>
    <xf numFmtId="12" fontId="28" fillId="5" borderId="22" xfId="0" applyNumberFormat="1" applyFont="1" applyFill="1" applyBorder="1" applyAlignment="1" applyProtection="1">
      <alignment vertical="center" wrapText="1"/>
      <protection hidden="1"/>
    </xf>
    <xf numFmtId="2" fontId="28" fillId="0" borderId="14" xfId="0" applyNumberFormat="1" applyFont="1" applyFill="1" applyBorder="1" applyAlignment="1" applyProtection="1">
      <alignment horizontal="left" vertical="center" wrapText="1"/>
      <protection locked="0"/>
    </xf>
    <xf numFmtId="0" fontId="20" fillId="5" borderId="16" xfId="0" applyFont="1" applyFill="1" applyBorder="1" applyAlignment="1" applyProtection="1">
      <alignment vertical="center" wrapText="1"/>
      <protection hidden="1"/>
    </xf>
    <xf numFmtId="2" fontId="0" fillId="0" borderId="0" xfId="0" applyNumberFormat="1" applyAlignment="1" applyProtection="1">
      <alignment horizontal="center" vertical="center"/>
      <protection hidden="1"/>
    </xf>
    <xf numFmtId="0" fontId="0" fillId="0" borderId="2" xfId="0" applyFont="1" applyBorder="1" applyProtection="1">
      <protection hidden="1"/>
    </xf>
    <xf numFmtId="0" fontId="13" fillId="0" borderId="0" xfId="0" applyNumberFormat="1" applyFont="1" applyFill="1" applyBorder="1" applyAlignment="1" applyProtection="1">
      <alignment vertical="center"/>
      <protection hidden="1"/>
    </xf>
    <xf numFmtId="0" fontId="75" fillId="0" borderId="0" xfId="0" applyFont="1" applyFill="1" applyProtection="1">
      <protection hidden="1"/>
    </xf>
    <xf numFmtId="0" fontId="13" fillId="0" borderId="0" xfId="0" applyFont="1" applyFill="1" applyAlignment="1" applyProtection="1">
      <protection hidden="1"/>
    </xf>
    <xf numFmtId="0" fontId="0" fillId="0" borderId="0" xfId="0" applyFill="1" applyAlignment="1" applyProtection="1">
      <protection hidden="1"/>
    </xf>
    <xf numFmtId="0" fontId="45" fillId="0" borderId="0" xfId="0" applyFont="1" applyAlignment="1"/>
    <xf numFmtId="0" fontId="12" fillId="0" borderId="0" xfId="0" applyFont="1" applyAlignment="1"/>
    <xf numFmtId="0" fontId="75" fillId="0" borderId="0" xfId="0" applyFont="1" applyFill="1" applyAlignment="1" applyProtection="1">
      <protection hidden="1"/>
    </xf>
    <xf numFmtId="0" fontId="0" fillId="0" borderId="45" xfId="0" applyFill="1" applyBorder="1" applyProtection="1">
      <protection hidden="1"/>
    </xf>
    <xf numFmtId="0" fontId="10" fillId="4" borderId="154" xfId="0" applyFont="1" applyFill="1" applyBorder="1" applyAlignment="1" applyProtection="1">
      <alignment horizontal="center" vertical="center"/>
      <protection hidden="1"/>
    </xf>
    <xf numFmtId="0" fontId="46" fillId="0" borderId="165" xfId="0" applyFont="1" applyBorder="1" applyAlignment="1" applyProtection="1">
      <alignment horizontal="center" vertical="center"/>
      <protection locked="0"/>
    </xf>
    <xf numFmtId="0" fontId="46" fillId="0" borderId="154" xfId="0" applyFont="1" applyBorder="1" applyAlignment="1" applyProtection="1">
      <alignment horizontal="center" vertical="center"/>
      <protection locked="0"/>
    </xf>
    <xf numFmtId="0" fontId="46" fillId="0" borderId="166" xfId="0" applyFont="1" applyBorder="1" applyAlignment="1" applyProtection="1">
      <alignment horizontal="center" vertical="center"/>
      <protection locked="0"/>
    </xf>
    <xf numFmtId="0" fontId="46" fillId="0" borderId="167" xfId="0" applyFont="1" applyBorder="1" applyAlignment="1" applyProtection="1">
      <alignment horizontal="center" vertical="center"/>
      <protection locked="0"/>
    </xf>
    <xf numFmtId="0" fontId="10" fillId="4" borderId="41" xfId="0" applyFont="1" applyFill="1" applyBorder="1" applyAlignment="1" applyProtection="1">
      <alignment horizontal="center" vertical="center"/>
      <protection hidden="1"/>
    </xf>
    <xf numFmtId="0" fontId="20" fillId="0" borderId="10" xfId="0" applyFont="1" applyFill="1" applyBorder="1" applyAlignment="1" applyProtection="1">
      <alignment horizontal="center" vertical="center"/>
      <protection locked="0"/>
    </xf>
    <xf numFmtId="0" fontId="20" fillId="0" borderId="41" xfId="0" applyFont="1" applyFill="1" applyBorder="1" applyAlignment="1" applyProtection="1">
      <alignment horizontal="center" vertical="center"/>
      <protection locked="0"/>
    </xf>
    <xf numFmtId="0" fontId="46" fillId="0" borderId="15" xfId="0" applyFont="1" applyBorder="1" applyAlignment="1" applyProtection="1">
      <alignment horizontal="center" vertical="center"/>
      <protection locked="0"/>
    </xf>
    <xf numFmtId="0" fontId="48" fillId="5" borderId="19" xfId="0" applyFont="1" applyFill="1" applyBorder="1" applyAlignment="1" applyProtection="1">
      <alignment wrapText="1"/>
      <protection hidden="1"/>
    </xf>
    <xf numFmtId="0" fontId="48" fillId="5" borderId="2" xfId="0" applyFont="1" applyFill="1" applyBorder="1" applyAlignment="1" applyProtection="1">
      <alignment horizontal="right" vertical="center" indent="1"/>
      <protection hidden="1"/>
    </xf>
    <xf numFmtId="0" fontId="20" fillId="0" borderId="45" xfId="0" applyFont="1" applyFill="1" applyBorder="1" applyAlignment="1" applyProtection="1">
      <alignment vertical="center" wrapText="1"/>
      <protection hidden="1"/>
    </xf>
    <xf numFmtId="0" fontId="20" fillId="0" borderId="94" xfId="0" applyFont="1" applyFill="1" applyBorder="1" applyAlignment="1" applyProtection="1">
      <alignment horizontal="right" vertical="center" wrapText="1"/>
      <protection hidden="1"/>
    </xf>
    <xf numFmtId="49" fontId="63" fillId="0" borderId="0" xfId="0" applyNumberFormat="1" applyFont="1" applyFill="1" applyBorder="1" applyAlignment="1" applyProtection="1">
      <alignment horizontal="left"/>
      <protection hidden="1"/>
    </xf>
    <xf numFmtId="0" fontId="89" fillId="5" borderId="2" xfId="0" applyNumberFormat="1" applyFont="1" applyFill="1" applyBorder="1" applyAlignment="1" applyProtection="1">
      <alignment horizontal="left" vertical="center" indent="1"/>
      <protection hidden="1"/>
    </xf>
    <xf numFmtId="0" fontId="24" fillId="5" borderId="22" xfId="0" applyNumberFormat="1" applyFont="1" applyFill="1" applyBorder="1" applyAlignment="1" applyProtection="1">
      <alignment horizontal="right" vertical="center" indent="1"/>
      <protection hidden="1"/>
    </xf>
    <xf numFmtId="0" fontId="19" fillId="5" borderId="168" xfId="0" applyFont="1" applyFill="1" applyBorder="1" applyAlignment="1" applyProtection="1">
      <alignment horizontal="right" vertical="center" indent="1"/>
      <protection hidden="1"/>
    </xf>
    <xf numFmtId="0" fontId="19" fillId="5" borderId="22" xfId="0" applyFont="1" applyFill="1" applyBorder="1" applyAlignment="1" applyProtection="1">
      <alignment horizontal="right" vertical="center" indent="1"/>
      <protection hidden="1"/>
    </xf>
    <xf numFmtId="0" fontId="19" fillId="5" borderId="1" xfId="0" applyFont="1" applyFill="1" applyBorder="1" applyAlignment="1" applyProtection="1">
      <alignment horizontal="left" vertical="center" indent="1"/>
      <protection hidden="1"/>
    </xf>
    <xf numFmtId="0" fontId="19" fillId="5" borderId="16" xfId="0" applyFont="1" applyFill="1" applyBorder="1" applyAlignment="1" applyProtection="1">
      <alignment vertical="center"/>
      <protection hidden="1"/>
    </xf>
    <xf numFmtId="0" fontId="0" fillId="5" borderId="17" xfId="0" applyFill="1" applyBorder="1" applyAlignment="1" applyProtection="1">
      <alignment vertical="center"/>
      <protection hidden="1"/>
    </xf>
    <xf numFmtId="0" fontId="0" fillId="5" borderId="10" xfId="0" applyFill="1" applyBorder="1" applyAlignment="1" applyProtection="1">
      <alignment horizontal="center"/>
      <protection hidden="1"/>
    </xf>
    <xf numFmtId="0" fontId="0" fillId="0" borderId="0" xfId="0" applyFill="1" applyBorder="1" applyProtection="1"/>
    <xf numFmtId="0" fontId="0" fillId="5" borderId="13" xfId="0" applyFill="1" applyBorder="1" applyAlignment="1" applyProtection="1">
      <alignment horizontal="center"/>
      <protection hidden="1"/>
    </xf>
    <xf numFmtId="0" fontId="19" fillId="5" borderId="19" xfId="0" applyFont="1" applyFill="1" applyBorder="1" applyAlignment="1" applyProtection="1">
      <alignment vertical="center"/>
      <protection hidden="1"/>
    </xf>
    <xf numFmtId="0" fontId="19" fillId="5" borderId="20" xfId="0" applyFont="1" applyFill="1" applyBorder="1" applyAlignment="1" applyProtection="1">
      <alignment horizontal="right" vertical="center" indent="1"/>
      <protection hidden="1"/>
    </xf>
    <xf numFmtId="49" fontId="63" fillId="0" borderId="0" xfId="0" applyNumberFormat="1" applyFont="1" applyFill="1" applyBorder="1" applyAlignment="1" applyProtection="1">
      <alignment horizontal="left" vertical="top"/>
      <protection hidden="1"/>
    </xf>
    <xf numFmtId="0" fontId="20" fillId="5" borderId="2" xfId="0" applyFont="1" applyFill="1" applyBorder="1" applyAlignment="1" applyProtection="1">
      <alignment vertical="center"/>
      <protection hidden="1"/>
    </xf>
    <xf numFmtId="0" fontId="20" fillId="5" borderId="2" xfId="0" applyFont="1" applyFill="1" applyBorder="1" applyAlignment="1" applyProtection="1">
      <alignment horizontal="left" vertical="center" indent="1"/>
      <protection hidden="1"/>
    </xf>
    <xf numFmtId="0" fontId="19" fillId="5" borderId="2" xfId="0" applyFont="1" applyFill="1" applyBorder="1" applyAlignment="1" applyProtection="1">
      <alignment horizontal="center" vertical="center" wrapText="1"/>
      <protection hidden="1"/>
    </xf>
    <xf numFmtId="0" fontId="47" fillId="5" borderId="2" xfId="0" applyFont="1" applyFill="1" applyBorder="1" applyAlignment="1" applyProtection="1">
      <alignment horizontal="center" vertical="center" wrapText="1"/>
      <protection hidden="1"/>
    </xf>
    <xf numFmtId="0" fontId="23" fillId="2" borderId="0" xfId="0" applyFont="1" applyFill="1" applyBorder="1" applyAlignment="1" applyProtection="1">
      <alignment horizontal="right" vertical="center"/>
      <protection hidden="1"/>
    </xf>
    <xf numFmtId="0" fontId="23" fillId="0" borderId="0" xfId="0" applyFont="1" applyBorder="1" applyAlignment="1" applyProtection="1">
      <alignment horizontal="right" vertical="center"/>
      <protection hidden="1"/>
    </xf>
    <xf numFmtId="0" fontId="34" fillId="5" borderId="24" xfId="0" applyNumberFormat="1" applyFont="1" applyFill="1" applyBorder="1" applyAlignment="1" applyProtection="1">
      <alignment horizontal="right" vertical="center"/>
      <protection hidden="1"/>
    </xf>
    <xf numFmtId="2" fontId="20" fillId="5" borderId="0" xfId="0" applyNumberFormat="1" applyFont="1" applyFill="1" applyProtection="1">
      <protection hidden="1"/>
    </xf>
    <xf numFmtId="12" fontId="23" fillId="0" borderId="0" xfId="0" applyNumberFormat="1" applyFont="1" applyProtection="1">
      <protection hidden="1"/>
    </xf>
    <xf numFmtId="12" fontId="23" fillId="0" borderId="0" xfId="0" applyNumberFormat="1" applyFont="1" applyAlignment="1" applyProtection="1">
      <alignment vertical="center"/>
      <protection hidden="1"/>
    </xf>
    <xf numFmtId="49" fontId="0" fillId="0" borderId="0" xfId="0" applyNumberFormat="1" applyAlignment="1">
      <alignment vertical="center"/>
    </xf>
    <xf numFmtId="49" fontId="0" fillId="0" borderId="0" xfId="0" applyNumberFormat="1"/>
    <xf numFmtId="49" fontId="0" fillId="0" borderId="0" xfId="0" applyNumberFormat="1" applyFill="1"/>
    <xf numFmtId="0" fontId="0" fillId="0" borderId="0" xfId="0" applyFill="1" applyAlignment="1">
      <alignment vertical="center"/>
    </xf>
    <xf numFmtId="0" fontId="2" fillId="0" borderId="0" xfId="0" applyFont="1" applyFill="1" applyAlignment="1">
      <alignment horizontal="left"/>
    </xf>
    <xf numFmtId="0" fontId="2" fillId="0" borderId="0" xfId="0" applyFont="1" applyFill="1" applyAlignment="1">
      <alignment horizontal="left" vertical="center"/>
    </xf>
    <xf numFmtId="0" fontId="2" fillId="0" borderId="0" xfId="0" applyFont="1" applyFill="1" applyBorder="1" applyAlignment="1" applyProtection="1">
      <alignment horizontal="left" vertical="center"/>
      <protection hidden="1"/>
    </xf>
    <xf numFmtId="49" fontId="16" fillId="0" borderId="0" xfId="0" applyNumberFormat="1" applyFont="1"/>
    <xf numFmtId="49" fontId="46" fillId="0" borderId="0" xfId="0" applyNumberFormat="1" applyFont="1" applyProtection="1">
      <protection hidden="1"/>
    </xf>
    <xf numFmtId="0" fontId="48" fillId="14" borderId="27" xfId="0" applyFont="1" applyFill="1" applyBorder="1" applyAlignment="1" applyProtection="1">
      <alignment horizontal="right" vertical="center" indent="1"/>
      <protection hidden="1"/>
    </xf>
    <xf numFmtId="1" fontId="42" fillId="2" borderId="45" xfId="0" applyNumberFormat="1" applyFont="1" applyFill="1" applyBorder="1" applyAlignment="1" applyProtection="1">
      <alignment horizontal="left" vertical="center"/>
      <protection hidden="1"/>
    </xf>
    <xf numFmtId="0" fontId="42" fillId="2" borderId="45" xfId="0" applyFont="1" applyFill="1" applyBorder="1" applyAlignment="1" applyProtection="1">
      <alignment horizontal="right" vertical="center"/>
      <protection hidden="1"/>
    </xf>
    <xf numFmtId="49" fontId="109" fillId="2" borderId="45" xfId="0" applyNumberFormat="1" applyFont="1" applyFill="1" applyBorder="1" applyAlignment="1" applyProtection="1">
      <alignment vertical="center"/>
      <protection hidden="1"/>
    </xf>
    <xf numFmtId="49" fontId="0" fillId="0" borderId="0" xfId="0" applyNumberFormat="1" applyFill="1" applyAlignment="1">
      <alignment vertical="center"/>
    </xf>
    <xf numFmtId="0" fontId="0" fillId="0" borderId="0" xfId="0" applyAlignment="1" applyProtection="1">
      <alignment vertical="center" wrapText="1"/>
    </xf>
    <xf numFmtId="0" fontId="0" fillId="0" borderId="0" xfId="0" applyProtection="1"/>
    <xf numFmtId="0" fontId="88" fillId="15" borderId="0" xfId="0" applyFont="1" applyFill="1" applyAlignment="1">
      <alignment vertical="center"/>
    </xf>
    <xf numFmtId="0" fontId="88" fillId="0" borderId="0" xfId="0" applyFont="1" applyFill="1" applyAlignment="1" applyProtection="1">
      <alignment vertical="center"/>
      <protection hidden="1"/>
    </xf>
    <xf numFmtId="0" fontId="16" fillId="15" borderId="0" xfId="0" applyFont="1" applyFill="1"/>
    <xf numFmtId="0" fontId="23" fillId="0" borderId="14" xfId="0" applyNumberFormat="1" applyFont="1" applyFill="1" applyBorder="1" applyAlignment="1" applyProtection="1">
      <alignment horizontal="center" vertical="center"/>
      <protection locked="0"/>
    </xf>
    <xf numFmtId="0" fontId="0" fillId="2" borderId="0" xfId="0" applyFill="1" applyProtection="1"/>
    <xf numFmtId="49" fontId="0" fillId="2" borderId="0" xfId="0" applyNumberFormat="1" applyFill="1" applyProtection="1"/>
    <xf numFmtId="49" fontId="103" fillId="0" borderId="0" xfId="0" applyNumberFormat="1" applyFont="1" applyFill="1" applyBorder="1" applyAlignment="1" applyProtection="1">
      <protection hidden="1"/>
    </xf>
    <xf numFmtId="2" fontId="24" fillId="4" borderId="171" xfId="0" applyNumberFormat="1" applyFont="1" applyFill="1" applyBorder="1" applyAlignment="1" applyProtection="1">
      <alignment horizontal="center" vertical="center" textRotation="90" wrapText="1"/>
      <protection hidden="1"/>
    </xf>
    <xf numFmtId="12" fontId="24" fillId="0" borderId="14" xfId="0" applyNumberFormat="1" applyFont="1" applyFill="1" applyBorder="1" applyAlignment="1" applyProtection="1">
      <alignment horizontal="left" vertical="center" wrapText="1" indent="1"/>
      <protection locked="0"/>
    </xf>
    <xf numFmtId="0" fontId="35" fillId="0" borderId="14" xfId="0" applyNumberFormat="1" applyFont="1" applyFill="1" applyBorder="1" applyAlignment="1" applyProtection="1">
      <alignment horizontal="center" vertical="center" wrapText="1"/>
      <protection locked="0"/>
    </xf>
    <xf numFmtId="0" fontId="35" fillId="0" borderId="14" xfId="0" applyFont="1" applyFill="1" applyBorder="1" applyAlignment="1" applyProtection="1">
      <alignment horizontal="left" vertical="center" wrapText="1" indent="1"/>
      <protection locked="0"/>
    </xf>
    <xf numFmtId="0" fontId="35" fillId="0" borderId="14" xfId="0" applyFont="1" applyFill="1" applyBorder="1" applyAlignment="1" applyProtection="1">
      <alignment horizontal="left" vertical="center" wrapText="1"/>
      <protection locked="0"/>
    </xf>
    <xf numFmtId="0" fontId="35" fillId="0" borderId="14" xfId="0" applyFont="1" applyFill="1" applyBorder="1" applyAlignment="1" applyProtection="1">
      <alignment horizontal="center" vertical="center" wrapText="1"/>
      <protection locked="0"/>
    </xf>
    <xf numFmtId="2" fontId="43" fillId="2" borderId="14" xfId="0" applyNumberFormat="1" applyFont="1" applyFill="1" applyBorder="1" applyAlignment="1" applyProtection="1">
      <alignment vertical="center" wrapText="1"/>
      <protection locked="0"/>
    </xf>
    <xf numFmtId="2" fontId="43" fillId="5" borderId="14" xfId="0" applyNumberFormat="1" applyFont="1" applyFill="1" applyBorder="1" applyAlignment="1" applyProtection="1">
      <alignment vertical="center" wrapText="1"/>
      <protection hidden="1"/>
    </xf>
    <xf numFmtId="2" fontId="79" fillId="5" borderId="14" xfId="0" applyNumberFormat="1" applyFont="1" applyFill="1" applyBorder="1" applyAlignment="1" applyProtection="1">
      <alignment vertical="center"/>
      <protection hidden="1"/>
    </xf>
    <xf numFmtId="2" fontId="79" fillId="5" borderId="14" xfId="0" applyNumberFormat="1" applyFont="1" applyFill="1" applyBorder="1" applyAlignment="1" applyProtection="1">
      <alignment horizontal="center" vertical="center"/>
      <protection hidden="1"/>
    </xf>
    <xf numFmtId="49" fontId="55" fillId="0" borderId="15" xfId="0" applyNumberFormat="1" applyFont="1" applyFill="1" applyBorder="1" applyAlignment="1" applyProtection="1">
      <alignment vertical="center" wrapText="1"/>
      <protection locked="0"/>
    </xf>
    <xf numFmtId="12" fontId="25" fillId="4" borderId="31" xfId="0" applyNumberFormat="1" applyFont="1" applyFill="1" applyBorder="1" applyAlignment="1" applyProtection="1">
      <alignment horizontal="center" vertical="center" wrapText="1"/>
      <protection hidden="1"/>
    </xf>
    <xf numFmtId="12" fontId="24" fillId="4" borderId="31" xfId="0" applyNumberFormat="1" applyFont="1" applyFill="1" applyBorder="1" applyAlignment="1" applyProtection="1">
      <alignment horizontal="center" vertical="center" wrapText="1"/>
      <protection hidden="1"/>
    </xf>
    <xf numFmtId="12" fontId="44" fillId="0" borderId="44" xfId="0" applyNumberFormat="1" applyFont="1" applyFill="1" applyBorder="1" applyAlignment="1" applyProtection="1">
      <alignment horizontal="left" vertical="center" wrapText="1" indent="1"/>
      <protection locked="0"/>
    </xf>
    <xf numFmtId="12" fontId="44" fillId="0" borderId="2" xfId="0" applyNumberFormat="1" applyFont="1" applyFill="1" applyBorder="1" applyAlignment="1" applyProtection="1">
      <alignment horizontal="left" vertical="center" wrapText="1" indent="1"/>
      <protection locked="0"/>
    </xf>
    <xf numFmtId="12" fontId="44" fillId="0" borderId="60" xfId="0" applyNumberFormat="1" applyFont="1" applyFill="1" applyBorder="1" applyAlignment="1" applyProtection="1">
      <alignment horizontal="left" vertical="center" wrapText="1" indent="1"/>
      <protection locked="0"/>
    </xf>
    <xf numFmtId="12" fontId="28" fillId="14" borderId="44" xfId="0" applyNumberFormat="1" applyFont="1" applyFill="1" applyBorder="1" applyAlignment="1" applyProtection="1">
      <alignment vertical="center" wrapText="1"/>
      <protection hidden="1"/>
    </xf>
    <xf numFmtId="12" fontId="28" fillId="14" borderId="2" xfId="0" applyNumberFormat="1" applyFont="1" applyFill="1" applyBorder="1" applyAlignment="1" applyProtection="1">
      <alignment vertical="center" wrapText="1"/>
      <protection hidden="1"/>
    </xf>
    <xf numFmtId="12" fontId="28" fillId="0" borderId="44" xfId="0" applyNumberFormat="1" applyFont="1" applyFill="1" applyBorder="1" applyAlignment="1" applyProtection="1">
      <alignment horizontal="center" vertical="center" wrapText="1"/>
      <protection locked="0" hidden="1"/>
    </xf>
    <xf numFmtId="12" fontId="28" fillId="0" borderId="2" xfId="0" applyNumberFormat="1" applyFont="1" applyFill="1" applyBorder="1" applyAlignment="1" applyProtection="1">
      <alignment horizontal="center" vertical="center" wrapText="1"/>
      <protection locked="0" hidden="1"/>
    </xf>
    <xf numFmtId="12" fontId="28" fillId="0" borderId="60" xfId="0" applyNumberFormat="1" applyFont="1" applyFill="1" applyBorder="1" applyAlignment="1" applyProtection="1">
      <alignment horizontal="center" vertical="center" wrapText="1"/>
      <protection locked="0" hidden="1"/>
    </xf>
    <xf numFmtId="0" fontId="24" fillId="5" borderId="32" xfId="0" applyFont="1" applyFill="1" applyBorder="1" applyAlignment="1" applyProtection="1">
      <alignment horizontal="left" vertical="center"/>
      <protection hidden="1"/>
    </xf>
    <xf numFmtId="49" fontId="84" fillId="0" borderId="0" xfId="0" applyNumberFormat="1" applyFont="1" applyFill="1" applyBorder="1" applyAlignment="1" applyProtection="1">
      <alignment horizontal="left" vertical="top"/>
      <protection hidden="1"/>
    </xf>
    <xf numFmtId="2" fontId="19" fillId="2" borderId="172" xfId="0" applyNumberFormat="1" applyFont="1" applyFill="1" applyBorder="1" applyAlignment="1" applyProtection="1">
      <alignment horizontal="center" vertical="center"/>
      <protection hidden="1"/>
    </xf>
    <xf numFmtId="0" fontId="0" fillId="0" borderId="173" xfId="0" applyFont="1" applyBorder="1" applyAlignment="1" applyProtection="1">
      <alignment horizontal="center" vertical="center"/>
      <protection hidden="1"/>
    </xf>
    <xf numFmtId="0" fontId="24" fillId="4" borderId="174" xfId="0" applyNumberFormat="1" applyFont="1" applyFill="1" applyBorder="1" applyAlignment="1" applyProtection="1">
      <alignment horizontal="center" vertical="center"/>
      <protection hidden="1"/>
    </xf>
    <xf numFmtId="0" fontId="53" fillId="14" borderId="168" xfId="0" applyFont="1" applyFill="1" applyBorder="1" applyAlignment="1" applyProtection="1">
      <alignment horizontal="left" vertical="center"/>
      <protection hidden="1"/>
    </xf>
    <xf numFmtId="0" fontId="53" fillId="14" borderId="175" xfId="0" applyFont="1" applyFill="1" applyBorder="1" applyAlignment="1" applyProtection="1">
      <alignment vertical="center"/>
      <protection hidden="1"/>
    </xf>
    <xf numFmtId="0" fontId="53" fillId="14" borderId="168" xfId="0" applyFont="1" applyFill="1" applyBorder="1" applyAlignment="1" applyProtection="1">
      <alignment vertical="center"/>
      <protection hidden="1"/>
    </xf>
    <xf numFmtId="0" fontId="13" fillId="4" borderId="55" xfId="0" applyFont="1" applyFill="1" applyBorder="1" applyAlignment="1" applyProtection="1">
      <alignment horizontal="center" vertical="center"/>
      <protection hidden="1"/>
    </xf>
    <xf numFmtId="0" fontId="0" fillId="0" borderId="0" xfId="0" applyFont="1" applyFill="1" applyBorder="1" applyAlignment="1" applyProtection="1">
      <alignment horizontal="left" vertical="center"/>
      <protection hidden="1"/>
    </xf>
    <xf numFmtId="0" fontId="98" fillId="0" borderId="0" xfId="0" applyNumberFormat="1" applyFont="1" applyFill="1" applyBorder="1" applyAlignment="1" applyProtection="1">
      <alignment vertical="center"/>
      <protection hidden="1"/>
    </xf>
    <xf numFmtId="0" fontId="104" fillId="0" borderId="0" xfId="0" applyNumberFormat="1" applyFont="1" applyFill="1" applyBorder="1" applyAlignment="1" applyProtection="1">
      <alignment horizontal="left" vertical="center" indent="1"/>
      <protection hidden="1"/>
    </xf>
    <xf numFmtId="12" fontId="44" fillId="5" borderId="32" xfId="0" applyNumberFormat="1" applyFont="1" applyFill="1" applyBorder="1" applyAlignment="1" applyProtection="1">
      <alignment horizontal="left" vertical="center" wrapText="1"/>
      <protection hidden="1"/>
    </xf>
    <xf numFmtId="0" fontId="23" fillId="0" borderId="4" xfId="0" applyNumberFormat="1" applyFont="1" applyFill="1" applyBorder="1" applyAlignment="1" applyProtection="1">
      <alignment vertical="center" wrapText="1"/>
      <protection locked="0"/>
    </xf>
    <xf numFmtId="0" fontId="23" fillId="0" borderId="2" xfId="0" applyNumberFormat="1" applyFont="1" applyFill="1" applyBorder="1" applyAlignment="1" applyProtection="1">
      <alignment vertical="center" wrapText="1"/>
      <protection locked="0"/>
    </xf>
    <xf numFmtId="0" fontId="23" fillId="0" borderId="3" xfId="0" applyNumberFormat="1" applyFont="1" applyFill="1" applyBorder="1" applyAlignment="1" applyProtection="1">
      <alignment vertical="center" wrapText="1"/>
      <protection locked="0"/>
    </xf>
    <xf numFmtId="0" fontId="23" fillId="0" borderId="14" xfId="0" applyNumberFormat="1" applyFont="1" applyFill="1" applyBorder="1" applyAlignment="1" applyProtection="1">
      <alignment vertical="center" wrapText="1"/>
      <protection locked="0"/>
    </xf>
    <xf numFmtId="0" fontId="23" fillId="0" borderId="65" xfId="0" applyNumberFormat="1" applyFont="1" applyFill="1" applyBorder="1" applyAlignment="1" applyProtection="1">
      <alignment horizontal="center" vertical="center" wrapText="1"/>
      <protection locked="0"/>
    </xf>
    <xf numFmtId="0" fontId="23" fillId="0" borderId="10" xfId="0" applyNumberFormat="1" applyFont="1" applyFill="1" applyBorder="1" applyAlignment="1" applyProtection="1">
      <alignment horizontal="center" vertical="center" wrapText="1"/>
      <protection locked="0"/>
    </xf>
    <xf numFmtId="0" fontId="23" fillId="0" borderId="68" xfId="0" applyNumberFormat="1" applyFont="1" applyFill="1" applyBorder="1" applyAlignment="1" applyProtection="1">
      <alignment horizontal="center" vertical="center" wrapText="1"/>
      <protection locked="0"/>
    </xf>
    <xf numFmtId="0" fontId="19" fillId="14" borderId="2" xfId="0" applyFont="1" applyFill="1" applyBorder="1" applyAlignment="1" applyProtection="1">
      <alignment horizontal="center" vertical="center" wrapText="1"/>
      <protection hidden="1"/>
    </xf>
    <xf numFmtId="0" fontId="0" fillId="14" borderId="2" xfId="0" applyFill="1" applyBorder="1" applyAlignment="1" applyProtection="1">
      <alignment horizontal="center" vertical="center" wrapText="1"/>
      <protection hidden="1"/>
    </xf>
    <xf numFmtId="0" fontId="0" fillId="14" borderId="2" xfId="0" applyFill="1" applyBorder="1" applyAlignment="1" applyProtection="1">
      <alignment horizontal="center" vertical="center"/>
      <protection hidden="1"/>
    </xf>
    <xf numFmtId="0" fontId="0" fillId="0" borderId="2" xfId="0" applyNumberFormat="1" applyFill="1" applyBorder="1" applyAlignment="1" applyProtection="1">
      <alignment horizontal="center" vertical="center"/>
      <protection hidden="1"/>
    </xf>
    <xf numFmtId="0" fontId="23" fillId="0" borderId="22" xfId="0" applyNumberFormat="1" applyFont="1" applyFill="1" applyBorder="1" applyAlignment="1" applyProtection="1">
      <alignment horizontal="center" vertical="center" wrapText="1"/>
      <protection locked="0"/>
    </xf>
    <xf numFmtId="0" fontId="0" fillId="14" borderId="0" xfId="0" applyFill="1" applyAlignment="1" applyProtection="1">
      <alignment horizontal="center"/>
      <protection hidden="1"/>
    </xf>
    <xf numFmtId="0" fontId="48" fillId="14" borderId="0" xfId="0" applyFont="1" applyFill="1" applyAlignment="1" applyProtection="1">
      <alignment horizontal="center" vertical="center"/>
      <protection hidden="1"/>
    </xf>
    <xf numFmtId="0" fontId="44" fillId="4" borderId="177" xfId="0" applyNumberFormat="1" applyFont="1" applyFill="1" applyBorder="1" applyAlignment="1" applyProtection="1">
      <alignment horizontal="center" vertical="center" textRotation="90" wrapText="1"/>
      <protection hidden="1"/>
    </xf>
    <xf numFmtId="0" fontId="0" fillId="0" borderId="67" xfId="0" applyBorder="1" applyProtection="1"/>
    <xf numFmtId="0" fontId="23" fillId="0" borderId="93" xfId="0" applyNumberFormat="1" applyFont="1" applyFill="1" applyBorder="1" applyAlignment="1" applyProtection="1">
      <alignment vertical="center"/>
      <protection hidden="1"/>
    </xf>
    <xf numFmtId="0" fontId="0" fillId="0" borderId="93" xfId="0" applyFont="1" applyBorder="1" applyProtection="1"/>
    <xf numFmtId="0" fontId="0" fillId="0" borderId="67" xfId="0" applyFont="1" applyBorder="1" applyProtection="1"/>
    <xf numFmtId="0" fontId="23" fillId="0" borderId="67" xfId="0" applyNumberFormat="1" applyFont="1" applyFill="1" applyBorder="1" applyAlignment="1" applyProtection="1">
      <alignment vertical="center"/>
      <protection hidden="1"/>
    </xf>
    <xf numFmtId="0" fontId="23" fillId="0" borderId="1" xfId="0" applyNumberFormat="1" applyFont="1" applyFill="1" applyBorder="1" applyAlignment="1" applyProtection="1">
      <alignment vertical="center" wrapText="1"/>
      <protection locked="0"/>
    </xf>
    <xf numFmtId="0" fontId="19" fillId="0" borderId="2" xfId="0" applyFont="1" applyBorder="1" applyAlignment="1" applyProtection="1">
      <alignment horizontal="center" vertical="center"/>
      <protection hidden="1"/>
    </xf>
    <xf numFmtId="0" fontId="0" fillId="0" borderId="93" xfId="0" applyBorder="1" applyProtection="1"/>
    <xf numFmtId="0" fontId="0" fillId="14" borderId="0" xfId="0" applyFill="1" applyProtection="1">
      <protection hidden="1"/>
    </xf>
    <xf numFmtId="0" fontId="44" fillId="5" borderId="178" xfId="0" applyFont="1" applyFill="1" applyBorder="1" applyAlignment="1" applyProtection="1">
      <alignment horizontal="center" vertical="center"/>
      <protection hidden="1"/>
    </xf>
    <xf numFmtId="0" fontId="105" fillId="2" borderId="0" xfId="0" applyFont="1" applyFill="1" applyAlignment="1" applyProtection="1">
      <alignment horizontal="center" vertical="center"/>
    </xf>
    <xf numFmtId="0" fontId="10" fillId="2" borderId="0" xfId="0" applyFont="1" applyFill="1" applyAlignment="1" applyProtection="1">
      <alignment horizontal="center" vertical="center"/>
    </xf>
    <xf numFmtId="0" fontId="106" fillId="2" borderId="0" xfId="0" applyFont="1" applyFill="1" applyAlignment="1" applyProtection="1">
      <alignment vertical="center" wrapText="1"/>
    </xf>
    <xf numFmtId="0" fontId="106" fillId="2" borderId="0" xfId="0" applyFont="1" applyFill="1" applyAlignment="1" applyProtection="1">
      <alignment horizontal="center" vertical="center" wrapText="1"/>
    </xf>
    <xf numFmtId="0" fontId="0" fillId="2" borderId="0" xfId="0" applyFont="1" applyFill="1" applyAlignment="1" applyProtection="1">
      <alignment vertical="center"/>
    </xf>
    <xf numFmtId="0" fontId="6" fillId="2" borderId="0" xfId="0" applyFont="1" applyFill="1" applyAlignment="1" applyProtection="1">
      <alignment horizontal="right"/>
    </xf>
    <xf numFmtId="0" fontId="5" fillId="2" borderId="0" xfId="0" applyFont="1" applyFill="1" applyAlignment="1" applyProtection="1">
      <alignment horizontal="center"/>
    </xf>
    <xf numFmtId="0" fontId="5" fillId="2" borderId="0" xfId="0" applyFont="1" applyFill="1" applyAlignment="1" applyProtection="1"/>
    <xf numFmtId="0" fontId="111" fillId="2" borderId="0" xfId="0" applyFont="1" applyFill="1" applyProtection="1"/>
    <xf numFmtId="0" fontId="108" fillId="2" borderId="0" xfId="0" applyFont="1" applyFill="1" applyProtection="1"/>
    <xf numFmtId="2" fontId="28" fillId="0" borderId="44" xfId="0" applyNumberFormat="1" applyFont="1" applyFill="1" applyBorder="1" applyAlignment="1" applyProtection="1">
      <alignment horizontal="center" vertical="center" wrapText="1"/>
      <protection locked="0"/>
    </xf>
    <xf numFmtId="12" fontId="28" fillId="0" borderId="2" xfId="0" applyNumberFormat="1" applyFont="1" applyFill="1" applyBorder="1" applyAlignment="1" applyProtection="1">
      <alignment horizontal="center" vertical="center" wrapText="1"/>
      <protection locked="0"/>
    </xf>
    <xf numFmtId="12" fontId="28" fillId="0" borderId="60" xfId="0" applyNumberFormat="1" applyFont="1" applyFill="1" applyBorder="1" applyAlignment="1" applyProtection="1">
      <alignment horizontal="center" vertical="center" wrapText="1"/>
      <protection locked="0"/>
    </xf>
    <xf numFmtId="0" fontId="35" fillId="0" borderId="3" xfId="0" applyFont="1" applyFill="1" applyBorder="1" applyAlignment="1" applyProtection="1">
      <alignment horizontal="center" vertical="center" wrapText="1"/>
      <protection locked="0"/>
    </xf>
    <xf numFmtId="12" fontId="24" fillId="5" borderId="44" xfId="0" applyNumberFormat="1" applyFont="1" applyFill="1" applyBorder="1" applyAlignment="1" applyProtection="1">
      <alignment horizontal="center" vertical="center" wrapText="1"/>
      <protection hidden="1"/>
    </xf>
    <xf numFmtId="12" fontId="24" fillId="5" borderId="2" xfId="0" applyNumberFormat="1" applyFont="1" applyFill="1" applyBorder="1" applyAlignment="1" applyProtection="1">
      <alignment horizontal="center" vertical="center" wrapText="1"/>
      <protection hidden="1"/>
    </xf>
    <xf numFmtId="12" fontId="24" fillId="5" borderId="66" xfId="0" applyNumberFormat="1" applyFont="1" applyFill="1" applyBorder="1" applyAlignment="1" applyProtection="1">
      <alignment horizontal="center" vertical="center" wrapText="1"/>
      <protection hidden="1"/>
    </xf>
    <xf numFmtId="12" fontId="24" fillId="5" borderId="97" xfId="0" applyNumberFormat="1" applyFont="1" applyFill="1" applyBorder="1" applyAlignment="1" applyProtection="1">
      <alignment horizontal="center" vertical="center" wrapText="1"/>
      <protection hidden="1"/>
    </xf>
    <xf numFmtId="0" fontId="0" fillId="0" borderId="67" xfId="0" applyFont="1" applyBorder="1" applyProtection="1">
      <protection hidden="1"/>
    </xf>
    <xf numFmtId="0" fontId="23" fillId="0" borderId="93" xfId="0" applyNumberFormat="1" applyFont="1" applyFill="1" applyBorder="1" applyAlignment="1" applyProtection="1">
      <alignment horizontal="left" vertical="center"/>
      <protection hidden="1"/>
    </xf>
    <xf numFmtId="0" fontId="23" fillId="0" borderId="13" xfId="0" applyNumberFormat="1" applyFont="1" applyFill="1" applyBorder="1" applyAlignment="1" applyProtection="1">
      <alignment horizontal="center" vertical="center" wrapText="1"/>
      <protection locked="0"/>
    </xf>
    <xf numFmtId="0" fontId="23" fillId="4" borderId="31" xfId="0" applyFont="1" applyFill="1" applyBorder="1" applyAlignment="1" applyProtection="1">
      <alignment horizontal="center" vertical="center" textRotation="90" wrapText="1"/>
      <protection hidden="1"/>
    </xf>
    <xf numFmtId="0" fontId="23" fillId="4" borderId="30" xfId="0" applyNumberFormat="1" applyFont="1" applyFill="1" applyBorder="1" applyAlignment="1" applyProtection="1">
      <alignment horizontal="center" vertical="center" wrapText="1"/>
      <protection hidden="1"/>
    </xf>
    <xf numFmtId="0" fontId="28" fillId="4" borderId="177" xfId="0" applyNumberFormat="1" applyFont="1" applyFill="1" applyBorder="1" applyAlignment="1" applyProtection="1">
      <alignment horizontal="center" vertical="center" textRotation="90" wrapText="1"/>
      <protection hidden="1"/>
    </xf>
    <xf numFmtId="12" fontId="43" fillId="4" borderId="31" xfId="0" applyNumberFormat="1" applyFont="1" applyFill="1" applyBorder="1" applyAlignment="1" applyProtection="1">
      <alignment horizontal="center" vertical="center" wrapText="1"/>
      <protection hidden="1"/>
    </xf>
    <xf numFmtId="0" fontId="28" fillId="4" borderId="31" xfId="0" applyNumberFormat="1" applyFont="1" applyFill="1" applyBorder="1" applyAlignment="1" applyProtection="1">
      <alignment horizontal="center" vertical="center" textRotation="90" wrapText="1"/>
      <protection hidden="1"/>
    </xf>
    <xf numFmtId="0" fontId="28" fillId="4" borderId="31" xfId="0" applyFont="1" applyFill="1" applyBorder="1" applyAlignment="1" applyProtection="1">
      <alignment horizontal="center" vertical="center" textRotation="90" wrapText="1"/>
      <protection hidden="1"/>
    </xf>
    <xf numFmtId="12" fontId="23" fillId="4" borderId="31" xfId="0" applyNumberFormat="1" applyFont="1" applyFill="1" applyBorder="1" applyAlignment="1" applyProtection="1">
      <alignment horizontal="center" vertical="center" textRotation="90" wrapText="1"/>
      <protection hidden="1"/>
    </xf>
    <xf numFmtId="2" fontId="23" fillId="4" borderId="171" xfId="0" applyNumberFormat="1" applyFont="1" applyFill="1" applyBorder="1" applyAlignment="1" applyProtection="1">
      <alignment horizontal="center" vertical="center" textRotation="90" wrapText="1"/>
      <protection hidden="1"/>
    </xf>
    <xf numFmtId="0" fontId="23" fillId="4" borderId="174" xfId="0" applyNumberFormat="1" applyFont="1" applyFill="1" applyBorder="1" applyAlignment="1" applyProtection="1">
      <alignment horizontal="center" vertical="center"/>
      <protection hidden="1"/>
    </xf>
    <xf numFmtId="0" fontId="38" fillId="4" borderId="70" xfId="0" applyNumberFormat="1" applyFont="1" applyFill="1" applyBorder="1" applyAlignment="1" applyProtection="1">
      <alignment horizontal="center" vertical="center" wrapText="1"/>
      <protection hidden="1"/>
    </xf>
    <xf numFmtId="2" fontId="0" fillId="0" borderId="2" xfId="0" applyNumberFormat="1" applyFont="1" applyBorder="1" applyAlignment="1" applyProtection="1">
      <alignment vertical="center"/>
      <protection hidden="1"/>
    </xf>
    <xf numFmtId="0" fontId="88" fillId="21" borderId="0" xfId="0" applyFont="1" applyFill="1" applyAlignment="1">
      <alignment vertical="center"/>
    </xf>
    <xf numFmtId="1" fontId="10" fillId="4" borderId="2" xfId="0" applyNumberFormat="1" applyFont="1" applyFill="1" applyBorder="1" applyAlignment="1" applyProtection="1">
      <alignment horizontal="center" vertical="center"/>
      <protection hidden="1"/>
    </xf>
    <xf numFmtId="1" fontId="10" fillId="4" borderId="41" xfId="0" applyNumberFormat="1" applyFont="1" applyFill="1" applyBorder="1" applyAlignment="1" applyProtection="1">
      <alignment horizontal="center" vertical="center"/>
      <protection hidden="1"/>
    </xf>
    <xf numFmtId="49" fontId="69" fillId="0" borderId="0" xfId="0" applyNumberFormat="1" applyFont="1" applyFill="1" applyBorder="1" applyAlignment="1" applyProtection="1"/>
    <xf numFmtId="0" fontId="23" fillId="0" borderId="44" xfId="0" applyNumberFormat="1" applyFont="1" applyFill="1" applyBorder="1" applyAlignment="1" applyProtection="1">
      <alignment vertical="center" wrapText="1"/>
      <protection locked="0"/>
    </xf>
    <xf numFmtId="0" fontId="0" fillId="0" borderId="0" xfId="0" applyAlignment="1" applyProtection="1">
      <alignment horizontal="center" vertical="center"/>
      <protection hidden="1"/>
    </xf>
    <xf numFmtId="2" fontId="52" fillId="0" borderId="2" xfId="0" applyNumberFormat="1" applyFont="1" applyBorder="1" applyProtection="1">
      <protection hidden="1"/>
    </xf>
    <xf numFmtId="0" fontId="0" fillId="0" borderId="93" xfId="0" applyBorder="1" applyProtection="1">
      <protection hidden="1"/>
    </xf>
    <xf numFmtId="0" fontId="0" fillId="0" borderId="67" xfId="0" applyBorder="1" applyAlignment="1" applyProtection="1">
      <alignment horizontal="center" vertical="center"/>
      <protection hidden="1"/>
    </xf>
    <xf numFmtId="49" fontId="55" fillId="0" borderId="43" xfId="0" applyNumberFormat="1" applyFont="1" applyFill="1" applyBorder="1" applyAlignment="1" applyProtection="1">
      <alignment vertical="center" wrapText="1"/>
      <protection locked="0" hidden="1"/>
    </xf>
    <xf numFmtId="49" fontId="55" fillId="0" borderId="41" xfId="0" applyNumberFormat="1" applyFont="1" applyFill="1" applyBorder="1" applyAlignment="1" applyProtection="1">
      <alignment vertical="center" wrapText="1"/>
      <protection locked="0" hidden="1"/>
    </xf>
    <xf numFmtId="49" fontId="55" fillId="0" borderId="8" xfId="0" applyNumberFormat="1" applyFont="1" applyFill="1" applyBorder="1" applyAlignment="1" applyProtection="1">
      <alignment vertical="center" wrapText="1"/>
      <protection locked="0" hidden="1"/>
    </xf>
    <xf numFmtId="0" fontId="0" fillId="0" borderId="21" xfId="0" applyBorder="1" applyProtection="1">
      <protection hidden="1"/>
    </xf>
    <xf numFmtId="0" fontId="115" fillId="0" borderId="0" xfId="0" applyFont="1" applyProtection="1"/>
    <xf numFmtId="0" fontId="21" fillId="0" borderId="0" xfId="0" applyFont="1" applyBorder="1" applyAlignment="1">
      <alignment horizontal="left" vertical="top"/>
    </xf>
    <xf numFmtId="0" fontId="0" fillId="0" borderId="0" xfId="0" applyBorder="1" applyAlignment="1">
      <alignment horizontal="left" vertical="top"/>
    </xf>
    <xf numFmtId="0" fontId="0" fillId="0" borderId="208" xfId="0" applyBorder="1" applyAlignment="1">
      <alignment vertical="center"/>
    </xf>
    <xf numFmtId="0" fontId="3" fillId="2" borderId="0" xfId="0" applyFont="1" applyFill="1" applyBorder="1" applyAlignment="1" applyProtection="1">
      <alignment horizontal="right"/>
      <protection hidden="1"/>
    </xf>
    <xf numFmtId="0" fontId="3" fillId="0" borderId="0" xfId="0" applyNumberFormat="1" applyFont="1" applyFill="1" applyBorder="1" applyAlignment="1" applyProtection="1">
      <protection hidden="1"/>
    </xf>
    <xf numFmtId="49" fontId="23" fillId="0" borderId="0" xfId="0" applyNumberFormat="1" applyFont="1" applyFill="1" applyBorder="1" applyAlignment="1" applyProtection="1">
      <alignment horizontal="right"/>
    </xf>
    <xf numFmtId="0" fontId="83" fillId="0" borderId="0" xfId="0" applyFont="1" applyFill="1" applyAlignment="1" applyProtection="1">
      <alignment horizontal="left" indent="1"/>
      <protection locked="0"/>
    </xf>
    <xf numFmtId="0" fontId="5" fillId="0" borderId="0" xfId="0" applyNumberFormat="1" applyFont="1" applyFill="1" applyBorder="1" applyAlignment="1" applyProtection="1">
      <alignment vertical="center" wrapText="1"/>
      <protection locked="0" hidden="1"/>
    </xf>
    <xf numFmtId="0" fontId="0" fillId="2" borderId="0" xfId="0" applyFill="1" applyAlignment="1" applyProtection="1">
      <protection hidden="1"/>
    </xf>
    <xf numFmtId="0" fontId="0" fillId="0" borderId="0" xfId="0" applyFill="1" applyAlignment="1"/>
    <xf numFmtId="0" fontId="0" fillId="0" borderId="0" xfId="0" applyFont="1" applyFill="1" applyProtection="1">
      <protection hidden="1"/>
    </xf>
    <xf numFmtId="1" fontId="0" fillId="0" borderId="0" xfId="0" applyNumberFormat="1" applyFont="1" applyFill="1" applyBorder="1" applyAlignment="1" applyProtection="1">
      <alignment horizontal="center" vertical="center"/>
      <protection locked="0"/>
    </xf>
    <xf numFmtId="0" fontId="0" fillId="0" borderId="0" xfId="0" applyFont="1" applyFill="1" applyAlignment="1" applyProtection="1">
      <protection locked="0"/>
    </xf>
    <xf numFmtId="0" fontId="0" fillId="0" borderId="0" xfId="0" applyFont="1" applyFill="1" applyAlignment="1" applyProtection="1">
      <protection hidden="1"/>
    </xf>
    <xf numFmtId="0" fontId="0" fillId="0" borderId="0" xfId="0" applyFont="1" applyFill="1" applyAlignment="1"/>
    <xf numFmtId="0" fontId="0" fillId="0" borderId="0" xfId="0" applyFont="1" applyFill="1"/>
    <xf numFmtId="0" fontId="0" fillId="0" borderId="0" xfId="0" applyFont="1" applyFill="1" applyAlignment="1" applyProtection="1">
      <alignment vertical="center"/>
      <protection hidden="1"/>
    </xf>
    <xf numFmtId="0" fontId="0" fillId="0" borderId="0" xfId="0" applyFont="1" applyFill="1" applyAlignment="1">
      <alignment vertical="center"/>
    </xf>
    <xf numFmtId="0" fontId="99" fillId="0" borderId="0" xfId="0" applyFont="1" applyFill="1" applyProtection="1">
      <protection hidden="1"/>
    </xf>
    <xf numFmtId="1" fontId="21" fillId="0" borderId="209" xfId="0" applyNumberFormat="1" applyFont="1" applyFill="1" applyBorder="1" applyAlignment="1" applyProtection="1">
      <alignment horizontal="left" vertical="top"/>
    </xf>
    <xf numFmtId="1" fontId="21" fillId="0" borderId="210" xfId="0" applyNumberFormat="1" applyFont="1" applyFill="1" applyBorder="1" applyAlignment="1" applyProtection="1">
      <alignment horizontal="left" vertical="top"/>
    </xf>
    <xf numFmtId="1" fontId="21" fillId="0" borderId="211" xfId="0" applyNumberFormat="1" applyFont="1" applyFill="1" applyBorder="1" applyAlignment="1" applyProtection="1">
      <alignment horizontal="center" vertical="center"/>
    </xf>
    <xf numFmtId="0" fontId="21" fillId="0" borderId="57" xfId="0" applyFont="1" applyFill="1" applyBorder="1" applyAlignment="1" applyProtection="1"/>
    <xf numFmtId="0" fontId="99" fillId="0" borderId="0" xfId="0" applyFont="1" applyFill="1" applyAlignment="1" applyProtection="1">
      <protection hidden="1"/>
    </xf>
    <xf numFmtId="0" fontId="99" fillId="0" borderId="0" xfId="0" applyFont="1" applyFill="1" applyAlignment="1"/>
    <xf numFmtId="0" fontId="99" fillId="0" borderId="0" xfId="0" applyFont="1" applyFill="1"/>
    <xf numFmtId="0" fontId="46" fillId="0" borderId="0" xfId="0" applyFont="1" applyFill="1" applyProtection="1">
      <protection hidden="1"/>
    </xf>
    <xf numFmtId="1" fontId="20" fillId="0" borderId="1" xfId="0" applyNumberFormat="1" applyFont="1" applyFill="1" applyBorder="1" applyAlignment="1" applyProtection="1">
      <alignment horizontal="center" vertical="center"/>
      <protection locked="0"/>
    </xf>
    <xf numFmtId="0" fontId="46" fillId="0" borderId="0" xfId="0" applyFont="1" applyFill="1" applyAlignment="1" applyProtection="1">
      <protection hidden="1"/>
    </xf>
    <xf numFmtId="0" fontId="46" fillId="0" borderId="0" xfId="0" applyFont="1" applyFill="1" applyAlignment="1"/>
    <xf numFmtId="0" fontId="46" fillId="0" borderId="0" xfId="0" applyFont="1" applyFill="1"/>
    <xf numFmtId="0" fontId="21" fillId="0" borderId="57" xfId="0" applyFont="1" applyFill="1" applyBorder="1" applyAlignment="1" applyProtection="1">
      <alignment horizontal="left" vertical="top"/>
      <protection hidden="1"/>
    </xf>
    <xf numFmtId="0" fontId="21" fillId="0" borderId="209" xfId="0" applyFont="1" applyFill="1" applyBorder="1" applyAlignment="1" applyProtection="1">
      <alignment horizontal="left" vertical="top"/>
      <protection hidden="1"/>
    </xf>
    <xf numFmtId="1" fontId="21" fillId="0" borderId="210" xfId="0" applyNumberFormat="1" applyFont="1" applyFill="1" applyBorder="1" applyAlignment="1" applyProtection="1">
      <alignment horizontal="center" vertical="center"/>
    </xf>
    <xf numFmtId="0" fontId="21" fillId="0" borderId="210" xfId="0" applyFont="1" applyFill="1" applyBorder="1" applyAlignment="1" applyProtection="1"/>
    <xf numFmtId="165" fontId="52" fillId="0" borderId="1" xfId="0" applyNumberFormat="1" applyFont="1" applyFill="1" applyBorder="1" applyAlignment="1" applyProtection="1">
      <alignment horizontal="center" vertical="center"/>
      <protection locked="0"/>
    </xf>
    <xf numFmtId="0" fontId="21" fillId="0" borderId="0" xfId="0" applyFont="1" applyFill="1" applyProtection="1">
      <protection hidden="1"/>
    </xf>
    <xf numFmtId="0" fontId="21" fillId="0" borderId="209" xfId="0" applyFont="1" applyFill="1" applyBorder="1" applyProtection="1"/>
    <xf numFmtId="0" fontId="21" fillId="0" borderId="210" xfId="0" applyFont="1" applyFill="1" applyBorder="1" applyAlignment="1" applyProtection="1">
      <alignment vertical="center"/>
    </xf>
    <xf numFmtId="0" fontId="21" fillId="0" borderId="211" xfId="0" applyFont="1" applyFill="1" applyBorder="1" applyAlignment="1" applyProtection="1">
      <alignment vertical="center"/>
    </xf>
    <xf numFmtId="0" fontId="21" fillId="0" borderId="211" xfId="0" applyFont="1" applyFill="1" applyBorder="1" applyProtection="1"/>
    <xf numFmtId="0" fontId="21" fillId="0" borderId="0" xfId="0" applyFont="1" applyFill="1"/>
    <xf numFmtId="0" fontId="21" fillId="2" borderId="0" xfId="0" applyFont="1" applyFill="1" applyProtection="1">
      <protection hidden="1"/>
    </xf>
    <xf numFmtId="0" fontId="21" fillId="0" borderId="209" xfId="0" applyFont="1" applyFill="1" applyBorder="1" applyAlignment="1" applyProtection="1">
      <alignment vertical="top"/>
      <protection hidden="1"/>
    </xf>
    <xf numFmtId="0" fontId="21" fillId="0" borderId="211" xfId="0" applyFont="1" applyFill="1" applyBorder="1" applyAlignment="1" applyProtection="1">
      <alignment vertical="top"/>
      <protection hidden="1"/>
    </xf>
    <xf numFmtId="0" fontId="21" fillId="0" borderId="210" xfId="0" applyFont="1" applyFill="1" applyBorder="1" applyAlignment="1" applyProtection="1">
      <alignment vertical="top"/>
      <protection hidden="1"/>
    </xf>
    <xf numFmtId="0" fontId="21" fillId="0" borderId="0" xfId="0" applyFont="1" applyFill="1" applyBorder="1" applyAlignment="1" applyProtection="1">
      <alignment horizontal="left" vertical="top"/>
      <protection hidden="1"/>
    </xf>
    <xf numFmtId="0" fontId="21" fillId="0" borderId="0" xfId="0" applyFont="1" applyProtection="1"/>
    <xf numFmtId="0" fontId="21" fillId="2" borderId="67" xfId="0" applyFont="1" applyFill="1" applyBorder="1" applyProtection="1">
      <protection hidden="1"/>
    </xf>
    <xf numFmtId="0" fontId="21" fillId="2" borderId="0" xfId="0" applyFont="1" applyFill="1"/>
    <xf numFmtId="0" fontId="21" fillId="0" borderId="0" xfId="0" applyFont="1"/>
    <xf numFmtId="0" fontId="46" fillId="2" borderId="0" xfId="0" applyFont="1" applyFill="1" applyProtection="1">
      <protection hidden="1"/>
    </xf>
    <xf numFmtId="0" fontId="46" fillId="0" borderId="0" xfId="0" applyFont="1"/>
    <xf numFmtId="0" fontId="0" fillId="2" borderId="0" xfId="0" applyFont="1" applyFill="1" applyProtection="1">
      <protection hidden="1"/>
    </xf>
    <xf numFmtId="0" fontId="0" fillId="0" borderId="0" xfId="0" applyFont="1"/>
    <xf numFmtId="0" fontId="0" fillId="2" borderId="0" xfId="0" applyFont="1" applyFill="1" applyAlignment="1" applyProtection="1">
      <alignment vertical="center"/>
      <protection hidden="1"/>
    </xf>
    <xf numFmtId="0" fontId="0" fillId="0" borderId="0" xfId="0" applyFont="1" applyAlignment="1">
      <alignment vertical="center"/>
    </xf>
    <xf numFmtId="0" fontId="21" fillId="0" borderId="93" xfId="0" applyFont="1" applyBorder="1" applyAlignment="1">
      <alignment vertical="center"/>
    </xf>
    <xf numFmtId="0" fontId="21" fillId="0" borderId="0" xfId="0" applyFont="1" applyBorder="1" applyAlignment="1">
      <alignment vertical="center"/>
    </xf>
    <xf numFmtId="0" fontId="21" fillId="0" borderId="67" xfId="0" applyFont="1" applyBorder="1" applyAlignment="1">
      <alignment vertical="center"/>
    </xf>
    <xf numFmtId="0" fontId="12" fillId="0" borderId="0" xfId="0" applyFont="1"/>
    <xf numFmtId="0" fontId="52" fillId="2" borderId="0" xfId="0" applyFont="1" applyFill="1" applyProtection="1">
      <protection hidden="1"/>
    </xf>
    <xf numFmtId="0" fontId="52" fillId="0" borderId="75" xfId="0" applyFont="1" applyBorder="1" applyProtection="1">
      <protection locked="0"/>
    </xf>
    <xf numFmtId="0" fontId="52" fillId="0" borderId="0" xfId="0" applyFont="1"/>
    <xf numFmtId="0" fontId="52" fillId="0" borderId="72" xfId="0" applyFont="1" applyBorder="1" applyProtection="1">
      <protection locked="0"/>
    </xf>
    <xf numFmtId="0" fontId="52" fillId="0" borderId="109" xfId="0" applyFont="1" applyBorder="1" applyProtection="1">
      <protection locked="0"/>
    </xf>
    <xf numFmtId="0" fontId="21" fillId="0" borderId="57" xfId="0" applyFont="1" applyBorder="1"/>
    <xf numFmtId="0" fontId="21" fillId="0" borderId="209" xfId="0" applyFont="1" applyBorder="1"/>
    <xf numFmtId="0" fontId="0" fillId="0" borderId="211" xfId="0" applyFont="1" applyBorder="1"/>
    <xf numFmtId="0" fontId="0" fillId="0" borderId="210" xfId="0" applyFont="1" applyBorder="1"/>
    <xf numFmtId="0" fontId="0" fillId="0" borderId="1" xfId="0" applyFont="1" applyBorder="1" applyAlignment="1" applyProtection="1">
      <alignment horizontal="center" vertical="center"/>
      <protection locked="0"/>
    </xf>
    <xf numFmtId="0" fontId="21" fillId="0" borderId="210" xfId="0" applyFont="1" applyBorder="1"/>
    <xf numFmtId="165" fontId="46" fillId="0" borderId="1" xfId="0" applyNumberFormat="1" applyFont="1" applyBorder="1" applyAlignment="1" applyProtection="1">
      <alignment horizontal="center" vertical="center"/>
      <protection locked="0"/>
    </xf>
    <xf numFmtId="169" fontId="46" fillId="0" borderId="1" xfId="0" applyNumberFormat="1" applyFont="1" applyBorder="1" applyAlignment="1" applyProtection="1">
      <alignment horizontal="center" vertical="center"/>
      <protection locked="0"/>
    </xf>
    <xf numFmtId="0" fontId="20" fillId="22" borderId="58" xfId="0" applyFont="1" applyFill="1" applyBorder="1" applyAlignment="1">
      <alignment vertical="center"/>
    </xf>
    <xf numFmtId="0" fontId="0" fillId="22" borderId="18" xfId="0" applyFont="1" applyFill="1" applyBorder="1" applyAlignment="1">
      <alignment vertical="center"/>
    </xf>
    <xf numFmtId="0" fontId="0" fillId="22" borderId="18" xfId="0" applyFill="1" applyBorder="1" applyAlignment="1">
      <alignment horizontal="right" vertical="center"/>
    </xf>
    <xf numFmtId="0" fontId="0" fillId="22" borderId="22" xfId="0" applyFont="1" applyFill="1" applyBorder="1" applyAlignment="1">
      <alignment vertical="center"/>
    </xf>
    <xf numFmtId="0" fontId="46" fillId="0" borderId="21" xfId="0" applyFont="1" applyBorder="1" applyAlignment="1" applyProtection="1">
      <alignment horizontal="center" vertical="center"/>
      <protection locked="0"/>
    </xf>
    <xf numFmtId="0" fontId="46" fillId="0" borderId="1" xfId="0" applyFont="1" applyBorder="1" applyAlignment="1" applyProtection="1">
      <alignment horizontal="center" vertical="center"/>
      <protection locked="0"/>
    </xf>
    <xf numFmtId="0" fontId="0" fillId="0" borderId="213" xfId="0" applyFont="1" applyFill="1" applyBorder="1" applyAlignment="1">
      <alignment vertical="top"/>
    </xf>
    <xf numFmtId="0" fontId="0" fillId="0" borderId="214" xfId="0" applyFill="1" applyBorder="1"/>
    <xf numFmtId="0" fontId="0" fillId="0" borderId="0" xfId="0" applyAlignment="1">
      <alignment horizontal="left" indent="3"/>
    </xf>
    <xf numFmtId="49" fontId="122" fillId="0" borderId="0" xfId="0" applyNumberFormat="1" applyFont="1" applyFill="1" applyBorder="1" applyAlignment="1" applyProtection="1">
      <protection locked="0"/>
    </xf>
    <xf numFmtId="0" fontId="123" fillId="0" borderId="0" xfId="0" applyFont="1" applyBorder="1" applyAlignment="1">
      <alignment horizontal="right"/>
    </xf>
    <xf numFmtId="0" fontId="123" fillId="0" borderId="208" xfId="0" applyFont="1" applyBorder="1" applyAlignment="1" applyProtection="1">
      <protection locked="0"/>
    </xf>
    <xf numFmtId="49" fontId="126" fillId="0" borderId="0" xfId="0" applyNumberFormat="1" applyFont="1" applyBorder="1" applyProtection="1">
      <protection hidden="1"/>
    </xf>
    <xf numFmtId="0" fontId="20" fillId="0" borderId="93" xfId="0" applyFont="1" applyFill="1" applyBorder="1" applyAlignment="1" applyProtection="1">
      <alignment horizontal="center" vertical="center"/>
      <protection hidden="1"/>
    </xf>
    <xf numFmtId="0" fontId="20" fillId="0" borderId="0" xfId="0" applyFont="1" applyFill="1" applyBorder="1" applyAlignment="1" applyProtection="1">
      <alignment horizontal="center" vertical="center"/>
      <protection hidden="1"/>
    </xf>
    <xf numFmtId="0" fontId="31" fillId="0" borderId="93" xfId="0" applyNumberFormat="1" applyFont="1" applyFill="1" applyBorder="1" applyAlignment="1" applyProtection="1">
      <alignment vertical="center"/>
      <protection hidden="1"/>
    </xf>
    <xf numFmtId="0" fontId="0" fillId="0" borderId="0" xfId="0" applyBorder="1" applyAlignment="1" applyProtection="1">
      <protection hidden="1"/>
    </xf>
    <xf numFmtId="0" fontId="31" fillId="0" borderId="67" xfId="0" applyNumberFormat="1" applyFont="1" applyFill="1" applyBorder="1" applyAlignment="1" applyProtection="1">
      <alignment vertical="center"/>
      <protection hidden="1"/>
    </xf>
    <xf numFmtId="0" fontId="31" fillId="0" borderId="67" xfId="0" applyNumberFormat="1" applyFont="1" applyFill="1" applyBorder="1" applyAlignment="1" applyProtection="1">
      <alignment horizontal="left" vertical="center"/>
      <protection hidden="1"/>
    </xf>
    <xf numFmtId="0" fontId="0" fillId="0" borderId="0" xfId="0" applyBorder="1" applyProtection="1"/>
    <xf numFmtId="0" fontId="20" fillId="0" borderId="0" xfId="0" applyFont="1" applyFill="1" applyBorder="1" applyAlignment="1" applyProtection="1">
      <alignment vertical="center"/>
      <protection hidden="1"/>
    </xf>
    <xf numFmtId="0" fontId="0" fillId="0" borderId="208" xfId="0" applyBorder="1" applyProtection="1"/>
    <xf numFmtId="0" fontId="0" fillId="0" borderId="21" xfId="0" applyBorder="1" applyProtection="1"/>
    <xf numFmtId="0" fontId="0" fillId="0" borderId="0" xfId="0" applyAlignment="1" applyProtection="1">
      <alignment horizontal="left" vertical="center"/>
    </xf>
    <xf numFmtId="0" fontId="0" fillId="0" borderId="51" xfId="0" applyBorder="1" applyProtection="1"/>
    <xf numFmtId="0" fontId="20" fillId="0" borderId="67" xfId="0" applyFont="1" applyFill="1" applyBorder="1" applyAlignment="1" applyProtection="1">
      <alignment vertical="center"/>
      <protection hidden="1"/>
    </xf>
    <xf numFmtId="0" fontId="20" fillId="0" borderId="93" xfId="0" applyFont="1" applyFill="1" applyBorder="1" applyAlignment="1" applyProtection="1">
      <alignment vertical="center"/>
      <protection hidden="1"/>
    </xf>
    <xf numFmtId="0" fontId="0" fillId="0" borderId="93" xfId="0" applyFill="1" applyBorder="1" applyAlignment="1" applyProtection="1">
      <protection hidden="1"/>
    </xf>
    <xf numFmtId="0" fontId="0" fillId="0" borderId="0" xfId="0" applyFill="1" applyBorder="1" applyAlignment="1" applyProtection="1">
      <protection hidden="1"/>
    </xf>
    <xf numFmtId="0" fontId="0" fillId="0" borderId="93" xfId="0" applyFill="1" applyBorder="1" applyProtection="1">
      <protection hidden="1"/>
    </xf>
    <xf numFmtId="0" fontId="0" fillId="0" borderId="0" xfId="0" applyFill="1" applyBorder="1" applyProtection="1">
      <protection hidden="1"/>
    </xf>
    <xf numFmtId="0" fontId="0" fillId="0" borderId="0" xfId="0" applyBorder="1" applyAlignment="1" applyProtection="1">
      <alignment horizontal="left" vertical="center"/>
      <protection hidden="1"/>
    </xf>
    <xf numFmtId="0" fontId="0" fillId="0" borderId="67" xfId="0" applyBorder="1" applyAlignment="1" applyProtection="1">
      <alignment horizontal="left" vertical="center"/>
      <protection hidden="1"/>
    </xf>
    <xf numFmtId="0" fontId="0" fillId="0" borderId="93" xfId="0" applyBorder="1" applyAlignment="1" applyProtection="1">
      <alignment vertical="center"/>
    </xf>
    <xf numFmtId="0" fontId="0" fillId="0" borderId="66" xfId="0" applyBorder="1" applyAlignment="1" applyProtection="1">
      <alignment vertical="center"/>
    </xf>
    <xf numFmtId="0" fontId="19" fillId="0" borderId="0" xfId="0" applyFont="1" applyFill="1" applyBorder="1" applyAlignment="1" applyProtection="1">
      <alignment vertical="center" wrapText="1"/>
    </xf>
    <xf numFmtId="0" fontId="0" fillId="0" borderId="0" xfId="0" applyFill="1" applyBorder="1" applyAlignment="1" applyProtection="1">
      <alignment vertical="center"/>
    </xf>
    <xf numFmtId="0" fontId="0" fillId="0" borderId="93" xfId="0" applyFill="1" applyBorder="1" applyAlignment="1" applyProtection="1">
      <alignment vertical="center"/>
    </xf>
    <xf numFmtId="0" fontId="52" fillId="8" borderId="57" xfId="0" applyFont="1" applyFill="1" applyBorder="1" applyAlignment="1" applyProtection="1">
      <alignment vertical="center" wrapText="1"/>
      <protection hidden="1"/>
    </xf>
    <xf numFmtId="0" fontId="0" fillId="0" borderId="66" xfId="0" applyBorder="1" applyAlignment="1" applyProtection="1">
      <alignment horizontal="left" vertical="center" indent="1"/>
      <protection hidden="1"/>
    </xf>
    <xf numFmtId="0" fontId="0" fillId="0" borderId="66" xfId="0" applyBorder="1" applyAlignment="1" applyProtection="1">
      <alignment horizontal="left" indent="1"/>
      <protection hidden="1"/>
    </xf>
    <xf numFmtId="0" fontId="0" fillId="0" borderId="93" xfId="0" applyFont="1" applyBorder="1" applyProtection="1">
      <protection hidden="1"/>
    </xf>
    <xf numFmtId="0" fontId="76" fillId="5" borderId="0" xfId="0" applyNumberFormat="1" applyFont="1" applyFill="1" applyBorder="1" applyAlignment="1" applyProtection="1">
      <alignment horizontal="right" vertical="center"/>
      <protection hidden="1"/>
    </xf>
    <xf numFmtId="0" fontId="0" fillId="0" borderId="2" xfId="0" applyFont="1" applyBorder="1" applyAlignment="1" applyProtection="1">
      <alignment horizontal="left" vertical="center" indent="1"/>
      <protection hidden="1"/>
    </xf>
    <xf numFmtId="2" fontId="28" fillId="0" borderId="135" xfId="0" applyNumberFormat="1" applyFont="1" applyFill="1" applyBorder="1" applyAlignment="1" applyProtection="1">
      <alignment horizontal="center" vertical="center" wrapText="1"/>
      <protection locked="0"/>
    </xf>
    <xf numFmtId="2" fontId="28" fillId="0" borderId="22" xfId="0" applyNumberFormat="1" applyFont="1" applyFill="1" applyBorder="1" applyAlignment="1" applyProtection="1">
      <alignment horizontal="center" vertical="center" wrapText="1"/>
      <protection locked="0"/>
    </xf>
    <xf numFmtId="2" fontId="28" fillId="0" borderId="136" xfId="0" applyNumberFormat="1" applyFont="1" applyFill="1" applyBorder="1" applyAlignment="1" applyProtection="1">
      <alignment horizontal="center" vertical="center" wrapText="1"/>
      <protection locked="0"/>
    </xf>
    <xf numFmtId="0" fontId="41" fillId="0" borderId="0" xfId="0" applyFont="1" applyFill="1" applyAlignment="1" applyProtection="1">
      <alignment horizontal="left" vertical="center"/>
      <protection hidden="1"/>
    </xf>
    <xf numFmtId="0" fontId="19" fillId="0" borderId="0" xfId="0" applyFont="1" applyBorder="1" applyAlignment="1" applyProtection="1">
      <alignment horizontal="left" vertical="center"/>
      <protection locked="0"/>
    </xf>
    <xf numFmtId="0" fontId="19" fillId="0" borderId="212" xfId="0" applyFont="1" applyBorder="1" applyAlignment="1" applyProtection="1">
      <alignment horizontal="center" vertical="center"/>
      <protection locked="0"/>
    </xf>
    <xf numFmtId="0" fontId="19" fillId="0" borderId="152" xfId="0" applyFont="1" applyBorder="1" applyAlignment="1" applyProtection="1">
      <alignment horizontal="center" vertical="center"/>
      <protection locked="0"/>
    </xf>
    <xf numFmtId="0" fontId="19" fillId="0" borderId="112" xfId="0" applyFont="1" applyBorder="1" applyAlignment="1" applyProtection="1">
      <alignment horizontal="center" vertical="center"/>
      <protection locked="0"/>
    </xf>
    <xf numFmtId="0" fontId="17" fillId="9" borderId="99" xfId="0" applyNumberFormat="1" applyFont="1" applyFill="1" applyBorder="1" applyAlignment="1" applyProtection="1">
      <alignment horizontal="right" vertical="top"/>
      <protection hidden="1"/>
    </xf>
    <xf numFmtId="0" fontId="23" fillId="4" borderId="0" xfId="0" applyNumberFormat="1" applyFont="1" applyFill="1" applyBorder="1" applyAlignment="1" applyProtection="1">
      <alignment vertical="center"/>
      <protection hidden="1"/>
    </xf>
    <xf numFmtId="0" fontId="23" fillId="5" borderId="152" xfId="0" applyNumberFormat="1" applyFont="1" applyFill="1" applyBorder="1" applyAlignment="1" applyProtection="1">
      <alignment horizontal="center" vertical="center"/>
      <protection hidden="1"/>
    </xf>
    <xf numFmtId="0" fontId="23" fillId="5" borderId="212" xfId="0" applyNumberFormat="1" applyFont="1" applyFill="1" applyBorder="1" applyAlignment="1" applyProtection="1">
      <alignment horizontal="center" vertical="center"/>
      <protection hidden="1"/>
    </xf>
    <xf numFmtId="0" fontId="23" fillId="5" borderId="120" xfId="0" applyNumberFormat="1" applyFont="1" applyFill="1" applyBorder="1" applyAlignment="1" applyProtection="1">
      <alignment horizontal="center" vertical="center"/>
      <protection hidden="1"/>
    </xf>
    <xf numFmtId="0" fontId="23" fillId="5" borderId="144" xfId="0" applyNumberFormat="1" applyFont="1" applyFill="1" applyBorder="1" applyAlignment="1" applyProtection="1">
      <alignment horizontal="center" vertical="center"/>
      <protection hidden="1"/>
    </xf>
    <xf numFmtId="0" fontId="23" fillId="5" borderId="222" xfId="0" applyNumberFormat="1" applyFont="1" applyFill="1" applyBorder="1" applyAlignment="1" applyProtection="1">
      <alignment horizontal="center" vertical="center"/>
      <protection hidden="1"/>
    </xf>
    <xf numFmtId="0" fontId="23" fillId="5" borderId="221" xfId="0" applyNumberFormat="1" applyFont="1" applyFill="1" applyBorder="1" applyAlignment="1" applyProtection="1">
      <alignment horizontal="center" vertical="center"/>
      <protection hidden="1"/>
    </xf>
    <xf numFmtId="0" fontId="31" fillId="0" borderId="73" xfId="0" applyNumberFormat="1" applyFont="1" applyFill="1" applyBorder="1" applyAlignment="1" applyProtection="1">
      <alignment horizontal="left" vertical="center" indent="1"/>
      <protection locked="0" hidden="1"/>
    </xf>
    <xf numFmtId="0" fontId="23" fillId="5" borderId="109" xfId="0" applyNumberFormat="1" applyFont="1" applyFill="1" applyBorder="1" applyAlignment="1" applyProtection="1">
      <alignment horizontal="center" vertical="center"/>
      <protection hidden="1"/>
    </xf>
    <xf numFmtId="49" fontId="126" fillId="0" borderId="0" xfId="0" applyNumberFormat="1" applyFont="1" applyFill="1" applyBorder="1" applyProtection="1">
      <protection hidden="1"/>
    </xf>
    <xf numFmtId="0" fontId="0" fillId="0" borderId="0" xfId="0" applyNumberFormat="1" applyFill="1" applyBorder="1" applyAlignment="1" applyProtection="1">
      <alignment horizontal="center" vertical="center"/>
      <protection hidden="1"/>
    </xf>
    <xf numFmtId="0" fontId="0" fillId="0" borderId="0" xfId="0" applyFill="1" applyBorder="1" applyAlignment="1" applyProtection="1">
      <alignment horizontal="left" indent="1"/>
      <protection locked="0" hidden="1"/>
    </xf>
    <xf numFmtId="0" fontId="128" fillId="0" borderId="0" xfId="0" applyNumberFormat="1" applyFont="1" applyFill="1" applyBorder="1" applyAlignment="1" applyProtection="1">
      <alignment horizontal="centerContinuous" vertical="center"/>
      <protection hidden="1"/>
    </xf>
    <xf numFmtId="0" fontId="16" fillId="0" borderId="0" xfId="0" applyFont="1" applyFill="1"/>
    <xf numFmtId="0" fontId="23" fillId="5" borderId="224" xfId="0" applyNumberFormat="1" applyFont="1" applyFill="1" applyBorder="1" applyAlignment="1" applyProtection="1">
      <alignment horizontal="center" vertical="center"/>
      <protection hidden="1"/>
    </xf>
    <xf numFmtId="0" fontId="16" fillId="0" borderId="63" xfId="0" applyFont="1" applyBorder="1" applyAlignment="1" applyProtection="1">
      <alignment vertical="center"/>
      <protection locked="0"/>
    </xf>
    <xf numFmtId="0" fontId="31" fillId="0" borderId="72" xfId="0" applyNumberFormat="1" applyFont="1" applyFill="1" applyBorder="1" applyAlignment="1" applyProtection="1">
      <alignment horizontal="left" vertical="center" indent="1"/>
      <protection locked="0" hidden="1"/>
    </xf>
    <xf numFmtId="0" fontId="99" fillId="0" borderId="51" xfId="0" applyFont="1" applyFill="1" applyBorder="1" applyAlignment="1" applyProtection="1">
      <alignment horizontal="left" vertical="center" indent="1"/>
      <protection locked="0" hidden="1"/>
    </xf>
    <xf numFmtId="0" fontId="31" fillId="0" borderId="129" xfId="0" applyNumberFormat="1" applyFont="1" applyFill="1" applyBorder="1" applyAlignment="1" applyProtection="1">
      <alignment horizontal="left" vertical="center" indent="1"/>
      <protection locked="0"/>
    </xf>
    <xf numFmtId="0" fontId="31" fillId="0" borderId="118" xfId="0" applyNumberFormat="1" applyFont="1" applyFill="1" applyBorder="1" applyAlignment="1" applyProtection="1">
      <alignment horizontal="left" vertical="center" indent="1"/>
      <protection locked="0"/>
    </xf>
    <xf numFmtId="0" fontId="31" fillId="0" borderId="72" xfId="0" applyNumberFormat="1" applyFont="1" applyFill="1" applyBorder="1" applyAlignment="1" applyProtection="1">
      <alignment horizontal="left" vertical="center" indent="1"/>
      <protection locked="0"/>
    </xf>
    <xf numFmtId="0" fontId="23" fillId="5" borderId="225" xfId="0" applyNumberFormat="1" applyFont="1" applyFill="1" applyBorder="1" applyAlignment="1" applyProtection="1">
      <alignment horizontal="center" vertical="center"/>
      <protection hidden="1"/>
    </xf>
    <xf numFmtId="12" fontId="24" fillId="4" borderId="31" xfId="0" applyNumberFormat="1" applyFont="1" applyFill="1" applyBorder="1" applyAlignment="1" applyProtection="1">
      <alignment horizontal="center" vertical="center" textRotation="90"/>
      <protection hidden="1"/>
    </xf>
    <xf numFmtId="0" fontId="24" fillId="4" borderId="31" xfId="0" applyNumberFormat="1" applyFont="1" applyFill="1" applyBorder="1" applyAlignment="1" applyProtection="1">
      <alignment horizontal="center" vertical="center" textRotation="90" wrapText="1"/>
      <protection hidden="1"/>
    </xf>
    <xf numFmtId="0" fontId="24" fillId="4" borderId="31" xfId="0" applyFont="1" applyFill="1" applyBorder="1" applyAlignment="1" applyProtection="1">
      <alignment horizontal="center" vertical="center" textRotation="90" wrapText="1"/>
      <protection hidden="1"/>
    </xf>
    <xf numFmtId="0" fontId="24" fillId="4" borderId="31" xfId="0" applyFont="1" applyFill="1" applyBorder="1" applyAlignment="1" applyProtection="1">
      <alignment horizontal="center" vertical="center" wrapText="1"/>
      <protection hidden="1"/>
    </xf>
    <xf numFmtId="166" fontId="24" fillId="9" borderId="52" xfId="0" applyNumberFormat="1" applyFont="1" applyFill="1" applyBorder="1" applyAlignment="1" applyProtection="1">
      <alignment horizontal="right" vertical="center"/>
      <protection hidden="1"/>
    </xf>
    <xf numFmtId="166" fontId="44" fillId="4" borderId="66" xfId="0" applyNumberFormat="1" applyFont="1" applyFill="1" applyBorder="1" applyAlignment="1" applyProtection="1">
      <alignment horizontal="right" vertical="center"/>
      <protection hidden="1"/>
    </xf>
    <xf numFmtId="166" fontId="101" fillId="4" borderId="105" xfId="0" applyNumberFormat="1" applyFont="1" applyFill="1" applyBorder="1" applyAlignment="1" applyProtection="1">
      <alignment horizontal="right" vertical="center"/>
      <protection hidden="1"/>
    </xf>
    <xf numFmtId="166" fontId="102" fillId="5" borderId="24" xfId="0" applyNumberFormat="1" applyFont="1" applyFill="1" applyBorder="1" applyAlignment="1" applyProtection="1">
      <alignment horizontal="right" vertical="center"/>
      <protection hidden="1"/>
    </xf>
    <xf numFmtId="166" fontId="102" fillId="5" borderId="119" xfId="0" applyNumberFormat="1" applyFont="1" applyFill="1" applyBorder="1" applyAlignment="1" applyProtection="1">
      <alignment horizontal="right" vertical="center"/>
      <protection hidden="1"/>
    </xf>
    <xf numFmtId="166" fontId="102" fillId="5" borderId="120" xfId="0" applyNumberFormat="1" applyFont="1" applyFill="1" applyBorder="1" applyAlignment="1" applyProtection="1">
      <alignment horizontal="right" vertical="center"/>
      <protection hidden="1"/>
    </xf>
    <xf numFmtId="166" fontId="102" fillId="5" borderId="122" xfId="0" applyNumberFormat="1" applyFont="1" applyFill="1" applyBorder="1" applyAlignment="1" applyProtection="1">
      <alignment horizontal="right" vertical="center"/>
      <protection hidden="1"/>
    </xf>
    <xf numFmtId="166" fontId="102" fillId="5" borderId="111" xfId="0" applyNumberFormat="1" applyFont="1" applyFill="1" applyBorder="1" applyAlignment="1" applyProtection="1">
      <alignment horizontal="right" vertical="center"/>
      <protection hidden="1"/>
    </xf>
    <xf numFmtId="166" fontId="102" fillId="5" borderId="107" xfId="0" applyNumberFormat="1" applyFont="1" applyFill="1" applyBorder="1" applyAlignment="1" applyProtection="1">
      <alignment horizontal="right" vertical="center"/>
      <protection hidden="1"/>
    </xf>
    <xf numFmtId="166" fontId="102" fillId="5" borderId="0" xfId="0" applyNumberFormat="1" applyFont="1" applyFill="1" applyBorder="1" applyAlignment="1" applyProtection="1">
      <alignment horizontal="right" vertical="center"/>
      <protection hidden="1"/>
    </xf>
    <xf numFmtId="166" fontId="102" fillId="5" borderId="146" xfId="0" applyNumberFormat="1" applyFont="1" applyFill="1" applyBorder="1" applyAlignment="1" applyProtection="1">
      <alignment horizontal="right" vertical="center"/>
      <protection hidden="1"/>
    </xf>
    <xf numFmtId="166" fontId="102" fillId="5" borderId="144" xfId="0" applyNumberFormat="1" applyFont="1" applyFill="1" applyBorder="1" applyAlignment="1" applyProtection="1">
      <alignment horizontal="right" vertical="center"/>
      <protection hidden="1"/>
    </xf>
    <xf numFmtId="166" fontId="102" fillId="5" borderId="131" xfId="0" applyNumberFormat="1" applyFont="1" applyFill="1" applyBorder="1" applyAlignment="1" applyProtection="1">
      <alignment horizontal="right" vertical="center"/>
      <protection hidden="1"/>
    </xf>
    <xf numFmtId="166" fontId="102" fillId="5" borderId="129" xfId="0" applyNumberFormat="1" applyFont="1" applyFill="1" applyBorder="1" applyAlignment="1" applyProtection="1">
      <alignment horizontal="right" vertical="center"/>
      <protection hidden="1"/>
    </xf>
    <xf numFmtId="166" fontId="23" fillId="0" borderId="76" xfId="0" applyNumberFormat="1" applyFont="1" applyFill="1" applyBorder="1" applyAlignment="1" applyProtection="1">
      <alignment horizontal="right" vertical="center"/>
      <protection locked="0" hidden="1"/>
    </xf>
    <xf numFmtId="166" fontId="23" fillId="0" borderId="76" xfId="0" applyNumberFormat="1" applyFont="1" applyFill="1" applyBorder="1" applyAlignment="1" applyProtection="1">
      <alignment horizontal="right" vertical="center"/>
      <protection locked="0"/>
    </xf>
    <xf numFmtId="166" fontId="23" fillId="0" borderId="77" xfId="0" applyNumberFormat="1" applyFont="1" applyFill="1" applyBorder="1" applyAlignment="1" applyProtection="1">
      <alignment horizontal="right" vertical="center"/>
      <protection locked="0"/>
    </xf>
    <xf numFmtId="166" fontId="23" fillId="0" borderId="75" xfId="0" applyNumberFormat="1" applyFont="1" applyFill="1" applyBorder="1" applyAlignment="1" applyProtection="1">
      <alignment horizontal="right" vertical="center"/>
      <protection locked="0"/>
    </xf>
    <xf numFmtId="166" fontId="23" fillId="0" borderId="116" xfId="0" applyNumberFormat="1" applyFont="1" applyFill="1" applyBorder="1" applyAlignment="1" applyProtection="1">
      <alignment horizontal="right" vertical="center"/>
      <protection locked="0" hidden="1"/>
    </xf>
    <xf numFmtId="166" fontId="23" fillId="0" borderId="116" xfId="0" applyNumberFormat="1" applyFont="1" applyFill="1" applyBorder="1" applyAlignment="1" applyProtection="1">
      <alignment horizontal="right" vertical="center"/>
      <protection locked="0"/>
    </xf>
    <xf numFmtId="166" fontId="23" fillId="0" borderId="117" xfId="0" applyNumberFormat="1" applyFont="1" applyFill="1" applyBorder="1" applyAlignment="1" applyProtection="1">
      <alignment horizontal="right" vertical="center"/>
      <protection locked="0"/>
    </xf>
    <xf numFmtId="166" fontId="23" fillId="0" borderId="118" xfId="0" applyNumberFormat="1" applyFont="1" applyFill="1" applyBorder="1" applyAlignment="1" applyProtection="1">
      <alignment horizontal="right" vertical="center"/>
      <protection locked="0"/>
    </xf>
    <xf numFmtId="166" fontId="23" fillId="0" borderId="118" xfId="0" applyNumberFormat="1" applyFont="1" applyFill="1" applyBorder="1" applyAlignment="1" applyProtection="1">
      <alignment horizontal="right" vertical="center"/>
      <protection locked="0" hidden="1"/>
    </xf>
    <xf numFmtId="166" fontId="23" fillId="0" borderId="72" xfId="0" applyNumberFormat="1" applyFont="1" applyFill="1" applyBorder="1" applyAlignment="1" applyProtection="1">
      <alignment horizontal="right" vertical="center"/>
      <protection locked="0" hidden="1"/>
    </xf>
    <xf numFmtId="166" fontId="23" fillId="0" borderId="72" xfId="0" applyNumberFormat="1" applyFont="1" applyFill="1" applyBorder="1" applyAlignment="1" applyProtection="1">
      <alignment horizontal="right" vertical="center"/>
      <protection locked="0"/>
    </xf>
    <xf numFmtId="166" fontId="23" fillId="0" borderId="73" xfId="0" applyNumberFormat="1" applyFont="1" applyFill="1" applyBorder="1" applyAlignment="1" applyProtection="1">
      <alignment horizontal="right" vertical="center"/>
      <protection locked="0"/>
    </xf>
    <xf numFmtId="166" fontId="23" fillId="0" borderId="74" xfId="0" applyNumberFormat="1" applyFont="1" applyFill="1" applyBorder="1" applyAlignment="1" applyProtection="1">
      <alignment horizontal="right" vertical="center"/>
      <protection locked="0"/>
    </xf>
    <xf numFmtId="166" fontId="23" fillId="0" borderId="73" xfId="0" applyNumberFormat="1" applyFont="1" applyFill="1" applyBorder="1" applyAlignment="1" applyProtection="1">
      <alignment horizontal="right" vertical="center"/>
      <protection locked="0" hidden="1"/>
    </xf>
    <xf numFmtId="166" fontId="23" fillId="14" borderId="86" xfId="0" applyNumberFormat="1" applyFont="1" applyFill="1" applyBorder="1" applyAlignment="1" applyProtection="1">
      <alignment horizontal="right" vertical="center"/>
      <protection hidden="1"/>
    </xf>
    <xf numFmtId="166" fontId="23" fillId="14" borderId="86" xfId="0" applyNumberFormat="1" applyFont="1" applyFill="1" applyBorder="1" applyAlignment="1" applyProtection="1">
      <alignment horizontal="right" vertical="center"/>
    </xf>
    <xf numFmtId="166" fontId="23" fillId="0" borderId="108" xfId="0" applyNumberFormat="1" applyFont="1" applyFill="1" applyBorder="1" applyAlignment="1" applyProtection="1">
      <alignment horizontal="right" vertical="center"/>
      <protection locked="0"/>
    </xf>
    <xf numFmtId="166" fontId="23" fillId="0" borderId="145" xfId="0" applyNumberFormat="1" applyFont="1" applyFill="1" applyBorder="1" applyAlignment="1" applyProtection="1">
      <alignment horizontal="right" vertical="center"/>
      <protection locked="0"/>
    </xf>
    <xf numFmtId="166" fontId="23" fillId="0" borderId="127" xfId="0" applyNumberFormat="1" applyFont="1" applyFill="1" applyBorder="1" applyAlignment="1" applyProtection="1">
      <alignment horizontal="right" vertical="center"/>
      <protection locked="0"/>
    </xf>
    <xf numFmtId="166" fontId="23" fillId="0" borderId="78" xfId="0" applyNumberFormat="1" applyFont="1" applyFill="1" applyBorder="1" applyAlignment="1" applyProtection="1">
      <alignment horizontal="right" vertical="center"/>
      <protection locked="0"/>
    </xf>
    <xf numFmtId="166" fontId="23" fillId="0" borderId="130" xfId="0" applyNumberFormat="1" applyFont="1" applyFill="1" applyBorder="1" applyAlignment="1" applyProtection="1">
      <alignment horizontal="right" vertical="center"/>
      <protection locked="0"/>
    </xf>
    <xf numFmtId="166" fontId="23" fillId="0" borderId="79" xfId="0" applyNumberFormat="1" applyFont="1" applyFill="1" applyBorder="1" applyAlignment="1" applyProtection="1">
      <alignment horizontal="right" vertical="center"/>
      <protection locked="0"/>
    </xf>
    <xf numFmtId="166" fontId="54" fillId="24" borderId="75" xfId="0" applyNumberFormat="1" applyFont="1" applyFill="1" applyBorder="1" applyAlignment="1" applyProtection="1">
      <alignment horizontal="right" vertical="center"/>
      <protection hidden="1"/>
    </xf>
    <xf numFmtId="166" fontId="54" fillId="24" borderId="72" xfId="0" applyNumberFormat="1" applyFont="1" applyFill="1" applyBorder="1" applyAlignment="1" applyProtection="1">
      <alignment horizontal="right" vertical="center"/>
      <protection hidden="1"/>
    </xf>
    <xf numFmtId="166" fontId="28" fillId="24" borderId="67" xfId="0" applyNumberFormat="1" applyFont="1" applyFill="1" applyBorder="1" applyAlignment="1" applyProtection="1">
      <alignment horizontal="right" vertical="center"/>
      <protection hidden="1"/>
    </xf>
    <xf numFmtId="166" fontId="89" fillId="24" borderId="151" xfId="0" applyNumberFormat="1" applyFont="1" applyFill="1" applyBorder="1" applyAlignment="1" applyProtection="1">
      <alignment horizontal="right" vertical="center"/>
      <protection hidden="1"/>
    </xf>
    <xf numFmtId="166" fontId="24" fillId="4" borderId="66" xfId="0" applyNumberFormat="1" applyFont="1" applyFill="1" applyBorder="1" applyAlignment="1" applyProtection="1">
      <alignment horizontal="right" vertical="center"/>
      <protection hidden="1"/>
    </xf>
    <xf numFmtId="166" fontId="23" fillId="4" borderId="66" xfId="0" applyNumberFormat="1" applyFont="1" applyFill="1" applyBorder="1" applyAlignment="1" applyProtection="1">
      <alignment horizontal="right" vertical="center"/>
      <protection hidden="1"/>
    </xf>
    <xf numFmtId="166" fontId="23" fillId="10" borderId="66" xfId="0" applyNumberFormat="1" applyFont="1" applyFill="1" applyBorder="1" applyAlignment="1" applyProtection="1">
      <alignment horizontal="right" vertical="center"/>
      <protection hidden="1"/>
    </xf>
    <xf numFmtId="166" fontId="24" fillId="10" borderId="52" xfId="0" applyNumberFormat="1" applyFont="1" applyFill="1" applyBorder="1" applyAlignment="1" applyProtection="1">
      <alignment horizontal="right" vertical="center"/>
      <protection hidden="1"/>
    </xf>
    <xf numFmtId="166" fontId="24" fillId="9" borderId="100" xfId="0" applyNumberFormat="1" applyFont="1" applyFill="1" applyBorder="1" applyAlignment="1" applyProtection="1">
      <alignment horizontal="right" vertical="center"/>
      <protection hidden="1"/>
    </xf>
    <xf numFmtId="166" fontId="89" fillId="24" borderId="212" xfId="0" applyNumberFormat="1" applyFont="1" applyFill="1" applyBorder="1" applyAlignment="1" applyProtection="1">
      <alignment horizontal="right" vertical="center"/>
      <protection hidden="1"/>
    </xf>
    <xf numFmtId="166" fontId="101" fillId="4" borderId="106" xfId="0" applyNumberFormat="1" applyFont="1" applyFill="1" applyBorder="1" applyAlignment="1" applyProtection="1">
      <alignment horizontal="right" vertical="center"/>
      <protection hidden="1"/>
    </xf>
    <xf numFmtId="166" fontId="102" fillId="5" borderId="123" xfId="0" applyNumberFormat="1" applyFont="1" applyFill="1" applyBorder="1" applyAlignment="1" applyProtection="1">
      <alignment horizontal="right" vertical="center"/>
      <protection hidden="1"/>
    </xf>
    <xf numFmtId="166" fontId="102" fillId="5" borderId="124" xfId="0" applyNumberFormat="1" applyFont="1" applyFill="1" applyBorder="1" applyAlignment="1" applyProtection="1">
      <alignment horizontal="right" vertical="center"/>
      <protection hidden="1"/>
    </xf>
    <xf numFmtId="166" fontId="102" fillId="5" borderId="199" xfId="0" applyNumberFormat="1" applyFont="1" applyFill="1" applyBorder="1" applyAlignment="1" applyProtection="1">
      <alignment horizontal="right" vertical="center"/>
      <protection hidden="1"/>
    </xf>
    <xf numFmtId="166" fontId="102" fillId="5" borderId="35" xfId="0" applyNumberFormat="1" applyFont="1" applyFill="1" applyBorder="1" applyAlignment="1" applyProtection="1">
      <alignment horizontal="right" vertical="center"/>
      <protection hidden="1"/>
    </xf>
    <xf numFmtId="166" fontId="23" fillId="0" borderId="86" xfId="0" applyNumberFormat="1" applyFont="1" applyFill="1" applyBorder="1" applyAlignment="1" applyProtection="1">
      <alignment horizontal="right" vertical="center"/>
      <protection locked="0"/>
    </xf>
    <xf numFmtId="166" fontId="16" fillId="0" borderId="85" xfId="0" applyNumberFormat="1" applyFont="1" applyFill="1" applyBorder="1" applyAlignment="1" applyProtection="1">
      <alignment horizontal="right" vertical="center"/>
      <protection locked="0"/>
    </xf>
    <xf numFmtId="166" fontId="16" fillId="0" borderId="86" xfId="0" applyNumberFormat="1" applyFont="1" applyFill="1" applyBorder="1" applyAlignment="1" applyProtection="1">
      <alignment horizontal="right" vertical="center"/>
      <protection locked="0"/>
    </xf>
    <xf numFmtId="166" fontId="89" fillId="24" borderId="67" xfId="0" applyNumberFormat="1" applyFont="1" applyFill="1" applyBorder="1" applyAlignment="1" applyProtection="1">
      <alignment horizontal="right" vertical="center"/>
      <protection hidden="1"/>
    </xf>
    <xf numFmtId="166" fontId="29" fillId="24" borderId="31" xfId="0" applyNumberFormat="1" applyFont="1" applyFill="1" applyBorder="1" applyAlignment="1" applyProtection="1">
      <alignment horizontal="right" vertical="center"/>
      <protection hidden="1"/>
    </xf>
    <xf numFmtId="166" fontId="54" fillId="24" borderId="118" xfId="0" applyNumberFormat="1" applyFont="1" applyFill="1" applyBorder="1" applyAlignment="1" applyProtection="1">
      <alignment horizontal="right" vertical="center"/>
      <protection hidden="1"/>
    </xf>
    <xf numFmtId="166" fontId="89" fillId="24" borderId="156" xfId="0" applyNumberFormat="1" applyFont="1" applyFill="1" applyBorder="1" applyAlignment="1" applyProtection="1">
      <alignment horizontal="right" vertical="center"/>
      <protection hidden="1"/>
    </xf>
    <xf numFmtId="166" fontId="89" fillId="24" borderId="132" xfId="0" applyNumberFormat="1" applyFont="1" applyFill="1" applyBorder="1" applyAlignment="1" applyProtection="1">
      <alignment horizontal="right" vertical="center"/>
      <protection hidden="1"/>
    </xf>
    <xf numFmtId="166" fontId="89" fillId="24" borderId="126" xfId="0" applyNumberFormat="1" applyFont="1" applyFill="1" applyBorder="1" applyAlignment="1" applyProtection="1">
      <alignment horizontal="right" vertical="center"/>
      <protection hidden="1"/>
    </xf>
    <xf numFmtId="0" fontId="23" fillId="0" borderId="227" xfId="0" applyFont="1" applyFill="1" applyBorder="1" applyAlignment="1" applyProtection="1">
      <alignment vertical="center"/>
      <protection locked="0"/>
    </xf>
    <xf numFmtId="0" fontId="16" fillId="0" borderId="55" xfId="0" applyFont="1" applyBorder="1" applyAlignment="1" applyProtection="1">
      <alignment vertical="center"/>
      <protection locked="0"/>
    </xf>
    <xf numFmtId="0" fontId="131" fillId="0" borderId="0" xfId="0" applyNumberFormat="1" applyFont="1" applyFill="1" applyBorder="1" applyAlignment="1" applyProtection="1">
      <alignment horizontal="left" vertical="center" indent="1"/>
      <protection hidden="1"/>
    </xf>
    <xf numFmtId="0" fontId="52" fillId="0" borderId="0" xfId="0" applyFont="1" applyProtection="1">
      <protection hidden="1"/>
    </xf>
    <xf numFmtId="0" fontId="38" fillId="0" borderId="0" xfId="0" applyNumberFormat="1" applyFont="1" applyFill="1" applyBorder="1" applyAlignment="1" applyProtection="1">
      <alignment horizontal="left" vertical="center" indent="1"/>
      <protection hidden="1"/>
    </xf>
    <xf numFmtId="0" fontId="75" fillId="0" borderId="0" xfId="0" applyFont="1" applyFill="1" applyAlignment="1" applyProtection="1">
      <alignment horizontal="right"/>
      <protection hidden="1"/>
    </xf>
    <xf numFmtId="0" fontId="13" fillId="0" borderId="0" xfId="0" applyFont="1" applyFill="1" applyAlignment="1" applyProtection="1">
      <alignment horizontal="left" vertical="center"/>
      <protection hidden="1"/>
    </xf>
    <xf numFmtId="1" fontId="132" fillId="0" borderId="0" xfId="0" applyNumberFormat="1" applyFont="1" applyProtection="1">
      <protection hidden="1"/>
    </xf>
    <xf numFmtId="0" fontId="13" fillId="0" borderId="0" xfId="0" applyFont="1" applyProtection="1">
      <protection hidden="1"/>
    </xf>
    <xf numFmtId="0" fontId="136" fillId="2" borderId="0" xfId="0" applyFont="1" applyFill="1" applyAlignment="1">
      <alignment horizontal="right"/>
    </xf>
    <xf numFmtId="0" fontId="137" fillId="2" borderId="0" xfId="0" quotePrefix="1" applyFont="1" applyFill="1" applyAlignment="1">
      <alignment horizontal="center"/>
    </xf>
    <xf numFmtId="0" fontId="137" fillId="2" borderId="0" xfId="0" applyFont="1" applyFill="1" applyAlignment="1"/>
    <xf numFmtId="0" fontId="29" fillId="5" borderId="68" xfId="0" applyNumberFormat="1" applyFont="1" applyFill="1" applyBorder="1" applyAlignment="1" applyProtection="1">
      <alignment horizontal="center" vertical="center" wrapText="1"/>
      <protection hidden="1"/>
    </xf>
    <xf numFmtId="0" fontId="29" fillId="5" borderId="3" xfId="0" applyNumberFormat="1" applyFont="1" applyFill="1" applyBorder="1" applyAlignment="1" applyProtection="1">
      <alignment horizontal="center" vertical="center" wrapText="1"/>
      <protection hidden="1"/>
    </xf>
    <xf numFmtId="1" fontId="21" fillId="0" borderId="0" xfId="0" applyNumberFormat="1" applyFont="1" applyFill="1" applyBorder="1" applyAlignment="1" applyProtection="1">
      <alignment horizontal="left" vertical="center"/>
    </xf>
    <xf numFmtId="1" fontId="118" fillId="0" borderId="0" xfId="0" applyNumberFormat="1" applyFont="1" applyFill="1" applyBorder="1" applyAlignment="1" applyProtection="1">
      <alignment horizontal="center" vertical="center"/>
    </xf>
    <xf numFmtId="0" fontId="119" fillId="0" borderId="0" xfId="0" applyFont="1" applyFill="1" applyAlignment="1" applyProtection="1"/>
    <xf numFmtId="166" fontId="23" fillId="9" borderId="232" xfId="0" applyNumberFormat="1" applyFont="1" applyFill="1" applyBorder="1" applyAlignment="1" applyProtection="1">
      <alignment horizontal="right" vertical="center"/>
      <protection hidden="1"/>
    </xf>
    <xf numFmtId="166" fontId="29" fillId="24" borderId="102" xfId="0" applyNumberFormat="1" applyFont="1" applyFill="1" applyBorder="1" applyAlignment="1" applyProtection="1">
      <alignment horizontal="right" vertical="center"/>
      <protection hidden="1"/>
    </xf>
    <xf numFmtId="166" fontId="130" fillId="4" borderId="229" xfId="0" applyNumberFormat="1" applyFont="1" applyFill="1" applyBorder="1" applyAlignment="1" applyProtection="1">
      <alignment horizontal="right" vertical="center"/>
      <protection hidden="1"/>
    </xf>
    <xf numFmtId="166" fontId="130" fillId="4" borderId="230" xfId="0" applyNumberFormat="1" applyFont="1" applyFill="1" applyBorder="1" applyAlignment="1" applyProtection="1">
      <alignment horizontal="right" vertical="center"/>
      <protection hidden="1"/>
    </xf>
    <xf numFmtId="166" fontId="102" fillId="5" borderId="234" xfId="0" applyNumberFormat="1" applyFont="1" applyFill="1" applyBorder="1" applyAlignment="1" applyProtection="1">
      <alignment horizontal="right" vertical="center"/>
      <protection hidden="1"/>
    </xf>
    <xf numFmtId="166" fontId="102" fillId="5" borderId="235" xfId="0" applyNumberFormat="1" applyFont="1" applyFill="1" applyBorder="1" applyAlignment="1" applyProtection="1">
      <alignment horizontal="right" vertical="center"/>
      <protection hidden="1"/>
    </xf>
    <xf numFmtId="166" fontId="102" fillId="5" borderId="236" xfId="0" applyNumberFormat="1" applyFont="1" applyFill="1" applyBorder="1" applyAlignment="1" applyProtection="1">
      <alignment horizontal="right" vertical="center"/>
      <protection hidden="1"/>
    </xf>
    <xf numFmtId="0" fontId="23" fillId="14" borderId="0" xfId="0" applyFont="1" applyFill="1" applyBorder="1" applyAlignment="1">
      <alignment horizontal="left" vertical="center" indent="1"/>
    </xf>
    <xf numFmtId="0" fontId="31" fillId="5" borderId="110" xfId="0" applyNumberFormat="1" applyFont="1" applyFill="1" applyBorder="1" applyAlignment="1" applyProtection="1">
      <alignment horizontal="left" vertical="center" indent="1"/>
      <protection hidden="1"/>
    </xf>
    <xf numFmtId="166" fontId="23" fillId="0" borderId="110" xfId="0" applyNumberFormat="1" applyFont="1" applyFill="1" applyBorder="1" applyAlignment="1" applyProtection="1">
      <alignment horizontal="right" vertical="center"/>
      <protection locked="0"/>
    </xf>
    <xf numFmtId="166" fontId="102" fillId="5" borderId="237" xfId="0" applyNumberFormat="1" applyFont="1" applyFill="1" applyBorder="1" applyAlignment="1" applyProtection="1">
      <alignment horizontal="right" vertical="center"/>
      <protection hidden="1"/>
    </xf>
    <xf numFmtId="0" fontId="135" fillId="0" borderId="0" xfId="0" applyFont="1" applyFill="1" applyAlignment="1" applyProtection="1">
      <alignment vertical="center"/>
      <protection hidden="1"/>
    </xf>
    <xf numFmtId="166" fontId="23" fillId="10" borderId="106" xfId="0" applyNumberFormat="1" applyFont="1" applyFill="1" applyBorder="1" applyAlignment="1" applyProtection="1">
      <alignment horizontal="right" vertical="center"/>
      <protection hidden="1"/>
    </xf>
    <xf numFmtId="166" fontId="24" fillId="4" borderId="0" xfId="0" applyNumberFormat="1" applyFont="1" applyFill="1" applyBorder="1" applyAlignment="1" applyProtection="1">
      <alignment horizontal="right" vertical="center"/>
      <protection hidden="1"/>
    </xf>
    <xf numFmtId="166" fontId="24" fillId="4" borderId="230" xfId="0" applyNumberFormat="1" applyFont="1" applyFill="1" applyBorder="1" applyAlignment="1" applyProtection="1">
      <alignment horizontal="right" vertical="center"/>
      <protection hidden="1"/>
    </xf>
    <xf numFmtId="166" fontId="32" fillId="5" borderId="235" xfId="0" applyNumberFormat="1" applyFont="1" applyFill="1" applyBorder="1" applyAlignment="1" applyProtection="1">
      <alignment horizontal="right" vertical="center"/>
      <protection hidden="1"/>
    </xf>
    <xf numFmtId="166" fontId="32" fillId="5" borderId="236" xfId="0" applyNumberFormat="1" applyFont="1" applyFill="1" applyBorder="1" applyAlignment="1" applyProtection="1">
      <alignment horizontal="right" vertical="center"/>
      <protection hidden="1"/>
    </xf>
    <xf numFmtId="0" fontId="99" fillId="0" borderId="56" xfId="0" applyFont="1" applyFill="1" applyBorder="1" applyAlignment="1" applyProtection="1">
      <alignment horizontal="left" vertical="center" indent="1"/>
      <protection locked="0" hidden="1"/>
    </xf>
    <xf numFmtId="166" fontId="32" fillId="5" borderId="237" xfId="0" applyNumberFormat="1" applyFont="1" applyFill="1" applyBorder="1" applyAlignment="1" applyProtection="1">
      <alignment horizontal="right" vertical="center"/>
      <protection hidden="1"/>
    </xf>
    <xf numFmtId="166" fontId="32" fillId="5" borderId="233" xfId="0" applyNumberFormat="1" applyFont="1" applyFill="1" applyBorder="1" applyAlignment="1" applyProtection="1">
      <alignment horizontal="right" vertical="center"/>
      <protection hidden="1"/>
    </xf>
    <xf numFmtId="166" fontId="32" fillId="5" borderId="238" xfId="0" applyNumberFormat="1" applyFont="1" applyFill="1" applyBorder="1" applyAlignment="1" applyProtection="1">
      <alignment horizontal="right" vertical="center"/>
      <protection hidden="1"/>
    </xf>
    <xf numFmtId="166" fontId="32" fillId="5" borderId="241" xfId="0" applyNumberFormat="1" applyFont="1" applyFill="1" applyBorder="1" applyAlignment="1" applyProtection="1">
      <alignment horizontal="right" vertical="center"/>
      <protection hidden="1"/>
    </xf>
    <xf numFmtId="0" fontId="115" fillId="0" borderId="0" xfId="0" applyFont="1" applyProtection="1">
      <protection hidden="1"/>
    </xf>
    <xf numFmtId="0" fontId="0" fillId="0" borderId="0" xfId="0" applyAlignment="1" applyProtection="1">
      <alignment horizontal="right" vertical="center"/>
      <protection hidden="1"/>
    </xf>
    <xf numFmtId="0" fontId="0" fillId="0" borderId="0" xfId="0" applyBorder="1" applyAlignment="1" applyProtection="1">
      <alignment horizontal="right" vertical="center"/>
      <protection hidden="1"/>
    </xf>
    <xf numFmtId="0" fontId="52" fillId="0" borderId="0" xfId="0" applyFont="1" applyAlignment="1" applyProtection="1">
      <alignment horizontal="right" vertical="center"/>
      <protection hidden="1"/>
    </xf>
    <xf numFmtId="2" fontId="115" fillId="0" borderId="0" xfId="0" applyNumberFormat="1" applyFont="1" applyAlignment="1" applyProtection="1">
      <alignment horizontal="right" vertical="center"/>
      <protection hidden="1"/>
    </xf>
    <xf numFmtId="0" fontId="98" fillId="0" borderId="0" xfId="0" applyNumberFormat="1" applyFont="1" applyFill="1" applyBorder="1" applyAlignment="1" applyProtection="1">
      <alignment vertical="top"/>
      <protection hidden="1"/>
    </xf>
    <xf numFmtId="0" fontId="159" fillId="15" borderId="0" xfId="0" applyFont="1" applyFill="1" applyAlignment="1">
      <alignment vertical="center"/>
    </xf>
    <xf numFmtId="0" fontId="162" fillId="0" borderId="0" xfId="0" applyFont="1"/>
    <xf numFmtId="0" fontId="0" fillId="0" borderId="0" xfId="0" applyBorder="1" applyAlignment="1" applyProtection="1">
      <alignment horizontal="left" vertical="center"/>
      <protection hidden="1"/>
    </xf>
    <xf numFmtId="0" fontId="0" fillId="0" borderId="67" xfId="0" applyBorder="1" applyAlignment="1" applyProtection="1">
      <alignment horizontal="left" vertical="center"/>
      <protection hidden="1"/>
    </xf>
    <xf numFmtId="0" fontId="23" fillId="5" borderId="228" xfId="0" applyNumberFormat="1" applyFont="1" applyFill="1" applyBorder="1" applyAlignment="1" applyProtection="1">
      <alignment horizontal="center" vertical="center"/>
      <protection hidden="1"/>
    </xf>
    <xf numFmtId="166" fontId="23" fillId="0" borderId="104" xfId="0" applyNumberFormat="1" applyFont="1" applyFill="1" applyBorder="1" applyAlignment="1" applyProtection="1">
      <alignment horizontal="right" vertical="center"/>
      <protection locked="0"/>
    </xf>
    <xf numFmtId="166" fontId="23" fillId="0" borderId="66" xfId="0" applyNumberFormat="1" applyFont="1" applyFill="1" applyBorder="1" applyAlignment="1" applyProtection="1">
      <alignment horizontal="right" vertical="center"/>
      <protection locked="0"/>
    </xf>
    <xf numFmtId="166" fontId="23" fillId="0" borderId="93" xfId="0" applyNumberFormat="1" applyFont="1" applyFill="1" applyBorder="1" applyAlignment="1" applyProtection="1">
      <alignment horizontal="right" vertical="center"/>
      <protection locked="0"/>
    </xf>
    <xf numFmtId="166" fontId="23" fillId="14" borderId="118" xfId="0" applyNumberFormat="1" applyFont="1" applyFill="1" applyBorder="1" applyAlignment="1" applyProtection="1">
      <alignment horizontal="right" vertical="center"/>
    </xf>
    <xf numFmtId="166" fontId="23" fillId="0" borderId="148" xfId="0" applyNumberFormat="1" applyFont="1" applyFill="1" applyBorder="1" applyAlignment="1" applyProtection="1">
      <alignment horizontal="right" vertical="center"/>
      <protection locked="0"/>
    </xf>
    <xf numFmtId="166" fontId="16" fillId="0" borderId="57" xfId="0" applyNumberFormat="1" applyFont="1" applyFill="1" applyBorder="1" applyAlignment="1" applyProtection="1">
      <alignment horizontal="right" vertical="center"/>
      <protection locked="0"/>
    </xf>
    <xf numFmtId="166" fontId="16" fillId="0" borderId="56" xfId="0" applyNumberFormat="1" applyFont="1" applyFill="1" applyBorder="1" applyAlignment="1" applyProtection="1">
      <alignment horizontal="right" vertical="center"/>
      <protection locked="0"/>
    </xf>
    <xf numFmtId="166" fontId="16" fillId="0" borderId="109" xfId="0" applyNumberFormat="1" applyFont="1" applyFill="1" applyBorder="1" applyAlignment="1" applyProtection="1">
      <alignment horizontal="right" vertical="center"/>
      <protection locked="0"/>
    </xf>
    <xf numFmtId="166" fontId="16" fillId="0" borderId="110" xfId="0" applyNumberFormat="1" applyFont="1" applyFill="1" applyBorder="1" applyAlignment="1" applyProtection="1">
      <alignment horizontal="right" vertical="center"/>
      <protection locked="0"/>
    </xf>
    <xf numFmtId="166" fontId="16" fillId="0" borderId="66" xfId="0" applyNumberFormat="1" applyFont="1" applyFill="1" applyBorder="1" applyAlignment="1" applyProtection="1">
      <alignment horizontal="right" vertical="center"/>
      <protection locked="0"/>
    </xf>
    <xf numFmtId="166" fontId="16" fillId="0" borderId="93" xfId="0" applyNumberFormat="1" applyFont="1" applyFill="1" applyBorder="1" applyAlignment="1" applyProtection="1">
      <alignment horizontal="right" vertical="center"/>
      <protection locked="0"/>
    </xf>
    <xf numFmtId="166" fontId="23" fillId="0" borderId="109" xfId="0" applyNumberFormat="1" applyFont="1" applyFill="1" applyBorder="1" applyAlignment="1" applyProtection="1">
      <alignment horizontal="right" vertical="center"/>
      <protection locked="0"/>
    </xf>
    <xf numFmtId="0" fontId="36" fillId="0" borderId="0" xfId="0" applyNumberFormat="1" applyFont="1" applyFill="1" applyBorder="1" applyAlignment="1" applyProtection="1">
      <alignment vertical="center"/>
      <protection hidden="1"/>
    </xf>
    <xf numFmtId="0" fontId="16" fillId="0" borderId="46" xfId="0" applyFont="1" applyBorder="1" applyAlignment="1" applyProtection="1">
      <alignment vertical="center"/>
      <protection locked="0"/>
    </xf>
    <xf numFmtId="166" fontId="23" fillId="0" borderId="151" xfId="0" applyNumberFormat="1" applyFont="1" applyFill="1" applyBorder="1" applyAlignment="1" applyProtection="1">
      <alignment horizontal="right" vertical="center"/>
      <protection locked="0"/>
    </xf>
    <xf numFmtId="166" fontId="23" fillId="0" borderId="212" xfId="0" applyNumberFormat="1" applyFont="1" applyFill="1" applyBorder="1" applyAlignment="1" applyProtection="1">
      <alignment horizontal="right" vertical="center"/>
      <protection locked="0"/>
    </xf>
    <xf numFmtId="166" fontId="23" fillId="0" borderId="67" xfId="0" applyNumberFormat="1" applyFont="1" applyFill="1" applyBorder="1" applyAlignment="1" applyProtection="1">
      <alignment horizontal="right" vertical="center"/>
      <protection locked="0"/>
    </xf>
    <xf numFmtId="166" fontId="23" fillId="0" borderId="152" xfId="0" applyNumberFormat="1" applyFont="1" applyFill="1" applyBorder="1" applyAlignment="1" applyProtection="1">
      <alignment horizontal="right" vertical="center"/>
      <protection locked="0"/>
    </xf>
    <xf numFmtId="166" fontId="23" fillId="0" borderId="153" xfId="0" applyNumberFormat="1" applyFont="1" applyFill="1" applyBorder="1" applyAlignment="1" applyProtection="1">
      <alignment horizontal="right" vertical="center"/>
      <protection locked="0"/>
    </xf>
    <xf numFmtId="166" fontId="24" fillId="4" borderId="92" xfId="0" applyNumberFormat="1" applyFont="1" applyFill="1" applyBorder="1" applyAlignment="1" applyProtection="1">
      <alignment horizontal="right" vertical="center"/>
      <protection hidden="1"/>
    </xf>
    <xf numFmtId="0" fontId="165" fillId="0" borderId="0" xfId="0" applyFont="1" applyAlignment="1">
      <alignment vertical="center"/>
    </xf>
    <xf numFmtId="0" fontId="166" fillId="0" borderId="0" xfId="0" applyFont="1" applyAlignment="1">
      <alignment vertical="center"/>
    </xf>
    <xf numFmtId="0" fontId="165" fillId="0" borderId="0" xfId="0" applyFont="1" applyAlignment="1">
      <alignment horizontal="left" vertical="center" indent="3"/>
    </xf>
    <xf numFmtId="166" fontId="23" fillId="0" borderId="253" xfId="0" applyNumberFormat="1" applyFont="1" applyFill="1" applyBorder="1" applyAlignment="1" applyProtection="1">
      <alignment horizontal="right" vertical="center"/>
      <protection locked="0"/>
    </xf>
    <xf numFmtId="0" fontId="31" fillId="0" borderId="118" xfId="0" applyNumberFormat="1" applyFont="1" applyFill="1" applyBorder="1" applyAlignment="1" applyProtection="1">
      <alignment horizontal="left" vertical="center" indent="1"/>
      <protection locked="0" hidden="1"/>
    </xf>
    <xf numFmtId="0" fontId="23" fillId="0" borderId="126" xfId="0" applyNumberFormat="1" applyFont="1" applyFill="1" applyBorder="1" applyAlignment="1" applyProtection="1">
      <alignment horizontal="center" vertical="center"/>
      <protection locked="0" hidden="1"/>
    </xf>
    <xf numFmtId="0" fontId="16" fillId="4" borderId="19" xfId="0" applyFont="1" applyFill="1" applyBorder="1" applyProtection="1">
      <protection hidden="1"/>
    </xf>
    <xf numFmtId="0" fontId="44" fillId="4" borderId="20" xfId="0" applyNumberFormat="1" applyFont="1" applyFill="1" applyBorder="1" applyAlignment="1" applyProtection="1">
      <alignment horizontal="right" vertical="center"/>
      <protection hidden="1"/>
    </xf>
    <xf numFmtId="0" fontId="16" fillId="4" borderId="46" xfId="0" applyFont="1" applyFill="1" applyBorder="1" applyProtection="1">
      <protection hidden="1"/>
    </xf>
    <xf numFmtId="0" fontId="161" fillId="0" borderId="0" xfId="0" applyFont="1" applyAlignment="1">
      <alignment vertical="top"/>
    </xf>
    <xf numFmtId="0" fontId="23" fillId="52" borderId="2" xfId="0" applyNumberFormat="1" applyFont="1" applyFill="1" applyBorder="1" applyAlignment="1" applyProtection="1">
      <alignment vertical="center"/>
      <protection locked="0" hidden="1"/>
    </xf>
    <xf numFmtId="0" fontId="0" fillId="52" borderId="2" xfId="0" applyFill="1" applyBorder="1" applyAlignment="1" applyProtection="1">
      <alignment vertical="center"/>
      <protection locked="0"/>
    </xf>
    <xf numFmtId="0" fontId="23" fillId="52" borderId="2" xfId="0" applyNumberFormat="1" applyFont="1" applyFill="1" applyBorder="1" applyAlignment="1" applyProtection="1">
      <alignment horizontal="left" vertical="center"/>
      <protection locked="0" hidden="1"/>
    </xf>
    <xf numFmtId="0" fontId="0" fillId="52" borderId="2" xfId="0" applyFill="1" applyBorder="1" applyAlignment="1" applyProtection="1">
      <alignment horizontal="left" vertical="center"/>
      <protection locked="0"/>
    </xf>
    <xf numFmtId="0" fontId="0" fillId="0" borderId="93" xfId="0" applyBorder="1" applyAlignment="1" applyProtection="1">
      <alignment horizontal="left" vertical="center"/>
    </xf>
    <xf numFmtId="0" fontId="0" fillId="0" borderId="67" xfId="0" applyBorder="1" applyAlignment="1" applyProtection="1">
      <alignment horizontal="left" vertical="center"/>
    </xf>
    <xf numFmtId="0" fontId="23" fillId="0" borderId="156" xfId="0" applyNumberFormat="1" applyFont="1" applyFill="1" applyBorder="1" applyAlignment="1" applyProtection="1">
      <alignment horizontal="center" vertical="center"/>
      <protection locked="0" hidden="1"/>
    </xf>
    <xf numFmtId="0" fontId="23" fillId="0" borderId="128" xfId="0" applyNumberFormat="1" applyFont="1" applyFill="1" applyBorder="1" applyAlignment="1" applyProtection="1">
      <alignment horizontal="center" vertical="center"/>
      <protection locked="0" hidden="1"/>
    </xf>
    <xf numFmtId="166" fontId="23" fillId="0" borderId="93" xfId="0" applyNumberFormat="1" applyFont="1" applyFill="1" applyBorder="1" applyAlignment="1" applyProtection="1">
      <alignment horizontal="right" vertical="center"/>
      <protection locked="0" hidden="1"/>
    </xf>
    <xf numFmtId="0" fontId="31" fillId="14" borderId="0" xfId="0" applyFont="1" applyFill="1" applyBorder="1" applyAlignment="1">
      <alignment horizontal="left" vertical="center" indent="1"/>
    </xf>
    <xf numFmtId="0" fontId="31" fillId="14" borderId="72" xfId="0" applyFont="1" applyFill="1" applyBorder="1" applyAlignment="1">
      <alignment horizontal="left" vertical="center" indent="1"/>
    </xf>
    <xf numFmtId="166" fontId="102" fillId="14" borderId="119" xfId="0" applyNumberFormat="1" applyFont="1" applyFill="1" applyBorder="1" applyAlignment="1" applyProtection="1">
      <alignment horizontal="right" vertical="center"/>
      <protection hidden="1"/>
    </xf>
    <xf numFmtId="0" fontId="160" fillId="0" borderId="0" xfId="0" applyFont="1" applyFill="1" applyBorder="1" applyAlignment="1" applyProtection="1">
      <alignment horizontal="right" vertical="center" wrapText="1"/>
      <protection hidden="1"/>
    </xf>
    <xf numFmtId="0" fontId="0" fillId="0" borderId="0" xfId="0" applyFill="1" applyBorder="1" applyAlignment="1" applyProtection="1">
      <alignment horizontal="center" vertical="center" wrapText="1"/>
      <protection locked="0" hidden="1"/>
    </xf>
    <xf numFmtId="0" fontId="0" fillId="0" borderId="93" xfId="0" applyBorder="1" applyAlignment="1" applyProtection="1">
      <alignment vertical="center"/>
      <protection hidden="1"/>
    </xf>
    <xf numFmtId="0" fontId="0" fillId="0" borderId="51" xfId="0" applyBorder="1" applyAlignment="1" applyProtection="1">
      <alignment vertical="center"/>
    </xf>
    <xf numFmtId="0" fontId="0" fillId="0" borderId="93" xfId="0" applyFill="1" applyBorder="1" applyAlignment="1" applyProtection="1">
      <alignment vertical="center"/>
      <protection hidden="1"/>
    </xf>
    <xf numFmtId="0" fontId="0" fillId="0" borderId="93" xfId="0" applyFill="1" applyBorder="1" applyProtection="1"/>
    <xf numFmtId="0" fontId="20" fillId="0" borderId="93" xfId="0" applyFont="1" applyFill="1" applyBorder="1" applyAlignment="1" applyProtection="1">
      <alignment vertical="center"/>
    </xf>
    <xf numFmtId="0" fontId="31" fillId="52" borderId="93" xfId="0" applyNumberFormat="1" applyFont="1" applyFill="1" applyBorder="1" applyAlignment="1" applyProtection="1">
      <alignment vertical="center"/>
      <protection locked="0" hidden="1"/>
    </xf>
    <xf numFmtId="166" fontId="32" fillId="5" borderId="115" xfId="0" applyNumberFormat="1" applyFont="1" applyFill="1" applyBorder="1" applyAlignment="1" applyProtection="1">
      <alignment horizontal="right" vertical="center"/>
      <protection hidden="1"/>
    </xf>
    <xf numFmtId="166" fontId="31" fillId="4" borderId="75" xfId="0" applyNumberFormat="1" applyFont="1" applyFill="1" applyBorder="1" applyAlignment="1" applyProtection="1">
      <alignment horizontal="right" vertical="center"/>
      <protection hidden="1"/>
    </xf>
    <xf numFmtId="166" fontId="32" fillId="5" borderId="74" xfId="0" applyNumberFormat="1" applyFont="1" applyFill="1" applyBorder="1" applyAlignment="1" applyProtection="1">
      <alignment horizontal="right" vertical="center"/>
      <protection hidden="1"/>
    </xf>
    <xf numFmtId="166" fontId="31" fillId="4" borderId="72" xfId="0" applyNumberFormat="1" applyFont="1" applyFill="1" applyBorder="1" applyAlignment="1" applyProtection="1">
      <alignment horizontal="right" vertical="center"/>
      <protection hidden="1"/>
    </xf>
    <xf numFmtId="166" fontId="32" fillId="5" borderId="80" xfId="0" applyNumberFormat="1" applyFont="1" applyFill="1" applyBorder="1" applyAlignment="1" applyProtection="1">
      <alignment horizontal="right" vertical="center"/>
      <protection hidden="1"/>
    </xf>
    <xf numFmtId="166" fontId="31" fillId="4" borderId="66" xfId="0" applyNumberFormat="1" applyFont="1" applyFill="1" applyBorder="1" applyAlignment="1" applyProtection="1">
      <alignment horizontal="right" vertical="center"/>
      <protection hidden="1"/>
    </xf>
    <xf numFmtId="166" fontId="44" fillId="4" borderId="1" xfId="0" applyNumberFormat="1" applyFont="1" applyFill="1" applyBorder="1" applyAlignment="1" applyProtection="1">
      <alignment horizontal="right" vertical="center"/>
      <protection hidden="1"/>
    </xf>
    <xf numFmtId="166" fontId="101" fillId="4" borderId="254" xfId="0" applyNumberFormat="1" applyFont="1" applyFill="1" applyBorder="1" applyAlignment="1" applyProtection="1">
      <alignment horizontal="right" vertical="center"/>
      <protection hidden="1"/>
    </xf>
    <xf numFmtId="166" fontId="100" fillId="10" borderId="199" xfId="0" applyNumberFormat="1" applyFont="1" applyFill="1" applyBorder="1" applyAlignment="1" applyProtection="1">
      <alignment horizontal="right" vertical="center"/>
      <protection hidden="1"/>
    </xf>
    <xf numFmtId="166" fontId="38" fillId="9" borderId="206" xfId="0" applyNumberFormat="1" applyFont="1" applyFill="1" applyBorder="1" applyAlignment="1" applyProtection="1">
      <alignment horizontal="right" vertical="center"/>
      <protection hidden="1"/>
    </xf>
    <xf numFmtId="166" fontId="31" fillId="4" borderId="5" xfId="0" applyNumberFormat="1" applyFont="1" applyFill="1" applyBorder="1" applyAlignment="1" applyProtection="1">
      <alignment horizontal="right" vertical="center"/>
      <protection hidden="1"/>
    </xf>
    <xf numFmtId="1" fontId="52" fillId="0" borderId="2" xfId="0" applyNumberFormat="1" applyFont="1" applyFill="1" applyBorder="1" applyAlignment="1" applyProtection="1">
      <alignment horizontal="right" vertical="center"/>
      <protection locked="0"/>
    </xf>
    <xf numFmtId="1" fontId="52" fillId="5" borderId="41" xfId="0" applyNumberFormat="1" applyFont="1" applyFill="1" applyBorder="1" applyAlignment="1" applyProtection="1">
      <alignment horizontal="right" vertical="center"/>
      <protection hidden="1"/>
    </xf>
    <xf numFmtId="1" fontId="20" fillId="22" borderId="163" xfId="0" applyNumberFormat="1" applyFont="1" applyFill="1" applyBorder="1" applyAlignment="1" applyProtection="1">
      <alignment horizontal="right" vertical="center"/>
      <protection hidden="1"/>
    </xf>
    <xf numFmtId="1" fontId="20" fillId="3" borderId="157" xfId="0" applyNumberFormat="1" applyFont="1" applyFill="1" applyBorder="1" applyAlignment="1" applyProtection="1">
      <alignment horizontal="right" vertical="center"/>
      <protection hidden="1"/>
    </xf>
    <xf numFmtId="1" fontId="46" fillId="0" borderId="2" xfId="0" applyNumberFormat="1" applyFont="1" applyBorder="1" applyAlignment="1" applyProtection="1">
      <alignment horizontal="right" vertical="center"/>
      <protection locked="0"/>
    </xf>
    <xf numFmtId="1" fontId="46" fillId="0" borderId="58" xfId="0" applyNumberFormat="1" applyFont="1" applyBorder="1" applyAlignment="1" applyProtection="1">
      <alignment horizontal="right" vertical="center"/>
      <protection locked="0"/>
    </xf>
    <xf numFmtId="1" fontId="20" fillId="3" borderId="207" xfId="0" applyNumberFormat="1" applyFont="1" applyFill="1" applyBorder="1" applyAlignment="1" applyProtection="1">
      <alignment horizontal="right" vertical="center"/>
      <protection hidden="1"/>
    </xf>
    <xf numFmtId="1" fontId="46" fillId="49" borderId="14" xfId="0" applyNumberFormat="1" applyFont="1" applyFill="1" applyBorder="1" applyAlignment="1" applyProtection="1">
      <alignment horizontal="right" vertical="center"/>
      <protection locked="0"/>
    </xf>
    <xf numFmtId="1" fontId="20" fillId="22" borderId="157" xfId="0" applyNumberFormat="1" applyFont="1" applyFill="1" applyBorder="1" applyAlignment="1" applyProtection="1">
      <alignment horizontal="right" vertical="center"/>
      <protection hidden="1"/>
    </xf>
    <xf numFmtId="1" fontId="46" fillId="49" borderId="58" xfId="0" applyNumberFormat="1" applyFont="1" applyFill="1" applyBorder="1" applyAlignment="1" applyProtection="1">
      <alignment horizontal="right" vertical="center"/>
      <protection locked="0"/>
    </xf>
    <xf numFmtId="1" fontId="46" fillId="49" borderId="18" xfId="0" applyNumberFormat="1" applyFont="1" applyFill="1" applyBorder="1" applyAlignment="1" applyProtection="1">
      <alignment horizontal="right" vertical="center"/>
      <protection locked="0"/>
    </xf>
    <xf numFmtId="1" fontId="52" fillId="49" borderId="18" xfId="0" applyNumberFormat="1" applyFont="1" applyFill="1" applyBorder="1" applyAlignment="1" applyProtection="1">
      <alignment horizontal="right" vertical="center"/>
      <protection hidden="1"/>
    </xf>
    <xf numFmtId="1" fontId="20" fillId="50" borderId="157" xfId="0" applyNumberFormat="1" applyFont="1" applyFill="1" applyBorder="1" applyAlignment="1" applyProtection="1">
      <alignment horizontal="right" vertical="center"/>
      <protection hidden="1"/>
    </xf>
    <xf numFmtId="1" fontId="20" fillId="22" borderId="158" xfId="0" applyNumberFormat="1" applyFont="1" applyFill="1" applyBorder="1" applyAlignment="1" applyProtection="1">
      <alignment horizontal="right" vertical="center"/>
      <protection hidden="1"/>
    </xf>
    <xf numFmtId="0" fontId="0" fillId="0" borderId="2" xfId="0" applyBorder="1" applyAlignment="1" applyProtection="1">
      <alignment horizontal="left" indent="1"/>
      <protection hidden="1"/>
    </xf>
    <xf numFmtId="0" fontId="31" fillId="0" borderId="75" xfId="0" applyNumberFormat="1" applyFont="1" applyFill="1" applyBorder="1" applyAlignment="1" applyProtection="1">
      <alignment horizontal="left" vertical="center" indent="1"/>
      <protection locked="0"/>
    </xf>
    <xf numFmtId="166" fontId="100" fillId="10" borderId="106" xfId="0" applyNumberFormat="1" applyFont="1" applyFill="1" applyBorder="1" applyAlignment="1" applyProtection="1">
      <alignment horizontal="right" vertical="center"/>
      <protection hidden="1"/>
    </xf>
    <xf numFmtId="166" fontId="31" fillId="4" borderId="118" xfId="0" applyNumberFormat="1" applyFont="1" applyFill="1" applyBorder="1" applyAlignment="1" applyProtection="1">
      <alignment horizontal="right" vertical="center"/>
      <protection hidden="1"/>
    </xf>
    <xf numFmtId="166" fontId="31" fillId="4" borderId="57" xfId="0" applyNumberFormat="1" applyFont="1" applyFill="1" applyBorder="1" applyAlignment="1" applyProtection="1">
      <alignment horizontal="right" vertical="center"/>
      <protection hidden="1"/>
    </xf>
    <xf numFmtId="166" fontId="31" fillId="4" borderId="78" xfId="0" applyNumberFormat="1" applyFont="1" applyFill="1" applyBorder="1" applyAlignment="1" applyProtection="1">
      <alignment horizontal="right" vertical="center"/>
      <protection hidden="1"/>
    </xf>
    <xf numFmtId="166" fontId="31" fillId="4" borderId="1" xfId="0" applyNumberFormat="1" applyFont="1" applyFill="1" applyBorder="1" applyAlignment="1" applyProtection="1">
      <alignment horizontal="right" vertical="center"/>
      <protection hidden="1"/>
    </xf>
    <xf numFmtId="166" fontId="32" fillId="5" borderId="82" xfId="0" applyNumberFormat="1" applyFont="1" applyFill="1" applyBorder="1" applyAlignment="1" applyProtection="1">
      <alignment horizontal="right" vertical="center"/>
      <protection hidden="1"/>
    </xf>
    <xf numFmtId="166" fontId="31" fillId="4" borderId="85" xfId="0" applyNumberFormat="1" applyFont="1" applyFill="1" applyBorder="1" applyAlignment="1" applyProtection="1">
      <alignment horizontal="right" vertical="center"/>
      <protection hidden="1"/>
    </xf>
    <xf numFmtId="1" fontId="20" fillId="5" borderId="2" xfId="0" applyNumberFormat="1" applyFont="1" applyFill="1" applyBorder="1" applyAlignment="1" applyProtection="1">
      <alignment horizontal="right" vertical="center"/>
      <protection hidden="1"/>
    </xf>
    <xf numFmtId="1" fontId="20" fillId="0" borderId="2" xfId="0" applyNumberFormat="1" applyFont="1" applyFill="1" applyBorder="1" applyAlignment="1" applyProtection="1">
      <alignment horizontal="right" vertical="center"/>
      <protection locked="0"/>
    </xf>
    <xf numFmtId="1" fontId="46" fillId="4" borderId="15" xfId="0" applyNumberFormat="1" applyFont="1" applyFill="1" applyBorder="1" applyAlignment="1" applyProtection="1">
      <alignment horizontal="right" vertical="center"/>
      <protection hidden="1"/>
    </xf>
    <xf numFmtId="1" fontId="46" fillId="0" borderId="1" xfId="0" applyNumberFormat="1" applyFont="1" applyBorder="1" applyAlignment="1" applyProtection="1">
      <alignment horizontal="right" vertical="center"/>
      <protection locked="0"/>
    </xf>
    <xf numFmtId="1" fontId="46" fillId="0" borderId="51" xfId="0" applyNumberFormat="1" applyFont="1" applyBorder="1" applyAlignment="1" applyProtection="1">
      <alignment horizontal="right" vertical="center"/>
      <protection locked="0"/>
    </xf>
    <xf numFmtId="1" fontId="46" fillId="4" borderId="46" xfId="0" applyNumberFormat="1" applyFont="1" applyFill="1" applyBorder="1" applyAlignment="1" applyProtection="1">
      <alignment horizontal="right" vertical="center"/>
      <protection hidden="1"/>
    </xf>
    <xf numFmtId="1" fontId="46" fillId="4" borderId="41" xfId="0" applyNumberFormat="1" applyFont="1" applyFill="1" applyBorder="1" applyAlignment="1" applyProtection="1">
      <alignment horizontal="right" vertical="center"/>
      <protection hidden="1"/>
    </xf>
    <xf numFmtId="1" fontId="46" fillId="14" borderId="14" xfId="0" applyNumberFormat="1" applyFont="1" applyFill="1" applyBorder="1" applyAlignment="1" applyProtection="1">
      <alignment horizontal="right" vertical="center"/>
    </xf>
    <xf numFmtId="1" fontId="46" fillId="14" borderId="133" xfId="0" applyNumberFormat="1" applyFont="1" applyFill="1" applyBorder="1" applyAlignment="1" applyProtection="1">
      <alignment horizontal="right" vertical="center"/>
    </xf>
    <xf numFmtId="1" fontId="0" fillId="0" borderId="5" xfId="0" applyNumberFormat="1" applyBorder="1" applyAlignment="1" applyProtection="1">
      <alignment horizontal="right" vertical="center"/>
      <protection locked="0"/>
    </xf>
    <xf numFmtId="1" fontId="0" fillId="0" borderId="6" xfId="0" applyNumberFormat="1" applyBorder="1" applyAlignment="1" applyProtection="1">
      <alignment horizontal="right" vertical="center"/>
      <protection locked="0"/>
    </xf>
    <xf numFmtId="1" fontId="46" fillId="14" borderId="163" xfId="0" applyNumberFormat="1" applyFont="1" applyFill="1" applyBorder="1" applyAlignment="1" applyProtection="1">
      <alignment horizontal="right" vertical="center"/>
      <protection hidden="1"/>
    </xf>
    <xf numFmtId="1" fontId="20" fillId="4" borderId="2" xfId="0" applyNumberFormat="1" applyFont="1" applyFill="1" applyBorder="1" applyAlignment="1" applyProtection="1">
      <alignment horizontal="right" vertical="center"/>
      <protection hidden="1"/>
    </xf>
    <xf numFmtId="1" fontId="20" fillId="10" borderId="161" xfId="0" applyNumberFormat="1" applyFont="1" applyFill="1" applyBorder="1" applyAlignment="1" applyProtection="1">
      <alignment horizontal="right" vertical="center" wrapText="1"/>
      <protection hidden="1"/>
    </xf>
    <xf numFmtId="1" fontId="13" fillId="0" borderId="2" xfId="0" applyNumberFormat="1" applyFont="1" applyFill="1" applyBorder="1" applyAlignment="1" applyProtection="1">
      <alignment horizontal="right" vertical="center"/>
      <protection locked="0" hidden="1"/>
    </xf>
    <xf numFmtId="1" fontId="13" fillId="0" borderId="58" xfId="0" applyNumberFormat="1" applyFont="1" applyFill="1" applyBorder="1" applyAlignment="1" applyProtection="1">
      <alignment horizontal="right" vertical="center"/>
      <protection locked="0" hidden="1"/>
    </xf>
    <xf numFmtId="1" fontId="20" fillId="4" borderId="161" xfId="0" applyNumberFormat="1" applyFont="1" applyFill="1" applyBorder="1" applyAlignment="1" applyProtection="1">
      <alignment horizontal="right" vertical="center" wrapText="1"/>
      <protection hidden="1"/>
    </xf>
    <xf numFmtId="1" fontId="20" fillId="0" borderId="58" xfId="0" applyNumberFormat="1" applyFont="1" applyFill="1" applyBorder="1" applyAlignment="1" applyProtection="1">
      <alignment horizontal="right" vertical="center"/>
      <protection locked="0"/>
    </xf>
    <xf numFmtId="1" fontId="52" fillId="0" borderId="58" xfId="0" applyNumberFormat="1" applyFont="1" applyFill="1" applyBorder="1" applyAlignment="1" applyProtection="1">
      <alignment horizontal="right" vertical="center"/>
      <protection locked="0"/>
    </xf>
    <xf numFmtId="1" fontId="48" fillId="4" borderId="157" xfId="0" applyNumberFormat="1" applyFont="1" applyFill="1" applyBorder="1" applyAlignment="1" applyProtection="1">
      <alignment horizontal="right" vertical="center"/>
      <protection hidden="1"/>
    </xf>
    <xf numFmtId="1" fontId="48" fillId="3" borderId="157" xfId="0" applyNumberFormat="1" applyFont="1" applyFill="1" applyBorder="1" applyAlignment="1" applyProtection="1">
      <alignment horizontal="right" vertical="center"/>
      <protection hidden="1"/>
    </xf>
    <xf numFmtId="1" fontId="48" fillId="3" borderId="158" xfId="0" applyNumberFormat="1" applyFont="1" applyFill="1" applyBorder="1" applyAlignment="1" applyProtection="1">
      <alignment horizontal="right" vertical="center"/>
      <protection hidden="1"/>
    </xf>
    <xf numFmtId="1" fontId="48" fillId="14" borderId="207" xfId="0" applyNumberFormat="1" applyFont="1" applyFill="1" applyBorder="1" applyAlignment="1" applyProtection="1">
      <alignment horizontal="right" vertical="center"/>
      <protection hidden="1"/>
    </xf>
    <xf numFmtId="1" fontId="48" fillId="14" borderId="157" xfId="0" applyNumberFormat="1" applyFont="1" applyFill="1" applyBorder="1" applyAlignment="1" applyProtection="1">
      <alignment horizontal="right" vertical="center"/>
      <protection hidden="1"/>
    </xf>
    <xf numFmtId="1" fontId="52" fillId="5" borderId="15" xfId="0" applyNumberFormat="1" applyFont="1" applyFill="1" applyBorder="1" applyAlignment="1" applyProtection="1">
      <alignment horizontal="right" vertical="center"/>
      <protection hidden="1"/>
    </xf>
    <xf numFmtId="1" fontId="46" fillId="0" borderId="14" xfId="0" applyNumberFormat="1" applyFont="1" applyBorder="1" applyAlignment="1" applyProtection="1">
      <alignment horizontal="right" vertical="center"/>
      <protection locked="0"/>
    </xf>
    <xf numFmtId="1" fontId="46" fillId="0" borderId="133" xfId="0" applyNumberFormat="1" applyFont="1" applyBorder="1" applyAlignment="1" applyProtection="1">
      <alignment horizontal="right" vertical="center"/>
      <protection locked="0"/>
    </xf>
    <xf numFmtId="0" fontId="5" fillId="2" borderId="0" xfId="0" quotePrefix="1" applyFont="1" applyFill="1" applyAlignment="1" applyProtection="1">
      <alignment horizontal="center"/>
    </xf>
    <xf numFmtId="1" fontId="46" fillId="49" borderId="36" xfId="0" applyNumberFormat="1" applyFont="1" applyFill="1" applyBorder="1" applyAlignment="1" applyProtection="1">
      <alignment horizontal="right" vertical="center"/>
      <protection locked="0"/>
    </xf>
    <xf numFmtId="1" fontId="46" fillId="49" borderId="15" xfId="0" applyNumberFormat="1" applyFont="1" applyFill="1" applyBorder="1" applyAlignment="1" applyProtection="1">
      <alignment horizontal="right" vertical="center"/>
      <protection locked="0"/>
    </xf>
    <xf numFmtId="1" fontId="52" fillId="0" borderId="22" xfId="0" applyNumberFormat="1" applyFont="1" applyFill="1" applyBorder="1" applyAlignment="1" applyProtection="1">
      <alignment horizontal="right" vertical="center"/>
      <protection locked="0"/>
    </xf>
    <xf numFmtId="1" fontId="46" fillId="0" borderId="22" xfId="0" applyNumberFormat="1" applyFont="1" applyBorder="1" applyAlignment="1" applyProtection="1">
      <alignment horizontal="right" vertical="center"/>
      <protection locked="0"/>
    </xf>
    <xf numFmtId="0" fontId="0" fillId="0" borderId="66" xfId="0" applyBorder="1" applyProtection="1"/>
    <xf numFmtId="1" fontId="9" fillId="4" borderId="159" xfId="0" applyNumberFormat="1" applyFont="1" applyFill="1" applyBorder="1" applyAlignment="1" applyProtection="1">
      <alignment horizontal="center" vertical="center" wrapText="1" readingOrder="1"/>
      <protection hidden="1"/>
    </xf>
    <xf numFmtId="2" fontId="28" fillId="14" borderId="44" xfId="0" applyNumberFormat="1" applyFont="1" applyFill="1" applyBorder="1" applyAlignment="1" applyProtection="1">
      <alignment horizontal="center" vertical="center" wrapText="1"/>
    </xf>
    <xf numFmtId="2" fontId="28" fillId="14" borderId="2" xfId="0" applyNumberFormat="1" applyFont="1" applyFill="1" applyBorder="1" applyAlignment="1" applyProtection="1">
      <alignment horizontal="center" vertical="center" wrapText="1"/>
    </xf>
    <xf numFmtId="2" fontId="28" fillId="14" borderId="66" xfId="0" applyNumberFormat="1" applyFont="1" applyFill="1" applyBorder="1" applyAlignment="1" applyProtection="1">
      <alignment horizontal="center" vertical="center" wrapText="1"/>
    </xf>
    <xf numFmtId="2" fontId="28" fillId="14" borderId="97" xfId="0" applyNumberFormat="1" applyFont="1" applyFill="1" applyBorder="1" applyAlignment="1" applyProtection="1">
      <alignment horizontal="center" vertical="center" wrapText="1"/>
    </xf>
    <xf numFmtId="0" fontId="2" fillId="2" borderId="0" xfId="42" applyFill="1" applyProtection="1">
      <protection hidden="1"/>
    </xf>
    <xf numFmtId="0" fontId="2" fillId="2" borderId="0" xfId="42" applyNumberFormat="1" applyFill="1" applyProtection="1">
      <protection hidden="1"/>
    </xf>
    <xf numFmtId="0" fontId="2" fillId="2" borderId="0" xfId="42" applyFill="1" applyAlignment="1" applyProtection="1">
      <alignment horizontal="right" vertical="center"/>
      <protection hidden="1"/>
    </xf>
    <xf numFmtId="0" fontId="2" fillId="2" borderId="0" xfId="42" applyFill="1"/>
    <xf numFmtId="0" fontId="18" fillId="2" borderId="0" xfId="42" applyFont="1" applyFill="1" applyProtection="1">
      <protection hidden="1"/>
    </xf>
    <xf numFmtId="1" fontId="10" fillId="2" borderId="0" xfId="42" applyNumberFormat="1" applyFont="1" applyFill="1" applyAlignment="1" applyProtection="1">
      <protection hidden="1"/>
    </xf>
    <xf numFmtId="0" fontId="10" fillId="2" borderId="0" xfId="42" applyFont="1" applyFill="1" applyAlignment="1" applyProtection="1">
      <protection hidden="1"/>
    </xf>
    <xf numFmtId="0" fontId="2" fillId="2" borderId="0" xfId="42" applyFill="1" applyAlignment="1" applyProtection="1">
      <alignment horizontal="center"/>
      <protection hidden="1"/>
    </xf>
    <xf numFmtId="0" fontId="28" fillId="2" borderId="0" xfId="42" applyFont="1" applyFill="1" applyAlignment="1" applyProtection="1">
      <alignment horizontal="justify" vertical="center" wrapText="1"/>
      <protection hidden="1"/>
    </xf>
    <xf numFmtId="0" fontId="35" fillId="2" borderId="10" xfId="42" applyFont="1" applyFill="1" applyBorder="1" applyAlignment="1" applyProtection="1">
      <alignment horizontal="center" vertical="center" wrapText="1"/>
      <protection hidden="1"/>
    </xf>
    <xf numFmtId="0" fontId="35" fillId="2" borderId="2" xfId="42" applyFont="1" applyFill="1" applyBorder="1" applyAlignment="1" applyProtection="1">
      <alignment horizontal="center" vertical="center" wrapText="1"/>
      <protection hidden="1"/>
    </xf>
    <xf numFmtId="0" fontId="35" fillId="2" borderId="255" xfId="42" applyFont="1" applyFill="1" applyBorder="1" applyAlignment="1" applyProtection="1">
      <alignment horizontal="center" vertical="center"/>
      <protection hidden="1"/>
    </xf>
    <xf numFmtId="0" fontId="29" fillId="2" borderId="258" xfId="42" applyFont="1" applyFill="1" applyBorder="1" applyAlignment="1" applyProtection="1">
      <alignment vertical="center"/>
      <protection hidden="1"/>
    </xf>
    <xf numFmtId="0" fontId="35" fillId="2" borderId="258" xfId="42" applyFont="1" applyFill="1" applyBorder="1" applyAlignment="1" applyProtection="1">
      <alignment vertical="center"/>
      <protection hidden="1"/>
    </xf>
    <xf numFmtId="0" fontId="172" fillId="2" borderId="256" xfId="42" applyFont="1" applyFill="1" applyBorder="1" applyAlignment="1" applyProtection="1">
      <alignment horizontal="right" vertical="center"/>
      <protection hidden="1"/>
    </xf>
    <xf numFmtId="4" fontId="23" fillId="5" borderId="2" xfId="42" applyNumberFormat="1" applyFont="1" applyFill="1" applyBorder="1" applyAlignment="1" applyProtection="1">
      <alignment horizontal="right" vertical="center"/>
      <protection locked="0"/>
    </xf>
    <xf numFmtId="4" fontId="23" fillId="5" borderId="22" xfId="42" applyNumberFormat="1" applyFont="1" applyFill="1" applyBorder="1" applyAlignment="1" applyProtection="1">
      <alignment horizontal="right" vertical="center"/>
      <protection locked="0"/>
    </xf>
    <xf numFmtId="170" fontId="24" fillId="2" borderId="41" xfId="4" applyNumberFormat="1" applyFont="1" applyFill="1" applyBorder="1" applyAlignment="1" applyProtection="1">
      <alignment vertical="center"/>
      <protection hidden="1"/>
    </xf>
    <xf numFmtId="0" fontId="23" fillId="2" borderId="23" xfId="42" applyFont="1" applyFill="1" applyBorder="1" applyAlignment="1" applyProtection="1">
      <alignment vertical="center"/>
      <protection hidden="1"/>
    </xf>
    <xf numFmtId="0" fontId="35" fillId="2" borderId="211" xfId="42" applyFont="1" applyFill="1" applyBorder="1" applyAlignment="1" applyProtection="1">
      <alignment horizontal="center" vertical="center"/>
      <protection hidden="1"/>
    </xf>
    <xf numFmtId="0" fontId="35" fillId="2" borderId="211" xfId="42" applyFont="1" applyFill="1" applyBorder="1" applyAlignment="1" applyProtection="1">
      <alignment vertical="center"/>
      <protection hidden="1"/>
    </xf>
    <xf numFmtId="0" fontId="35" fillId="2" borderId="25" xfId="42" applyFont="1" applyFill="1" applyBorder="1" applyAlignment="1" applyProtection="1">
      <alignment vertical="center"/>
      <protection hidden="1"/>
    </xf>
    <xf numFmtId="0" fontId="23" fillId="2" borderId="19" xfId="42" applyFont="1" applyFill="1" applyBorder="1" applyAlignment="1" applyProtection="1">
      <alignment vertical="center"/>
      <protection hidden="1"/>
    </xf>
    <xf numFmtId="0" fontId="35" fillId="2" borderId="21" xfId="42" applyFont="1" applyFill="1" applyBorder="1" applyAlignment="1" applyProtection="1">
      <alignment vertical="center"/>
      <protection hidden="1"/>
    </xf>
    <xf numFmtId="0" fontId="35" fillId="2" borderId="18" xfId="42" applyFont="1" applyFill="1" applyBorder="1" applyAlignment="1" applyProtection="1">
      <alignment vertical="center"/>
      <protection hidden="1"/>
    </xf>
    <xf numFmtId="0" fontId="35" fillId="2" borderId="22" xfId="42" applyFont="1" applyFill="1" applyBorder="1" applyAlignment="1" applyProtection="1">
      <alignment vertical="center"/>
      <protection hidden="1"/>
    </xf>
    <xf numFmtId="0" fontId="23" fillId="2" borderId="17" xfId="42" applyFont="1" applyFill="1" applyBorder="1" applyAlignment="1" applyProtection="1">
      <alignment vertical="center"/>
      <protection hidden="1"/>
    </xf>
    <xf numFmtId="0" fontId="35" fillId="2" borderId="18" xfId="42" applyFont="1" applyFill="1" applyBorder="1" applyAlignment="1" applyProtection="1">
      <alignment horizontal="center" vertical="center"/>
      <protection hidden="1"/>
    </xf>
    <xf numFmtId="0" fontId="35" fillId="2" borderId="259" xfId="42" applyFont="1" applyFill="1" applyBorder="1" applyAlignment="1" applyProtection="1">
      <alignment vertical="center"/>
      <protection hidden="1"/>
    </xf>
    <xf numFmtId="0" fontId="35" fillId="2" borderId="17" xfId="42" applyFont="1" applyFill="1" applyBorder="1" applyAlignment="1" applyProtection="1">
      <alignment horizontal="right"/>
      <protection hidden="1"/>
    </xf>
    <xf numFmtId="0" fontId="23" fillId="2" borderId="18" xfId="42" applyNumberFormat="1" applyFont="1" applyFill="1" applyBorder="1" applyAlignment="1" applyProtection="1">
      <alignment horizontal="left" vertical="center" wrapText="1"/>
      <protection hidden="1"/>
    </xf>
    <xf numFmtId="0" fontId="35" fillId="2" borderId="18" xfId="42" applyNumberFormat="1" applyFont="1" applyFill="1" applyBorder="1" applyAlignment="1" applyProtection="1">
      <alignment horizontal="left" vertical="center"/>
      <protection hidden="1"/>
    </xf>
    <xf numFmtId="0" fontId="35" fillId="2" borderId="22" xfId="42" applyFont="1" applyFill="1" applyBorder="1" applyProtection="1">
      <protection hidden="1"/>
    </xf>
    <xf numFmtId="4" fontId="73" fillId="0" borderId="2" xfId="42" applyNumberFormat="1" applyFont="1" applyFill="1" applyBorder="1" applyAlignment="1" applyProtection="1">
      <alignment horizontal="right" vertical="center"/>
      <protection hidden="1"/>
    </xf>
    <xf numFmtId="4" fontId="73" fillId="2" borderId="41" xfId="4" applyNumberFormat="1" applyFont="1" applyFill="1" applyBorder="1" applyAlignment="1" applyProtection="1">
      <alignment vertical="center"/>
      <protection hidden="1"/>
    </xf>
    <xf numFmtId="0" fontId="2" fillId="2" borderId="0" xfId="42" applyFill="1" applyAlignment="1">
      <alignment vertical="center"/>
    </xf>
    <xf numFmtId="4" fontId="28" fillId="5" borderId="2" xfId="42" applyNumberFormat="1" applyFont="1" applyFill="1" applyBorder="1" applyAlignment="1" applyProtection="1">
      <alignment horizontal="right" vertical="center"/>
      <protection locked="0"/>
    </xf>
    <xf numFmtId="170" fontId="29" fillId="2" borderId="41" xfId="4" applyNumberFormat="1" applyFont="1" applyFill="1" applyBorder="1" applyAlignment="1" applyProtection="1">
      <alignment vertical="center"/>
      <protection hidden="1"/>
    </xf>
    <xf numFmtId="0" fontId="37" fillId="2" borderId="0" xfId="42" applyFont="1" applyFill="1" applyAlignment="1" applyProtection="1">
      <alignment vertical="center"/>
      <protection hidden="1"/>
    </xf>
    <xf numFmtId="0" fontId="23" fillId="2" borderId="0" xfId="42" applyFont="1" applyFill="1" applyAlignment="1" applyProtection="1">
      <alignment vertical="center"/>
      <protection hidden="1"/>
    </xf>
    <xf numFmtId="44" fontId="23" fillId="2" borderId="0" xfId="4" applyFont="1" applyFill="1" applyAlignment="1" applyProtection="1">
      <alignment vertical="center"/>
      <protection hidden="1"/>
    </xf>
    <xf numFmtId="0" fontId="23" fillId="2" borderId="0" xfId="42" applyFont="1" applyFill="1" applyProtection="1">
      <protection hidden="1"/>
    </xf>
    <xf numFmtId="0" fontId="54" fillId="2" borderId="0" xfId="42" applyFont="1" applyFill="1" applyAlignment="1" applyProtection="1">
      <alignment horizontal="right"/>
      <protection hidden="1"/>
    </xf>
    <xf numFmtId="0" fontId="27" fillId="2" borderId="0" xfId="42" applyFont="1" applyFill="1" applyAlignment="1" applyProtection="1">
      <protection hidden="1"/>
    </xf>
    <xf numFmtId="0" fontId="27" fillId="2" borderId="0" xfId="42" applyFont="1" applyFill="1" applyProtection="1">
      <protection hidden="1"/>
    </xf>
    <xf numFmtId="44" fontId="23" fillId="2" borderId="28" xfId="4" applyFont="1" applyFill="1" applyBorder="1" applyAlignment="1" applyProtection="1"/>
    <xf numFmtId="44" fontId="23" fillId="2" borderId="28" xfId="4" applyFont="1" applyFill="1" applyBorder="1" applyAlignment="1" applyProtection="1">
      <protection hidden="1"/>
    </xf>
    <xf numFmtId="0" fontId="35" fillId="2" borderId="0" xfId="42" applyFont="1" applyFill="1" applyBorder="1" applyAlignment="1" applyProtection="1">
      <alignment horizontal="center" vertical="top"/>
      <protection hidden="1"/>
    </xf>
    <xf numFmtId="0" fontId="23" fillId="2" borderId="0" xfId="42" applyFont="1" applyFill="1" applyBorder="1" applyAlignment="1" applyProtection="1">
      <protection hidden="1"/>
    </xf>
    <xf numFmtId="0" fontId="35" fillId="2" borderId="29" xfId="42" applyFont="1" applyFill="1" applyBorder="1" applyAlignment="1" applyProtection="1">
      <alignment horizontal="center" vertical="top"/>
      <protection hidden="1"/>
    </xf>
    <xf numFmtId="0" fontId="23" fillId="0" borderId="14" xfId="0" applyNumberFormat="1" applyFont="1" applyFill="1" applyBorder="1" applyAlignment="1" applyProtection="1">
      <alignment horizontal="center" vertical="center" wrapText="1"/>
      <protection locked="0"/>
    </xf>
    <xf numFmtId="0" fontId="46" fillId="14" borderId="22" xfId="0" applyFont="1" applyFill="1" applyBorder="1" applyAlignment="1" applyProtection="1">
      <alignment horizontal="center" vertical="center"/>
    </xf>
    <xf numFmtId="0" fontId="46" fillId="14" borderId="58" xfId="0" applyFont="1" applyFill="1" applyBorder="1" applyAlignment="1" applyProtection="1">
      <alignment horizontal="center" vertical="center"/>
    </xf>
    <xf numFmtId="0" fontId="46" fillId="14" borderId="166" xfId="0" applyFont="1" applyFill="1" applyBorder="1" applyAlignment="1" applyProtection="1">
      <alignment horizontal="center" vertical="center"/>
    </xf>
    <xf numFmtId="0" fontId="134" fillId="25" borderId="0" xfId="42" applyFont="1" applyFill="1" applyBorder="1" applyAlignment="1"/>
    <xf numFmtId="0" fontId="173" fillId="2" borderId="0" xfId="0" applyFont="1" applyFill="1" applyProtection="1"/>
    <xf numFmtId="0" fontId="174" fillId="2" borderId="0" xfId="0" applyFont="1" applyFill="1" applyProtection="1"/>
    <xf numFmtId="166" fontId="23" fillId="0" borderId="155" xfId="0" applyNumberFormat="1" applyFont="1" applyFill="1" applyBorder="1" applyAlignment="1" applyProtection="1">
      <alignment horizontal="right" vertical="center"/>
      <protection locked="0"/>
    </xf>
    <xf numFmtId="0" fontId="99" fillId="0" borderId="93" xfId="0" applyFont="1" applyFill="1" applyBorder="1" applyAlignment="1" applyProtection="1">
      <alignment horizontal="left" vertical="center" indent="1"/>
      <protection locked="0" hidden="1"/>
    </xf>
    <xf numFmtId="0" fontId="99" fillId="0" borderId="265" xfId="0" applyFont="1" applyFill="1" applyBorder="1" applyAlignment="1" applyProtection="1">
      <alignment horizontal="left" vertical="center" indent="1"/>
      <protection locked="0" hidden="1"/>
    </xf>
    <xf numFmtId="0" fontId="17" fillId="0" borderId="266" xfId="0" applyFont="1" applyBorder="1" applyAlignment="1" applyProtection="1">
      <alignment vertical="center"/>
    </xf>
    <xf numFmtId="0" fontId="174" fillId="2" borderId="0" xfId="0" applyFont="1" applyFill="1" applyAlignment="1" applyProtection="1">
      <alignment vertical="top"/>
    </xf>
    <xf numFmtId="0" fontId="31" fillId="0" borderId="118" xfId="0" applyNumberFormat="1" applyFont="1" applyFill="1" applyBorder="1" applyAlignment="1" applyProtection="1">
      <alignment horizontal="center" vertical="center"/>
      <protection locked="0" hidden="1"/>
    </xf>
    <xf numFmtId="0" fontId="31" fillId="0" borderId="72" xfId="0" applyNumberFormat="1" applyFont="1" applyFill="1" applyBorder="1" applyAlignment="1" applyProtection="1">
      <alignment horizontal="center" vertical="center"/>
      <protection locked="0" hidden="1"/>
    </xf>
    <xf numFmtId="0" fontId="31" fillId="0" borderId="109" xfId="0" applyNumberFormat="1" applyFont="1" applyFill="1" applyBorder="1" applyAlignment="1" applyProtection="1">
      <alignment horizontal="center" vertical="center"/>
      <protection locked="0" hidden="1"/>
    </xf>
    <xf numFmtId="0" fontId="31" fillId="0" borderId="75" xfId="0" applyNumberFormat="1" applyFont="1" applyFill="1" applyBorder="1" applyAlignment="1" applyProtection="1">
      <alignment horizontal="center" vertical="center"/>
      <protection locked="0" hidden="1"/>
    </xf>
    <xf numFmtId="0" fontId="31" fillId="0" borderId="78" xfId="0" applyNumberFormat="1" applyFont="1" applyFill="1" applyBorder="1" applyAlignment="1" applyProtection="1">
      <alignment horizontal="center" vertical="center"/>
      <protection locked="0" hidden="1"/>
    </xf>
    <xf numFmtId="0" fontId="31" fillId="14" borderId="73" xfId="0" applyNumberFormat="1" applyFont="1" applyFill="1" applyBorder="1" applyAlignment="1" applyProtection="1">
      <alignment horizontal="left" vertical="center" indent="1"/>
      <protection hidden="1"/>
    </xf>
    <xf numFmtId="166" fontId="23" fillId="0" borderId="112" xfId="0" applyNumberFormat="1" applyFont="1" applyFill="1" applyBorder="1" applyAlignment="1" applyProtection="1">
      <alignment horizontal="right" vertical="center"/>
      <protection locked="0"/>
    </xf>
    <xf numFmtId="166" fontId="102" fillId="14" borderId="190" xfId="0" applyNumberFormat="1" applyFont="1" applyFill="1" applyBorder="1" applyAlignment="1" applyProtection="1">
      <alignment horizontal="right" vertical="center"/>
      <protection hidden="1"/>
    </xf>
    <xf numFmtId="0" fontId="170" fillId="0" borderId="0" xfId="0" applyFont="1" applyAlignment="1">
      <alignment vertical="center" wrapText="1"/>
    </xf>
    <xf numFmtId="0" fontId="176" fillId="0" borderId="0" xfId="0" applyFont="1" applyAlignment="1">
      <alignment horizontal="left" vertical="center" wrapText="1"/>
    </xf>
    <xf numFmtId="0" fontId="0" fillId="52" borderId="2" xfId="0" applyFill="1" applyBorder="1" applyProtection="1">
      <protection locked="0" hidden="1"/>
    </xf>
    <xf numFmtId="0" fontId="163" fillId="0" borderId="251" xfId="0" applyNumberFormat="1" applyFont="1" applyFill="1" applyBorder="1" applyAlignment="1" applyProtection="1">
      <alignment horizontal="left" vertical="center"/>
      <protection hidden="1"/>
    </xf>
    <xf numFmtId="0" fontId="36" fillId="0" borderId="251" xfId="0" applyNumberFormat="1" applyFont="1" applyFill="1" applyBorder="1" applyAlignment="1" applyProtection="1">
      <alignment horizontal="centerContinuous" vertical="center"/>
      <protection hidden="1"/>
    </xf>
    <xf numFmtId="1" fontId="36" fillId="0" borderId="251" xfId="0" applyNumberFormat="1" applyFont="1" applyFill="1" applyBorder="1" applyAlignment="1" applyProtection="1">
      <alignment vertical="center"/>
      <protection hidden="1"/>
    </xf>
    <xf numFmtId="1" fontId="36" fillId="0" borderId="0" xfId="0" applyNumberFormat="1" applyFont="1" applyFill="1" applyBorder="1" applyAlignment="1" applyProtection="1">
      <alignment vertical="center"/>
      <protection hidden="1"/>
    </xf>
    <xf numFmtId="0" fontId="23" fillId="0" borderId="0" xfId="0" applyFont="1" applyFill="1" applyProtection="1">
      <protection hidden="1"/>
    </xf>
    <xf numFmtId="166" fontId="23" fillId="0" borderId="82" xfId="0" applyNumberFormat="1" applyFont="1" applyFill="1" applyBorder="1" applyAlignment="1" applyProtection="1">
      <alignment horizontal="right" vertical="center"/>
      <protection locked="0"/>
    </xf>
    <xf numFmtId="166" fontId="23" fillId="0" borderId="85" xfId="0" applyNumberFormat="1" applyFont="1" applyFill="1" applyBorder="1" applyAlignment="1" applyProtection="1">
      <alignment horizontal="right" vertical="center"/>
      <protection locked="0"/>
    </xf>
    <xf numFmtId="0" fontId="23" fillId="0" borderId="134" xfId="0" applyNumberFormat="1" applyFont="1" applyFill="1" applyBorder="1" applyAlignment="1" applyProtection="1">
      <alignment horizontal="center" vertical="center" wrapText="1"/>
      <protection locked="0"/>
    </xf>
    <xf numFmtId="4" fontId="28" fillId="5" borderId="57" xfId="42" applyNumberFormat="1" applyFont="1" applyFill="1" applyBorder="1" applyAlignment="1" applyProtection="1">
      <alignment horizontal="right" vertical="center"/>
      <protection locked="0"/>
    </xf>
    <xf numFmtId="4" fontId="28" fillId="5" borderId="1" xfId="42" applyNumberFormat="1" applyFont="1" applyFill="1" applyBorder="1" applyAlignment="1" applyProtection="1">
      <alignment horizontal="right" vertical="center"/>
      <protection locked="0"/>
    </xf>
    <xf numFmtId="170" fontId="29" fillId="2" borderId="55" xfId="4" applyNumberFormat="1" applyFont="1" applyFill="1" applyBorder="1" applyAlignment="1" applyProtection="1">
      <alignment horizontal="right" vertical="center"/>
      <protection hidden="1"/>
    </xf>
    <xf numFmtId="0" fontId="35" fillId="2" borderId="23" xfId="42" applyFont="1" applyFill="1" applyBorder="1" applyAlignment="1" applyProtection="1">
      <alignment horizontal="center" vertical="center"/>
      <protection hidden="1"/>
    </xf>
    <xf numFmtId="0" fontId="35" fillId="2" borderId="19" xfId="42" applyFont="1" applyFill="1" applyBorder="1" applyAlignment="1" applyProtection="1">
      <alignment horizontal="center" vertical="center"/>
      <protection hidden="1"/>
    </xf>
    <xf numFmtId="0" fontId="35" fillId="2" borderId="208" xfId="42" applyFont="1" applyFill="1" applyBorder="1" applyAlignment="1" applyProtection="1">
      <alignment horizontal="center" vertical="center"/>
      <protection hidden="1"/>
    </xf>
    <xf numFmtId="0" fontId="33" fillId="2" borderId="208" xfId="42" applyFont="1" applyFill="1" applyBorder="1" applyAlignment="1" applyProtection="1">
      <alignment vertical="center"/>
      <protection hidden="1"/>
    </xf>
    <xf numFmtId="0" fontId="35" fillId="2" borderId="208" xfId="42" applyFont="1" applyFill="1" applyBorder="1" applyAlignment="1" applyProtection="1">
      <alignment vertical="center"/>
      <protection hidden="1"/>
    </xf>
    <xf numFmtId="0" fontId="23" fillId="2" borderId="49" xfId="42" applyFont="1" applyFill="1" applyBorder="1" applyAlignment="1" applyProtection="1">
      <alignment vertical="center"/>
      <protection hidden="1"/>
    </xf>
    <xf numFmtId="0" fontId="35" fillId="2" borderId="0" xfId="42" applyFont="1" applyFill="1" applyBorder="1" applyAlignment="1" applyProtection="1">
      <alignment horizontal="center" vertical="center"/>
      <protection hidden="1"/>
    </xf>
    <xf numFmtId="2" fontId="29" fillId="26" borderId="269" xfId="42" applyNumberFormat="1" applyFont="1" applyFill="1" applyBorder="1" applyAlignment="1" applyProtection="1">
      <alignment horizontal="center" vertical="center"/>
    </xf>
    <xf numFmtId="0" fontId="74" fillId="0" borderId="251" xfId="0" applyFont="1" applyBorder="1" applyAlignment="1" applyProtection="1">
      <protection hidden="1"/>
    </xf>
    <xf numFmtId="0" fontId="10" fillId="4" borderId="91" xfId="0" applyFont="1" applyFill="1" applyBorder="1" applyAlignment="1" applyProtection="1">
      <alignment horizontal="center" vertical="center" wrapText="1"/>
      <protection hidden="1"/>
    </xf>
    <xf numFmtId="166" fontId="102" fillId="5" borderId="114" xfId="0" applyNumberFormat="1" applyFont="1" applyFill="1" applyBorder="1" applyAlignment="1" applyProtection="1">
      <alignment horizontal="right" vertical="center"/>
      <protection hidden="1"/>
    </xf>
    <xf numFmtId="1" fontId="9" fillId="4" borderId="164" xfId="0" applyNumberFormat="1" applyFont="1" applyFill="1" applyBorder="1" applyAlignment="1" applyProtection="1">
      <alignment horizontal="center" vertical="center" wrapText="1" readingOrder="1"/>
      <protection hidden="1"/>
    </xf>
    <xf numFmtId="166" fontId="102" fillId="5" borderId="114" xfId="0" applyNumberFormat="1" applyFont="1" applyFill="1" applyBorder="1" applyAlignment="1" applyProtection="1">
      <alignment horizontal="right" vertical="center"/>
      <protection hidden="1"/>
    </xf>
    <xf numFmtId="166" fontId="23" fillId="0" borderId="144" xfId="0" applyNumberFormat="1" applyFont="1" applyFill="1" applyBorder="1" applyAlignment="1" applyProtection="1">
      <alignment horizontal="right" vertical="center"/>
      <protection locked="0" hidden="1"/>
    </xf>
    <xf numFmtId="166" fontId="23" fillId="0" borderId="35" xfId="0" applyNumberFormat="1" applyFont="1" applyFill="1" applyBorder="1" applyAlignment="1" applyProtection="1">
      <alignment horizontal="right" vertical="center"/>
      <protection locked="0" hidden="1"/>
    </xf>
    <xf numFmtId="166" fontId="23" fillId="0" borderId="120" xfId="0" applyNumberFormat="1" applyFont="1" applyFill="1" applyBorder="1" applyAlignment="1" applyProtection="1">
      <alignment horizontal="right" vertical="center"/>
      <protection locked="0" hidden="1"/>
    </xf>
    <xf numFmtId="166" fontId="23" fillId="0" borderId="0" xfId="0" applyNumberFormat="1" applyFont="1" applyFill="1" applyBorder="1" applyAlignment="1" applyProtection="1">
      <alignment horizontal="right" vertical="center"/>
      <protection locked="0" hidden="1"/>
    </xf>
    <xf numFmtId="0" fontId="31" fillId="0" borderId="212" xfId="0" applyNumberFormat="1" applyFont="1" applyFill="1" applyBorder="1" applyAlignment="1" applyProtection="1">
      <alignment horizontal="left" vertical="center" indent="1"/>
      <protection locked="0"/>
    </xf>
    <xf numFmtId="166" fontId="32" fillId="5" borderId="117" xfId="0" applyNumberFormat="1" applyFont="1" applyFill="1" applyBorder="1" applyAlignment="1" applyProtection="1">
      <alignment horizontal="right" vertical="center"/>
      <protection hidden="1"/>
    </xf>
    <xf numFmtId="166" fontId="24" fillId="14" borderId="58" xfId="0" applyNumberFormat="1" applyFont="1" applyFill="1" applyBorder="1" applyAlignment="1" applyProtection="1">
      <alignment horizontal="right" vertical="center"/>
      <protection hidden="1"/>
    </xf>
    <xf numFmtId="166" fontId="24" fillId="14" borderId="154" xfId="0" applyNumberFormat="1" applyFont="1" applyFill="1" applyBorder="1" applyAlignment="1" applyProtection="1">
      <alignment horizontal="right" vertical="center"/>
      <protection hidden="1"/>
    </xf>
    <xf numFmtId="166" fontId="32" fillId="14" borderId="165" xfId="0" applyNumberFormat="1" applyFont="1" applyFill="1" applyBorder="1" applyAlignment="1" applyProtection="1">
      <alignment horizontal="right" vertical="center"/>
      <protection hidden="1"/>
    </xf>
    <xf numFmtId="166" fontId="31" fillId="4" borderId="2" xfId="0" applyNumberFormat="1" applyFont="1" applyFill="1" applyBorder="1" applyAlignment="1" applyProtection="1">
      <alignment horizontal="right" vertical="center"/>
      <protection hidden="1"/>
    </xf>
    <xf numFmtId="0" fontId="16" fillId="0" borderId="41" xfId="0" applyFont="1" applyBorder="1" applyAlignment="1" applyProtection="1">
      <alignment vertical="center"/>
      <protection locked="0"/>
    </xf>
    <xf numFmtId="0" fontId="23" fillId="0" borderId="223" xfId="0" applyNumberFormat="1" applyFont="1" applyFill="1" applyBorder="1" applyAlignment="1" applyProtection="1">
      <alignment horizontal="center" vertical="center"/>
      <protection locked="0" hidden="1"/>
    </xf>
    <xf numFmtId="0" fontId="31" fillId="0" borderId="124" xfId="0" applyNumberFormat="1" applyFont="1" applyFill="1" applyBorder="1" applyAlignment="1" applyProtection="1">
      <alignment horizontal="left" vertical="center" indent="1"/>
      <protection locked="0"/>
    </xf>
    <xf numFmtId="166" fontId="23" fillId="0" borderId="226" xfId="0" applyNumberFormat="1" applyFont="1" applyFill="1" applyBorder="1" applyAlignment="1" applyProtection="1">
      <alignment horizontal="right" vertical="center"/>
      <protection locked="0"/>
    </xf>
    <xf numFmtId="0" fontId="16" fillId="0" borderId="274" xfId="0" applyFont="1" applyBorder="1"/>
    <xf numFmtId="0" fontId="23" fillId="5" borderId="17" xfId="0" applyNumberFormat="1" applyFont="1" applyFill="1" applyBorder="1" applyAlignment="1" applyProtection="1">
      <alignment horizontal="center" vertical="center"/>
      <protection hidden="1"/>
    </xf>
    <xf numFmtId="0" fontId="16" fillId="0" borderId="176" xfId="0" applyFont="1" applyBorder="1" applyAlignment="1" applyProtection="1">
      <alignment vertical="center"/>
      <protection locked="0"/>
    </xf>
    <xf numFmtId="166" fontId="102" fillId="5" borderId="190" xfId="0" applyNumberFormat="1" applyFont="1" applyFill="1" applyBorder="1" applyAlignment="1" applyProtection="1">
      <alignment horizontal="right" vertical="center"/>
      <protection hidden="1"/>
    </xf>
    <xf numFmtId="166" fontId="102" fillId="14" borderId="114" xfId="0" applyNumberFormat="1" applyFont="1" applyFill="1" applyBorder="1" applyAlignment="1" applyProtection="1">
      <alignment horizontal="right" vertical="center"/>
      <protection locked="0" hidden="1"/>
    </xf>
    <xf numFmtId="0" fontId="31" fillId="14" borderId="75" xfId="0" applyFont="1" applyFill="1" applyBorder="1" applyAlignment="1">
      <alignment horizontal="left" vertical="center" wrapText="1" indent="1"/>
    </xf>
    <xf numFmtId="0" fontId="31" fillId="14" borderId="72" xfId="0" applyFont="1" applyFill="1" applyBorder="1" applyAlignment="1">
      <alignment horizontal="left" vertical="center" wrapText="1" indent="1"/>
    </xf>
    <xf numFmtId="0" fontId="31" fillId="14" borderId="85" xfId="0" applyFont="1" applyFill="1" applyBorder="1" applyAlignment="1">
      <alignment horizontal="left" vertical="center" wrapText="1" indent="1"/>
    </xf>
    <xf numFmtId="166" fontId="23" fillId="0" borderId="0" xfId="0" applyNumberFormat="1" applyFont="1" applyFill="1" applyBorder="1" applyAlignment="1" applyProtection="1">
      <alignment horizontal="right" vertical="center"/>
      <protection locked="0"/>
    </xf>
    <xf numFmtId="0" fontId="16" fillId="0" borderId="0" xfId="0" applyFont="1" applyBorder="1" applyAlignment="1" applyProtection="1">
      <alignment vertical="center"/>
      <protection locked="0"/>
    </xf>
    <xf numFmtId="166" fontId="102" fillId="0" borderId="0" xfId="0" applyNumberFormat="1" applyFont="1" applyFill="1" applyBorder="1" applyAlignment="1" applyProtection="1">
      <alignment horizontal="right" vertical="center"/>
      <protection hidden="1"/>
    </xf>
    <xf numFmtId="166" fontId="89" fillId="0" borderId="0" xfId="0" applyNumberFormat="1" applyFont="1" applyFill="1" applyBorder="1" applyAlignment="1" applyProtection="1">
      <alignment horizontal="right" vertical="center"/>
      <protection hidden="1"/>
    </xf>
    <xf numFmtId="166" fontId="54" fillId="0" borderId="0" xfId="0" applyNumberFormat="1" applyFont="1" applyFill="1" applyBorder="1" applyAlignment="1" applyProtection="1">
      <alignment horizontal="right" vertical="center"/>
      <protection hidden="1"/>
    </xf>
    <xf numFmtId="0" fontId="178" fillId="0" borderId="118" xfId="0" applyFont="1" applyBorder="1" applyAlignment="1">
      <alignment horizontal="center" vertical="center"/>
    </xf>
    <xf numFmtId="0" fontId="178" fillId="0" borderId="72" xfId="0" applyFont="1" applyBorder="1" applyAlignment="1">
      <alignment horizontal="center" vertical="center"/>
    </xf>
    <xf numFmtId="0" fontId="178" fillId="0" borderId="109" xfId="0" applyFont="1" applyBorder="1" applyAlignment="1">
      <alignment horizontal="center"/>
    </xf>
    <xf numFmtId="0" fontId="31" fillId="0" borderId="118" xfId="0" applyFont="1" applyBorder="1" applyAlignment="1">
      <alignment horizontal="left" vertical="center" indent="1"/>
    </xf>
    <xf numFmtId="0" fontId="31" fillId="0" borderId="72" xfId="0" applyFont="1" applyBorder="1" applyAlignment="1">
      <alignment horizontal="left" vertical="center" indent="1"/>
    </xf>
    <xf numFmtId="0" fontId="31" fillId="0" borderId="109" xfId="0" applyFont="1" applyBorder="1" applyAlignment="1">
      <alignment horizontal="left" indent="1"/>
    </xf>
    <xf numFmtId="0" fontId="24" fillId="24" borderId="2" xfId="0" applyNumberFormat="1" applyFont="1" applyFill="1" applyBorder="1" applyAlignment="1" applyProtection="1">
      <alignment horizontal="left" vertical="center" indent="1"/>
      <protection hidden="1"/>
    </xf>
    <xf numFmtId="166" fontId="23" fillId="24" borderId="2" xfId="0" applyNumberFormat="1" applyFont="1" applyFill="1" applyBorder="1" applyAlignment="1" applyProtection="1">
      <alignment horizontal="right" vertical="center"/>
      <protection locked="0" hidden="1"/>
    </xf>
    <xf numFmtId="0" fontId="81" fillId="0" borderId="21" xfId="0" applyFont="1" applyBorder="1" applyAlignment="1">
      <alignment horizontal="center" vertical="center"/>
    </xf>
    <xf numFmtId="166" fontId="23" fillId="0" borderId="75" xfId="0" applyNumberFormat="1" applyFont="1" applyFill="1" applyBorder="1" applyAlignment="1" applyProtection="1">
      <alignment horizontal="right" vertical="center"/>
      <protection locked="0" hidden="1"/>
    </xf>
    <xf numFmtId="0" fontId="35" fillId="0" borderId="274" xfId="0" applyFont="1" applyFill="1" applyBorder="1" applyAlignment="1" applyProtection="1">
      <alignment vertical="center"/>
      <protection locked="0"/>
    </xf>
    <xf numFmtId="166" fontId="24" fillId="4" borderId="1" xfId="0" applyNumberFormat="1" applyFont="1" applyFill="1" applyBorder="1" applyAlignment="1" applyProtection="1">
      <alignment horizontal="right" vertical="center"/>
      <protection hidden="1"/>
    </xf>
    <xf numFmtId="166" fontId="130" fillId="4" borderId="268" xfId="0" applyNumberFormat="1" applyFont="1" applyFill="1" applyBorder="1" applyAlignment="1" applyProtection="1">
      <alignment horizontal="right" vertical="center"/>
      <protection hidden="1"/>
    </xf>
    <xf numFmtId="0" fontId="24" fillId="4" borderId="20" xfId="0" applyNumberFormat="1" applyFont="1" applyFill="1" applyBorder="1" applyAlignment="1" applyProtection="1">
      <alignment horizontal="right" vertical="center"/>
      <protection hidden="1"/>
    </xf>
    <xf numFmtId="0" fontId="23" fillId="0" borderId="72" xfId="0" applyNumberFormat="1" applyFont="1" applyFill="1" applyBorder="1" applyAlignment="1" applyProtection="1">
      <alignment vertical="center"/>
      <protection locked="0"/>
    </xf>
    <xf numFmtId="0" fontId="23" fillId="0" borderId="118" xfId="0" applyNumberFormat="1" applyFont="1" applyFill="1" applyBorder="1" applyAlignment="1" applyProtection="1">
      <alignment vertical="top"/>
      <protection locked="0"/>
    </xf>
    <xf numFmtId="0" fontId="23" fillId="0" borderId="72" xfId="0" applyNumberFormat="1" applyFont="1" applyFill="1" applyBorder="1" applyAlignment="1" applyProtection="1">
      <alignment vertical="top"/>
      <protection locked="0"/>
    </xf>
    <xf numFmtId="0" fontId="179" fillId="0" borderId="0" xfId="0" applyFont="1" applyAlignment="1">
      <alignment vertical="center"/>
    </xf>
    <xf numFmtId="0" fontId="38" fillId="5" borderId="17" xfId="0" applyNumberFormat="1" applyFont="1" applyFill="1" applyBorder="1" applyAlignment="1" applyProtection="1">
      <alignment vertical="center"/>
      <protection hidden="1"/>
    </xf>
    <xf numFmtId="0" fontId="38" fillId="5" borderId="17" xfId="0" applyNumberFormat="1" applyFont="1" applyFill="1" applyBorder="1" applyAlignment="1" applyProtection="1">
      <alignment vertical="center" wrapText="1"/>
    </xf>
    <xf numFmtId="0" fontId="38" fillId="5" borderId="18" xfId="0" applyNumberFormat="1" applyFont="1" applyFill="1" applyBorder="1" applyAlignment="1" applyProtection="1">
      <alignment horizontal="left" vertical="center"/>
      <protection hidden="1"/>
    </xf>
    <xf numFmtId="166" fontId="31" fillId="4" borderId="74" xfId="0" applyNumberFormat="1" applyFont="1" applyFill="1" applyBorder="1" applyAlignment="1" applyProtection="1">
      <alignment horizontal="right" vertical="center"/>
      <protection hidden="1"/>
    </xf>
    <xf numFmtId="0" fontId="179" fillId="0" borderId="0" xfId="0" applyFont="1" applyAlignment="1">
      <alignment vertical="top"/>
    </xf>
    <xf numFmtId="0" fontId="31" fillId="14" borderId="83" xfId="0" applyFont="1" applyFill="1" applyBorder="1" applyAlignment="1">
      <alignment horizontal="left" vertical="center" wrapText="1" indent="1"/>
    </xf>
    <xf numFmtId="0" fontId="31" fillId="14" borderId="84" xfId="0" applyFont="1" applyFill="1" applyBorder="1" applyAlignment="1">
      <alignment horizontal="left" vertical="center" wrapText="1" indent="1"/>
    </xf>
    <xf numFmtId="0" fontId="31" fillId="14" borderId="266" xfId="0" applyFont="1" applyFill="1" applyBorder="1" applyAlignment="1">
      <alignment horizontal="left" vertical="center" wrapText="1" indent="1"/>
    </xf>
    <xf numFmtId="0" fontId="38" fillId="5" borderId="24" xfId="0" applyNumberFormat="1" applyFont="1" applyFill="1" applyBorder="1" applyAlignment="1" applyProtection="1">
      <alignment vertical="center"/>
      <protection hidden="1"/>
    </xf>
    <xf numFmtId="0" fontId="23" fillId="5" borderId="35" xfId="0" applyNumberFormat="1" applyFont="1" applyFill="1" applyBorder="1" applyAlignment="1" applyProtection="1">
      <alignment horizontal="center" vertical="center"/>
      <protection hidden="1"/>
    </xf>
    <xf numFmtId="0" fontId="23" fillId="5" borderId="124" xfId="0" applyNumberFormat="1" applyFont="1" applyFill="1" applyBorder="1" applyAlignment="1" applyProtection="1">
      <alignment horizontal="center" vertical="center"/>
      <protection hidden="1"/>
    </xf>
    <xf numFmtId="0" fontId="31" fillId="0" borderId="85" xfId="0" applyNumberFormat="1" applyFont="1" applyFill="1" applyBorder="1" applyAlignment="1" applyProtection="1">
      <alignment horizontal="left" vertical="center" indent="1"/>
      <protection locked="0"/>
    </xf>
    <xf numFmtId="166" fontId="23" fillId="22" borderId="104" xfId="0" applyNumberFormat="1" applyFont="1" applyFill="1" applyBorder="1" applyAlignment="1" applyProtection="1">
      <alignment horizontal="right" vertical="center"/>
      <protection hidden="1"/>
    </xf>
    <xf numFmtId="166" fontId="23" fillId="22" borderId="66" xfId="0" applyNumberFormat="1" applyFont="1" applyFill="1" applyBorder="1" applyAlignment="1" applyProtection="1">
      <alignment horizontal="right" vertical="center"/>
      <protection hidden="1"/>
    </xf>
    <xf numFmtId="0" fontId="31" fillId="14" borderId="127" xfId="0" applyFont="1" applyFill="1" applyBorder="1" applyAlignment="1">
      <alignment horizontal="left" vertical="center" wrapText="1" indent="1"/>
    </xf>
    <xf numFmtId="0" fontId="28" fillId="0" borderId="0" xfId="0" applyNumberFormat="1" applyFont="1" applyFill="1" applyBorder="1" applyAlignment="1" applyProtection="1">
      <alignment vertical="top"/>
      <protection locked="0"/>
    </xf>
    <xf numFmtId="0" fontId="95" fillId="0" borderId="0" xfId="0" applyFont="1" applyFill="1" applyAlignment="1" applyProtection="1">
      <alignment horizontal="left"/>
      <protection hidden="1"/>
    </xf>
    <xf numFmtId="1" fontId="180" fillId="0" borderId="0" xfId="61" applyNumberFormat="1" applyFont="1" applyFill="1" applyBorder="1" applyAlignment="1" applyProtection="1">
      <alignment vertical="center"/>
      <protection locked="0" hidden="1"/>
    </xf>
    <xf numFmtId="0" fontId="13" fillId="0" borderId="0" xfId="0" applyNumberFormat="1" applyFont="1" applyFill="1" applyBorder="1" applyAlignment="1" applyProtection="1">
      <alignment horizontal="center" vertical="center"/>
      <protection hidden="1"/>
    </xf>
    <xf numFmtId="0" fontId="31" fillId="5" borderId="86" xfId="0" applyNumberFormat="1" applyFont="1" applyFill="1" applyBorder="1" applyAlignment="1" applyProtection="1">
      <alignment horizontal="left" vertical="center" indent="1"/>
      <protection hidden="1"/>
    </xf>
    <xf numFmtId="0" fontId="10" fillId="4" borderId="204" xfId="0" applyFont="1" applyFill="1" applyBorder="1" applyAlignment="1" applyProtection="1">
      <alignment horizontal="center" vertical="center"/>
      <protection hidden="1"/>
    </xf>
    <xf numFmtId="0" fontId="135" fillId="0" borderId="0" xfId="0" applyNumberFormat="1" applyFont="1" applyFill="1" applyBorder="1" applyAlignment="1" applyProtection="1">
      <alignment vertical="top" wrapText="1"/>
      <protection locked="0"/>
    </xf>
    <xf numFmtId="0" fontId="183" fillId="0" borderId="0" xfId="0" applyFont="1" applyAlignment="1">
      <alignment horizontal="right"/>
    </xf>
    <xf numFmtId="0" fontId="112" fillId="19" borderId="0" xfId="0" applyFont="1" applyFill="1" applyProtection="1"/>
    <xf numFmtId="0" fontId="0" fillId="19" borderId="0" xfId="0" applyFill="1" applyProtection="1"/>
    <xf numFmtId="0" fontId="112" fillId="54" borderId="0" xfId="0" applyFont="1" applyFill="1" applyProtection="1"/>
    <xf numFmtId="0" fontId="20" fillId="53" borderId="0" xfId="0" applyFont="1" applyFill="1" applyProtection="1"/>
    <xf numFmtId="0" fontId="175" fillId="2" borderId="0" xfId="0" applyFont="1" applyFill="1" applyAlignment="1" applyProtection="1">
      <alignment vertical="center"/>
    </xf>
    <xf numFmtId="0" fontId="0" fillId="2" borderId="0" xfId="0" applyFont="1" applyFill="1" applyBorder="1" applyAlignment="1" applyProtection="1">
      <alignment vertical="center"/>
    </xf>
    <xf numFmtId="0" fontId="0" fillId="2" borderId="0" xfId="0" applyFill="1" applyBorder="1" applyAlignment="1" applyProtection="1">
      <alignment vertical="center"/>
    </xf>
    <xf numFmtId="0" fontId="63" fillId="2" borderId="0" xfId="0" applyFont="1" applyFill="1" applyAlignment="1" applyProtection="1">
      <alignment horizontal="left" vertical="center"/>
    </xf>
    <xf numFmtId="0" fontId="19" fillId="2" borderId="0" xfId="0" applyFont="1" applyFill="1" applyAlignment="1" applyProtection="1">
      <alignment vertical="top"/>
    </xf>
    <xf numFmtId="0" fontId="19" fillId="2" borderId="0" xfId="0" applyFont="1" applyFill="1" applyProtection="1"/>
    <xf numFmtId="0" fontId="0" fillId="2" borderId="0" xfId="0" applyFont="1" applyFill="1" applyProtection="1"/>
    <xf numFmtId="0" fontId="74" fillId="0" borderId="251" xfId="0" applyFont="1" applyBorder="1" applyAlignment="1" applyProtection="1">
      <alignment horizontal="right"/>
      <protection hidden="1"/>
    </xf>
    <xf numFmtId="0" fontId="23" fillId="4" borderId="31" xfId="0" applyFont="1" applyFill="1" applyBorder="1" applyAlignment="1" applyProtection="1">
      <alignment horizontal="center" vertical="center" wrapText="1"/>
      <protection hidden="1"/>
    </xf>
    <xf numFmtId="0" fontId="23" fillId="0" borderId="72" xfId="0" applyFont="1" applyBorder="1" applyAlignment="1" applyProtection="1">
      <protection locked="0"/>
    </xf>
    <xf numFmtId="0" fontId="23" fillId="0" borderId="72" xfId="0" applyFont="1" applyBorder="1" applyProtection="1">
      <protection locked="0"/>
    </xf>
    <xf numFmtId="0" fontId="23" fillId="0" borderId="109" xfId="0" applyFont="1" applyBorder="1" applyProtection="1">
      <protection locked="0"/>
    </xf>
    <xf numFmtId="0" fontId="31" fillId="14" borderId="85" xfId="0" applyFont="1" applyFill="1" applyBorder="1" applyAlignment="1">
      <alignment horizontal="left" vertical="center" indent="1"/>
    </xf>
    <xf numFmtId="166" fontId="24" fillId="52" borderId="1" xfId="0" applyNumberFormat="1" applyFont="1" applyFill="1" applyBorder="1" applyAlignment="1" applyProtection="1">
      <alignment horizontal="right" vertical="center"/>
      <protection locked="0" hidden="1"/>
    </xf>
    <xf numFmtId="166" fontId="102" fillId="52" borderId="268" xfId="0" applyNumberFormat="1" applyFont="1" applyFill="1" applyBorder="1" applyAlignment="1" applyProtection="1">
      <alignment horizontal="right" vertical="center"/>
      <protection hidden="1"/>
    </xf>
    <xf numFmtId="166" fontId="89" fillId="52" borderId="134" xfId="0" applyNumberFormat="1" applyFont="1" applyFill="1" applyBorder="1" applyAlignment="1" applyProtection="1">
      <alignment horizontal="right" vertical="center"/>
      <protection hidden="1"/>
    </xf>
    <xf numFmtId="166" fontId="89" fillId="52" borderId="21" xfId="0" applyNumberFormat="1" applyFont="1" applyFill="1" applyBorder="1" applyAlignment="1" applyProtection="1">
      <alignment horizontal="right" vertical="center"/>
      <protection hidden="1"/>
    </xf>
    <xf numFmtId="166" fontId="54" fillId="52" borderId="1" xfId="0" applyNumberFormat="1" applyFont="1" applyFill="1" applyBorder="1" applyAlignment="1" applyProtection="1">
      <alignment horizontal="right" vertical="center"/>
      <protection hidden="1"/>
    </xf>
    <xf numFmtId="0" fontId="16" fillId="52" borderId="92" xfId="0" applyFont="1" applyFill="1" applyBorder="1" applyAlignment="1" applyProtection="1">
      <alignment vertical="center"/>
      <protection locked="0"/>
    </xf>
    <xf numFmtId="0" fontId="184" fillId="0" borderId="0" xfId="0" applyFont="1" applyAlignment="1">
      <alignment vertical="center"/>
    </xf>
    <xf numFmtId="0" fontId="16" fillId="22" borderId="63" xfId="0" applyFont="1" applyFill="1" applyBorder="1" applyProtection="1">
      <protection hidden="1"/>
    </xf>
    <xf numFmtId="166" fontId="23" fillId="14" borderId="148" xfId="0" applyNumberFormat="1" applyFont="1" applyFill="1" applyBorder="1" applyAlignment="1" applyProtection="1">
      <alignment horizontal="right" vertical="center"/>
    </xf>
    <xf numFmtId="49" fontId="23" fillId="0" borderId="0" xfId="0" applyNumberFormat="1" applyFont="1" applyAlignment="1">
      <alignment vertical="center"/>
    </xf>
    <xf numFmtId="0" fontId="23" fillId="0" borderId="0" xfId="0" applyFont="1" applyAlignment="1">
      <alignment vertical="center"/>
    </xf>
    <xf numFmtId="0" fontId="170" fillId="5" borderId="92" xfId="0" applyFont="1" applyFill="1" applyBorder="1" applyAlignment="1" applyProtection="1">
      <alignment horizontal="center" vertical="center"/>
      <protection hidden="1"/>
    </xf>
    <xf numFmtId="166" fontId="23" fillId="22" borderId="106" xfId="0" applyNumberFormat="1" applyFont="1" applyFill="1" applyBorder="1" applyAlignment="1" applyProtection="1">
      <alignment horizontal="right" vertical="center"/>
      <protection hidden="1"/>
    </xf>
    <xf numFmtId="166" fontId="23" fillId="23" borderId="66" xfId="0" applyNumberFormat="1" applyFont="1" applyFill="1" applyBorder="1" applyAlignment="1" applyProtection="1">
      <alignment horizontal="right" vertical="center"/>
      <protection hidden="1"/>
    </xf>
    <xf numFmtId="166" fontId="23" fillId="14" borderId="74" xfId="0" applyNumberFormat="1" applyFont="1" applyFill="1" applyBorder="1" applyAlignment="1" applyProtection="1">
      <alignment horizontal="right" vertical="center"/>
    </xf>
    <xf numFmtId="166" fontId="23" fillId="14" borderId="72" xfId="0" applyNumberFormat="1" applyFont="1" applyFill="1" applyBorder="1" applyAlignment="1" applyProtection="1">
      <alignment horizontal="right" vertical="center"/>
    </xf>
    <xf numFmtId="166" fontId="23" fillId="14" borderId="73" xfId="0" applyNumberFormat="1" applyFont="1" applyFill="1" applyBorder="1" applyAlignment="1" applyProtection="1">
      <alignment horizontal="right" vertical="center"/>
    </xf>
    <xf numFmtId="0" fontId="31" fillId="14" borderId="145" xfId="0" applyFont="1" applyFill="1" applyBorder="1" applyAlignment="1">
      <alignment horizontal="left" vertical="center" wrapText="1" indent="1"/>
    </xf>
    <xf numFmtId="0" fontId="31" fillId="14" borderId="253" xfId="0" applyFont="1" applyFill="1" applyBorder="1" applyAlignment="1">
      <alignment horizontal="left" vertical="center" wrapText="1" indent="1"/>
    </xf>
    <xf numFmtId="49" fontId="23" fillId="0" borderId="0" xfId="0" applyNumberFormat="1" applyFont="1"/>
    <xf numFmtId="166" fontId="32" fillId="5" borderId="231" xfId="0" applyNumberFormat="1" applyFont="1" applyFill="1" applyBorder="1" applyAlignment="1" applyProtection="1">
      <alignment horizontal="right" vertical="center"/>
      <protection hidden="1"/>
    </xf>
    <xf numFmtId="0" fontId="23" fillId="0" borderId="0" xfId="0" applyFont="1"/>
    <xf numFmtId="0" fontId="24" fillId="0" borderId="0" xfId="0" applyFont="1" applyAlignment="1">
      <alignment vertical="center"/>
    </xf>
    <xf numFmtId="0" fontId="35" fillId="9" borderId="98" xfId="0" applyNumberFormat="1" applyFont="1" applyFill="1" applyBorder="1" applyAlignment="1" applyProtection="1">
      <alignment horizontal="right" vertical="top"/>
      <protection hidden="1"/>
    </xf>
    <xf numFmtId="0" fontId="35" fillId="9" borderId="99" xfId="0" applyNumberFormat="1" applyFont="1" applyFill="1" applyBorder="1" applyAlignment="1" applyProtection="1">
      <alignment horizontal="right" vertical="top"/>
      <protection hidden="1"/>
    </xf>
    <xf numFmtId="0" fontId="23" fillId="0" borderId="83" xfId="0" applyFont="1" applyBorder="1" applyAlignment="1" applyProtection="1">
      <alignment vertical="center"/>
      <protection locked="0"/>
    </xf>
    <xf numFmtId="0" fontId="23" fillId="0" borderId="121" xfId="0" applyFont="1" applyBorder="1" applyAlignment="1" applyProtection="1">
      <alignment vertical="center"/>
      <protection locked="0"/>
    </xf>
    <xf numFmtId="0" fontId="23" fillId="0" borderId="84" xfId="0" applyFont="1" applyBorder="1" applyAlignment="1" applyProtection="1">
      <alignment vertical="center"/>
      <protection locked="0"/>
    </xf>
    <xf numFmtId="0" fontId="23" fillId="0" borderId="55" xfId="0" applyFont="1" applyBorder="1" applyAlignment="1" applyProtection="1">
      <alignment vertical="center"/>
      <protection locked="0"/>
    </xf>
    <xf numFmtId="0" fontId="23" fillId="0" borderId="113" xfId="0" applyFont="1" applyBorder="1" applyAlignment="1" applyProtection="1">
      <alignment vertical="center"/>
      <protection locked="0"/>
    </xf>
    <xf numFmtId="0" fontId="23" fillId="0" borderId="63" xfId="0" applyFont="1" applyBorder="1" applyAlignment="1" applyProtection="1">
      <alignment vertical="center"/>
      <protection locked="0"/>
    </xf>
    <xf numFmtId="0" fontId="38" fillId="5" borderId="20" xfId="0" applyNumberFormat="1" applyFont="1" applyFill="1" applyBorder="1" applyAlignment="1" applyProtection="1">
      <alignment vertical="center" wrapText="1"/>
    </xf>
    <xf numFmtId="0" fontId="31" fillId="14" borderId="1" xfId="0" applyFont="1" applyFill="1" applyBorder="1" applyAlignment="1">
      <alignment horizontal="left" vertical="center" wrapText="1" indent="1"/>
    </xf>
    <xf numFmtId="0" fontId="89" fillId="14" borderId="84" xfId="0" applyFont="1" applyFill="1" applyBorder="1" applyAlignment="1">
      <alignment horizontal="left" vertical="center" wrapText="1" indent="1"/>
    </xf>
    <xf numFmtId="1" fontId="46" fillId="0" borderId="36" xfId="0" applyNumberFormat="1" applyFont="1" applyBorder="1" applyAlignment="1" applyProtection="1">
      <alignment horizontal="right" vertical="center"/>
      <protection locked="0"/>
    </xf>
    <xf numFmtId="0" fontId="0" fillId="0" borderId="0" xfId="0" applyFont="1" applyBorder="1" applyProtection="1"/>
    <xf numFmtId="0" fontId="111" fillId="0" borderId="0" xfId="0" applyFont="1" applyAlignment="1" applyProtection="1">
      <alignment textRotation="90"/>
    </xf>
    <xf numFmtId="0" fontId="46" fillId="0" borderId="0" xfId="0" applyFont="1" applyBorder="1" applyAlignment="1" applyProtection="1">
      <alignment horizontal="center" vertical="center"/>
      <protection hidden="1"/>
    </xf>
    <xf numFmtId="0" fontId="0" fillId="0" borderId="0" xfId="0" applyFont="1" applyBorder="1" applyAlignment="1" applyProtection="1">
      <alignment horizontal="left" vertical="center" indent="1"/>
      <protection hidden="1"/>
    </xf>
    <xf numFmtId="0" fontId="0" fillId="0" borderId="0" xfId="0" applyFont="1" applyBorder="1" applyProtection="1">
      <protection hidden="1"/>
    </xf>
    <xf numFmtId="2" fontId="0" fillId="0" borderId="0" xfId="0" applyNumberFormat="1" applyFont="1" applyBorder="1" applyAlignment="1" applyProtection="1">
      <alignment vertical="center"/>
      <protection hidden="1"/>
    </xf>
    <xf numFmtId="0" fontId="0" fillId="0" borderId="0" xfId="0" applyNumberFormat="1" applyBorder="1" applyAlignment="1" applyProtection="1">
      <alignment horizontal="center" vertical="center"/>
      <protection hidden="1"/>
    </xf>
    <xf numFmtId="0" fontId="0" fillId="0" borderId="2" xfId="0" applyBorder="1"/>
    <xf numFmtId="166" fontId="31" fillId="4" borderId="260" xfId="0" applyNumberFormat="1" applyFont="1" applyFill="1" applyBorder="1" applyAlignment="1" applyProtection="1">
      <alignment horizontal="right" vertical="center"/>
      <protection hidden="1"/>
    </xf>
    <xf numFmtId="0" fontId="38" fillId="5" borderId="255" xfId="0" applyNumberFormat="1" applyFont="1" applyFill="1" applyBorder="1" applyAlignment="1" applyProtection="1">
      <alignment vertical="center"/>
      <protection hidden="1"/>
    </xf>
    <xf numFmtId="0" fontId="38" fillId="5" borderId="258" xfId="0" applyNumberFormat="1" applyFont="1" applyFill="1" applyBorder="1" applyAlignment="1" applyProtection="1">
      <alignment vertical="center"/>
      <protection hidden="1"/>
    </xf>
    <xf numFmtId="166" fontId="24" fillId="14" borderId="6" xfId="0" applyNumberFormat="1" applyFont="1" applyFill="1" applyBorder="1" applyAlignment="1" applyProtection="1">
      <alignment horizontal="right" vertical="center"/>
      <protection hidden="1"/>
    </xf>
    <xf numFmtId="166" fontId="24" fillId="14" borderId="275" xfId="0" applyNumberFormat="1" applyFont="1" applyFill="1" applyBorder="1" applyAlignment="1" applyProtection="1">
      <alignment horizontal="right" vertical="center"/>
      <protection hidden="1"/>
    </xf>
    <xf numFmtId="166" fontId="102" fillId="14" borderId="254" xfId="0" applyNumberFormat="1" applyFont="1" applyFill="1" applyBorder="1" applyAlignment="1" applyProtection="1">
      <alignment horizontal="right" vertical="center"/>
      <protection hidden="1"/>
    </xf>
    <xf numFmtId="0" fontId="170" fillId="5" borderId="175" xfId="0" applyFont="1" applyFill="1" applyBorder="1" applyAlignment="1" applyProtection="1">
      <alignment horizontal="center" vertical="center"/>
      <protection hidden="1"/>
    </xf>
    <xf numFmtId="0" fontId="38" fillId="5" borderId="256" xfId="0" applyNumberFormat="1" applyFont="1" applyFill="1" applyBorder="1" applyAlignment="1" applyProtection="1">
      <alignment vertical="center"/>
      <protection hidden="1"/>
    </xf>
    <xf numFmtId="166" fontId="102" fillId="14" borderId="276" xfId="0" applyNumberFormat="1" applyFont="1" applyFill="1" applyBorder="1" applyAlignment="1" applyProtection="1">
      <alignment horizontal="right" vertical="center"/>
      <protection locked="0" hidden="1"/>
    </xf>
    <xf numFmtId="166" fontId="102" fillId="14" borderId="267" xfId="0" applyNumberFormat="1" applyFont="1" applyFill="1" applyBorder="1" applyAlignment="1" applyProtection="1">
      <alignment horizontal="right" vertical="center"/>
      <protection hidden="1"/>
    </xf>
    <xf numFmtId="166" fontId="102" fillId="5" borderId="267" xfId="0" applyNumberFormat="1" applyFont="1" applyFill="1" applyBorder="1" applyAlignment="1" applyProtection="1">
      <alignment horizontal="right" vertical="center"/>
      <protection hidden="1"/>
    </xf>
    <xf numFmtId="0" fontId="31" fillId="14" borderId="277" xfId="0" applyFont="1" applyFill="1" applyBorder="1" applyAlignment="1">
      <alignment horizontal="left" vertical="center" wrapText="1" indent="1"/>
    </xf>
    <xf numFmtId="166" fontId="23" fillId="0" borderId="277" xfId="0" applyNumberFormat="1" applyFont="1" applyFill="1" applyBorder="1" applyAlignment="1" applyProtection="1">
      <alignment horizontal="right" vertical="center"/>
      <protection locked="0" hidden="1"/>
    </xf>
    <xf numFmtId="166" fontId="23" fillId="0" borderId="277" xfId="0" applyNumberFormat="1" applyFont="1" applyFill="1" applyBorder="1" applyAlignment="1" applyProtection="1">
      <alignment horizontal="right" vertical="center"/>
      <protection locked="0"/>
    </xf>
    <xf numFmtId="0" fontId="31" fillId="14" borderId="78" xfId="0" applyFont="1" applyFill="1" applyBorder="1" applyAlignment="1">
      <alignment horizontal="left" vertical="center" wrapText="1" indent="1"/>
    </xf>
    <xf numFmtId="0" fontId="38" fillId="5" borderId="19" xfId="0" applyNumberFormat="1" applyFont="1" applyFill="1" applyBorder="1" applyAlignment="1" applyProtection="1">
      <alignment vertical="center" wrapText="1"/>
    </xf>
    <xf numFmtId="0" fontId="38" fillId="5" borderId="208" xfId="0" applyNumberFormat="1" applyFont="1" applyFill="1" applyBorder="1" applyAlignment="1" applyProtection="1">
      <alignment vertical="center" wrapText="1"/>
    </xf>
    <xf numFmtId="166" fontId="24" fillId="14" borderId="51" xfId="0" applyNumberFormat="1" applyFont="1" applyFill="1" applyBorder="1" applyAlignment="1" applyProtection="1">
      <alignment horizontal="right" vertical="center"/>
      <protection hidden="1"/>
    </xf>
    <xf numFmtId="166" fontId="24" fillId="14" borderId="170" xfId="0" applyNumberFormat="1" applyFont="1" applyFill="1" applyBorder="1" applyAlignment="1" applyProtection="1">
      <alignment horizontal="right" vertical="center"/>
      <protection hidden="1"/>
    </xf>
    <xf numFmtId="166" fontId="102" fillId="14" borderId="199" xfId="0" applyNumberFormat="1" applyFont="1" applyFill="1" applyBorder="1" applyAlignment="1" applyProtection="1">
      <alignment horizontal="right" vertical="center"/>
      <protection hidden="1"/>
    </xf>
    <xf numFmtId="166" fontId="23" fillId="0" borderId="78" xfId="0" applyNumberFormat="1" applyFont="1" applyFill="1" applyBorder="1" applyAlignment="1" applyProtection="1">
      <alignment horizontal="right" vertical="center"/>
      <protection locked="0" hidden="1"/>
    </xf>
    <xf numFmtId="166" fontId="102" fillId="5" borderId="278" xfId="0" applyNumberFormat="1" applyFont="1" applyFill="1" applyBorder="1" applyAlignment="1" applyProtection="1">
      <alignment horizontal="right" vertical="center"/>
      <protection hidden="1"/>
    </xf>
    <xf numFmtId="0" fontId="16" fillId="0" borderId="266" xfId="0" applyFont="1" applyBorder="1" applyAlignment="1" applyProtection="1">
      <alignment vertical="center"/>
      <protection locked="0"/>
    </xf>
    <xf numFmtId="166" fontId="32" fillId="14" borderId="206" xfId="0" applyNumberFormat="1" applyFont="1" applyFill="1" applyBorder="1" applyAlignment="1" applyProtection="1">
      <alignment horizontal="right" vertical="center"/>
      <protection hidden="1"/>
    </xf>
    <xf numFmtId="166" fontId="32" fillId="14" borderId="205" xfId="0" applyNumberFormat="1" applyFont="1" applyFill="1" applyBorder="1" applyAlignment="1" applyProtection="1">
      <alignment horizontal="right" vertical="center"/>
      <protection hidden="1"/>
    </xf>
    <xf numFmtId="166" fontId="23" fillId="0" borderId="129" xfId="0" applyNumberFormat="1" applyFont="1" applyFill="1" applyBorder="1" applyAlignment="1" applyProtection="1">
      <alignment horizontal="right" vertical="center"/>
      <protection locked="0" hidden="1"/>
    </xf>
    <xf numFmtId="166" fontId="23" fillId="0" borderId="79" xfId="0" applyNumberFormat="1" applyFont="1" applyFill="1" applyBorder="1" applyAlignment="1" applyProtection="1">
      <alignment horizontal="right" vertical="center"/>
      <protection locked="0" hidden="1"/>
    </xf>
    <xf numFmtId="0" fontId="16" fillId="4" borderId="98" xfId="0" applyFont="1" applyFill="1" applyBorder="1" applyProtection="1">
      <protection hidden="1"/>
    </xf>
    <xf numFmtId="0" fontId="44" fillId="4" borderId="99" xfId="0" applyNumberFormat="1" applyFont="1" applyFill="1" applyBorder="1" applyAlignment="1" applyProtection="1">
      <alignment horizontal="right" vertical="center"/>
      <protection hidden="1"/>
    </xf>
    <xf numFmtId="166" fontId="44" fillId="4" borderId="52" xfId="0" applyNumberFormat="1" applyFont="1" applyFill="1" applyBorder="1" applyAlignment="1" applyProtection="1">
      <alignment horizontal="right" vertical="center"/>
      <protection hidden="1"/>
    </xf>
    <xf numFmtId="166" fontId="101" fillId="4" borderId="101" xfId="0" applyNumberFormat="1" applyFont="1" applyFill="1" applyBorder="1" applyAlignment="1" applyProtection="1">
      <alignment horizontal="right" vertical="center"/>
      <protection hidden="1"/>
    </xf>
    <xf numFmtId="166" fontId="31" fillId="4" borderId="52" xfId="0" applyNumberFormat="1" applyFont="1" applyFill="1" applyBorder="1" applyAlignment="1" applyProtection="1">
      <alignment horizontal="right" vertical="center"/>
      <protection hidden="1"/>
    </xf>
    <xf numFmtId="0" fontId="16" fillId="4" borderId="240" xfId="0" applyFont="1" applyFill="1" applyBorder="1" applyProtection="1">
      <protection hidden="1"/>
    </xf>
    <xf numFmtId="0" fontId="38" fillId="5" borderId="5" xfId="0" applyNumberFormat="1" applyFont="1" applyFill="1" applyBorder="1" applyAlignment="1" applyProtection="1">
      <alignment vertical="center"/>
      <protection hidden="1"/>
    </xf>
    <xf numFmtId="166" fontId="24" fillId="14" borderId="5" xfId="0" applyNumberFormat="1" applyFont="1" applyFill="1" applyBorder="1" applyAlignment="1" applyProtection="1">
      <alignment horizontal="right" vertical="center"/>
      <protection hidden="1"/>
    </xf>
    <xf numFmtId="0" fontId="31" fillId="14" borderId="118" xfId="0" applyFont="1" applyFill="1" applyBorder="1" applyAlignment="1">
      <alignment horizontal="left" vertical="center" wrapText="1" indent="1"/>
    </xf>
    <xf numFmtId="166" fontId="102" fillId="14" borderId="203" xfId="0" applyNumberFormat="1" applyFont="1" applyFill="1" applyBorder="1" applyAlignment="1" applyProtection="1">
      <alignment horizontal="right" vertical="center"/>
      <protection locked="0" hidden="1"/>
    </xf>
    <xf numFmtId="166" fontId="102" fillId="14" borderId="239" xfId="0" applyNumberFormat="1" applyFont="1" applyFill="1" applyBorder="1" applyAlignment="1" applyProtection="1">
      <alignment horizontal="right" vertical="center"/>
      <protection hidden="1"/>
    </xf>
    <xf numFmtId="166" fontId="24" fillId="4" borderId="106" xfId="0" applyNumberFormat="1" applyFont="1" applyFill="1" applyBorder="1" applyAlignment="1" applyProtection="1">
      <alignment horizontal="right" vertical="center"/>
      <protection hidden="1"/>
    </xf>
    <xf numFmtId="166" fontId="23" fillId="23" borderId="106" xfId="0" applyNumberFormat="1" applyFont="1" applyFill="1" applyBorder="1" applyAlignment="1" applyProtection="1">
      <alignment horizontal="right" vertical="center"/>
      <protection hidden="1"/>
    </xf>
    <xf numFmtId="166" fontId="24" fillId="23" borderId="100" xfId="0" applyNumberFormat="1" applyFont="1" applyFill="1" applyBorder="1" applyAlignment="1" applyProtection="1">
      <alignment horizontal="right" vertical="center"/>
      <protection hidden="1"/>
    </xf>
    <xf numFmtId="0" fontId="23" fillId="0" borderId="0" xfId="0" applyFont="1" applyFill="1"/>
    <xf numFmtId="0" fontId="23" fillId="14" borderId="222" xfId="0" applyNumberFormat="1" applyFont="1" applyFill="1" applyBorder="1" applyAlignment="1" applyProtection="1">
      <alignment horizontal="center" vertical="center"/>
      <protection hidden="1"/>
    </xf>
    <xf numFmtId="0" fontId="23" fillId="14" borderId="120" xfId="0" applyFont="1" applyFill="1" applyBorder="1"/>
    <xf numFmtId="0" fontId="23" fillId="14" borderId="129" xfId="0" applyFont="1" applyFill="1" applyBorder="1"/>
    <xf numFmtId="0" fontId="23" fillId="0" borderId="84" xfId="0" applyFont="1" applyBorder="1"/>
    <xf numFmtId="0" fontId="31" fillId="0" borderId="78" xfId="0" applyNumberFormat="1" applyFont="1" applyFill="1" applyBorder="1" applyAlignment="1" applyProtection="1">
      <alignment vertical="top"/>
      <protection locked="0"/>
    </xf>
    <xf numFmtId="0" fontId="31" fillId="0" borderId="78" xfId="0" applyNumberFormat="1" applyFont="1" applyFill="1" applyBorder="1" applyAlignment="1" applyProtection="1">
      <alignment horizontal="center" vertical="top"/>
      <protection locked="0"/>
    </xf>
    <xf numFmtId="0" fontId="23" fillId="0" borderId="266" xfId="0" applyFont="1" applyBorder="1"/>
    <xf numFmtId="0" fontId="23" fillId="14" borderId="251" xfId="0" applyFont="1" applyFill="1" applyBorder="1"/>
    <xf numFmtId="0" fontId="129" fillId="0" borderId="0" xfId="0" applyFont="1" applyAlignment="1">
      <alignment horizontal="right" vertical="center"/>
    </xf>
    <xf numFmtId="0" fontId="17" fillId="0" borderId="0" xfId="0" applyFont="1" applyAlignment="1">
      <alignment vertical="top"/>
    </xf>
    <xf numFmtId="0" fontId="23" fillId="5" borderId="25" xfId="0" applyNumberFormat="1" applyFont="1" applyFill="1" applyBorder="1" applyAlignment="1" applyProtection="1">
      <alignment horizontal="center" vertical="center"/>
      <protection hidden="1"/>
    </xf>
    <xf numFmtId="0" fontId="29" fillId="5" borderId="58" xfId="0" applyNumberFormat="1" applyFont="1" applyFill="1" applyBorder="1" applyAlignment="1" applyProtection="1">
      <alignment horizontal="center" vertical="center"/>
      <protection hidden="1"/>
    </xf>
    <xf numFmtId="166" fontId="54" fillId="24" borderId="66" xfId="0" applyNumberFormat="1" applyFont="1" applyFill="1" applyBorder="1" applyAlignment="1" applyProtection="1">
      <alignment horizontal="right" vertical="center"/>
      <protection hidden="1"/>
    </xf>
    <xf numFmtId="0" fontId="31" fillId="14" borderId="222" xfId="0" applyNumberFormat="1" applyFont="1" applyFill="1" applyBorder="1" applyAlignment="1" applyProtection="1">
      <alignment horizontal="left" vertical="center" indent="2"/>
      <protection locked="0"/>
    </xf>
    <xf numFmtId="0" fontId="31" fillId="14" borderId="225" xfId="0" applyNumberFormat="1" applyFont="1" applyFill="1" applyBorder="1" applyAlignment="1" applyProtection="1">
      <alignment horizontal="left" vertical="center" indent="2"/>
      <protection locked="0"/>
    </xf>
    <xf numFmtId="0" fontId="23" fillId="4" borderId="271" xfId="0" applyNumberFormat="1" applyFont="1" applyFill="1" applyBorder="1" applyAlignment="1" applyProtection="1">
      <alignment vertical="center"/>
      <protection hidden="1"/>
    </xf>
    <xf numFmtId="0" fontId="24" fillId="4" borderId="271" xfId="0" applyNumberFormat="1" applyFont="1" applyFill="1" applyBorder="1" applyAlignment="1" applyProtection="1">
      <alignment horizontal="right" vertical="center"/>
      <protection hidden="1"/>
    </xf>
    <xf numFmtId="166" fontId="23" fillId="4" borderId="197" xfId="0" applyNumberFormat="1" applyFont="1" applyFill="1" applyBorder="1" applyAlignment="1" applyProtection="1">
      <alignment horizontal="right" vertical="center"/>
      <protection hidden="1"/>
    </xf>
    <xf numFmtId="166" fontId="24" fillId="4" borderId="229" xfId="0" applyNumberFormat="1" applyFont="1" applyFill="1" applyBorder="1" applyAlignment="1" applyProtection="1">
      <alignment horizontal="right" vertical="center"/>
      <protection hidden="1"/>
    </xf>
    <xf numFmtId="0" fontId="16" fillId="4" borderId="257" xfId="0" applyFont="1" applyFill="1" applyBorder="1" applyProtection="1">
      <protection hidden="1"/>
    </xf>
    <xf numFmtId="0" fontId="23" fillId="4" borderId="20" xfId="0" applyNumberFormat="1" applyFont="1" applyFill="1" applyBorder="1" applyAlignment="1" applyProtection="1">
      <alignment vertical="center"/>
      <protection hidden="1"/>
    </xf>
    <xf numFmtId="166" fontId="23" fillId="4" borderId="205" xfId="0" applyNumberFormat="1" applyFont="1" applyFill="1" applyBorder="1" applyAlignment="1" applyProtection="1">
      <alignment horizontal="right" vertical="center"/>
      <protection hidden="1"/>
    </xf>
    <xf numFmtId="166" fontId="24" fillId="4" borderId="268" xfId="0" applyNumberFormat="1" applyFont="1" applyFill="1" applyBorder="1" applyAlignment="1" applyProtection="1">
      <alignment horizontal="right" vertical="center"/>
      <protection hidden="1"/>
    </xf>
    <xf numFmtId="166" fontId="23" fillId="24" borderId="118" xfId="0" applyNumberFormat="1" applyFont="1" applyFill="1" applyBorder="1" applyAlignment="1" applyProtection="1">
      <alignment horizontal="right" vertical="center"/>
      <protection hidden="1"/>
    </xf>
    <xf numFmtId="166" fontId="23" fillId="24" borderId="118" xfId="0" applyNumberFormat="1" applyFont="1" applyFill="1" applyBorder="1" applyAlignment="1" applyProtection="1">
      <alignment horizontal="right" vertical="center"/>
    </xf>
    <xf numFmtId="166" fontId="23" fillId="24" borderId="116" xfId="0" applyNumberFormat="1" applyFont="1" applyFill="1" applyBorder="1" applyAlignment="1" applyProtection="1">
      <alignment horizontal="right" vertical="center"/>
    </xf>
    <xf numFmtId="0" fontId="23" fillId="5" borderId="107" xfId="0" applyNumberFormat="1" applyFont="1" applyFill="1" applyBorder="1" applyAlignment="1" applyProtection="1">
      <alignment horizontal="center" vertical="center"/>
      <protection hidden="1"/>
    </xf>
    <xf numFmtId="0" fontId="31" fillId="14" borderId="150" xfId="0" applyFont="1" applyFill="1" applyBorder="1" applyAlignment="1">
      <alignment horizontal="left" vertical="center" wrapText="1" indent="1"/>
    </xf>
    <xf numFmtId="0" fontId="23" fillId="5" borderId="277" xfId="0" applyNumberFormat="1" applyFont="1" applyFill="1" applyBorder="1" applyAlignment="1" applyProtection="1">
      <alignment horizontal="center" vertical="center"/>
      <protection hidden="1"/>
    </xf>
    <xf numFmtId="0" fontId="31" fillId="5" borderId="145" xfId="0" applyNumberFormat="1" applyFont="1" applyFill="1" applyBorder="1" applyAlignment="1" applyProtection="1">
      <alignment horizontal="left" vertical="center" indent="1"/>
      <protection hidden="1"/>
    </xf>
    <xf numFmtId="166" fontId="23" fillId="0" borderId="279" xfId="0" applyNumberFormat="1" applyFont="1" applyFill="1" applyBorder="1" applyAlignment="1" applyProtection="1">
      <alignment horizontal="right" vertical="center"/>
      <protection locked="0"/>
    </xf>
    <xf numFmtId="0" fontId="31" fillId="5" borderId="93" xfId="0" applyNumberFormat="1" applyFont="1" applyFill="1" applyBorder="1" applyAlignment="1" applyProtection="1">
      <alignment horizontal="left" vertical="center" indent="1"/>
      <protection hidden="1"/>
    </xf>
    <xf numFmtId="0" fontId="23" fillId="5" borderId="203" xfId="0" applyNumberFormat="1" applyFont="1" applyFill="1" applyBorder="1" applyAlignment="1" applyProtection="1">
      <alignment vertical="center"/>
      <protection hidden="1"/>
    </xf>
    <xf numFmtId="166" fontId="23" fillId="0" borderId="104" xfId="0" applyNumberFormat="1" applyFont="1" applyFill="1" applyBorder="1" applyAlignment="1" applyProtection="1">
      <alignment horizontal="right" vertical="center"/>
    </xf>
    <xf numFmtId="166" fontId="23" fillId="0" borderId="93" xfId="0" applyNumberFormat="1" applyFont="1" applyFill="1" applyBorder="1" applyAlignment="1" applyProtection="1">
      <alignment horizontal="right" vertical="center"/>
    </xf>
    <xf numFmtId="0" fontId="31" fillId="14" borderId="224" xfId="0" applyFont="1" applyFill="1" applyBorder="1" applyAlignment="1">
      <alignment horizontal="left" vertical="center" indent="2"/>
    </xf>
    <xf numFmtId="0" fontId="23" fillId="14" borderId="35" xfId="0" applyFont="1" applyFill="1" applyBorder="1"/>
    <xf numFmtId="0" fontId="23" fillId="0" borderId="121" xfId="0" applyFont="1" applyBorder="1"/>
    <xf numFmtId="0" fontId="23" fillId="5" borderId="286" xfId="0" applyNumberFormat="1" applyFont="1" applyFill="1" applyBorder="1" applyAlignment="1" applyProtection="1">
      <alignment horizontal="center" vertical="center"/>
      <protection hidden="1"/>
    </xf>
    <xf numFmtId="0" fontId="23" fillId="5" borderId="287" xfId="0" applyNumberFormat="1" applyFont="1" applyFill="1" applyBorder="1" applyAlignment="1" applyProtection="1">
      <alignment horizontal="center" vertical="center"/>
      <protection hidden="1"/>
    </xf>
    <xf numFmtId="0" fontId="31" fillId="0" borderId="288" xfId="0" applyNumberFormat="1" applyFont="1" applyFill="1" applyBorder="1" applyAlignment="1" applyProtection="1">
      <alignment horizontal="left" vertical="center" indent="1"/>
      <protection locked="0"/>
    </xf>
    <xf numFmtId="166" fontId="23" fillId="0" borderId="289" xfId="0" applyNumberFormat="1" applyFont="1" applyFill="1" applyBorder="1" applyAlignment="1" applyProtection="1">
      <alignment horizontal="right" vertical="center"/>
      <protection locked="0"/>
    </xf>
    <xf numFmtId="166" fontId="23" fillId="0" borderId="290" xfId="0" applyNumberFormat="1" applyFont="1" applyFill="1" applyBorder="1" applyAlignment="1" applyProtection="1">
      <alignment horizontal="right" vertical="center"/>
      <protection locked="0"/>
    </xf>
    <xf numFmtId="166" fontId="23" fillId="0" borderId="287" xfId="0" applyNumberFormat="1" applyFont="1" applyFill="1" applyBorder="1" applyAlignment="1" applyProtection="1">
      <alignment horizontal="right" vertical="center"/>
      <protection locked="0"/>
    </xf>
    <xf numFmtId="166" fontId="23" fillId="0" borderId="288" xfId="0" applyNumberFormat="1" applyFont="1" applyFill="1" applyBorder="1" applyAlignment="1" applyProtection="1">
      <alignment horizontal="right" vertical="center"/>
      <protection locked="0"/>
    </xf>
    <xf numFmtId="166" fontId="102" fillId="5" borderId="291" xfId="0" applyNumberFormat="1" applyFont="1" applyFill="1" applyBorder="1" applyAlignment="1" applyProtection="1">
      <alignment horizontal="right" vertical="center"/>
      <protection hidden="1"/>
    </xf>
    <xf numFmtId="166" fontId="102" fillId="5" borderId="292" xfId="0" applyNumberFormat="1" applyFont="1" applyFill="1" applyBorder="1" applyAlignment="1" applyProtection="1">
      <alignment horizontal="right" vertical="center"/>
      <protection hidden="1"/>
    </xf>
    <xf numFmtId="166" fontId="32" fillId="5" borderId="293" xfId="0" applyNumberFormat="1" applyFont="1" applyFill="1" applyBorder="1" applyAlignment="1" applyProtection="1">
      <alignment horizontal="right" vertical="center"/>
      <protection hidden="1"/>
    </xf>
    <xf numFmtId="166" fontId="89" fillId="24" borderId="294" xfId="0" applyNumberFormat="1" applyFont="1" applyFill="1" applyBorder="1" applyAlignment="1" applyProtection="1">
      <alignment horizontal="right" vertical="center"/>
      <protection hidden="1"/>
    </xf>
    <xf numFmtId="166" fontId="54" fillId="24" borderId="288" xfId="0" applyNumberFormat="1" applyFont="1" applyFill="1" applyBorder="1" applyAlignment="1" applyProtection="1">
      <alignment horizontal="right" vertical="center"/>
      <protection hidden="1"/>
    </xf>
    <xf numFmtId="0" fontId="23" fillId="0" borderId="295" xfId="0" applyFont="1" applyFill="1" applyBorder="1" applyAlignment="1" applyProtection="1">
      <alignment vertical="center"/>
      <protection locked="0"/>
    </xf>
    <xf numFmtId="166" fontId="23" fillId="0" borderId="290" xfId="0" applyNumberFormat="1" applyFont="1" applyFill="1" applyBorder="1" applyAlignment="1" applyProtection="1">
      <alignment horizontal="right" vertical="center"/>
      <protection locked="0" hidden="1"/>
    </xf>
    <xf numFmtId="166" fontId="102" fillId="5" borderId="293" xfId="0" applyNumberFormat="1" applyFont="1" applyFill="1" applyBorder="1" applyAlignment="1" applyProtection="1">
      <alignment horizontal="right" vertical="center"/>
      <protection hidden="1"/>
    </xf>
    <xf numFmtId="0" fontId="16" fillId="0" borderId="296" xfId="0" applyFont="1" applyBorder="1" applyAlignment="1" applyProtection="1">
      <alignment vertical="center"/>
      <protection locked="0"/>
    </xf>
    <xf numFmtId="0" fontId="31" fillId="14" borderId="288" xfId="0" applyFont="1" applyFill="1" applyBorder="1" applyAlignment="1">
      <alignment horizontal="left" vertical="center" indent="1"/>
    </xf>
    <xf numFmtId="166" fontId="102" fillId="5" borderId="297" xfId="0" applyNumberFormat="1" applyFont="1" applyFill="1" applyBorder="1" applyAlignment="1" applyProtection="1">
      <alignment horizontal="right" vertical="center"/>
      <protection hidden="1"/>
    </xf>
    <xf numFmtId="166" fontId="24" fillId="52" borderId="1" xfId="0" applyNumberFormat="1" applyFont="1" applyFill="1" applyBorder="1" applyAlignment="1" applyProtection="1">
      <alignment horizontal="right" vertical="center"/>
    </xf>
    <xf numFmtId="166" fontId="54" fillId="52" borderId="134" xfId="0" applyNumberFormat="1" applyFont="1" applyFill="1" applyBorder="1" applyAlignment="1" applyProtection="1">
      <alignment horizontal="right" vertical="center"/>
      <protection hidden="1"/>
    </xf>
    <xf numFmtId="166" fontId="54" fillId="52" borderId="21" xfId="0" applyNumberFormat="1" applyFont="1" applyFill="1" applyBorder="1" applyAlignment="1" applyProtection="1">
      <alignment horizontal="right" vertical="center"/>
      <protection hidden="1"/>
    </xf>
    <xf numFmtId="0" fontId="23" fillId="52" borderId="188" xfId="0" applyFont="1" applyFill="1" applyBorder="1" applyAlignment="1" applyProtection="1">
      <alignment vertical="center"/>
      <protection locked="0"/>
    </xf>
    <xf numFmtId="166" fontId="23" fillId="0" borderId="288" xfId="0" applyNumberFormat="1" applyFont="1" applyFill="1" applyBorder="1" applyAlignment="1" applyProtection="1">
      <alignment horizontal="right" vertical="center"/>
      <protection locked="0" hidden="1"/>
    </xf>
    <xf numFmtId="166" fontId="23" fillId="0" borderId="298" xfId="0" applyNumberFormat="1" applyFont="1" applyFill="1" applyBorder="1" applyAlignment="1" applyProtection="1">
      <alignment horizontal="right" vertical="center"/>
      <protection locked="0"/>
    </xf>
    <xf numFmtId="0" fontId="16" fillId="0" borderId="295" xfId="0" applyFont="1" applyBorder="1" applyProtection="1">
      <protection locked="0"/>
    </xf>
    <xf numFmtId="166" fontId="23" fillId="0" borderId="120" xfId="0" applyNumberFormat="1" applyFont="1" applyFill="1" applyBorder="1" applyAlignment="1" applyProtection="1">
      <alignment horizontal="right" vertical="center"/>
      <protection locked="0"/>
    </xf>
    <xf numFmtId="166" fontId="23" fillId="0" borderId="44" xfId="0" applyNumberFormat="1" applyFont="1" applyFill="1" applyBorder="1" applyAlignment="1" applyProtection="1">
      <alignment horizontal="right" vertical="center"/>
      <protection locked="0"/>
    </xf>
    <xf numFmtId="0" fontId="31" fillId="14" borderId="147" xfId="0" applyFont="1" applyFill="1" applyBorder="1" applyAlignment="1">
      <alignment horizontal="left" vertical="center" wrapText="1" indent="1"/>
    </xf>
    <xf numFmtId="0" fontId="31" fillId="14" borderId="81" xfId="0" applyFont="1" applyFill="1" applyBorder="1" applyAlignment="1">
      <alignment horizontal="left" vertical="center" wrapText="1" indent="1"/>
    </xf>
    <xf numFmtId="0" fontId="31" fillId="14" borderId="274" xfId="0" applyFont="1" applyFill="1" applyBorder="1" applyAlignment="1">
      <alignment horizontal="left" vertical="center" wrapText="1" indent="1"/>
    </xf>
    <xf numFmtId="0" fontId="31" fillId="14" borderId="295" xfId="0" applyFont="1" applyFill="1" applyBorder="1" applyAlignment="1">
      <alignment horizontal="left" vertical="center" wrapText="1" indent="1"/>
    </xf>
    <xf numFmtId="0" fontId="24" fillId="4" borderId="49" xfId="0" applyNumberFormat="1" applyFont="1" applyFill="1" applyBorder="1" applyAlignment="1" applyProtection="1">
      <alignment horizontal="right" vertical="center"/>
      <protection hidden="1"/>
    </xf>
    <xf numFmtId="0" fontId="24" fillId="4" borderId="0" xfId="0" applyNumberFormat="1" applyFont="1" applyFill="1" applyBorder="1" applyAlignment="1" applyProtection="1">
      <alignment horizontal="right" vertical="center"/>
      <protection hidden="1"/>
    </xf>
    <xf numFmtId="0" fontId="128" fillId="22" borderId="257" xfId="0" applyFont="1" applyFill="1" applyBorder="1" applyAlignment="1">
      <alignment horizontal="center" vertical="center"/>
    </xf>
    <xf numFmtId="166" fontId="23" fillId="14" borderId="118" xfId="0" applyNumberFormat="1" applyFont="1" applyFill="1" applyBorder="1" applyAlignment="1" applyProtection="1">
      <alignment horizontal="right" vertical="center"/>
      <protection hidden="1"/>
    </xf>
    <xf numFmtId="166" fontId="23" fillId="14" borderId="72" xfId="0" applyNumberFormat="1" applyFont="1" applyFill="1" applyBorder="1" applyAlignment="1" applyProtection="1">
      <alignment horizontal="right" vertical="center"/>
      <protection hidden="1"/>
    </xf>
    <xf numFmtId="166" fontId="23" fillId="14" borderId="73" xfId="0" applyNumberFormat="1" applyFont="1" applyFill="1" applyBorder="1" applyAlignment="1" applyProtection="1">
      <alignment horizontal="right" vertical="center"/>
      <protection hidden="1"/>
    </xf>
    <xf numFmtId="166" fontId="23" fillId="14" borderId="290" xfId="0" applyNumberFormat="1" applyFont="1" applyFill="1" applyBorder="1" applyAlignment="1" applyProtection="1">
      <alignment horizontal="right" vertical="center"/>
      <protection hidden="1"/>
    </xf>
    <xf numFmtId="0" fontId="23" fillId="0" borderId="304" xfId="0" applyFont="1" applyFill="1" applyBorder="1" applyAlignment="1" applyProtection="1">
      <alignment vertical="center"/>
      <protection locked="0"/>
    </xf>
    <xf numFmtId="0" fontId="23" fillId="0" borderId="84" xfId="0" applyFont="1" applyFill="1" applyBorder="1" applyAlignment="1" applyProtection="1">
      <alignment vertical="center"/>
      <protection locked="0"/>
    </xf>
    <xf numFmtId="166" fontId="38" fillId="52" borderId="18" xfId="0" applyNumberFormat="1" applyFont="1" applyFill="1" applyBorder="1" applyAlignment="1" applyProtection="1">
      <alignment horizontal="center" vertical="center"/>
      <protection hidden="1"/>
    </xf>
    <xf numFmtId="166" fontId="129" fillId="52" borderId="18" xfId="0" applyNumberFormat="1" applyFont="1" applyFill="1" applyBorder="1" applyAlignment="1" applyProtection="1">
      <alignment horizontal="center" vertical="center"/>
      <protection hidden="1"/>
    </xf>
    <xf numFmtId="166" fontId="34" fillId="52" borderId="18" xfId="0" applyNumberFormat="1" applyFont="1" applyFill="1" applyBorder="1" applyAlignment="1" applyProtection="1">
      <alignment horizontal="center" vertical="center"/>
      <protection hidden="1"/>
    </xf>
    <xf numFmtId="0" fontId="16" fillId="52" borderId="92" xfId="0" applyFont="1" applyFill="1" applyBorder="1" applyProtection="1">
      <protection hidden="1"/>
    </xf>
    <xf numFmtId="0" fontId="23" fillId="52" borderId="255" xfId="0" applyNumberFormat="1" applyFont="1" applyFill="1" applyBorder="1" applyAlignment="1" applyProtection="1">
      <alignment vertical="center"/>
      <protection hidden="1"/>
    </xf>
    <xf numFmtId="0" fontId="38" fillId="52" borderId="258" xfId="0" applyNumberFormat="1" applyFont="1" applyFill="1" applyBorder="1" applyAlignment="1" applyProtection="1">
      <alignment vertical="center"/>
      <protection hidden="1"/>
    </xf>
    <xf numFmtId="166" fontId="38" fillId="52" borderId="258" xfId="0" applyNumberFormat="1" applyFont="1" applyFill="1" applyBorder="1" applyAlignment="1" applyProtection="1">
      <alignment horizontal="center" vertical="center"/>
      <protection hidden="1"/>
    </xf>
    <xf numFmtId="166" fontId="100" fillId="52" borderId="258" xfId="0" applyNumberFormat="1" applyFont="1" applyFill="1" applyBorder="1" applyAlignment="1" applyProtection="1">
      <alignment horizontal="center" vertical="center"/>
      <protection hidden="1"/>
    </xf>
    <xf numFmtId="0" fontId="23" fillId="52" borderId="175" xfId="0" applyFont="1" applyFill="1" applyBorder="1" applyProtection="1">
      <protection hidden="1"/>
    </xf>
    <xf numFmtId="0" fontId="24" fillId="52" borderId="280" xfId="0" applyNumberFormat="1" applyFont="1" applyFill="1" applyBorder="1" applyAlignment="1" applyProtection="1">
      <alignment vertical="center"/>
      <protection hidden="1"/>
    </xf>
    <xf numFmtId="0" fontId="44" fillId="52" borderId="281" xfId="0" applyNumberFormat="1" applyFont="1" applyFill="1" applyBorder="1" applyAlignment="1" applyProtection="1">
      <alignment vertical="center"/>
      <protection hidden="1"/>
    </xf>
    <xf numFmtId="0" fontId="38" fillId="52" borderId="281" xfId="0" applyNumberFormat="1" applyFont="1" applyFill="1" applyBorder="1" applyAlignment="1" applyProtection="1">
      <alignment vertical="center"/>
      <protection hidden="1"/>
    </xf>
    <xf numFmtId="166" fontId="24" fillId="52" borderId="4" xfId="0" applyNumberFormat="1" applyFont="1" applyFill="1" applyBorder="1" applyAlignment="1" applyProtection="1">
      <alignment horizontal="right" vertical="center"/>
      <protection hidden="1"/>
    </xf>
    <xf numFmtId="0" fontId="23" fillId="52" borderId="282" xfId="0" applyFont="1" applyFill="1" applyBorder="1" applyAlignment="1" applyProtection="1">
      <alignment vertical="center"/>
      <protection hidden="1"/>
    </xf>
    <xf numFmtId="0" fontId="38" fillId="52" borderId="280" xfId="0" applyFont="1" applyFill="1" applyBorder="1" applyAlignment="1" applyProtection="1">
      <alignment vertical="center"/>
      <protection hidden="1"/>
    </xf>
    <xf numFmtId="0" fontId="44" fillId="52" borderId="281" xfId="0" applyFont="1" applyFill="1" applyBorder="1" applyAlignment="1" applyProtection="1">
      <alignment vertical="center"/>
      <protection hidden="1"/>
    </xf>
    <xf numFmtId="166" fontId="24" fillId="52" borderId="283" xfId="0" applyNumberFormat="1" applyFont="1" applyFill="1" applyBorder="1" applyAlignment="1" applyProtection="1">
      <alignment horizontal="right" vertical="center"/>
    </xf>
    <xf numFmtId="166" fontId="24" fillId="52" borderId="284" xfId="0" applyNumberFormat="1" applyFont="1" applyFill="1" applyBorder="1" applyAlignment="1" applyProtection="1">
      <alignment horizontal="right" vertical="center"/>
    </xf>
    <xf numFmtId="166" fontId="24" fillId="52" borderId="135" xfId="0" applyNumberFormat="1" applyFont="1" applyFill="1" applyBorder="1" applyAlignment="1" applyProtection="1">
      <alignment horizontal="right" vertical="center"/>
    </xf>
    <xf numFmtId="166" fontId="102" fillId="52" borderId="285" xfId="0" applyNumberFormat="1" applyFont="1" applyFill="1" applyBorder="1" applyAlignment="1" applyProtection="1">
      <alignment horizontal="right" vertical="center"/>
      <protection hidden="1"/>
    </xf>
    <xf numFmtId="0" fontId="23" fillId="52" borderId="282" xfId="0" applyFont="1" applyFill="1" applyBorder="1" applyAlignment="1" applyProtection="1">
      <alignment vertical="center"/>
      <protection locked="0"/>
    </xf>
    <xf numFmtId="0" fontId="16" fillId="14" borderId="300" xfId="0" applyFont="1" applyFill="1" applyBorder="1" applyAlignment="1" applyProtection="1">
      <alignment vertical="center"/>
    </xf>
    <xf numFmtId="0" fontId="23" fillId="14" borderId="287" xfId="0" applyNumberFormat="1" applyFont="1" applyFill="1" applyBorder="1" applyAlignment="1" applyProtection="1">
      <alignment horizontal="center" vertical="center"/>
      <protection locked="0" hidden="1"/>
    </xf>
    <xf numFmtId="0" fontId="16" fillId="14" borderId="300" xfId="0" applyFont="1" applyFill="1" applyBorder="1" applyProtection="1"/>
    <xf numFmtId="0" fontId="23" fillId="14" borderId="292" xfId="0" applyNumberFormat="1" applyFont="1" applyFill="1" applyBorder="1" applyAlignment="1" applyProtection="1">
      <alignment horizontal="center" vertical="center"/>
      <protection locked="0" hidden="1"/>
    </xf>
    <xf numFmtId="0" fontId="38" fillId="9" borderId="99" xfId="0" applyNumberFormat="1" applyFont="1" applyFill="1" applyBorder="1" applyAlignment="1" applyProtection="1">
      <alignment horizontal="center" vertical="center"/>
      <protection hidden="1"/>
    </xf>
    <xf numFmtId="166" fontId="102" fillId="5" borderId="114" xfId="0" applyNumberFormat="1" applyFont="1" applyFill="1" applyBorder="1" applyAlignment="1" applyProtection="1">
      <alignment horizontal="right" vertical="center"/>
      <protection hidden="1"/>
    </xf>
    <xf numFmtId="166" fontId="102" fillId="5" borderId="106" xfId="0" applyNumberFormat="1" applyFont="1" applyFill="1" applyBorder="1" applyAlignment="1" applyProtection="1">
      <alignment horizontal="right" vertical="center"/>
      <protection hidden="1"/>
    </xf>
    <xf numFmtId="166" fontId="32" fillId="5" borderId="234" xfId="0" applyNumberFormat="1" applyFont="1" applyFill="1" applyBorder="1" applyAlignment="1" applyProtection="1">
      <alignment horizontal="right" vertical="center"/>
      <protection hidden="1"/>
    </xf>
    <xf numFmtId="166" fontId="32" fillId="5" borderId="230" xfId="0" applyNumberFormat="1" applyFont="1" applyFill="1" applyBorder="1" applyAlignment="1" applyProtection="1">
      <alignment horizontal="right" vertical="center"/>
      <protection hidden="1"/>
    </xf>
    <xf numFmtId="0" fontId="164" fillId="5" borderId="41" xfId="0" applyFont="1" applyFill="1" applyBorder="1" applyAlignment="1" applyProtection="1">
      <alignment horizontal="center" vertical="center"/>
      <protection hidden="1"/>
    </xf>
    <xf numFmtId="0" fontId="24" fillId="4" borderId="273" xfId="0" applyNumberFormat="1" applyFont="1" applyFill="1" applyBorder="1" applyAlignment="1" applyProtection="1">
      <alignment horizontal="right" vertical="center"/>
      <protection hidden="1"/>
    </xf>
    <xf numFmtId="0" fontId="25" fillId="15" borderId="0" xfId="0" applyFont="1" applyFill="1" applyAlignment="1">
      <alignment vertical="center"/>
    </xf>
    <xf numFmtId="0" fontId="129" fillId="0" borderId="90" xfId="0" applyFont="1" applyBorder="1" applyAlignment="1">
      <alignment vertical="top" wrapText="1"/>
    </xf>
    <xf numFmtId="0" fontId="188" fillId="0" borderId="0" xfId="0" applyFont="1" applyAlignment="1">
      <alignment horizontal="center"/>
    </xf>
    <xf numFmtId="0" fontId="129" fillId="0" borderId="0" xfId="0" applyFont="1" applyAlignment="1">
      <alignment horizontal="center" vertical="top"/>
    </xf>
    <xf numFmtId="0" fontId="129" fillId="0" borderId="0" xfId="0" applyFont="1" applyAlignment="1">
      <alignment horizontal="right" vertical="top"/>
    </xf>
    <xf numFmtId="0" fontId="38" fillId="0" borderId="0" xfId="0" applyFont="1" applyAlignment="1">
      <alignment horizontal="right"/>
    </xf>
    <xf numFmtId="0" fontId="2" fillId="0" borderId="0" xfId="66" applyNumberFormat="1" applyFont="1" applyFill="1" applyBorder="1" applyAlignment="1" applyProtection="1">
      <alignment vertical="center"/>
      <protection locked="0"/>
    </xf>
    <xf numFmtId="0" fontId="46" fillId="0" borderId="0" xfId="66" applyNumberFormat="1" applyFont="1" applyFill="1" applyBorder="1" applyAlignment="1" applyProtection="1">
      <alignment vertical="center"/>
      <protection locked="0"/>
    </xf>
    <xf numFmtId="0" fontId="46" fillId="0" borderId="0" xfId="66" applyNumberFormat="1" applyFont="1" applyFill="1" applyBorder="1" applyAlignment="1" applyProtection="1">
      <alignment horizontal="centerContinuous" vertical="center"/>
      <protection locked="0"/>
    </xf>
    <xf numFmtId="0" fontId="52" fillId="0" borderId="0" xfId="66" applyNumberFormat="1" applyFont="1" applyFill="1" applyBorder="1" applyAlignment="1" applyProtection="1">
      <alignment vertical="center"/>
      <protection locked="0"/>
    </xf>
    <xf numFmtId="0" fontId="192" fillId="0" borderId="0" xfId="66" applyNumberFormat="1" applyFont="1" applyFill="1" applyBorder="1" applyAlignment="1" applyProtection="1">
      <alignment vertical="center"/>
      <protection locked="0"/>
    </xf>
    <xf numFmtId="0" fontId="194" fillId="0" borderId="0" xfId="66" applyNumberFormat="1" applyFont="1" applyFill="1" applyBorder="1" applyAlignment="1" applyProtection="1">
      <alignment horizontal="right" vertical="center"/>
      <protection locked="0"/>
    </xf>
    <xf numFmtId="0" fontId="84" fillId="0" borderId="0" xfId="66" applyNumberFormat="1" applyFont="1" applyFill="1" applyBorder="1" applyAlignment="1" applyProtection="1">
      <alignment horizontal="left" vertical="center"/>
      <protection locked="0"/>
    </xf>
    <xf numFmtId="0" fontId="63" fillId="0" borderId="0" xfId="66" applyNumberFormat="1" applyFont="1" applyFill="1" applyBorder="1" applyAlignment="1" applyProtection="1">
      <alignment horizontal="left" vertical="center"/>
      <protection locked="0"/>
    </xf>
    <xf numFmtId="0" fontId="195" fillId="0" borderId="0" xfId="66" applyNumberFormat="1" applyFont="1" applyFill="1" applyBorder="1" applyAlignment="1" applyProtection="1">
      <alignment horizontal="right" vertical="center"/>
      <protection locked="0"/>
    </xf>
    <xf numFmtId="0" fontId="193" fillId="0" borderId="0" xfId="66" quotePrefix="1" applyNumberFormat="1" applyFont="1" applyFill="1" applyBorder="1" applyAlignment="1" applyProtection="1">
      <alignment horizontal="left" vertical="center"/>
      <protection locked="0"/>
    </xf>
    <xf numFmtId="0" fontId="46" fillId="0" borderId="0" xfId="66" applyNumberFormat="1" applyFont="1" applyFill="1" applyBorder="1" applyAlignment="1" applyProtection="1">
      <alignment horizontal="left" vertical="center"/>
      <protection locked="0"/>
    </xf>
    <xf numFmtId="0" fontId="67" fillId="0" borderId="0" xfId="66" applyNumberFormat="1" applyFont="1" applyFill="1" applyBorder="1" applyAlignment="1" applyProtection="1">
      <alignment vertical="center" wrapText="1"/>
      <protection locked="0"/>
    </xf>
    <xf numFmtId="0" fontId="2" fillId="0" borderId="2" xfId="66" applyNumberFormat="1" applyFont="1" applyFill="1" applyBorder="1" applyAlignment="1" applyProtection="1">
      <alignment horizontal="center" vertical="center"/>
      <protection locked="0"/>
    </xf>
    <xf numFmtId="0" fontId="0" fillId="0" borderId="66" xfId="0" applyBorder="1" applyAlignment="1" applyProtection="1">
      <protection hidden="1"/>
    </xf>
    <xf numFmtId="0" fontId="0" fillId="0" borderId="66" xfId="0" applyBorder="1" applyAlignment="1" applyProtection="1">
      <alignment vertical="center"/>
      <protection hidden="1"/>
    </xf>
    <xf numFmtId="0" fontId="0" fillId="0" borderId="66" xfId="0" applyFill="1" applyBorder="1" applyProtection="1"/>
    <xf numFmtId="0" fontId="0" fillId="52" borderId="66" xfId="0" applyFill="1" applyBorder="1" applyProtection="1">
      <protection locked="0"/>
    </xf>
    <xf numFmtId="0" fontId="0" fillId="52" borderId="305" xfId="0" applyFill="1" applyBorder="1" applyProtection="1">
      <protection locked="0"/>
    </xf>
    <xf numFmtId="0" fontId="190" fillId="0" borderId="2" xfId="66" applyNumberFormat="1" applyFont="1" applyFill="1" applyBorder="1" applyAlignment="1" applyProtection="1">
      <alignment horizontal="center" vertical="center" wrapText="1"/>
    </xf>
    <xf numFmtId="0" fontId="196" fillId="0" borderId="2" xfId="66" applyNumberFormat="1" applyFont="1" applyFill="1" applyBorder="1" applyAlignment="1" applyProtection="1">
      <alignment horizontal="center" vertical="center" wrapText="1"/>
      <protection locked="0"/>
    </xf>
    <xf numFmtId="0" fontId="2" fillId="0" borderId="2" xfId="66" applyNumberFormat="1" applyFont="1" applyFill="1" applyBorder="1" applyAlignment="1" applyProtection="1">
      <alignment horizontal="left" vertical="center" indent="1"/>
    </xf>
    <xf numFmtId="0" fontId="2" fillId="0" borderId="58" xfId="66" applyNumberFormat="1" applyFont="1" applyFill="1" applyBorder="1" applyAlignment="1" applyProtection="1">
      <alignment horizontal="left" vertical="center" indent="1"/>
    </xf>
    <xf numFmtId="0" fontId="2" fillId="0" borderId="22" xfId="66" applyNumberFormat="1" applyFont="1" applyFill="1" applyBorder="1" applyAlignment="1" applyProtection="1">
      <alignment vertical="center"/>
    </xf>
    <xf numFmtId="0" fontId="99" fillId="0" borderId="22" xfId="66" applyNumberFormat="1" applyFont="1" applyFill="1" applyBorder="1" applyAlignment="1" applyProtection="1">
      <alignment vertical="center"/>
    </xf>
    <xf numFmtId="0" fontId="2" fillId="0" borderId="2" xfId="66" applyNumberFormat="1" applyFont="1" applyFill="1" applyBorder="1" applyAlignment="1" applyProtection="1">
      <alignment horizontal="center" vertical="center"/>
    </xf>
    <xf numFmtId="0" fontId="46" fillId="0" borderId="0" xfId="66" applyNumberFormat="1" applyFont="1" applyFill="1" applyBorder="1" applyAlignment="1" applyProtection="1">
      <alignment vertical="center"/>
    </xf>
    <xf numFmtId="172" fontId="65" fillId="0" borderId="2" xfId="66" applyNumberFormat="1" applyFont="1" applyFill="1" applyBorder="1" applyAlignment="1" applyProtection="1">
      <alignment horizontal="center" vertical="center" wrapText="1"/>
    </xf>
    <xf numFmtId="0" fontId="2" fillId="0" borderId="2" xfId="66" applyNumberFormat="1" applyFont="1" applyFill="1" applyBorder="1" applyAlignment="1" applyProtection="1">
      <alignment horizontal="center" vertical="center" wrapText="1"/>
    </xf>
    <xf numFmtId="0" fontId="2" fillId="0" borderId="0" xfId="66" applyNumberFormat="1" applyFont="1" applyFill="1" applyBorder="1" applyAlignment="1" applyProtection="1">
      <alignment vertical="center"/>
    </xf>
    <xf numFmtId="0" fontId="191" fillId="0" borderId="0" xfId="66" applyNumberFormat="1" applyFont="1" applyFill="1" applyBorder="1" applyAlignment="1" applyProtection="1">
      <alignment vertical="center" wrapText="1"/>
    </xf>
    <xf numFmtId="0" fontId="199" fillId="0" borderId="0" xfId="66" applyNumberFormat="1" applyFont="1" applyFill="1" applyBorder="1" applyAlignment="1" applyProtection="1">
      <alignment vertical="center"/>
    </xf>
    <xf numFmtId="0" fontId="193" fillId="0" borderId="0" xfId="66" applyNumberFormat="1" applyFont="1" applyFill="1" applyBorder="1" applyAlignment="1" applyProtection="1">
      <alignment vertical="center"/>
    </xf>
    <xf numFmtId="0" fontId="94" fillId="0" borderId="0" xfId="66" applyNumberFormat="1" applyFont="1" applyFill="1" applyBorder="1" applyAlignment="1" applyProtection="1">
      <alignment horizontal="right" vertical="center"/>
    </xf>
    <xf numFmtId="0" fontId="107" fillId="0" borderId="0" xfId="66" applyNumberFormat="1" applyFont="1" applyFill="1" applyBorder="1" applyAlignment="1" applyProtection="1">
      <alignment horizontal="center" vertical="center"/>
    </xf>
    <xf numFmtId="0" fontId="0" fillId="2" borderId="0" xfId="0" applyFill="1" applyAlignment="1" applyProtection="1">
      <alignment vertical="center"/>
    </xf>
    <xf numFmtId="0" fontId="0" fillId="2" borderId="0" xfId="0" applyFont="1" applyFill="1" applyAlignment="1" applyProtection="1">
      <alignment vertical="top" wrapText="1"/>
    </xf>
    <xf numFmtId="0" fontId="0" fillId="19" borderId="0" xfId="0" applyFont="1" applyFill="1" applyAlignment="1" applyProtection="1">
      <alignment horizontal="left" vertical="top" wrapText="1"/>
    </xf>
    <xf numFmtId="0" fontId="0" fillId="2" borderId="0" xfId="0" applyFont="1" applyFill="1" applyAlignment="1" applyProtection="1">
      <alignment horizontal="left" vertical="top" wrapText="1"/>
    </xf>
    <xf numFmtId="0" fontId="0" fillId="2" borderId="0" xfId="0" applyFont="1" applyFill="1" applyAlignment="1" applyProtection="1">
      <alignment horizontal="left" vertical="center" wrapText="1"/>
    </xf>
    <xf numFmtId="0" fontId="0" fillId="2" borderId="0" xfId="0" applyNumberFormat="1" applyFont="1" applyFill="1" applyAlignment="1" applyProtection="1">
      <alignment horizontal="left" vertical="center" wrapText="1"/>
    </xf>
    <xf numFmtId="0" fontId="173" fillId="2" borderId="0" xfId="0" applyFont="1" applyFill="1" applyAlignment="1" applyProtection="1">
      <alignment horizontal="left" vertical="center" wrapText="1"/>
    </xf>
    <xf numFmtId="0" fontId="12" fillId="14" borderId="2" xfId="66" applyNumberFormat="1" applyFont="1" applyFill="1" applyBorder="1" applyAlignment="1" applyProtection="1">
      <alignment horizontal="center" vertical="center"/>
      <protection locked="0"/>
    </xf>
    <xf numFmtId="166" fontId="115" fillId="14" borderId="58" xfId="66" applyNumberFormat="1" applyFont="1" applyFill="1" applyBorder="1" applyAlignment="1" applyProtection="1">
      <alignment vertical="center"/>
      <protection locked="0"/>
    </xf>
    <xf numFmtId="166" fontId="185" fillId="14" borderId="58" xfId="66" applyNumberFormat="1" applyFont="1" applyFill="1" applyBorder="1" applyAlignment="1" applyProtection="1">
      <alignment vertical="center"/>
      <protection locked="0"/>
    </xf>
    <xf numFmtId="166" fontId="193" fillId="14" borderId="58" xfId="66" quotePrefix="1" applyNumberFormat="1" applyFont="1" applyFill="1" applyBorder="1" applyAlignment="1" applyProtection="1">
      <alignment vertical="center"/>
      <protection locked="0"/>
    </xf>
    <xf numFmtId="166" fontId="193" fillId="14" borderId="58" xfId="66" applyNumberFormat="1" applyFont="1" applyFill="1" applyBorder="1" applyAlignment="1" applyProtection="1">
      <alignment vertical="center"/>
      <protection locked="0"/>
    </xf>
    <xf numFmtId="0" fontId="2" fillId="14" borderId="2" xfId="66" applyNumberFormat="1" applyFont="1" applyFill="1" applyBorder="1" applyAlignment="1" applyProtection="1">
      <alignment horizontal="center" vertical="center"/>
      <protection locked="0"/>
    </xf>
    <xf numFmtId="14" fontId="2" fillId="14" borderId="2" xfId="66" applyNumberFormat="1" applyFont="1" applyFill="1" applyBorder="1" applyAlignment="1" applyProtection="1">
      <alignment horizontal="center" vertical="center" wrapText="1" shrinkToFit="1"/>
      <protection locked="0"/>
    </xf>
    <xf numFmtId="14" fontId="2" fillId="14" borderId="2" xfId="66" applyNumberFormat="1" applyFont="1" applyFill="1" applyBorder="1" applyAlignment="1" applyProtection="1">
      <alignment horizontal="center" vertical="center"/>
      <protection locked="0"/>
    </xf>
    <xf numFmtId="0" fontId="0" fillId="14" borderId="2" xfId="66" applyNumberFormat="1" applyFont="1" applyFill="1" applyBorder="1" applyAlignment="1" applyProtection="1">
      <alignment horizontal="center" vertical="center" wrapText="1" shrinkToFit="1"/>
      <protection locked="0"/>
    </xf>
    <xf numFmtId="0" fontId="2" fillId="14" borderId="2" xfId="66" applyNumberFormat="1" applyFont="1" applyFill="1" applyBorder="1" applyAlignment="1" applyProtection="1">
      <alignment horizontal="center" vertical="center" wrapText="1"/>
      <protection locked="0"/>
    </xf>
    <xf numFmtId="0" fontId="0" fillId="14" borderId="2" xfId="66" applyNumberFormat="1" applyFont="1" applyFill="1" applyBorder="1" applyAlignment="1" applyProtection="1">
      <alignment horizontal="center" vertical="center"/>
      <protection locked="0"/>
    </xf>
    <xf numFmtId="0" fontId="0" fillId="0" borderId="306" xfId="0" applyBorder="1" applyProtection="1"/>
    <xf numFmtId="0" fontId="0" fillId="0" borderId="67" xfId="0" applyFont="1" applyFill="1" applyBorder="1" applyAlignment="1" applyProtection="1">
      <alignment vertical="center"/>
      <protection hidden="1"/>
    </xf>
    <xf numFmtId="12" fontId="24" fillId="4" borderId="260" xfId="0" applyNumberFormat="1" applyFont="1" applyFill="1" applyBorder="1" applyAlignment="1" applyProtection="1">
      <alignment horizontal="center" vertical="center" textRotation="90" wrapText="1"/>
      <protection hidden="1"/>
    </xf>
    <xf numFmtId="2" fontId="28" fillId="0" borderId="305" xfId="0" applyNumberFormat="1" applyFont="1" applyFill="1" applyBorder="1" applyAlignment="1" applyProtection="1">
      <alignment horizontal="center" vertical="center" wrapText="1"/>
      <protection locked="0"/>
    </xf>
    <xf numFmtId="2" fontId="28" fillId="0" borderId="66" xfId="0" applyNumberFormat="1" applyFont="1" applyFill="1" applyBorder="1" applyAlignment="1" applyProtection="1">
      <alignment horizontal="center" vertical="center" wrapText="1"/>
      <protection locked="0"/>
    </xf>
    <xf numFmtId="0" fontId="0" fillId="52" borderId="51" xfId="0" applyFill="1" applyBorder="1" applyProtection="1">
      <protection locked="0" hidden="1"/>
    </xf>
    <xf numFmtId="0" fontId="0" fillId="52" borderId="208" xfId="0" applyFill="1" applyBorder="1" applyAlignment="1" applyProtection="1">
      <alignment horizontal="left" vertical="center"/>
      <protection locked="0" hidden="1"/>
    </xf>
    <xf numFmtId="0" fontId="0" fillId="52" borderId="21" xfId="0" applyFill="1" applyBorder="1" applyProtection="1">
      <protection locked="0"/>
    </xf>
    <xf numFmtId="0" fontId="0" fillId="52" borderId="0" xfId="0" applyFill="1" applyProtection="1"/>
    <xf numFmtId="0" fontId="31" fillId="52" borderId="208" xfId="0" applyNumberFormat="1" applyFont="1" applyFill="1" applyBorder="1" applyAlignment="1" applyProtection="1">
      <alignment vertical="center"/>
      <protection hidden="1"/>
    </xf>
    <xf numFmtId="0" fontId="0" fillId="52" borderId="93" xfId="0" applyFill="1" applyBorder="1" applyAlignment="1" applyProtection="1">
      <alignment vertical="center"/>
      <protection locked="0"/>
    </xf>
    <xf numFmtId="0" fontId="0" fillId="52" borderId="51" xfId="0" applyFill="1" applyBorder="1" applyAlignment="1" applyProtection="1">
      <alignment vertical="center"/>
      <protection locked="0"/>
    </xf>
    <xf numFmtId="0" fontId="31" fillId="52" borderId="67" xfId="0" applyNumberFormat="1" applyFont="1" applyFill="1" applyBorder="1" applyAlignment="1" applyProtection="1">
      <alignment vertical="center"/>
      <protection locked="0" hidden="1"/>
    </xf>
    <xf numFmtId="0" fontId="31" fillId="52" borderId="21" xfId="0" applyNumberFormat="1" applyFont="1" applyFill="1" applyBorder="1" applyAlignment="1" applyProtection="1">
      <alignment vertical="center"/>
      <protection locked="0" hidden="1"/>
    </xf>
    <xf numFmtId="0" fontId="115" fillId="0" borderId="0" xfId="0" applyFont="1" applyFill="1" applyBorder="1" applyAlignment="1" applyProtection="1">
      <alignment vertical="top"/>
      <protection hidden="1"/>
    </xf>
    <xf numFmtId="0" fontId="0" fillId="0" borderId="0" xfId="0" applyFill="1" applyBorder="1" applyAlignment="1" applyProtection="1">
      <alignment vertical="center"/>
      <protection locked="0"/>
    </xf>
    <xf numFmtId="0" fontId="29" fillId="5" borderId="58" xfId="0" applyNumberFormat="1" applyFont="1" applyFill="1" applyBorder="1" applyAlignment="1" applyProtection="1">
      <alignment horizontal="center" vertical="center"/>
      <protection hidden="1"/>
    </xf>
    <xf numFmtId="0" fontId="129" fillId="0" borderId="0" xfId="0" applyFont="1" applyAlignment="1">
      <alignment vertical="top" wrapText="1"/>
    </xf>
    <xf numFmtId="0" fontId="129" fillId="0" borderId="0" xfId="0" applyFont="1" applyAlignment="1">
      <alignment vertical="top"/>
    </xf>
    <xf numFmtId="0" fontId="20" fillId="0" borderId="0" xfId="0" applyFont="1" applyFill="1" applyBorder="1" applyAlignment="1" applyProtection="1">
      <alignment vertical="center" wrapText="1"/>
      <protection hidden="1"/>
    </xf>
    <xf numFmtId="0" fontId="20" fillId="0" borderId="92" xfId="0" applyFont="1" applyFill="1" applyBorder="1" applyAlignment="1" applyProtection="1">
      <alignment horizontal="right" vertical="center" wrapText="1"/>
      <protection hidden="1"/>
    </xf>
    <xf numFmtId="0" fontId="12" fillId="5" borderId="25" xfId="0" applyFont="1" applyFill="1" applyBorder="1" applyAlignment="1" applyProtection="1">
      <alignment horizontal="center" vertical="center" wrapText="1"/>
      <protection hidden="1"/>
    </xf>
    <xf numFmtId="0" fontId="12" fillId="5" borderId="11" xfId="0" applyFont="1" applyFill="1" applyBorder="1" applyAlignment="1" applyProtection="1">
      <alignment horizontal="center" vertical="center" wrapText="1"/>
      <protection hidden="1"/>
    </xf>
    <xf numFmtId="0" fontId="12" fillId="0" borderId="306" xfId="0" applyFont="1" applyFill="1" applyBorder="1" applyAlignment="1" applyProtection="1">
      <alignment horizontal="center" vertical="center" wrapText="1"/>
      <protection locked="0" hidden="1"/>
    </xf>
    <xf numFmtId="0" fontId="12" fillId="0" borderId="205" xfId="0" applyFont="1" applyFill="1" applyBorder="1" applyAlignment="1" applyProtection="1">
      <alignment horizontal="center" vertical="center" wrapText="1"/>
      <protection locked="0" hidden="1"/>
    </xf>
    <xf numFmtId="0" fontId="12" fillId="0" borderId="134" xfId="0" applyFont="1" applyFill="1" applyBorder="1" applyAlignment="1" applyProtection="1">
      <alignment horizontal="center" vertical="center" wrapText="1"/>
      <protection locked="0" hidden="1"/>
    </xf>
    <xf numFmtId="0" fontId="48" fillId="5" borderId="67" xfId="0" applyFont="1" applyFill="1" applyBorder="1" applyAlignment="1" applyProtection="1">
      <alignment horizontal="right" vertical="center" wrapText="1" indent="1"/>
      <protection hidden="1"/>
    </xf>
    <xf numFmtId="0" fontId="9" fillId="0" borderId="0" xfId="0" applyFont="1" applyFill="1" applyBorder="1" applyAlignment="1" applyProtection="1">
      <alignment vertical="center"/>
      <protection hidden="1"/>
    </xf>
    <xf numFmtId="0" fontId="9" fillId="0" borderId="45" xfId="0" applyFont="1" applyFill="1" applyBorder="1" applyAlignment="1" applyProtection="1">
      <alignment vertical="center"/>
      <protection hidden="1"/>
    </xf>
    <xf numFmtId="0" fontId="35" fillId="0" borderId="271" xfId="0" applyNumberFormat="1" applyFont="1" applyFill="1" applyBorder="1" applyAlignment="1" applyProtection="1">
      <alignment vertical="top" wrapText="1"/>
      <protection locked="0"/>
    </xf>
    <xf numFmtId="166" fontId="24" fillId="23" borderId="52" xfId="0" applyNumberFormat="1" applyFont="1" applyFill="1" applyBorder="1" applyAlignment="1" applyProtection="1">
      <alignment horizontal="right" vertical="center"/>
      <protection hidden="1"/>
    </xf>
    <xf numFmtId="166" fontId="29" fillId="23" borderId="102" xfId="0" applyNumberFormat="1" applyFont="1" applyFill="1" applyBorder="1" applyAlignment="1" applyProtection="1">
      <alignment horizontal="right" vertical="center"/>
      <protection hidden="1"/>
    </xf>
    <xf numFmtId="166" fontId="24" fillId="55" borderId="52" xfId="0" applyNumberFormat="1" applyFont="1" applyFill="1" applyBorder="1" applyAlignment="1" applyProtection="1">
      <alignment horizontal="right" vertical="center"/>
      <protection hidden="1"/>
    </xf>
    <xf numFmtId="166" fontId="29" fillId="55" borderId="102" xfId="0" applyNumberFormat="1" applyFont="1" applyFill="1" applyBorder="1" applyAlignment="1" applyProtection="1">
      <alignment horizontal="right" vertical="center"/>
      <protection hidden="1"/>
    </xf>
    <xf numFmtId="166" fontId="89" fillId="24" borderId="72" xfId="0" applyNumberFormat="1" applyFont="1" applyFill="1" applyBorder="1" applyAlignment="1" applyProtection="1">
      <alignment horizontal="right" vertical="center"/>
      <protection hidden="1"/>
    </xf>
    <xf numFmtId="166" fontId="89" fillId="24" borderId="288" xfId="0" applyNumberFormat="1" applyFont="1" applyFill="1" applyBorder="1" applyAlignment="1" applyProtection="1">
      <alignment horizontal="right" vertical="center"/>
      <protection hidden="1"/>
    </xf>
    <xf numFmtId="166" fontId="31" fillId="4" borderId="80" xfId="0" applyNumberFormat="1" applyFont="1" applyFill="1" applyBorder="1" applyAlignment="1" applyProtection="1">
      <alignment horizontal="right" vertical="center"/>
      <protection hidden="1"/>
    </xf>
    <xf numFmtId="0" fontId="31" fillId="14" borderId="109" xfId="0" applyFont="1" applyFill="1" applyBorder="1" applyAlignment="1">
      <alignment horizontal="left" vertical="center" wrapText="1" indent="1"/>
    </xf>
    <xf numFmtId="0" fontId="16" fillId="4" borderId="50" xfId="0" applyFont="1" applyFill="1" applyBorder="1" applyProtection="1">
      <protection hidden="1"/>
    </xf>
    <xf numFmtId="166" fontId="24" fillId="14" borderId="165" xfId="0" applyNumberFormat="1" applyFont="1" applyFill="1" applyBorder="1" applyAlignment="1" applyProtection="1">
      <alignment horizontal="right" vertical="center"/>
      <protection hidden="1"/>
    </xf>
    <xf numFmtId="166" fontId="38" fillId="9" borderId="104" xfId="0" applyNumberFormat="1" applyFont="1" applyFill="1" applyBorder="1" applyAlignment="1" applyProtection="1">
      <alignment horizontal="right" vertical="center"/>
      <protection hidden="1"/>
    </xf>
    <xf numFmtId="0" fontId="23" fillId="5" borderId="19" xfId="0" applyNumberFormat="1" applyFont="1" applyFill="1" applyBorder="1" applyAlignment="1" applyProtection="1">
      <alignment horizontal="center" vertical="center"/>
      <protection hidden="1"/>
    </xf>
    <xf numFmtId="0" fontId="38" fillId="5" borderId="20" xfId="0" applyNumberFormat="1" applyFont="1" applyFill="1" applyBorder="1" applyAlignment="1" applyProtection="1">
      <alignment horizontal="left" vertical="center"/>
      <protection hidden="1"/>
    </xf>
    <xf numFmtId="166" fontId="31" fillId="4" borderId="305" xfId="0" applyNumberFormat="1" applyFont="1" applyFill="1" applyBorder="1" applyAlignment="1" applyProtection="1">
      <alignment horizontal="right" vertical="center"/>
      <protection hidden="1"/>
    </xf>
    <xf numFmtId="0" fontId="16" fillId="0" borderId="188" xfId="0" applyFont="1" applyBorder="1" applyAlignment="1" applyProtection="1">
      <alignment vertical="center"/>
      <protection locked="0"/>
    </xf>
    <xf numFmtId="0" fontId="170" fillId="5" borderId="50" xfId="0" applyFont="1" applyFill="1" applyBorder="1" applyAlignment="1" applyProtection="1">
      <alignment horizontal="center" vertical="center"/>
      <protection hidden="1"/>
    </xf>
    <xf numFmtId="0" fontId="170" fillId="0" borderId="83" xfId="0" applyFont="1" applyFill="1" applyBorder="1" applyAlignment="1" applyProtection="1">
      <alignment horizontal="center" vertical="center"/>
      <protection hidden="1"/>
    </xf>
    <xf numFmtId="0" fontId="23" fillId="5" borderId="49" xfId="0" applyNumberFormat="1" applyFont="1" applyFill="1" applyBorder="1" applyAlignment="1" applyProtection="1">
      <alignment horizontal="center" vertical="center"/>
      <protection hidden="1"/>
    </xf>
    <xf numFmtId="166" fontId="23" fillId="0" borderId="66" xfId="0" applyNumberFormat="1" applyFont="1" applyFill="1" applyBorder="1" applyAlignment="1" applyProtection="1">
      <alignment horizontal="right" vertical="center"/>
      <protection locked="0" hidden="1"/>
    </xf>
    <xf numFmtId="0" fontId="28" fillId="0" borderId="90" xfId="0" applyFont="1" applyBorder="1" applyAlignment="1">
      <alignment vertical="top" wrapText="1"/>
    </xf>
    <xf numFmtId="0" fontId="28" fillId="0" borderId="90" xfId="0" applyNumberFormat="1" applyFont="1" applyFill="1" applyBorder="1" applyAlignment="1" applyProtection="1">
      <alignment vertical="center" wrapText="1"/>
      <protection locked="0"/>
    </xf>
    <xf numFmtId="0" fontId="23" fillId="0" borderId="0" xfId="0" applyNumberFormat="1" applyFont="1" applyFill="1" applyBorder="1" applyAlignment="1" applyProtection="1">
      <alignment vertical="top" wrapText="1"/>
      <protection locked="0"/>
    </xf>
    <xf numFmtId="0" fontId="23" fillId="0" borderId="90" xfId="0" applyNumberFormat="1" applyFont="1" applyFill="1" applyBorder="1" applyAlignment="1" applyProtection="1">
      <alignment vertical="center" wrapText="1"/>
      <protection locked="0"/>
    </xf>
    <xf numFmtId="0" fontId="13" fillId="5" borderId="70" xfId="0" applyFont="1" applyFill="1" applyBorder="1" applyAlignment="1" applyProtection="1">
      <alignment vertical="center" textRotation="90" wrapText="1"/>
      <protection hidden="1"/>
    </xf>
    <xf numFmtId="1" fontId="0" fillId="0" borderId="50" xfId="0" applyNumberFormat="1" applyBorder="1" applyAlignment="1" applyProtection="1">
      <alignment horizontal="right" vertical="center"/>
      <protection locked="0"/>
    </xf>
    <xf numFmtId="0" fontId="13" fillId="5" borderId="71" xfId="0" applyFont="1" applyFill="1" applyBorder="1" applyAlignment="1" applyProtection="1">
      <alignment vertical="center" textRotation="90" wrapText="1"/>
      <protection hidden="1"/>
    </xf>
    <xf numFmtId="1" fontId="0" fillId="0" borderId="309" xfId="0" applyNumberFormat="1" applyBorder="1" applyAlignment="1" applyProtection="1">
      <alignment horizontal="right" vertical="center"/>
      <protection locked="0"/>
    </xf>
    <xf numFmtId="1" fontId="0" fillId="0" borderId="310" xfId="0" applyNumberFormat="1" applyBorder="1" applyAlignment="1" applyProtection="1">
      <alignment horizontal="right" vertical="center"/>
      <protection locked="0"/>
    </xf>
    <xf numFmtId="0" fontId="13" fillId="14" borderId="71" xfId="0" applyFont="1" applyFill="1" applyBorder="1" applyAlignment="1" applyProtection="1">
      <alignment vertical="center" textRotation="90" wrapText="1"/>
      <protection hidden="1"/>
    </xf>
    <xf numFmtId="1" fontId="0" fillId="0" borderId="311" xfId="0" applyNumberFormat="1" applyBorder="1" applyAlignment="1" applyProtection="1">
      <alignment horizontal="right" vertical="center"/>
      <protection locked="0"/>
    </xf>
    <xf numFmtId="1" fontId="0" fillId="0" borderId="313" xfId="0" applyNumberFormat="1" applyBorder="1" applyAlignment="1" applyProtection="1">
      <alignment horizontal="right" vertical="center"/>
      <protection locked="0"/>
    </xf>
    <xf numFmtId="1" fontId="46" fillId="14" borderId="315" xfId="0" applyNumberFormat="1" applyFont="1" applyFill="1" applyBorder="1" applyAlignment="1" applyProtection="1">
      <alignment horizontal="right" vertical="center"/>
      <protection hidden="1"/>
    </xf>
    <xf numFmtId="1" fontId="0" fillId="0" borderId="317" xfId="0" applyNumberFormat="1" applyBorder="1" applyAlignment="1" applyProtection="1">
      <alignment horizontal="right" vertical="center"/>
      <protection locked="0"/>
    </xf>
    <xf numFmtId="1" fontId="46" fillId="14" borderId="158" xfId="0" applyNumberFormat="1" applyFont="1" applyFill="1" applyBorder="1" applyAlignment="1" applyProtection="1">
      <alignment horizontal="right" vertical="center"/>
      <protection hidden="1"/>
    </xf>
    <xf numFmtId="166" fontId="202" fillId="14" borderId="58" xfId="66" applyNumberFormat="1" applyFont="1" applyFill="1" applyBorder="1" applyAlignment="1" applyProtection="1">
      <alignment vertical="center"/>
      <protection locked="0"/>
    </xf>
    <xf numFmtId="0" fontId="52" fillId="0" borderId="0" xfId="66" applyNumberFormat="1" applyFont="1" applyFill="1" applyBorder="1" applyAlignment="1" applyProtection="1">
      <alignment horizontal="right"/>
    </xf>
    <xf numFmtId="0" fontId="12" fillId="0" borderId="0" xfId="66" applyNumberFormat="1" applyFont="1" applyFill="1" applyBorder="1" applyAlignment="1" applyProtection="1">
      <alignment vertical="center"/>
    </xf>
    <xf numFmtId="0" fontId="21" fillId="0" borderId="0" xfId="66" applyNumberFormat="1" applyFont="1" applyFill="1" applyBorder="1" applyAlignment="1" applyProtection="1">
      <alignment vertical="center"/>
    </xf>
    <xf numFmtId="0" fontId="23" fillId="14" borderId="1" xfId="0" applyNumberFormat="1" applyFont="1" applyFill="1" applyBorder="1" applyAlignment="1" applyProtection="1">
      <alignment horizontal="center" vertical="center"/>
    </xf>
    <xf numFmtId="0" fontId="65" fillId="24" borderId="0" xfId="0" applyFont="1" applyFill="1" applyAlignment="1">
      <alignment vertical="center" textRotation="90"/>
    </xf>
    <xf numFmtId="1" fontId="50" fillId="2" borderId="45" xfId="0" applyNumberFormat="1" applyFont="1" applyFill="1" applyBorder="1" applyAlignment="1" applyProtection="1">
      <alignment vertical="center"/>
      <protection hidden="1"/>
    </xf>
    <xf numFmtId="0" fontId="111" fillId="0" borderId="0" xfId="0" applyNumberFormat="1" applyFont="1" applyFill="1" applyBorder="1" applyAlignment="1" applyProtection="1">
      <alignment horizontal="center" vertical="center" wrapText="1"/>
      <protection locked="0" hidden="1"/>
    </xf>
    <xf numFmtId="0" fontId="157" fillId="0" borderId="0" xfId="0" applyNumberFormat="1" applyFont="1" applyFill="1" applyBorder="1" applyAlignment="1" applyProtection="1">
      <alignment horizontal="right"/>
      <protection hidden="1"/>
    </xf>
    <xf numFmtId="14" fontId="111" fillId="0" borderId="0" xfId="0" applyNumberFormat="1" applyFont="1" applyFill="1" applyBorder="1" applyAlignment="1" applyProtection="1">
      <alignment horizontal="left" wrapText="1"/>
      <protection locked="0" hidden="1"/>
    </xf>
    <xf numFmtId="14" fontId="111" fillId="0" borderId="0" xfId="0" applyNumberFormat="1" applyFont="1" applyFill="1" applyBorder="1" applyAlignment="1" applyProtection="1">
      <alignment wrapText="1"/>
      <protection locked="0" hidden="1"/>
    </xf>
    <xf numFmtId="0" fontId="48" fillId="0" borderId="208" xfId="66" applyNumberFormat="1" applyFont="1" applyFill="1" applyBorder="1" applyAlignment="1" applyProtection="1">
      <alignment vertical="center"/>
      <protection locked="0"/>
    </xf>
    <xf numFmtId="0" fontId="48" fillId="0" borderId="306" xfId="66" applyNumberFormat="1" applyFont="1" applyFill="1" applyBorder="1" applyAlignment="1" applyProtection="1">
      <alignment vertical="center"/>
      <protection locked="0"/>
    </xf>
    <xf numFmtId="49" fontId="63" fillId="2" borderId="0" xfId="42" applyNumberFormat="1" applyFont="1" applyFill="1" applyAlignment="1" applyProtection="1">
      <alignment vertical="top"/>
      <protection hidden="1"/>
    </xf>
    <xf numFmtId="0" fontId="115" fillId="0" borderId="0" xfId="0" applyNumberFormat="1" applyFont="1" applyFill="1" applyBorder="1" applyAlignment="1" applyProtection="1">
      <alignment horizontal="right"/>
      <protection hidden="1"/>
    </xf>
    <xf numFmtId="14" fontId="203" fillId="0" borderId="0" xfId="0" applyNumberFormat="1" applyFont="1" applyFill="1" applyBorder="1" applyAlignment="1" applyProtection="1">
      <alignment horizontal="left" wrapText="1"/>
      <protection locked="0" hidden="1"/>
    </xf>
    <xf numFmtId="14" fontId="111" fillId="0" borderId="0" xfId="0" applyNumberFormat="1" applyFont="1" applyFill="1" applyBorder="1" applyAlignment="1" applyProtection="1">
      <protection locked="0" hidden="1"/>
    </xf>
    <xf numFmtId="14" fontId="111" fillId="0" borderId="0" xfId="0" applyNumberFormat="1" applyFont="1" applyFill="1" applyBorder="1" applyAlignment="1" applyProtection="1">
      <alignment horizontal="left"/>
      <protection locked="0" hidden="1"/>
    </xf>
    <xf numFmtId="0" fontId="157" fillId="0" borderId="0" xfId="0" applyNumberFormat="1" applyFont="1" applyFill="1" applyBorder="1" applyAlignment="1" applyProtection="1">
      <alignment horizontal="right" vertical="center"/>
      <protection hidden="1"/>
    </xf>
    <xf numFmtId="166" fontId="24" fillId="52" borderId="320" xfId="0" applyNumberFormat="1" applyFont="1" applyFill="1" applyBorder="1" applyAlignment="1" applyProtection="1">
      <alignment horizontal="right" vertical="center"/>
      <protection hidden="1"/>
    </xf>
    <xf numFmtId="166" fontId="24" fillId="52" borderId="285" xfId="0" applyNumberFormat="1" applyFont="1" applyFill="1" applyBorder="1" applyAlignment="1" applyProtection="1">
      <alignment horizontal="right" vertical="center"/>
      <protection hidden="1"/>
    </xf>
    <xf numFmtId="166" fontId="24" fillId="52" borderId="319" xfId="0" applyNumberFormat="1" applyFont="1" applyFill="1" applyBorder="1" applyAlignment="1" applyProtection="1">
      <alignment horizontal="right" vertical="center"/>
      <protection hidden="1"/>
    </xf>
    <xf numFmtId="166" fontId="102" fillId="52" borderId="319" xfId="0" applyNumberFormat="1" applyFont="1" applyFill="1" applyBorder="1" applyAlignment="1" applyProtection="1">
      <alignment horizontal="right" vertical="center"/>
      <protection hidden="1"/>
    </xf>
    <xf numFmtId="0" fontId="0" fillId="14" borderId="58" xfId="66" applyNumberFormat="1" applyFont="1" applyFill="1" applyBorder="1" applyAlignment="1" applyProtection="1">
      <alignment horizontal="center" vertical="center"/>
      <protection locked="0"/>
    </xf>
    <xf numFmtId="166" fontId="63" fillId="0" borderId="211" xfId="66" applyNumberFormat="1" applyFont="1" applyFill="1" applyBorder="1" applyAlignment="1" applyProtection="1">
      <alignment horizontal="right" vertical="center"/>
    </xf>
    <xf numFmtId="166" fontId="107" fillId="0" borderId="0" xfId="66" quotePrefix="1" applyNumberFormat="1" applyFont="1" applyFill="1" applyBorder="1" applyAlignment="1" applyProtection="1">
      <alignment vertical="center"/>
    </xf>
    <xf numFmtId="0" fontId="2" fillId="2" borderId="0" xfId="42" applyFill="1" applyBorder="1" applyAlignment="1">
      <alignment vertical="center"/>
    </xf>
    <xf numFmtId="2" fontId="29" fillId="26" borderId="322" xfId="42" applyNumberFormat="1" applyFont="1" applyFill="1" applyBorder="1" applyAlignment="1" applyProtection="1">
      <alignment horizontal="center" vertical="center"/>
    </xf>
    <xf numFmtId="0" fontId="23" fillId="2" borderId="26" xfId="42" applyFont="1" applyFill="1" applyBorder="1" applyAlignment="1" applyProtection="1">
      <alignment vertical="center"/>
      <protection hidden="1"/>
    </xf>
    <xf numFmtId="0" fontId="35" fillId="2" borderId="27" xfId="42" applyFont="1" applyFill="1" applyBorder="1" applyAlignment="1" applyProtection="1">
      <alignment horizontal="center" vertical="center"/>
      <protection hidden="1"/>
    </xf>
    <xf numFmtId="4" fontId="28" fillId="5" borderId="36" xfId="42" applyNumberFormat="1" applyFont="1" applyFill="1" applyBorder="1" applyAlignment="1" applyProtection="1">
      <alignment horizontal="right" vertical="center"/>
      <protection locked="0"/>
    </xf>
    <xf numFmtId="4" fontId="28" fillId="5" borderId="311" xfId="42" applyNumberFormat="1" applyFont="1" applyFill="1" applyBorder="1" applyAlignment="1" applyProtection="1">
      <alignment horizontal="right" vertical="center"/>
      <protection locked="0"/>
    </xf>
    <xf numFmtId="170" fontId="29" fillId="2" borderId="312" xfId="4" applyNumberFormat="1" applyFont="1" applyFill="1" applyBorder="1" applyAlignment="1" applyProtection="1">
      <alignment horizontal="right" vertical="center"/>
      <protection hidden="1"/>
    </xf>
    <xf numFmtId="0" fontId="23" fillId="2" borderId="27" xfId="42" applyFont="1" applyFill="1" applyBorder="1" applyAlignment="1" applyProtection="1">
      <alignment vertical="center"/>
      <protection hidden="1"/>
    </xf>
    <xf numFmtId="0" fontId="196" fillId="0" borderId="0" xfId="66" applyNumberFormat="1" applyFont="1" applyFill="1" applyBorder="1" applyAlignment="1" applyProtection="1">
      <alignment wrapText="1"/>
    </xf>
    <xf numFmtId="0" fontId="0" fillId="0" borderId="2" xfId="0" quotePrefix="1" applyBorder="1" applyAlignment="1" applyProtection="1">
      <protection hidden="1"/>
    </xf>
    <xf numFmtId="0" fontId="20" fillId="16" borderId="93" xfId="0" applyFont="1" applyFill="1" applyBorder="1" applyAlignment="1" applyProtection="1">
      <alignment horizontal="center" vertical="center"/>
      <protection hidden="1"/>
    </xf>
    <xf numFmtId="0" fontId="20" fillId="16" borderId="67" xfId="0" applyFont="1" applyFill="1" applyBorder="1" applyAlignment="1" applyProtection="1">
      <alignment horizontal="center" vertical="center"/>
      <protection hidden="1"/>
    </xf>
    <xf numFmtId="0" fontId="19" fillId="8" borderId="56" xfId="0" applyFont="1" applyFill="1" applyBorder="1" applyAlignment="1" applyProtection="1">
      <alignment horizontal="center"/>
      <protection hidden="1"/>
    </xf>
    <xf numFmtId="0" fontId="19" fillId="8" borderId="25" xfId="0" applyFont="1" applyFill="1" applyBorder="1" applyAlignment="1" applyProtection="1">
      <alignment horizontal="center"/>
      <protection hidden="1"/>
    </xf>
    <xf numFmtId="0" fontId="20" fillId="16" borderId="56" xfId="0" applyFont="1" applyFill="1" applyBorder="1" applyAlignment="1" applyProtection="1">
      <alignment horizontal="center" vertical="center"/>
      <protection hidden="1"/>
    </xf>
    <xf numFmtId="0" fontId="20" fillId="16" borderId="25" xfId="0" applyFont="1" applyFill="1" applyBorder="1" applyAlignment="1" applyProtection="1">
      <alignment horizontal="center" vertical="center"/>
      <protection hidden="1"/>
    </xf>
    <xf numFmtId="0" fontId="0" fillId="0" borderId="67" xfId="0" applyBorder="1" applyAlignment="1" applyProtection="1">
      <alignment horizontal="center"/>
      <protection hidden="1"/>
    </xf>
    <xf numFmtId="0" fontId="0" fillId="52" borderId="0" xfId="0" applyFill="1" applyAlignment="1" applyProtection="1">
      <alignment horizontal="right"/>
      <protection hidden="1"/>
    </xf>
    <xf numFmtId="2" fontId="19" fillId="52" borderId="0" xfId="0" applyNumberFormat="1" applyFont="1" applyFill="1" applyProtection="1">
      <protection hidden="1"/>
    </xf>
    <xf numFmtId="0" fontId="0" fillId="52" borderId="0" xfId="0" applyFill="1" applyAlignment="1" applyProtection="1">
      <alignment horizontal="right" vertical="center"/>
      <protection hidden="1"/>
    </xf>
    <xf numFmtId="2" fontId="19" fillId="52" borderId="0" xfId="0" applyNumberFormat="1" applyFont="1" applyFill="1" applyAlignment="1" applyProtection="1">
      <alignment horizontal="right" vertical="center"/>
      <protection hidden="1"/>
    </xf>
    <xf numFmtId="0" fontId="19" fillId="16" borderId="57" xfId="0" applyFont="1" applyFill="1" applyBorder="1" applyProtection="1">
      <protection hidden="1"/>
    </xf>
    <xf numFmtId="0" fontId="20" fillId="0" borderId="0" xfId="0" applyFont="1" applyAlignment="1" applyProtection="1">
      <alignment horizontal="right"/>
      <protection hidden="1"/>
    </xf>
    <xf numFmtId="1" fontId="46" fillId="0" borderId="309" xfId="0" applyNumberFormat="1" applyFont="1" applyBorder="1" applyAlignment="1" applyProtection="1">
      <alignment horizontal="right" vertical="center"/>
      <protection locked="0"/>
    </xf>
    <xf numFmtId="1" fontId="46" fillId="0" borderId="313" xfId="0" applyNumberFormat="1" applyFont="1" applyBorder="1" applyAlignment="1" applyProtection="1">
      <alignment horizontal="right" vertical="center"/>
      <protection locked="0"/>
    </xf>
    <xf numFmtId="1" fontId="23" fillId="0" borderId="0" xfId="0" applyNumberFormat="1" applyFont="1" applyFill="1" applyBorder="1" applyAlignment="1" applyProtection="1">
      <alignment horizontal="center" vertical="center"/>
      <protection locked="0"/>
    </xf>
    <xf numFmtId="1" fontId="23" fillId="0" borderId="0" xfId="0" applyNumberFormat="1" applyFont="1" applyBorder="1" applyAlignment="1" applyProtection="1">
      <alignment horizontal="center" vertical="center"/>
      <protection locked="0"/>
    </xf>
    <xf numFmtId="0" fontId="53" fillId="14" borderId="258" xfId="0" applyFont="1" applyFill="1" applyBorder="1" applyAlignment="1" applyProtection="1">
      <alignment vertical="center"/>
      <protection hidden="1"/>
    </xf>
    <xf numFmtId="49" fontId="20" fillId="7" borderId="309" xfId="0" applyNumberFormat="1" applyFont="1" applyFill="1" applyBorder="1" applyAlignment="1" applyProtection="1">
      <alignment horizontal="center" vertical="center"/>
      <protection hidden="1"/>
    </xf>
    <xf numFmtId="0" fontId="52" fillId="0" borderId="305" xfId="0" applyFont="1" applyBorder="1" applyAlignment="1" applyProtection="1">
      <alignment horizontal="center" vertical="center"/>
      <protection locked="0"/>
    </xf>
    <xf numFmtId="166" fontId="23" fillId="14" borderId="152" xfId="0" applyNumberFormat="1" applyFont="1" applyFill="1" applyBorder="1" applyAlignment="1" applyProtection="1">
      <alignment horizontal="right" vertical="center"/>
    </xf>
    <xf numFmtId="0" fontId="21" fillId="2" borderId="0" xfId="0" applyFont="1" applyFill="1" applyBorder="1" applyAlignment="1" applyProtection="1">
      <alignment horizontal="center" vertical="top"/>
      <protection hidden="1"/>
    </xf>
    <xf numFmtId="0" fontId="0" fillId="2" borderId="0" xfId="0" applyFill="1" applyBorder="1" applyAlignment="1" applyProtection="1">
      <protection hidden="1"/>
    </xf>
    <xf numFmtId="0" fontId="126" fillId="14" borderId="2" xfId="66" applyNumberFormat="1" applyFont="1" applyFill="1" applyBorder="1" applyAlignment="1" applyProtection="1">
      <alignment horizontal="left" vertical="center" indent="1"/>
      <protection locked="0"/>
    </xf>
    <xf numFmtId="0" fontId="52" fillId="14" borderId="0" xfId="0" applyFont="1" applyFill="1" applyAlignment="1">
      <alignment horizontal="left" vertical="center" wrapText="1"/>
    </xf>
    <xf numFmtId="0" fontId="53" fillId="14" borderId="0" xfId="0" applyFont="1" applyFill="1" applyAlignment="1">
      <alignment vertical="center"/>
    </xf>
    <xf numFmtId="0" fontId="204" fillId="14" borderId="0" xfId="0" applyFont="1" applyFill="1" applyAlignment="1">
      <alignment horizontal="left" vertical="center" wrapText="1"/>
    </xf>
    <xf numFmtId="0" fontId="65" fillId="2" borderId="0" xfId="0" applyFont="1" applyFill="1" applyBorder="1" applyAlignment="1" applyProtection="1">
      <alignment horizontal="left" indent="2"/>
      <protection hidden="1"/>
    </xf>
    <xf numFmtId="0" fontId="0" fillId="2" borderId="93" xfId="0" applyFill="1" applyBorder="1" applyAlignment="1" applyProtection="1">
      <alignment horizontal="left"/>
      <protection hidden="1"/>
    </xf>
    <xf numFmtId="167" fontId="205" fillId="2" borderId="38" xfId="0" applyNumberFormat="1" applyFont="1" applyFill="1" applyBorder="1" applyAlignment="1" applyProtection="1">
      <alignment horizontal="left" vertical="center" indent="1"/>
      <protection hidden="1"/>
    </xf>
    <xf numFmtId="0" fontId="21" fillId="2" borderId="0" xfId="0" applyFont="1" applyFill="1" applyBorder="1" applyAlignment="1" applyProtection="1">
      <protection hidden="1"/>
    </xf>
    <xf numFmtId="0" fontId="21" fillId="2" borderId="0" xfId="0" applyFont="1" applyFill="1" applyBorder="1" applyAlignment="1" applyProtection="1">
      <alignment vertical="top"/>
      <protection hidden="1"/>
    </xf>
    <xf numFmtId="0" fontId="0" fillId="0" borderId="0" xfId="0" applyAlignment="1">
      <alignment horizontal="right" vertical="top"/>
    </xf>
    <xf numFmtId="22" fontId="65" fillId="0" borderId="0" xfId="0" applyNumberFormat="1" applyFont="1" applyAlignment="1">
      <alignment horizontal="left" vertical="top"/>
    </xf>
    <xf numFmtId="0" fontId="20" fillId="0" borderId="273" xfId="0" applyFont="1" applyBorder="1" applyAlignment="1">
      <alignment horizontal="left" indent="2"/>
    </xf>
    <xf numFmtId="0" fontId="0" fillId="0" borderId="90" xfId="0" applyBorder="1"/>
    <xf numFmtId="0" fontId="0" fillId="0" borderId="91" xfId="0" applyBorder="1"/>
    <xf numFmtId="0" fontId="0" fillId="0" borderId="49" xfId="0" applyBorder="1" applyAlignment="1">
      <alignment horizontal="left" indent="2"/>
    </xf>
    <xf numFmtId="0" fontId="0" fillId="0" borderId="92" xfId="0" applyBorder="1"/>
    <xf numFmtId="0" fontId="0" fillId="0" borderId="49" xfId="0" applyBorder="1"/>
    <xf numFmtId="0" fontId="21" fillId="2" borderId="299" xfId="0" applyFont="1" applyFill="1" applyBorder="1" applyAlignment="1" applyProtection="1">
      <protection hidden="1"/>
    </xf>
    <xf numFmtId="0" fontId="0" fillId="2" borderId="251" xfId="0" applyFill="1" applyBorder="1" applyAlignment="1" applyProtection="1">
      <protection hidden="1"/>
    </xf>
    <xf numFmtId="0" fontId="21" fillId="2" borderId="251" xfId="0" applyFont="1" applyFill="1" applyBorder="1" applyAlignment="1" applyProtection="1">
      <protection hidden="1"/>
    </xf>
    <xf numFmtId="0" fontId="21" fillId="2" borderId="251" xfId="0" applyFont="1" applyFill="1" applyBorder="1" applyAlignment="1" applyProtection="1">
      <alignment vertical="top"/>
      <protection hidden="1"/>
    </xf>
    <xf numFmtId="0" fontId="21" fillId="2" borderId="251" xfId="0" applyFont="1" applyFill="1" applyBorder="1" applyAlignment="1" applyProtection="1">
      <alignment horizontal="center" vertical="center"/>
      <protection hidden="1"/>
    </xf>
    <xf numFmtId="0" fontId="0" fillId="2" borderId="324" xfId="0" applyFill="1" applyBorder="1" applyProtection="1">
      <protection hidden="1"/>
    </xf>
    <xf numFmtId="0" fontId="20" fillId="2" borderId="0" xfId="0" applyFont="1" applyFill="1" applyBorder="1" applyAlignment="1" applyProtection="1">
      <alignment vertical="top"/>
      <protection hidden="1"/>
    </xf>
    <xf numFmtId="0" fontId="206" fillId="0" borderId="58" xfId="66" applyNumberFormat="1" applyFont="1" applyFill="1" applyBorder="1" applyAlignment="1" applyProtection="1">
      <alignment horizontal="center" vertical="center" wrapText="1"/>
    </xf>
    <xf numFmtId="0" fontId="12" fillId="0" borderId="0" xfId="66" applyNumberFormat="1" applyFont="1" applyFill="1" applyBorder="1" applyAlignment="1" applyProtection="1">
      <alignment vertical="center"/>
      <protection locked="0"/>
    </xf>
    <xf numFmtId="0" fontId="12" fillId="0" borderId="58" xfId="66" quotePrefix="1" applyNumberFormat="1" applyFont="1" applyFill="1" applyBorder="1" applyAlignment="1" applyProtection="1">
      <alignment horizontal="center" vertical="center"/>
      <protection locked="0"/>
    </xf>
    <xf numFmtId="0" fontId="12" fillId="0" borderId="93" xfId="66" quotePrefix="1" applyNumberFormat="1" applyFont="1" applyFill="1" applyBorder="1" applyAlignment="1" applyProtection="1">
      <alignment horizontal="left" vertical="center"/>
    </xf>
    <xf numFmtId="0" fontId="12" fillId="0" borderId="0" xfId="66" quotePrefix="1" applyNumberFormat="1" applyFont="1" applyFill="1" applyBorder="1" applyAlignment="1" applyProtection="1">
      <alignment horizontal="left" vertical="center"/>
    </xf>
    <xf numFmtId="166" fontId="185" fillId="0" borderId="58" xfId="66" applyNumberFormat="1" applyFont="1" applyFill="1" applyBorder="1" applyAlignment="1" applyProtection="1">
      <alignment vertical="center"/>
    </xf>
    <xf numFmtId="12" fontId="25" fillId="4" borderId="260" xfId="0" applyNumberFormat="1" applyFont="1" applyFill="1" applyBorder="1" applyAlignment="1" applyProtection="1">
      <alignment horizontal="center" vertical="center" wrapText="1"/>
      <protection hidden="1"/>
    </xf>
    <xf numFmtId="2" fontId="28" fillId="0" borderId="309" xfId="0" applyNumberFormat="1" applyFont="1" applyFill="1" applyBorder="1" applyAlignment="1" applyProtection="1">
      <alignment vertical="center" wrapText="1"/>
      <protection locked="0"/>
    </xf>
    <xf numFmtId="2" fontId="28" fillId="0" borderId="305" xfId="0" applyNumberFormat="1" applyFont="1" applyFill="1" applyBorder="1" applyAlignment="1" applyProtection="1">
      <alignment vertical="center" wrapText="1"/>
      <protection locked="0"/>
    </xf>
    <xf numFmtId="2" fontId="28" fillId="5" borderId="309" xfId="0" applyNumberFormat="1" applyFont="1" applyFill="1" applyBorder="1" applyAlignment="1" applyProtection="1">
      <alignment vertical="center" wrapText="1"/>
      <protection hidden="1"/>
    </xf>
    <xf numFmtId="12" fontId="28" fillId="5" borderId="309" xfId="0" applyNumberFormat="1" applyFont="1" applyFill="1" applyBorder="1" applyAlignment="1" applyProtection="1">
      <alignment vertical="center" wrapText="1"/>
      <protection hidden="1"/>
    </xf>
    <xf numFmtId="12" fontId="28" fillId="5" borderId="305" xfId="0" applyNumberFormat="1" applyFont="1" applyFill="1" applyBorder="1" applyAlignment="1" applyProtection="1">
      <alignment vertical="center" wrapText="1"/>
      <protection hidden="1"/>
    </xf>
    <xf numFmtId="12" fontId="28" fillId="5" borderId="279" xfId="0" applyNumberFormat="1" applyFont="1" applyFill="1" applyBorder="1" applyAlignment="1" applyProtection="1">
      <alignment vertical="center" wrapText="1"/>
      <protection hidden="1"/>
    </xf>
    <xf numFmtId="0" fontId="23" fillId="0" borderId="44" xfId="0" applyFont="1" applyFill="1" applyBorder="1" applyProtection="1">
      <protection locked="0"/>
    </xf>
    <xf numFmtId="0" fontId="23" fillId="0" borderId="72" xfId="0" applyFont="1" applyFill="1" applyBorder="1" applyProtection="1">
      <protection locked="0"/>
    </xf>
    <xf numFmtId="0" fontId="23" fillId="0" borderId="279" xfId="0" applyFont="1" applyFill="1" applyBorder="1" applyProtection="1">
      <protection locked="0"/>
    </xf>
    <xf numFmtId="0" fontId="20" fillId="5" borderId="313" xfId="0" applyFont="1" applyFill="1" applyBorder="1" applyAlignment="1" applyProtection="1">
      <alignment horizontal="center" vertical="center"/>
      <protection hidden="1"/>
    </xf>
    <xf numFmtId="166" fontId="23" fillId="18" borderId="77" xfId="0" applyNumberFormat="1" applyFont="1" applyFill="1" applyBorder="1" applyAlignment="1" applyProtection="1">
      <alignment horizontal="right" vertical="center"/>
      <protection locked="0"/>
    </xf>
    <xf numFmtId="166" fontId="23" fillId="18" borderId="117" xfId="0" applyNumberFormat="1" applyFont="1" applyFill="1" applyBorder="1" applyAlignment="1" applyProtection="1">
      <alignment horizontal="right" vertical="center"/>
      <protection locked="0"/>
    </xf>
    <xf numFmtId="166" fontId="23" fillId="18" borderId="74" xfId="0" applyNumberFormat="1" applyFont="1" applyFill="1" applyBorder="1" applyAlignment="1" applyProtection="1">
      <alignment horizontal="right" vertical="center"/>
      <protection locked="0"/>
    </xf>
    <xf numFmtId="166" fontId="23" fillId="18" borderId="74" xfId="0" applyNumberFormat="1" applyFont="1" applyFill="1" applyBorder="1" applyAlignment="1" applyProtection="1">
      <alignment horizontal="right" vertical="center"/>
    </xf>
    <xf numFmtId="166" fontId="23" fillId="18" borderId="104" xfId="0" applyNumberFormat="1" applyFont="1" applyFill="1" applyBorder="1" applyAlignment="1" applyProtection="1">
      <alignment horizontal="right" vertical="center"/>
    </xf>
    <xf numFmtId="166" fontId="23" fillId="18" borderId="82" xfId="0" applyNumberFormat="1" applyFont="1" applyFill="1" applyBorder="1" applyAlignment="1" applyProtection="1">
      <alignment horizontal="right" vertical="center"/>
      <protection locked="0"/>
    </xf>
    <xf numFmtId="166" fontId="23" fillId="18" borderId="76" xfId="0" applyNumberFormat="1" applyFont="1" applyFill="1" applyBorder="1" applyAlignment="1" applyProtection="1">
      <alignment horizontal="right" vertical="center"/>
      <protection locked="0"/>
    </xf>
    <xf numFmtId="166" fontId="23" fillId="18" borderId="116" xfId="0" applyNumberFormat="1" applyFont="1" applyFill="1" applyBorder="1" applyAlignment="1" applyProtection="1">
      <alignment horizontal="right" vertical="center"/>
      <protection locked="0"/>
    </xf>
    <xf numFmtId="166" fontId="23" fillId="18" borderId="108" xfId="0" applyNumberFormat="1" applyFont="1" applyFill="1" applyBorder="1" applyAlignment="1" applyProtection="1">
      <alignment horizontal="right" vertical="center"/>
      <protection locked="0"/>
    </xf>
    <xf numFmtId="166" fontId="23" fillId="18" borderId="110" xfId="0" applyNumberFormat="1" applyFont="1" applyFill="1" applyBorder="1" applyAlignment="1" applyProtection="1">
      <alignment horizontal="right" vertical="center"/>
      <protection locked="0"/>
    </xf>
    <xf numFmtId="166" fontId="23" fillId="18" borderId="73" xfId="0" applyNumberFormat="1" applyFont="1" applyFill="1" applyBorder="1" applyAlignment="1" applyProtection="1">
      <alignment horizontal="right" vertical="center"/>
      <protection locked="0"/>
    </xf>
    <xf numFmtId="166" fontId="23" fillId="18" borderId="73" xfId="0" applyNumberFormat="1" applyFont="1" applyFill="1" applyBorder="1" applyAlignment="1" applyProtection="1">
      <alignment horizontal="right" vertical="center"/>
    </xf>
    <xf numFmtId="166" fontId="23" fillId="18" borderId="93" xfId="0" applyNumberFormat="1" applyFont="1" applyFill="1" applyBorder="1" applyAlignment="1" applyProtection="1">
      <alignment horizontal="right" vertical="center"/>
    </xf>
    <xf numFmtId="166" fontId="23" fillId="18" borderId="86" xfId="0" applyNumberFormat="1" applyFont="1" applyFill="1" applyBorder="1" applyAlignment="1" applyProtection="1">
      <alignment horizontal="right" vertical="center"/>
      <protection locked="0"/>
    </xf>
    <xf numFmtId="166" fontId="23" fillId="18" borderId="289" xfId="0" applyNumberFormat="1" applyFont="1" applyFill="1" applyBorder="1" applyAlignment="1" applyProtection="1">
      <alignment horizontal="right" vertical="center"/>
      <protection locked="0"/>
    </xf>
    <xf numFmtId="166" fontId="23" fillId="18" borderId="290" xfId="0" applyNumberFormat="1" applyFont="1" applyFill="1" applyBorder="1" applyAlignment="1" applyProtection="1">
      <alignment horizontal="right" vertical="center"/>
      <protection locked="0"/>
    </xf>
    <xf numFmtId="0" fontId="31" fillId="18" borderId="78" xfId="0" applyNumberFormat="1" applyFont="1" applyFill="1" applyBorder="1" applyAlignment="1" applyProtection="1">
      <alignment vertical="top"/>
      <protection locked="0"/>
    </xf>
    <xf numFmtId="0" fontId="44" fillId="0" borderId="4" xfId="0" applyFont="1" applyFill="1" applyBorder="1" applyAlignment="1" applyProtection="1">
      <alignment horizontal="center" vertical="center" wrapText="1"/>
      <protection locked="0"/>
    </xf>
    <xf numFmtId="0" fontId="20" fillId="5" borderId="307" xfId="0" applyFont="1" applyFill="1" applyBorder="1" applyAlignment="1" applyProtection="1">
      <alignment horizontal="right" vertical="center"/>
      <protection hidden="1"/>
    </xf>
    <xf numFmtId="168" fontId="0" fillId="7" borderId="318" xfId="0" applyNumberFormat="1" applyFill="1" applyBorder="1" applyAlignment="1" applyProtection="1">
      <alignment horizontal="center" vertical="center"/>
      <protection hidden="1"/>
    </xf>
    <xf numFmtId="168" fontId="0" fillId="7" borderId="327" xfId="0" applyNumberFormat="1" applyFill="1" applyBorder="1" applyAlignment="1" applyProtection="1">
      <alignment horizontal="center" vertical="center"/>
      <protection hidden="1"/>
    </xf>
    <xf numFmtId="0" fontId="20" fillId="5" borderId="316" xfId="0" applyFont="1" applyFill="1" applyBorder="1" applyAlignment="1" applyProtection="1">
      <alignment horizontal="right" vertical="center"/>
      <protection hidden="1"/>
    </xf>
    <xf numFmtId="0" fontId="203" fillId="5" borderId="329" xfId="0" applyFont="1" applyFill="1" applyBorder="1" applyAlignment="1" applyProtection="1">
      <alignment horizontal="right" vertical="center" wrapText="1"/>
      <protection hidden="1"/>
    </xf>
    <xf numFmtId="0" fontId="20" fillId="5" borderId="70" xfId="0" applyFont="1" applyFill="1" applyBorder="1" applyAlignment="1" applyProtection="1">
      <alignment horizontal="right" vertical="center" indent="1"/>
      <protection hidden="1"/>
    </xf>
    <xf numFmtId="0" fontId="20" fillId="5" borderId="10" xfId="0" applyFont="1" applyFill="1" applyBorder="1" applyAlignment="1" applyProtection="1">
      <alignment horizontal="right" vertical="center" indent="1"/>
      <protection hidden="1"/>
    </xf>
    <xf numFmtId="0" fontId="20" fillId="5" borderId="71" xfId="0" applyFont="1" applyFill="1" applyBorder="1" applyAlignment="1" applyProtection="1">
      <alignment horizontal="right" vertical="center" indent="1"/>
      <protection hidden="1"/>
    </xf>
    <xf numFmtId="0" fontId="20" fillId="5" borderId="307" xfId="0" applyFont="1" applyFill="1" applyBorder="1" applyAlignment="1" applyProtection="1">
      <alignment horizontal="right" vertical="center" indent="1"/>
      <protection hidden="1"/>
    </xf>
    <xf numFmtId="168" fontId="48" fillId="22" borderId="55" xfId="0" applyNumberFormat="1" applyFont="1" applyFill="1" applyBorder="1" applyAlignment="1" applyProtection="1">
      <alignment horizontal="center" vertical="center"/>
      <protection hidden="1"/>
    </xf>
    <xf numFmtId="0" fontId="20" fillId="22" borderId="331" xfId="0" applyFont="1" applyFill="1" applyBorder="1" applyAlignment="1">
      <alignment horizontal="center" vertical="center"/>
    </xf>
    <xf numFmtId="0" fontId="20" fillId="5" borderId="316" xfId="0" applyFont="1" applyFill="1" applyBorder="1" applyAlignment="1" applyProtection="1">
      <alignment horizontal="right" vertical="center" indent="1"/>
      <protection hidden="1"/>
    </xf>
    <xf numFmtId="0" fontId="20" fillId="2" borderId="0" xfId="0" applyFont="1" applyFill="1" applyBorder="1" applyAlignment="1" applyProtection="1">
      <alignment horizontal="center" vertical="center"/>
      <protection hidden="1"/>
    </xf>
    <xf numFmtId="2" fontId="20" fillId="0" borderId="0" xfId="0" applyNumberFormat="1" applyFont="1" applyBorder="1" applyAlignment="1" applyProtection="1">
      <alignment horizontal="center" vertical="center"/>
      <protection hidden="1"/>
    </xf>
    <xf numFmtId="0" fontId="20" fillId="2" borderId="9" xfId="0" applyFont="1" applyFill="1" applyBorder="1" applyAlignment="1" applyProtection="1">
      <alignment horizontal="center" vertical="center"/>
      <protection hidden="1"/>
    </xf>
    <xf numFmtId="0" fontId="77" fillId="2" borderId="59" xfId="0" applyFont="1" applyFill="1" applyBorder="1" applyAlignment="1" applyProtection="1">
      <alignment horizontal="right" vertical="center" indent="1"/>
      <protection hidden="1"/>
    </xf>
    <xf numFmtId="0" fontId="20" fillId="0" borderId="0" xfId="0" applyFont="1" applyAlignment="1">
      <alignment horizontal="center" vertical="center"/>
    </xf>
    <xf numFmtId="0" fontId="19" fillId="0" borderId="309" xfId="0" applyFont="1" applyBorder="1" applyAlignment="1">
      <alignment horizontal="center" vertical="center" wrapText="1"/>
    </xf>
    <xf numFmtId="0" fontId="0" fillId="0" borderId="0" xfId="0" applyProtection="1">
      <protection locked="0"/>
    </xf>
    <xf numFmtId="0" fontId="65" fillId="0" borderId="309" xfId="0" applyFont="1" applyBorder="1" applyAlignment="1" applyProtection="1">
      <alignment horizontal="center" vertical="center"/>
      <protection locked="0"/>
    </xf>
    <xf numFmtId="0" fontId="65" fillId="0" borderId="309" xfId="0" applyFont="1" applyBorder="1" applyAlignment="1" applyProtection="1">
      <alignment horizontal="left" vertical="center" wrapText="1" indent="1"/>
      <protection locked="0"/>
    </xf>
    <xf numFmtId="0" fontId="65" fillId="18" borderId="309" xfId="0" applyFont="1" applyFill="1" applyBorder="1" applyAlignment="1" applyProtection="1">
      <alignment horizontal="left" vertical="center" wrapText="1"/>
      <protection locked="0"/>
    </xf>
    <xf numFmtId="0" fontId="20" fillId="0" borderId="0" xfId="0" applyFont="1" applyAlignment="1"/>
    <xf numFmtId="0" fontId="19" fillId="14" borderId="309" xfId="67" applyNumberFormat="1" applyFont="1" applyFill="1" applyBorder="1" applyAlignment="1" applyProtection="1">
      <alignment horizontal="center" vertical="center"/>
      <protection locked="0"/>
    </xf>
    <xf numFmtId="0" fontId="12" fillId="14" borderId="309" xfId="67" applyNumberFormat="1" applyFont="1" applyFill="1" applyBorder="1" applyAlignment="1" applyProtection="1">
      <alignment horizontal="center" vertical="center"/>
      <protection locked="0"/>
    </xf>
    <xf numFmtId="0" fontId="126" fillId="0" borderId="0" xfId="67" applyNumberFormat="1" applyFont="1" applyFill="1" applyBorder="1" applyAlignment="1" applyProtection="1">
      <alignment vertical="center"/>
    </xf>
    <xf numFmtId="2" fontId="29" fillId="26" borderId="326" xfId="42" applyNumberFormat="1" applyFont="1" applyFill="1" applyBorder="1" applyAlignment="1" applyProtection="1">
      <alignment horizontal="center" vertical="center"/>
    </xf>
    <xf numFmtId="0" fontId="31" fillId="0" borderId="309" xfId="0" applyNumberFormat="1" applyFont="1" applyFill="1" applyBorder="1" applyAlignment="1" applyProtection="1">
      <alignment horizontal="left" vertical="center" indent="1"/>
      <protection hidden="1"/>
    </xf>
    <xf numFmtId="0" fontId="0" fillId="0" borderId="309" xfId="0" applyBorder="1" applyProtection="1">
      <protection hidden="1"/>
    </xf>
    <xf numFmtId="0" fontId="0" fillId="0" borderId="309" xfId="0" applyBorder="1" applyAlignment="1" applyProtection="1">
      <alignment horizontal="center" vertical="center"/>
      <protection hidden="1"/>
    </xf>
    <xf numFmtId="0" fontId="0" fillId="0" borderId="309" xfId="0" applyFont="1" applyBorder="1" applyAlignment="1" applyProtection="1">
      <alignment horizontal="right" vertical="center"/>
      <protection hidden="1"/>
    </xf>
    <xf numFmtId="0" fontId="29" fillId="4" borderId="31" xfId="0" applyFont="1" applyFill="1" applyBorder="1" applyAlignment="1" applyProtection="1">
      <alignment horizontal="center" vertical="center" textRotation="90" wrapText="1"/>
      <protection hidden="1"/>
    </xf>
    <xf numFmtId="0" fontId="19" fillId="5" borderId="18" xfId="0" applyFont="1" applyFill="1" applyBorder="1" applyAlignment="1" applyProtection="1">
      <alignment horizontal="right" vertical="center" indent="1"/>
      <protection hidden="1"/>
    </xf>
    <xf numFmtId="0" fontId="19" fillId="5" borderId="51" xfId="0" applyFont="1" applyFill="1" applyBorder="1" applyAlignment="1" applyProtection="1">
      <alignment horizontal="left" vertical="center" indent="1"/>
      <protection hidden="1"/>
    </xf>
    <xf numFmtId="0" fontId="89" fillId="5" borderId="313" xfId="0" applyNumberFormat="1" applyFont="1" applyFill="1" applyBorder="1" applyAlignment="1" applyProtection="1">
      <alignment horizontal="left" vertical="center" indent="1"/>
      <protection hidden="1"/>
    </xf>
    <xf numFmtId="1" fontId="19" fillId="4" borderId="176" xfId="0" applyNumberFormat="1" applyFont="1" applyFill="1" applyBorder="1" applyAlignment="1" applyProtection="1">
      <alignment horizontal="right" indent="1"/>
      <protection hidden="1"/>
    </xf>
    <xf numFmtId="1" fontId="19" fillId="14" borderId="316" xfId="0" applyNumberFormat="1" applyFont="1" applyFill="1" applyBorder="1" applyAlignment="1" applyProtection="1">
      <alignment horizontal="center" vertical="center"/>
      <protection hidden="1"/>
    </xf>
    <xf numFmtId="1" fontId="19" fillId="14" borderId="309" xfId="0" applyNumberFormat="1" applyFont="1" applyFill="1" applyBorder="1" applyAlignment="1" applyProtection="1">
      <alignment horizontal="center" vertical="center"/>
      <protection hidden="1"/>
    </xf>
    <xf numFmtId="1" fontId="19" fillId="14" borderId="310" xfId="0" applyNumberFormat="1" applyFont="1" applyFill="1" applyBorder="1" applyAlignment="1" applyProtection="1">
      <alignment horizontal="center" vertical="center"/>
      <protection hidden="1"/>
    </xf>
    <xf numFmtId="0" fontId="0" fillId="52" borderId="0" xfId="0" applyFill="1"/>
    <xf numFmtId="1" fontId="23" fillId="0" borderId="0" xfId="0" applyNumberFormat="1" applyFont="1" applyFill="1" applyBorder="1" applyAlignment="1" applyProtection="1">
      <alignment horizontal="center" vertical="center"/>
      <protection locked="0" hidden="1"/>
    </xf>
    <xf numFmtId="0" fontId="81" fillId="0" borderId="0" xfId="0" applyFont="1" applyBorder="1" applyAlignment="1">
      <alignment horizontal="center" vertical="center"/>
    </xf>
    <xf numFmtId="0" fontId="24" fillId="24" borderId="255" xfId="0" applyNumberFormat="1" applyFont="1" applyFill="1" applyBorder="1" applyAlignment="1" applyProtection="1">
      <alignment horizontal="left" vertical="center" indent="1"/>
      <protection hidden="1"/>
    </xf>
    <xf numFmtId="0" fontId="178" fillId="0" borderId="342" xfId="0" applyFont="1" applyBorder="1" applyAlignment="1">
      <alignment horizontal="center" vertical="center"/>
    </xf>
    <xf numFmtId="0" fontId="31" fillId="0" borderId="343" xfId="0" applyFont="1" applyBorder="1" applyAlignment="1">
      <alignment horizontal="left" vertical="center" indent="1"/>
    </xf>
    <xf numFmtId="0" fontId="178" fillId="0" borderId="345" xfId="0" applyFont="1" applyBorder="1" applyAlignment="1">
      <alignment horizontal="center" vertical="center"/>
    </xf>
    <xf numFmtId="0" fontId="31" fillId="0" borderId="346" xfId="0" applyFont="1" applyBorder="1" applyAlignment="1">
      <alignment horizontal="left" vertical="center" indent="1"/>
    </xf>
    <xf numFmtId="0" fontId="178" fillId="0" borderId="347" xfId="0" applyFont="1" applyBorder="1" applyAlignment="1">
      <alignment horizontal="center"/>
    </xf>
    <xf numFmtId="0" fontId="31" fillId="0" borderId="348" xfId="0" applyFont="1" applyBorder="1" applyAlignment="1">
      <alignment horizontal="left" indent="1"/>
    </xf>
    <xf numFmtId="1" fontId="19" fillId="14" borderId="305" xfId="0" applyNumberFormat="1" applyFont="1" applyFill="1" applyBorder="1" applyAlignment="1" applyProtection="1">
      <alignment horizontal="center" vertical="center"/>
      <protection hidden="1"/>
    </xf>
    <xf numFmtId="0" fontId="19" fillId="5" borderId="51" xfId="0" applyFont="1" applyFill="1" applyBorder="1" applyAlignment="1" applyProtection="1">
      <alignment horizontal="center" vertical="center"/>
      <protection hidden="1"/>
    </xf>
    <xf numFmtId="0" fontId="89" fillId="5" borderId="327" xfId="0" applyNumberFormat="1" applyFont="1" applyFill="1" applyBorder="1" applyAlignment="1" applyProtection="1">
      <alignment horizontal="left" vertical="center" indent="1"/>
      <protection hidden="1"/>
    </xf>
    <xf numFmtId="1" fontId="19" fillId="4" borderId="187" xfId="0" applyNumberFormat="1" applyFont="1" applyFill="1" applyBorder="1" applyAlignment="1" applyProtection="1">
      <alignment horizontal="right" indent="1"/>
      <protection hidden="1"/>
    </xf>
    <xf numFmtId="1" fontId="19" fillId="14" borderId="134" xfId="0" applyNumberFormat="1" applyFont="1" applyFill="1" applyBorder="1" applyAlignment="1" applyProtection="1">
      <alignment vertical="center"/>
      <protection hidden="1"/>
    </xf>
    <xf numFmtId="1" fontId="19" fillId="14" borderId="46" xfId="0" applyNumberFormat="1" applyFont="1" applyFill="1" applyBorder="1" applyAlignment="1" applyProtection="1">
      <alignment horizontal="center" vertical="center"/>
      <protection hidden="1"/>
    </xf>
    <xf numFmtId="0" fontId="0" fillId="0" borderId="0" xfId="0" applyAlignment="1">
      <alignment horizontal="center"/>
    </xf>
    <xf numFmtId="0" fontId="53" fillId="0" borderId="0" xfId="0" applyNumberFormat="1" applyFont="1" applyFill="1" applyBorder="1" applyAlignment="1" applyProtection="1">
      <alignment vertical="center"/>
      <protection hidden="1"/>
    </xf>
    <xf numFmtId="0" fontId="208" fillId="0" borderId="0" xfId="0" applyFont="1" applyFill="1" applyProtection="1">
      <protection hidden="1"/>
    </xf>
    <xf numFmtId="0" fontId="125" fillId="0" borderId="0" xfId="0" applyNumberFormat="1" applyFont="1" applyFill="1" applyBorder="1" applyAlignment="1" applyProtection="1">
      <alignment vertical="center"/>
      <protection hidden="1"/>
    </xf>
    <xf numFmtId="0" fontId="168" fillId="0" borderId="0" xfId="0" applyFont="1" applyFill="1" applyProtection="1">
      <protection hidden="1"/>
    </xf>
    <xf numFmtId="0" fontId="125" fillId="0" borderId="0" xfId="0" applyNumberFormat="1" applyFont="1" applyFill="1" applyBorder="1" applyAlignment="1" applyProtection="1">
      <alignment horizontal="right" vertical="center"/>
      <protection hidden="1"/>
    </xf>
    <xf numFmtId="0" fontId="182" fillId="0" borderId="0" xfId="0" applyFont="1" applyFill="1" applyAlignment="1" applyProtection="1">
      <alignment horizontal="center" vertical="center"/>
      <protection hidden="1"/>
    </xf>
    <xf numFmtId="0" fontId="209" fillId="0" borderId="0" xfId="0" applyFont="1" applyFill="1" applyAlignment="1" applyProtection="1">
      <alignment horizontal="center" vertical="center"/>
      <protection hidden="1"/>
    </xf>
    <xf numFmtId="1" fontId="19" fillId="4" borderId="158" xfId="0" applyNumberFormat="1" applyFont="1" applyFill="1" applyBorder="1" applyAlignment="1" applyProtection="1">
      <alignment horizontal="right" indent="1"/>
      <protection hidden="1"/>
    </xf>
    <xf numFmtId="0" fontId="13" fillId="0" borderId="0" xfId="0" applyNumberFormat="1" applyFont="1" applyFill="1" applyBorder="1" applyAlignment="1" applyProtection="1">
      <alignment horizontal="right" vertical="center"/>
      <protection hidden="1"/>
    </xf>
    <xf numFmtId="0" fontId="53" fillId="0" borderId="0" xfId="0" applyNumberFormat="1" applyFont="1" applyFill="1" applyBorder="1" applyAlignment="1" applyProtection="1">
      <alignment horizontal="right" vertical="center"/>
      <protection hidden="1"/>
    </xf>
    <xf numFmtId="0" fontId="13" fillId="0" borderId="45" xfId="0" applyNumberFormat="1" applyFont="1" applyFill="1" applyBorder="1" applyAlignment="1" applyProtection="1">
      <alignment vertical="center"/>
      <protection hidden="1"/>
    </xf>
    <xf numFmtId="0" fontId="125" fillId="0" borderId="45" xfId="0" applyNumberFormat="1" applyFont="1" applyFill="1" applyBorder="1" applyAlignment="1" applyProtection="1">
      <alignment horizontal="right" vertical="center"/>
      <protection hidden="1"/>
    </xf>
    <xf numFmtId="0" fontId="125" fillId="0" borderId="0" xfId="0" applyNumberFormat="1" applyFont="1" applyFill="1" applyBorder="1" applyAlignment="1" applyProtection="1">
      <alignment horizontal="left" vertical="center"/>
      <protection hidden="1"/>
    </xf>
    <xf numFmtId="0" fontId="209" fillId="0" borderId="0" xfId="0" applyFont="1" applyFill="1" applyBorder="1" applyAlignment="1" applyProtection="1">
      <alignment horizontal="center" vertical="center"/>
      <protection hidden="1"/>
    </xf>
    <xf numFmtId="1" fontId="19" fillId="3" borderId="46" xfId="0" applyNumberFormat="1" applyFont="1" applyFill="1" applyBorder="1" applyAlignment="1" applyProtection="1">
      <alignment horizontal="right" indent="1"/>
      <protection hidden="1"/>
    </xf>
    <xf numFmtId="1" fontId="19" fillId="3" borderId="15" xfId="0" applyNumberFormat="1" applyFont="1" applyFill="1" applyBorder="1" applyAlignment="1" applyProtection="1">
      <alignment horizontal="right" indent="1"/>
      <protection hidden="1"/>
    </xf>
    <xf numFmtId="1" fontId="19" fillId="4" borderId="18" xfId="0" applyNumberFormat="1" applyFont="1" applyFill="1" applyBorder="1" applyAlignment="1" applyProtection="1">
      <alignment horizontal="right" indent="1"/>
      <protection hidden="1"/>
    </xf>
    <xf numFmtId="1" fontId="19" fillId="4" borderId="22" xfId="0" applyNumberFormat="1" applyFont="1" applyFill="1" applyBorder="1" applyAlignment="1" applyProtection="1">
      <alignment horizontal="right" indent="1"/>
      <protection hidden="1"/>
    </xf>
    <xf numFmtId="1" fontId="19" fillId="4" borderId="13" xfId="0" applyNumberFormat="1" applyFont="1" applyFill="1" applyBorder="1" applyAlignment="1" applyProtection="1">
      <alignment horizontal="right" indent="1"/>
      <protection hidden="1"/>
    </xf>
    <xf numFmtId="0" fontId="110" fillId="0" borderId="0" xfId="0" applyFont="1" applyFill="1" applyBorder="1" applyAlignment="1" applyProtection="1">
      <alignment horizontal="center" vertical="top"/>
      <protection hidden="1"/>
    </xf>
    <xf numFmtId="0" fontId="159" fillId="52" borderId="0" xfId="0" applyFont="1" applyFill="1" applyAlignment="1">
      <alignment vertical="center"/>
    </xf>
    <xf numFmtId="0" fontId="168" fillId="52" borderId="0" xfId="0" applyFont="1" applyFill="1"/>
    <xf numFmtId="0" fontId="88" fillId="52" borderId="0" xfId="0" applyFont="1" applyFill="1" applyAlignment="1">
      <alignment vertical="center"/>
    </xf>
    <xf numFmtId="0" fontId="24" fillId="22" borderId="18" xfId="0" applyNumberFormat="1" applyFont="1" applyFill="1" applyBorder="1" applyAlignment="1" applyProtection="1">
      <alignment horizontal="right" vertical="center" indent="1"/>
      <protection hidden="1"/>
    </xf>
    <xf numFmtId="1" fontId="210" fillId="0" borderId="316" xfId="0" applyNumberFormat="1" applyFont="1" applyBorder="1" applyAlignment="1" applyProtection="1">
      <alignment horizontal="center" vertical="center"/>
      <protection locked="0"/>
    </xf>
    <xf numFmtId="1" fontId="210" fillId="0" borderId="309" xfId="0" applyNumberFormat="1" applyFont="1" applyBorder="1" applyAlignment="1" applyProtection="1">
      <alignment horizontal="center" vertical="center"/>
      <protection locked="0"/>
    </xf>
    <xf numFmtId="1" fontId="210" fillId="0" borderId="310" xfId="0" applyNumberFormat="1" applyFont="1" applyBorder="1" applyAlignment="1" applyProtection="1">
      <alignment horizontal="center" vertical="center"/>
      <protection locked="0"/>
    </xf>
    <xf numFmtId="1" fontId="210" fillId="0" borderId="313" xfId="0" applyNumberFormat="1" applyFont="1" applyBorder="1" applyAlignment="1" applyProtection="1">
      <alignment horizontal="center" vertical="center"/>
      <protection locked="0"/>
    </xf>
    <xf numFmtId="1" fontId="210" fillId="0" borderId="17" xfId="0" applyNumberFormat="1" applyFont="1" applyBorder="1" applyAlignment="1" applyProtection="1">
      <alignment horizontal="center" vertical="center"/>
      <protection locked="0"/>
    </xf>
    <xf numFmtId="1" fontId="210" fillId="0" borderId="307" xfId="0" applyNumberFormat="1" applyFont="1" applyBorder="1" applyAlignment="1" applyProtection="1">
      <alignment horizontal="center" vertical="center"/>
      <protection locked="0"/>
    </xf>
    <xf numFmtId="1" fontId="210" fillId="0" borderId="318" xfId="0" applyNumberFormat="1" applyFont="1" applyBorder="1" applyAlignment="1" applyProtection="1">
      <alignment horizontal="center" vertical="center"/>
      <protection locked="0"/>
    </xf>
    <xf numFmtId="1" fontId="210" fillId="0" borderId="55" xfId="0" applyNumberFormat="1" applyFont="1" applyBorder="1" applyAlignment="1" applyProtection="1">
      <alignment horizontal="center" vertical="center"/>
      <protection locked="0"/>
    </xf>
    <xf numFmtId="1" fontId="210" fillId="0" borderId="327" xfId="0" applyNumberFormat="1" applyFont="1" applyBorder="1" applyAlignment="1" applyProtection="1">
      <alignment horizontal="center" vertical="center"/>
      <protection locked="0"/>
    </xf>
    <xf numFmtId="1" fontId="210" fillId="0" borderId="308" xfId="0" applyNumberFormat="1" applyFont="1" applyBorder="1" applyAlignment="1" applyProtection="1">
      <alignment horizontal="center" vertical="center"/>
      <protection locked="0"/>
    </xf>
    <xf numFmtId="1" fontId="210" fillId="0" borderId="13" xfId="0" applyNumberFormat="1" applyFont="1" applyBorder="1" applyAlignment="1" applyProtection="1">
      <alignment horizontal="center" vertical="center"/>
      <protection locked="0"/>
    </xf>
    <xf numFmtId="1" fontId="210" fillId="0" borderId="311" xfId="0" applyNumberFormat="1" applyFont="1" applyBorder="1" applyAlignment="1" applyProtection="1">
      <alignment horizontal="center" vertical="center"/>
      <protection locked="0"/>
    </xf>
    <xf numFmtId="1" fontId="210" fillId="0" borderId="312" xfId="0" applyNumberFormat="1" applyFont="1" applyBorder="1" applyAlignment="1" applyProtection="1">
      <alignment horizontal="center" vertical="center"/>
      <protection locked="0"/>
    </xf>
    <xf numFmtId="1" fontId="210" fillId="0" borderId="344" xfId="0" applyNumberFormat="1" applyFont="1" applyFill="1" applyBorder="1" applyAlignment="1" applyProtection="1">
      <alignment horizontal="center" vertical="center"/>
      <protection locked="0"/>
    </xf>
    <xf numFmtId="1" fontId="210" fillId="0" borderId="340" xfId="0" applyNumberFormat="1" applyFont="1" applyFill="1" applyBorder="1" applyAlignment="1" applyProtection="1">
      <alignment horizontal="center" vertical="center"/>
      <protection locked="0"/>
    </xf>
    <xf numFmtId="1" fontId="210" fillId="0" borderId="341" xfId="0" applyNumberFormat="1" applyFont="1" applyFill="1" applyBorder="1" applyAlignment="1" applyProtection="1">
      <alignment horizontal="center" vertical="center"/>
      <protection locked="0"/>
    </xf>
    <xf numFmtId="1" fontId="210" fillId="0" borderId="345" xfId="0" applyNumberFormat="1" applyFont="1" applyFill="1" applyBorder="1" applyAlignment="1" applyProtection="1">
      <alignment horizontal="center" vertical="center"/>
      <protection locked="0"/>
    </xf>
    <xf numFmtId="1" fontId="210" fillId="0" borderId="336" xfId="0" applyNumberFormat="1" applyFont="1" applyFill="1" applyBorder="1" applyAlignment="1" applyProtection="1">
      <alignment horizontal="center" vertical="center"/>
      <protection locked="0"/>
    </xf>
    <xf numFmtId="1" fontId="210" fillId="0" borderId="337" xfId="0" applyNumberFormat="1" applyFont="1" applyFill="1" applyBorder="1" applyAlignment="1" applyProtection="1">
      <alignment horizontal="center" vertical="center"/>
      <protection locked="0"/>
    </xf>
    <xf numFmtId="1" fontId="210" fillId="0" borderId="345" xfId="0" applyNumberFormat="1" applyFont="1" applyBorder="1" applyAlignment="1" applyProtection="1">
      <alignment horizontal="center" vertical="center"/>
      <protection locked="0"/>
    </xf>
    <xf numFmtId="1" fontId="210" fillId="0" borderId="336" xfId="0" applyNumberFormat="1" applyFont="1" applyBorder="1" applyAlignment="1" applyProtection="1">
      <alignment horizontal="center" vertical="center"/>
      <protection locked="0"/>
    </xf>
    <xf numFmtId="1" fontId="210" fillId="0" borderId="337" xfId="0" applyNumberFormat="1" applyFont="1" applyBorder="1" applyAlignment="1" applyProtection="1">
      <alignment horizontal="center" vertical="center"/>
      <protection locked="0"/>
    </xf>
    <xf numFmtId="1" fontId="210" fillId="0" borderId="347" xfId="0" applyNumberFormat="1" applyFont="1" applyBorder="1" applyAlignment="1" applyProtection="1">
      <alignment horizontal="center" vertical="center"/>
      <protection locked="0"/>
    </xf>
    <xf numFmtId="1" fontId="210" fillId="0" borderId="338" xfId="0" applyNumberFormat="1" applyFont="1" applyBorder="1" applyAlignment="1" applyProtection="1">
      <alignment horizontal="center" vertical="center"/>
      <protection locked="0"/>
    </xf>
    <xf numFmtId="1" fontId="210" fillId="0" borderId="339" xfId="0" applyNumberFormat="1" applyFont="1" applyBorder="1" applyAlignment="1" applyProtection="1">
      <alignment horizontal="center" vertical="center"/>
      <protection locked="0"/>
    </xf>
    <xf numFmtId="1" fontId="210" fillId="0" borderId="22" xfId="0" applyNumberFormat="1" applyFont="1" applyBorder="1" applyAlignment="1" applyProtection="1">
      <alignment horizontal="center" vertical="center"/>
      <protection locked="0"/>
    </xf>
    <xf numFmtId="0" fontId="89" fillId="22" borderId="2" xfId="0" applyNumberFormat="1" applyFont="1" applyFill="1" applyBorder="1" applyAlignment="1" applyProtection="1">
      <alignment horizontal="left" vertical="center" indent="1"/>
      <protection hidden="1"/>
    </xf>
    <xf numFmtId="1" fontId="210" fillId="22" borderId="316" xfId="0" applyNumberFormat="1" applyFont="1" applyFill="1" applyBorder="1" applyAlignment="1" applyProtection="1">
      <alignment horizontal="center" vertical="center"/>
    </xf>
    <xf numFmtId="1" fontId="210" fillId="22" borderId="22" xfId="0" applyNumberFormat="1" applyFont="1" applyFill="1" applyBorder="1" applyAlignment="1" applyProtection="1">
      <alignment horizontal="center" vertical="center"/>
    </xf>
    <xf numFmtId="1" fontId="210" fillId="22" borderId="309" xfId="0" applyNumberFormat="1" applyFont="1" applyFill="1" applyBorder="1" applyAlignment="1" applyProtection="1">
      <alignment horizontal="center" vertical="center"/>
    </xf>
    <xf numFmtId="1" fontId="210" fillId="22" borderId="310" xfId="0" applyNumberFormat="1" applyFont="1" applyFill="1" applyBorder="1" applyAlignment="1" applyProtection="1">
      <alignment horizontal="center" vertical="center"/>
    </xf>
    <xf numFmtId="1" fontId="210" fillId="22" borderId="313" xfId="0" applyNumberFormat="1" applyFont="1" applyFill="1" applyBorder="1" applyAlignment="1" applyProtection="1">
      <alignment horizontal="center" vertical="center"/>
    </xf>
    <xf numFmtId="1" fontId="210" fillId="0" borderId="317" xfId="0" applyNumberFormat="1" applyFont="1" applyBorder="1" applyAlignment="1" applyProtection="1">
      <alignment horizontal="center" vertical="center"/>
      <protection locked="0"/>
    </xf>
    <xf numFmtId="1" fontId="210" fillId="0" borderId="26" xfId="0" applyNumberFormat="1" applyFont="1" applyBorder="1" applyAlignment="1" applyProtection="1">
      <alignment horizontal="center" vertical="center"/>
      <protection locked="0"/>
    </xf>
    <xf numFmtId="1" fontId="210" fillId="0" borderId="36" xfId="0" applyNumberFormat="1" applyFont="1" applyBorder="1" applyAlignment="1" applyProtection="1">
      <alignment horizontal="center" vertical="center"/>
      <protection locked="0"/>
    </xf>
    <xf numFmtId="1" fontId="19" fillId="3" borderId="312" xfId="0" applyNumberFormat="1" applyFont="1" applyFill="1" applyBorder="1" applyAlignment="1" applyProtection="1">
      <alignment horizontal="right" indent="1"/>
      <protection hidden="1"/>
    </xf>
    <xf numFmtId="49" fontId="53" fillId="0" borderId="0" xfId="0" applyNumberFormat="1" applyFont="1" applyFill="1" applyBorder="1" applyAlignment="1" applyProtection="1">
      <alignment horizontal="right" vertical="center"/>
      <protection hidden="1"/>
    </xf>
    <xf numFmtId="14" fontId="203" fillId="0" borderId="45" xfId="0" applyNumberFormat="1" applyFont="1" applyFill="1" applyBorder="1" applyAlignment="1" applyProtection="1">
      <alignment horizontal="center" wrapText="1"/>
      <protection locked="0" hidden="1"/>
    </xf>
    <xf numFmtId="0" fontId="16" fillId="52" borderId="0" xfId="0" applyFont="1" applyFill="1"/>
    <xf numFmtId="0" fontId="25" fillId="52" borderId="0" xfId="0" applyFont="1" applyFill="1" applyAlignment="1">
      <alignment vertical="center"/>
    </xf>
    <xf numFmtId="1" fontId="211" fillId="0" borderId="0" xfId="0" applyNumberFormat="1" applyFont="1" applyFill="1" applyBorder="1" applyAlignment="1" applyProtection="1">
      <alignment horizontal="left" vertical="center"/>
      <protection hidden="1"/>
    </xf>
    <xf numFmtId="0" fontId="38" fillId="5" borderId="335" xfId="0" applyNumberFormat="1" applyFont="1" applyFill="1" applyBorder="1" applyAlignment="1" applyProtection="1">
      <alignment vertical="center"/>
      <protection hidden="1"/>
    </xf>
    <xf numFmtId="0" fontId="38" fillId="52" borderId="0" xfId="0" applyFont="1" applyFill="1" applyAlignment="1">
      <alignment vertical="center"/>
    </xf>
    <xf numFmtId="0" fontId="187" fillId="52" borderId="0" xfId="0" applyFont="1" applyFill="1" applyAlignment="1">
      <alignment vertical="center"/>
    </xf>
    <xf numFmtId="0" fontId="0" fillId="5" borderId="13" xfId="0" applyFill="1" applyBorder="1" applyAlignment="1" applyProtection="1">
      <alignment horizontal="center"/>
      <protection locked="0" hidden="1"/>
    </xf>
    <xf numFmtId="0" fontId="0" fillId="5" borderId="134" xfId="0" applyFill="1" applyBorder="1" applyAlignment="1" applyProtection="1">
      <alignment horizontal="center" vertical="center"/>
      <protection hidden="1"/>
    </xf>
    <xf numFmtId="0" fontId="0" fillId="22" borderId="17" xfId="0" applyFill="1" applyBorder="1" applyAlignment="1" applyProtection="1">
      <alignment vertical="center"/>
      <protection hidden="1"/>
    </xf>
    <xf numFmtId="0" fontId="24" fillId="22" borderId="22" xfId="0" applyNumberFormat="1" applyFont="1" applyFill="1" applyBorder="1" applyAlignment="1" applyProtection="1">
      <alignment horizontal="right" vertical="center" indent="1"/>
      <protection hidden="1"/>
    </xf>
    <xf numFmtId="0" fontId="0" fillId="22" borderId="19" xfId="0" applyFill="1" applyBorder="1" applyAlignment="1" applyProtection="1">
      <alignment vertical="center"/>
      <protection hidden="1"/>
    </xf>
    <xf numFmtId="0" fontId="24" fillId="22" borderId="306" xfId="0" applyNumberFormat="1" applyFont="1" applyFill="1" applyBorder="1" applyAlignment="1" applyProtection="1">
      <alignment horizontal="right" vertical="center" indent="1"/>
      <protection hidden="1"/>
    </xf>
    <xf numFmtId="0" fontId="19" fillId="22" borderId="18" xfId="0" applyFont="1" applyFill="1" applyBorder="1" applyAlignment="1" applyProtection="1">
      <alignment horizontal="right" vertical="center" indent="1"/>
      <protection hidden="1"/>
    </xf>
    <xf numFmtId="0" fontId="19" fillId="22" borderId="22" xfId="0" applyFont="1" applyFill="1" applyBorder="1" applyAlignment="1" applyProtection="1">
      <alignment horizontal="right" vertical="center" indent="1"/>
      <protection hidden="1"/>
    </xf>
    <xf numFmtId="0" fontId="20" fillId="0" borderId="306" xfId="0" applyNumberFormat="1" applyFont="1" applyFill="1" applyBorder="1" applyAlignment="1" applyProtection="1">
      <alignment horizontal="center" vertical="center"/>
      <protection locked="0" hidden="1"/>
    </xf>
    <xf numFmtId="0" fontId="20" fillId="0" borderId="305" xfId="0" applyNumberFormat="1" applyFont="1" applyFill="1" applyBorder="1" applyAlignment="1" applyProtection="1">
      <alignment horizontal="center" vertical="center"/>
      <protection locked="0" hidden="1"/>
    </xf>
    <xf numFmtId="0" fontId="20" fillId="0" borderId="51" xfId="0" applyNumberFormat="1" applyFont="1" applyFill="1" applyBorder="1" applyAlignment="1" applyProtection="1">
      <alignment horizontal="center" vertical="center"/>
      <protection locked="0" hidden="1"/>
    </xf>
    <xf numFmtId="0" fontId="0" fillId="0" borderId="330" xfId="0" applyBorder="1" applyAlignment="1" applyProtection="1">
      <alignment horizontal="center" vertical="center"/>
      <protection locked="0"/>
    </xf>
    <xf numFmtId="0" fontId="0" fillId="0" borderId="330" xfId="0" applyNumberFormat="1" applyFill="1" applyBorder="1" applyAlignment="1" applyProtection="1">
      <alignment horizontal="center" vertical="center"/>
      <protection locked="0" hidden="1"/>
    </xf>
    <xf numFmtId="1" fontId="210" fillId="0" borderId="316" xfId="0" applyNumberFormat="1" applyFont="1" applyFill="1" applyBorder="1" applyAlignment="1" applyProtection="1">
      <alignment horizontal="center" vertical="center"/>
      <protection locked="0" hidden="1"/>
    </xf>
    <xf numFmtId="1" fontId="210" fillId="0" borderId="309" xfId="0" applyNumberFormat="1" applyFont="1" applyFill="1" applyBorder="1" applyAlignment="1" applyProtection="1">
      <alignment horizontal="center" vertical="center"/>
      <protection locked="0" hidden="1"/>
    </xf>
    <xf numFmtId="1" fontId="210" fillId="0" borderId="310" xfId="0" applyNumberFormat="1" applyFont="1" applyFill="1" applyBorder="1" applyAlignment="1" applyProtection="1">
      <alignment horizontal="center" vertical="center"/>
      <protection locked="0" hidden="1"/>
    </xf>
    <xf numFmtId="1" fontId="210" fillId="0" borderId="22" xfId="0" applyNumberFormat="1" applyFont="1" applyFill="1" applyBorder="1" applyAlignment="1" applyProtection="1">
      <alignment horizontal="center" vertical="center"/>
      <protection locked="0" hidden="1"/>
    </xf>
    <xf numFmtId="1" fontId="210" fillId="0" borderId="313" xfId="0" applyNumberFormat="1" applyFont="1" applyFill="1" applyBorder="1" applyAlignment="1" applyProtection="1">
      <alignment horizontal="center" vertical="center"/>
      <protection locked="0" hidden="1"/>
    </xf>
    <xf numFmtId="2" fontId="44" fillId="5" borderId="66" xfId="0" applyNumberFormat="1" applyFont="1" applyFill="1" applyBorder="1" applyAlignment="1" applyProtection="1">
      <alignment vertical="center" wrapText="1"/>
      <protection hidden="1"/>
    </xf>
    <xf numFmtId="2" fontId="44" fillId="5" borderId="309" xfId="0" applyNumberFormat="1" applyFont="1" applyFill="1" applyBorder="1" applyAlignment="1" applyProtection="1">
      <alignment vertical="center" wrapText="1"/>
      <protection hidden="1"/>
    </xf>
    <xf numFmtId="1" fontId="210" fillId="22" borderId="18" xfId="0" applyNumberFormat="1" applyFont="1" applyFill="1" applyBorder="1" applyAlignment="1" applyProtection="1">
      <alignment horizontal="center" vertical="center"/>
    </xf>
    <xf numFmtId="2" fontId="44" fillId="0" borderId="44" xfId="0" applyNumberFormat="1" applyFont="1" applyFill="1" applyBorder="1" applyAlignment="1" applyProtection="1">
      <alignment horizontal="right" vertical="center" wrapText="1"/>
      <protection locked="0" hidden="1"/>
    </xf>
    <xf numFmtId="2" fontId="44" fillId="0" borderId="2" xfId="0" applyNumberFormat="1" applyFont="1" applyFill="1" applyBorder="1" applyAlignment="1" applyProtection="1">
      <alignment horizontal="right" vertical="center" wrapText="1"/>
      <protection locked="0" hidden="1"/>
    </xf>
    <xf numFmtId="2" fontId="44" fillId="0" borderId="60" xfId="0" applyNumberFormat="1" applyFont="1" applyFill="1" applyBorder="1" applyAlignment="1" applyProtection="1">
      <alignment horizontal="right" vertical="center" wrapText="1"/>
      <protection locked="0" hidden="1"/>
    </xf>
    <xf numFmtId="1" fontId="19" fillId="14" borderId="22" xfId="0" applyNumberFormat="1" applyFont="1" applyFill="1" applyBorder="1" applyAlignment="1" applyProtection="1">
      <alignment horizontal="center" vertical="center"/>
      <protection hidden="1"/>
    </xf>
    <xf numFmtId="1" fontId="210" fillId="22" borderId="17" xfId="0" applyNumberFormat="1" applyFont="1" applyFill="1" applyBorder="1" applyAlignment="1" applyProtection="1">
      <alignment vertical="center"/>
      <protection hidden="1"/>
    </xf>
    <xf numFmtId="1" fontId="210" fillId="22" borderId="18" xfId="0" applyNumberFormat="1" applyFont="1" applyFill="1" applyBorder="1" applyAlignment="1" applyProtection="1">
      <alignment vertical="center"/>
      <protection hidden="1"/>
    </xf>
    <xf numFmtId="1" fontId="210" fillId="22" borderId="176" xfId="0" applyNumberFormat="1" applyFont="1" applyFill="1" applyBorder="1" applyAlignment="1" applyProtection="1">
      <alignment vertical="center"/>
      <protection hidden="1"/>
    </xf>
    <xf numFmtId="1" fontId="210" fillId="22" borderId="17" xfId="0" applyNumberFormat="1" applyFont="1" applyFill="1" applyBorder="1" applyAlignment="1" applyProtection="1">
      <alignment vertical="center"/>
    </xf>
    <xf numFmtId="1" fontId="210" fillId="22" borderId="18" xfId="0" applyNumberFormat="1" applyFont="1" applyFill="1" applyBorder="1" applyAlignment="1" applyProtection="1">
      <alignment vertical="center"/>
    </xf>
    <xf numFmtId="1" fontId="210" fillId="22" borderId="176" xfId="0" applyNumberFormat="1" applyFont="1" applyFill="1" applyBorder="1" applyAlignment="1" applyProtection="1">
      <alignment vertical="center"/>
    </xf>
    <xf numFmtId="1" fontId="210" fillId="0" borderId="18" xfId="0" applyNumberFormat="1" applyFont="1" applyFill="1" applyBorder="1" applyAlignment="1" applyProtection="1">
      <alignment horizontal="center" vertical="center"/>
      <protection locked="0" hidden="1"/>
    </xf>
    <xf numFmtId="1" fontId="210" fillId="0" borderId="18" xfId="0" applyNumberFormat="1" applyFont="1" applyBorder="1" applyAlignment="1" applyProtection="1">
      <alignment horizontal="center" vertical="center"/>
      <protection locked="0"/>
    </xf>
    <xf numFmtId="1" fontId="210" fillId="0" borderId="27" xfId="0" applyNumberFormat="1" applyFont="1" applyBorder="1" applyAlignment="1" applyProtection="1">
      <alignment horizontal="center" vertical="center"/>
      <protection locked="0"/>
    </xf>
    <xf numFmtId="1" fontId="210" fillId="0" borderId="211" xfId="0" applyNumberFormat="1" applyFont="1" applyBorder="1" applyAlignment="1" applyProtection="1">
      <alignment horizontal="center" vertical="center"/>
      <protection locked="0"/>
    </xf>
    <xf numFmtId="1" fontId="210" fillId="0" borderId="323" xfId="0" applyNumberFormat="1" applyFont="1" applyBorder="1" applyAlignment="1" applyProtection="1">
      <alignment horizontal="center" vertical="center"/>
      <protection locked="0"/>
    </xf>
    <xf numFmtId="1" fontId="210" fillId="0" borderId="351" xfId="0" applyNumberFormat="1" applyFont="1" applyFill="1" applyBorder="1" applyAlignment="1" applyProtection="1">
      <alignment horizontal="center" vertical="center"/>
      <protection locked="0"/>
    </xf>
    <xf numFmtId="1" fontId="210" fillId="0" borderId="352" xfId="0" applyNumberFormat="1" applyFont="1" applyFill="1" applyBorder="1" applyAlignment="1" applyProtection="1">
      <alignment horizontal="center" vertical="center"/>
      <protection locked="0"/>
    </xf>
    <xf numFmtId="1" fontId="210" fillId="0" borderId="352" xfId="0" applyNumberFormat="1" applyFont="1" applyBorder="1" applyAlignment="1" applyProtection="1">
      <alignment horizontal="center" vertical="center"/>
      <protection locked="0"/>
    </xf>
    <xf numFmtId="1" fontId="210" fillId="0" borderId="353" xfId="0" applyNumberFormat="1" applyFont="1" applyBorder="1" applyAlignment="1" applyProtection="1">
      <alignment horizontal="center" vertical="center"/>
      <protection locked="0"/>
    </xf>
    <xf numFmtId="1" fontId="210" fillId="22" borderId="313" xfId="0" applyNumberFormat="1" applyFont="1" applyFill="1" applyBorder="1" applyAlignment="1" applyProtection="1">
      <alignment vertical="center"/>
    </xf>
    <xf numFmtId="0" fontId="47" fillId="2" borderId="316" xfId="0" applyFont="1" applyFill="1" applyBorder="1" applyAlignment="1" applyProtection="1">
      <alignment horizontal="left" vertical="center" wrapText="1" indent="1"/>
      <protection hidden="1"/>
    </xf>
    <xf numFmtId="0" fontId="0" fillId="52" borderId="66" xfId="0" applyFill="1" applyBorder="1" applyProtection="1">
      <protection locked="0" hidden="1"/>
    </xf>
    <xf numFmtId="0" fontId="0" fillId="52" borderId="305" xfId="0" applyFill="1" applyBorder="1" applyProtection="1">
      <protection locked="0" hidden="1"/>
    </xf>
    <xf numFmtId="0" fontId="0" fillId="0" borderId="5" xfId="0" applyBorder="1" applyAlignment="1" applyProtection="1">
      <alignment horizontal="right" vertical="center" indent="1"/>
      <protection locked="0"/>
    </xf>
    <xf numFmtId="0" fontId="0" fillId="0" borderId="309" xfId="0" applyBorder="1" applyAlignment="1" applyProtection="1">
      <alignment horizontal="right" vertical="center" indent="1"/>
      <protection locked="0"/>
    </xf>
    <xf numFmtId="0" fontId="0" fillId="0" borderId="311" xfId="0" applyBorder="1" applyAlignment="1" applyProtection="1">
      <alignment horizontal="right" vertical="center" indent="1"/>
      <protection locked="0"/>
    </xf>
    <xf numFmtId="0" fontId="65" fillId="0" borderId="309" xfId="0" applyFont="1" applyBorder="1" applyAlignment="1" applyProtection="1">
      <alignment horizontal="center" vertical="center" wrapText="1"/>
      <protection locked="0"/>
    </xf>
    <xf numFmtId="0" fontId="65" fillId="0" borderId="309" xfId="0" applyFont="1" applyBorder="1" applyAlignment="1" applyProtection="1">
      <alignment horizontal="left" vertical="center" wrapText="1"/>
      <protection locked="0"/>
    </xf>
    <xf numFmtId="1" fontId="19" fillId="0" borderId="309" xfId="0" applyNumberFormat="1" applyFont="1" applyFill="1" applyBorder="1" applyAlignment="1" applyProtection="1">
      <alignment vertical="center"/>
      <protection locked="0" hidden="1"/>
    </xf>
    <xf numFmtId="0" fontId="213" fillId="0" borderId="0" xfId="0" applyFont="1" applyAlignment="1">
      <alignment vertical="center"/>
    </xf>
    <xf numFmtId="166" fontId="23" fillId="22" borderId="197" xfId="0" applyNumberFormat="1" applyFont="1" applyFill="1" applyBorder="1" applyAlignment="1" applyProtection="1">
      <alignment horizontal="right" vertical="center"/>
      <protection hidden="1"/>
    </xf>
    <xf numFmtId="166" fontId="23" fillId="22" borderId="205" xfId="0" applyNumberFormat="1" applyFont="1" applyFill="1" applyBorder="1" applyAlignment="1" applyProtection="1">
      <alignment horizontal="right" vertical="center"/>
      <protection hidden="1"/>
    </xf>
    <xf numFmtId="166" fontId="23" fillId="22" borderId="200" xfId="0" applyNumberFormat="1" applyFont="1" applyFill="1" applyBorder="1" applyAlignment="1" applyProtection="1">
      <alignment horizontal="right" vertical="center"/>
      <protection hidden="1"/>
    </xf>
    <xf numFmtId="166" fontId="23" fillId="22" borderId="201" xfId="0" applyNumberFormat="1" applyFont="1" applyFill="1" applyBorder="1" applyAlignment="1" applyProtection="1">
      <alignment horizontal="right" vertical="center"/>
      <protection hidden="1"/>
    </xf>
    <xf numFmtId="166" fontId="16" fillId="0" borderId="327" xfId="0" applyNumberFormat="1" applyFont="1" applyFill="1" applyBorder="1" applyAlignment="1" applyProtection="1">
      <alignment horizontal="right" vertical="center"/>
      <protection locked="0"/>
    </xf>
    <xf numFmtId="166" fontId="23" fillId="22" borderId="260" xfId="0" applyNumberFormat="1" applyFont="1" applyFill="1" applyBorder="1" applyAlignment="1" applyProtection="1">
      <alignment horizontal="right" vertical="center"/>
      <protection hidden="1"/>
    </xf>
    <xf numFmtId="166" fontId="23" fillId="4" borderId="305" xfId="0" applyNumberFormat="1" applyFont="1" applyFill="1" applyBorder="1" applyAlignment="1" applyProtection="1">
      <alignment horizontal="right" vertical="center"/>
      <protection hidden="1"/>
    </xf>
    <xf numFmtId="166" fontId="16" fillId="0" borderId="318" xfId="0" applyNumberFormat="1" applyFont="1" applyFill="1" applyBorder="1" applyAlignment="1" applyProtection="1">
      <alignment horizontal="right" vertical="center"/>
      <protection locked="0"/>
    </xf>
    <xf numFmtId="0" fontId="31" fillId="0" borderId="118" xfId="0" applyFont="1" applyBorder="1" applyAlignment="1" applyProtection="1">
      <alignment vertical="top" wrapText="1"/>
      <protection locked="0"/>
    </xf>
    <xf numFmtId="0" fontId="31" fillId="0" borderId="72" xfId="0" applyFont="1" applyBorder="1" applyAlignment="1" applyProtection="1">
      <alignment vertical="top" wrapText="1"/>
      <protection locked="0"/>
    </xf>
    <xf numFmtId="0" fontId="31" fillId="18" borderId="118" xfId="0" applyFont="1" applyFill="1" applyBorder="1" applyAlignment="1" applyProtection="1">
      <alignment vertical="top" wrapText="1"/>
      <protection locked="0"/>
    </xf>
    <xf numFmtId="0" fontId="31" fillId="18" borderId="72" xfId="0" applyFont="1" applyFill="1" applyBorder="1" applyAlignment="1" applyProtection="1">
      <alignment vertical="top" wrapText="1"/>
      <protection locked="0"/>
    </xf>
    <xf numFmtId="0" fontId="0" fillId="0" borderId="0" xfId="0" applyBorder="1" applyAlignment="1">
      <alignment horizontal="left" indent="1"/>
    </xf>
    <xf numFmtId="0" fontId="0" fillId="0" borderId="208" xfId="0" applyBorder="1" applyAlignment="1">
      <alignment horizontal="left" indent="1"/>
    </xf>
    <xf numFmtId="2" fontId="28" fillId="0" borderId="309" xfId="0" applyNumberFormat="1" applyFont="1" applyFill="1" applyBorder="1" applyAlignment="1" applyProtection="1">
      <alignment horizontal="center" vertical="center" wrapText="1"/>
      <protection locked="0"/>
    </xf>
    <xf numFmtId="2" fontId="28" fillId="0" borderId="2" xfId="0" applyNumberFormat="1" applyFont="1" applyFill="1" applyBorder="1" applyAlignment="1" applyProtection="1">
      <alignment horizontal="left" vertical="center"/>
      <protection locked="0"/>
    </xf>
    <xf numFmtId="2" fontId="28" fillId="0" borderId="4" xfId="0" applyNumberFormat="1" applyFont="1" applyFill="1" applyBorder="1" applyAlignment="1" applyProtection="1">
      <alignment horizontal="left" vertical="center"/>
      <protection locked="0"/>
    </xf>
    <xf numFmtId="2" fontId="28" fillId="0" borderId="14" xfId="0" applyNumberFormat="1" applyFont="1" applyFill="1" applyBorder="1" applyAlignment="1" applyProtection="1">
      <alignment horizontal="left" vertical="center"/>
      <protection locked="0"/>
    </xf>
    <xf numFmtId="2" fontId="28" fillId="0" borderId="2" xfId="0" applyNumberFormat="1" applyFont="1" applyFill="1" applyBorder="1" applyAlignment="1" applyProtection="1">
      <alignment horizontal="center" vertical="center"/>
      <protection locked="0"/>
    </xf>
    <xf numFmtId="2" fontId="28" fillId="0" borderId="305" xfId="0" applyNumberFormat="1" applyFont="1" applyFill="1" applyBorder="1" applyAlignment="1" applyProtection="1">
      <alignment horizontal="left" vertical="center"/>
      <protection locked="0"/>
    </xf>
    <xf numFmtId="0" fontId="89" fillId="0" borderId="327" xfId="0" applyNumberFormat="1" applyFont="1" applyFill="1" applyBorder="1" applyAlignment="1" applyProtection="1">
      <alignment horizontal="left" vertical="center" indent="1"/>
      <protection locked="0" hidden="1"/>
    </xf>
    <xf numFmtId="0" fontId="205" fillId="0" borderId="317" xfId="0" applyFont="1" applyFill="1" applyBorder="1" applyAlignment="1" applyProtection="1">
      <alignment horizontal="left" vertical="center" indent="1"/>
      <protection locked="0" hidden="1"/>
    </xf>
    <xf numFmtId="0" fontId="89" fillId="22" borderId="313" xfId="0" applyNumberFormat="1" applyFont="1" applyFill="1" applyBorder="1" applyAlignment="1" applyProtection="1">
      <alignment horizontal="left" vertical="center" indent="1"/>
      <protection hidden="1"/>
    </xf>
    <xf numFmtId="0" fontId="89" fillId="14" borderId="313" xfId="0" applyNumberFormat="1" applyFont="1" applyFill="1" applyBorder="1" applyAlignment="1" applyProtection="1">
      <alignment horizontal="left" vertical="center" indent="1"/>
      <protection hidden="1"/>
    </xf>
    <xf numFmtId="0" fontId="89" fillId="14" borderId="313" xfId="0" applyFont="1" applyFill="1" applyBorder="1" applyAlignment="1">
      <alignment horizontal="left" vertical="center" indent="1"/>
    </xf>
    <xf numFmtId="0" fontId="89" fillId="5" borderId="56" xfId="0" applyNumberFormat="1" applyFont="1" applyFill="1" applyBorder="1" applyAlignment="1" applyProtection="1">
      <alignment horizontal="left" vertical="center" indent="1"/>
      <protection hidden="1"/>
    </xf>
    <xf numFmtId="0" fontId="89" fillId="0" borderId="56" xfId="0" applyNumberFormat="1" applyFont="1" applyFill="1" applyBorder="1" applyAlignment="1" applyProtection="1">
      <alignment horizontal="left" vertical="center" indent="1"/>
      <protection locked="0" hidden="1"/>
    </xf>
    <xf numFmtId="0" fontId="205" fillId="0" borderId="133" xfId="0" applyFont="1" applyFill="1" applyBorder="1" applyAlignment="1" applyProtection="1">
      <alignment horizontal="left" vertical="center" indent="1"/>
      <protection locked="0" hidden="1"/>
    </xf>
    <xf numFmtId="0" fontId="89" fillId="5" borderId="118" xfId="0" applyNumberFormat="1" applyFont="1" applyFill="1" applyBorder="1" applyAlignment="1" applyProtection="1">
      <alignment horizontal="left" vertical="center" indent="1"/>
      <protection hidden="1"/>
    </xf>
    <xf numFmtId="166" fontId="23" fillId="56" borderId="77" xfId="0" applyNumberFormat="1" applyFont="1" applyFill="1" applyBorder="1" applyAlignment="1" applyProtection="1">
      <alignment horizontal="right" vertical="center"/>
      <protection locked="0"/>
    </xf>
    <xf numFmtId="166" fontId="23" fillId="56" borderId="76" xfId="0" applyNumberFormat="1" applyFont="1" applyFill="1" applyBorder="1" applyAlignment="1" applyProtection="1">
      <alignment horizontal="right" vertical="center"/>
      <protection locked="0"/>
    </xf>
    <xf numFmtId="166" fontId="23" fillId="56" borderId="117" xfId="0" applyNumberFormat="1" applyFont="1" applyFill="1" applyBorder="1" applyAlignment="1" applyProtection="1">
      <alignment horizontal="right" vertical="center"/>
      <protection locked="0"/>
    </xf>
    <xf numFmtId="166" fontId="23" fillId="56" borderId="116" xfId="0" applyNumberFormat="1" applyFont="1" applyFill="1" applyBorder="1" applyAlignment="1" applyProtection="1">
      <alignment horizontal="right" vertical="center"/>
      <protection locked="0"/>
    </xf>
    <xf numFmtId="166" fontId="23" fillId="56" borderId="74" xfId="0" applyNumberFormat="1" applyFont="1" applyFill="1" applyBorder="1" applyAlignment="1" applyProtection="1">
      <alignment horizontal="right" vertical="center"/>
      <protection locked="0"/>
    </xf>
    <xf numFmtId="166" fontId="23" fillId="56" borderId="74" xfId="0" applyNumberFormat="1" applyFont="1" applyFill="1" applyBorder="1" applyAlignment="1" applyProtection="1">
      <alignment horizontal="right" vertical="center"/>
    </xf>
    <xf numFmtId="166" fontId="23" fillId="56" borderId="104" xfId="0" applyNumberFormat="1" applyFont="1" applyFill="1" applyBorder="1" applyAlignment="1" applyProtection="1">
      <alignment horizontal="right" vertical="center"/>
    </xf>
    <xf numFmtId="166" fontId="23" fillId="56" borderId="82" xfId="0" applyNumberFormat="1" applyFont="1" applyFill="1" applyBorder="1" applyAlignment="1" applyProtection="1">
      <alignment horizontal="right" vertical="center"/>
      <protection locked="0"/>
    </xf>
    <xf numFmtId="166" fontId="23" fillId="56" borderId="66" xfId="0" applyNumberFormat="1" applyFont="1" applyFill="1" applyBorder="1" applyAlignment="1" applyProtection="1">
      <alignment horizontal="right" vertical="center"/>
      <protection hidden="1"/>
    </xf>
    <xf numFmtId="49" fontId="20" fillId="7" borderId="313" xfId="0" applyNumberFormat="1" applyFont="1" applyFill="1" applyBorder="1" applyAlignment="1" applyProtection="1">
      <alignment horizontal="center" vertical="center"/>
      <protection hidden="1"/>
    </xf>
    <xf numFmtId="49" fontId="20" fillId="19" borderId="2" xfId="0" applyNumberFormat="1" applyFont="1" applyFill="1" applyBorder="1" applyAlignment="1" applyProtection="1">
      <alignment horizontal="center" vertical="center"/>
      <protection hidden="1"/>
    </xf>
    <xf numFmtId="168" fontId="0" fillId="19" borderId="2" xfId="0" applyNumberFormat="1" applyFill="1" applyBorder="1" applyAlignment="1" applyProtection="1">
      <alignment horizontal="center" vertical="center"/>
      <protection hidden="1"/>
    </xf>
    <xf numFmtId="168" fontId="0" fillId="19" borderId="318" xfId="0" applyNumberFormat="1" applyFill="1" applyBorder="1" applyAlignment="1" applyProtection="1">
      <alignment horizontal="center" vertical="center"/>
      <protection hidden="1"/>
    </xf>
    <xf numFmtId="0" fontId="52" fillId="3" borderId="365" xfId="0" applyFont="1" applyFill="1" applyBorder="1" applyAlignment="1" applyProtection="1">
      <alignment horizontal="center" vertical="center"/>
      <protection hidden="1"/>
    </xf>
    <xf numFmtId="168" fontId="0" fillId="7" borderId="313" xfId="0" applyNumberFormat="1" applyFill="1" applyBorder="1" applyAlignment="1" applyProtection="1">
      <alignment horizontal="center" vertical="center"/>
      <protection hidden="1"/>
    </xf>
    <xf numFmtId="168" fontId="0" fillId="7" borderId="365" xfId="0" applyNumberFormat="1" applyFill="1" applyBorder="1" applyAlignment="1" applyProtection="1">
      <alignment horizontal="center" vertical="center"/>
      <protection hidden="1"/>
    </xf>
    <xf numFmtId="0" fontId="53" fillId="14" borderId="258" xfId="0" applyFont="1" applyFill="1" applyBorder="1" applyAlignment="1" applyProtection="1">
      <alignment horizontal="left" vertical="center"/>
      <protection hidden="1"/>
    </xf>
    <xf numFmtId="49" fontId="20" fillId="5" borderId="369" xfId="0" applyNumberFormat="1" applyFont="1" applyFill="1" applyBorder="1" applyAlignment="1" applyProtection="1">
      <alignment horizontal="center" vertical="center"/>
      <protection hidden="1"/>
    </xf>
    <xf numFmtId="49" fontId="20" fillId="19" borderId="309" xfId="0" applyNumberFormat="1" applyFont="1" applyFill="1" applyBorder="1" applyAlignment="1" applyProtection="1">
      <alignment horizontal="center" vertical="center"/>
      <protection hidden="1"/>
    </xf>
    <xf numFmtId="0" fontId="20" fillId="0" borderId="370" xfId="0" applyNumberFormat="1" applyFont="1" applyFill="1" applyBorder="1" applyAlignment="1" applyProtection="1">
      <alignment horizontal="center" vertical="center"/>
      <protection locked="0" hidden="1"/>
    </xf>
    <xf numFmtId="0" fontId="52" fillId="0" borderId="370" xfId="0" applyFont="1" applyBorder="1" applyAlignment="1" applyProtection="1">
      <alignment horizontal="center" vertical="center"/>
      <protection locked="0"/>
    </xf>
    <xf numFmtId="0" fontId="52" fillId="0" borderId="369" xfId="0" applyFont="1" applyBorder="1" applyAlignment="1" applyProtection="1">
      <alignment horizontal="center" vertical="center"/>
      <protection locked="0"/>
    </xf>
    <xf numFmtId="0" fontId="52" fillId="0" borderId="309" xfId="0" applyFont="1" applyBorder="1" applyAlignment="1" applyProtection="1">
      <alignment horizontal="center" vertical="center"/>
      <protection locked="0"/>
    </xf>
    <xf numFmtId="0" fontId="52" fillId="3" borderId="371" xfId="0" applyFont="1" applyFill="1" applyBorder="1" applyAlignment="1" applyProtection="1">
      <alignment horizontal="center" vertical="center"/>
      <protection hidden="1"/>
    </xf>
    <xf numFmtId="0" fontId="52" fillId="3" borderId="318" xfId="0" applyFont="1" applyFill="1" applyBorder="1" applyAlignment="1" applyProtection="1">
      <alignment horizontal="center" vertical="center"/>
      <protection hidden="1"/>
    </xf>
    <xf numFmtId="168" fontId="0" fillId="5" borderId="369" xfId="0" applyNumberFormat="1" applyFill="1" applyBorder="1" applyAlignment="1" applyProtection="1">
      <alignment horizontal="center" vertical="center"/>
      <protection hidden="1"/>
    </xf>
    <xf numFmtId="168" fontId="0" fillId="19" borderId="309" xfId="0" applyNumberFormat="1" applyFill="1" applyBorder="1" applyAlignment="1" applyProtection="1">
      <alignment horizontal="center" vertical="center"/>
      <protection hidden="1"/>
    </xf>
    <xf numFmtId="168" fontId="0" fillId="5" borderId="372" xfId="0" applyNumberFormat="1" applyFill="1" applyBorder="1" applyAlignment="1" applyProtection="1">
      <alignment horizontal="center" vertical="center"/>
      <protection hidden="1"/>
    </xf>
    <xf numFmtId="168" fontId="0" fillId="5" borderId="373" xfId="0" applyNumberFormat="1" applyFill="1" applyBorder="1" applyAlignment="1" applyProtection="1">
      <alignment horizontal="center" vertical="center"/>
      <protection hidden="1"/>
    </xf>
    <xf numFmtId="168" fontId="0" fillId="19" borderId="373" xfId="0" applyNumberFormat="1" applyFill="1" applyBorder="1" applyAlignment="1" applyProtection="1">
      <alignment horizontal="center" vertical="center"/>
      <protection hidden="1"/>
    </xf>
    <xf numFmtId="49" fontId="20" fillId="19" borderId="369" xfId="0" applyNumberFormat="1" applyFont="1" applyFill="1" applyBorder="1" applyAlignment="1" applyProtection="1">
      <alignment horizontal="center" vertical="center"/>
      <protection hidden="1"/>
    </xf>
    <xf numFmtId="168" fontId="0" fillId="19" borderId="369" xfId="0" applyNumberFormat="1" applyFill="1" applyBorder="1" applyAlignment="1" applyProtection="1">
      <alignment horizontal="center" vertical="center"/>
      <protection hidden="1"/>
    </xf>
    <xf numFmtId="168" fontId="0" fillId="19" borderId="372" xfId="0" applyNumberFormat="1" applyFill="1" applyBorder="1" applyAlignment="1" applyProtection="1">
      <alignment horizontal="center" vertical="center"/>
      <protection hidden="1"/>
    </xf>
    <xf numFmtId="49" fontId="20" fillId="7" borderId="369" xfId="0" applyNumberFormat="1" applyFont="1" applyFill="1" applyBorder="1" applyAlignment="1" applyProtection="1">
      <alignment horizontal="center" vertical="center"/>
      <protection hidden="1"/>
    </xf>
    <xf numFmtId="49" fontId="20" fillId="7" borderId="377" xfId="0" applyNumberFormat="1" applyFont="1" applyFill="1" applyBorder="1" applyAlignment="1" applyProtection="1">
      <alignment horizontal="center" vertical="center"/>
      <protection hidden="1"/>
    </xf>
    <xf numFmtId="0" fontId="20" fillId="0" borderId="378" xfId="0" applyNumberFormat="1" applyFont="1" applyFill="1" applyBorder="1" applyAlignment="1" applyProtection="1">
      <alignment horizontal="center" vertical="center"/>
      <protection locked="0" hidden="1"/>
    </xf>
    <xf numFmtId="0" fontId="52" fillId="0" borderId="378" xfId="0" applyFont="1" applyBorder="1" applyAlignment="1" applyProtection="1">
      <alignment horizontal="center" vertical="center"/>
      <protection locked="0"/>
    </xf>
    <xf numFmtId="0" fontId="52" fillId="0" borderId="376" xfId="0" applyFont="1" applyBorder="1" applyAlignment="1" applyProtection="1">
      <alignment horizontal="center" vertical="center"/>
      <protection locked="0"/>
    </xf>
    <xf numFmtId="0" fontId="52" fillId="3" borderId="379" xfId="0" applyFont="1" applyFill="1" applyBorder="1" applyAlignment="1" applyProtection="1">
      <alignment horizontal="center" vertical="center"/>
      <protection hidden="1"/>
    </xf>
    <xf numFmtId="168" fontId="0" fillId="7" borderId="369" xfId="0" applyNumberFormat="1" applyFill="1" applyBorder="1" applyAlignment="1" applyProtection="1">
      <alignment horizontal="center" vertical="center"/>
      <protection hidden="1"/>
    </xf>
    <xf numFmtId="168" fontId="0" fillId="7" borderId="309" xfId="0" applyNumberFormat="1" applyFill="1" applyBorder="1" applyAlignment="1" applyProtection="1">
      <alignment horizontal="center" vertical="center"/>
      <protection hidden="1"/>
    </xf>
    <xf numFmtId="168" fontId="0" fillId="7" borderId="377" xfId="0" applyNumberFormat="1" applyFill="1" applyBorder="1" applyAlignment="1" applyProtection="1">
      <alignment horizontal="center" vertical="center"/>
      <protection hidden="1"/>
    </xf>
    <xf numFmtId="168" fontId="0" fillId="7" borderId="372" xfId="0" applyNumberFormat="1" applyFill="1" applyBorder="1" applyAlignment="1" applyProtection="1">
      <alignment horizontal="center" vertical="center"/>
      <protection hidden="1"/>
    </xf>
    <xf numFmtId="168" fontId="0" fillId="7" borderId="373" xfId="0" applyNumberFormat="1" applyFill="1" applyBorder="1" applyAlignment="1" applyProtection="1">
      <alignment horizontal="center" vertical="center"/>
      <protection hidden="1"/>
    </xf>
    <xf numFmtId="168" fontId="0" fillId="7" borderId="380" xfId="0" applyNumberFormat="1" applyFill="1" applyBorder="1" applyAlignment="1" applyProtection="1">
      <alignment horizontal="center" vertical="center"/>
      <protection hidden="1"/>
    </xf>
    <xf numFmtId="0" fontId="20" fillId="14" borderId="46" xfId="0" applyFont="1" applyFill="1" applyBorder="1" applyAlignment="1" applyProtection="1">
      <alignment horizontal="center" vertical="center"/>
      <protection hidden="1"/>
    </xf>
    <xf numFmtId="0" fontId="125" fillId="0" borderId="0" xfId="0" applyFont="1" applyFill="1" applyBorder="1" applyAlignment="1" applyProtection="1">
      <alignment vertical="center"/>
      <protection hidden="1"/>
    </xf>
    <xf numFmtId="0" fontId="46" fillId="14" borderId="312" xfId="0" applyFont="1" applyFill="1" applyBorder="1" applyAlignment="1" applyProtection="1">
      <alignment horizontal="center" vertical="center"/>
    </xf>
    <xf numFmtId="0" fontId="2" fillId="14" borderId="309" xfId="67" applyNumberFormat="1" applyFont="1" applyFill="1" applyBorder="1" applyAlignment="1" applyProtection="1">
      <alignment horizontal="center" vertical="center"/>
      <protection locked="0"/>
    </xf>
    <xf numFmtId="0" fontId="132" fillId="2" borderId="0" xfId="0" applyFont="1" applyFill="1" applyAlignment="1">
      <alignment horizontal="center" vertical="center"/>
    </xf>
    <xf numFmtId="0" fontId="47" fillId="2" borderId="0" xfId="0" applyFont="1" applyFill="1" applyBorder="1" applyAlignment="1" applyProtection="1">
      <alignment horizontal="left" vertical="center" wrapText="1"/>
      <protection hidden="1"/>
    </xf>
    <xf numFmtId="0" fontId="48" fillId="2" borderId="0" xfId="0" applyFont="1" applyFill="1" applyBorder="1" applyAlignment="1" applyProtection="1">
      <alignment horizontal="left" vertical="center"/>
      <protection hidden="1"/>
    </xf>
    <xf numFmtId="14" fontId="111" fillId="0" borderId="0" xfId="0" applyNumberFormat="1" applyFont="1" applyFill="1" applyBorder="1" applyAlignment="1" applyProtection="1">
      <alignment horizontal="left" wrapText="1"/>
      <protection locked="0" hidden="1"/>
    </xf>
    <xf numFmtId="0" fontId="12" fillId="5" borderId="115" xfId="0" applyFont="1" applyFill="1" applyBorder="1" applyAlignment="1" applyProtection="1">
      <alignment horizontal="center" vertical="center" wrapText="1"/>
      <protection hidden="1"/>
    </xf>
    <xf numFmtId="0" fontId="125" fillId="0" borderId="251" xfId="0" applyFont="1" applyFill="1" applyBorder="1" applyAlignment="1" applyProtection="1">
      <alignment vertical="center"/>
      <protection hidden="1"/>
    </xf>
    <xf numFmtId="0" fontId="20" fillId="14" borderId="10" xfId="0" applyFont="1" applyFill="1" applyBorder="1" applyAlignment="1" applyProtection="1">
      <alignment horizontal="right" vertical="center"/>
      <protection hidden="1"/>
    </xf>
    <xf numFmtId="49" fontId="20" fillId="14" borderId="369" xfId="0" applyNumberFormat="1" applyFont="1" applyFill="1" applyBorder="1" applyAlignment="1" applyProtection="1">
      <alignment horizontal="center" vertical="center"/>
      <protection hidden="1"/>
    </xf>
    <xf numFmtId="49" fontId="20" fillId="14" borderId="309" xfId="0" applyNumberFormat="1" applyFont="1" applyFill="1" applyBorder="1" applyAlignment="1" applyProtection="1">
      <alignment horizontal="center" vertical="center"/>
      <protection hidden="1"/>
    </xf>
    <xf numFmtId="168" fontId="0" fillId="14" borderId="309" xfId="0" applyNumberFormat="1" applyFill="1" applyBorder="1" applyAlignment="1" applyProtection="1">
      <alignment horizontal="center" vertical="center"/>
      <protection hidden="1"/>
    </xf>
    <xf numFmtId="168" fontId="0" fillId="14" borderId="373" xfId="0" applyNumberFormat="1" applyFill="1" applyBorder="1" applyAlignment="1" applyProtection="1">
      <alignment horizontal="center" vertical="center"/>
      <protection hidden="1"/>
    </xf>
    <xf numFmtId="0" fontId="20" fillId="57" borderId="370" xfId="0" applyNumberFormat="1" applyFont="1" applyFill="1" applyBorder="1" applyAlignment="1" applyProtection="1">
      <alignment horizontal="center" vertical="center"/>
      <protection locked="0" hidden="1"/>
    </xf>
    <xf numFmtId="0" fontId="52" fillId="57" borderId="370" xfId="0" applyFont="1" applyFill="1" applyBorder="1" applyAlignment="1" applyProtection="1">
      <alignment horizontal="center" vertical="center"/>
      <protection locked="0"/>
    </xf>
    <xf numFmtId="0" fontId="52" fillId="57" borderId="369" xfId="0" applyFont="1" applyFill="1" applyBorder="1" applyAlignment="1" applyProtection="1">
      <alignment horizontal="center" vertical="center"/>
      <protection locked="0"/>
    </xf>
    <xf numFmtId="0" fontId="52" fillId="57" borderId="371" xfId="0" applyFont="1" applyFill="1" applyBorder="1" applyAlignment="1" applyProtection="1">
      <alignment horizontal="center" vertical="center"/>
      <protection hidden="1"/>
    </xf>
    <xf numFmtId="168" fontId="0" fillId="57" borderId="369" xfId="0" applyNumberFormat="1" applyFill="1" applyBorder="1" applyAlignment="1" applyProtection="1">
      <alignment horizontal="center" vertical="center"/>
      <protection hidden="1"/>
    </xf>
    <xf numFmtId="168" fontId="0" fillId="57" borderId="372" xfId="0" applyNumberFormat="1" applyFill="1" applyBorder="1" applyAlignment="1" applyProtection="1">
      <alignment horizontal="center" vertical="center"/>
      <protection hidden="1"/>
    </xf>
    <xf numFmtId="0" fontId="12" fillId="0" borderId="349" xfId="0" applyFont="1" applyFill="1" applyBorder="1" applyAlignment="1" applyProtection="1">
      <alignment horizontal="right" vertical="center" wrapText="1"/>
      <protection hidden="1"/>
    </xf>
    <xf numFmtId="0" fontId="212" fillId="0" borderId="381" xfId="0" applyFont="1" applyFill="1" applyBorder="1" applyAlignment="1" applyProtection="1">
      <alignment horizontal="right" vertical="center" wrapText="1"/>
      <protection hidden="1"/>
    </xf>
    <xf numFmtId="0" fontId="48" fillId="5" borderId="211" xfId="0" applyFont="1" applyFill="1" applyBorder="1" applyAlignment="1" applyProtection="1">
      <alignment horizontal="right" vertical="center" indent="1"/>
      <protection hidden="1"/>
    </xf>
    <xf numFmtId="0" fontId="46" fillId="0" borderId="318" xfId="0" applyFont="1" applyBorder="1" applyAlignment="1" applyProtection="1">
      <alignment horizontal="center" vertical="center"/>
      <protection locked="0"/>
    </xf>
    <xf numFmtId="0" fontId="46" fillId="0" borderId="365" xfId="0" applyFont="1" applyBorder="1" applyAlignment="1" applyProtection="1">
      <alignment horizontal="center" vertical="center"/>
      <protection locked="0"/>
    </xf>
    <xf numFmtId="0" fontId="46" fillId="0" borderId="115" xfId="0" applyFont="1" applyBorder="1" applyAlignment="1" applyProtection="1">
      <alignment horizontal="center" vertical="center"/>
      <protection locked="0"/>
    </xf>
    <xf numFmtId="0" fontId="46" fillId="0" borderId="191" xfId="0" applyFont="1" applyBorder="1" applyAlignment="1" applyProtection="1">
      <alignment horizontal="center" vertical="center"/>
      <protection locked="0"/>
    </xf>
    <xf numFmtId="0" fontId="48" fillId="5" borderId="309" xfId="0" applyFont="1" applyFill="1" applyBorder="1" applyAlignment="1" applyProtection="1">
      <alignment horizontal="right" vertical="center" indent="1"/>
      <protection hidden="1"/>
    </xf>
    <xf numFmtId="0" fontId="10" fillId="4" borderId="313" xfId="0" applyFont="1" applyFill="1" applyBorder="1" applyAlignment="1" applyProtection="1">
      <alignment horizontal="center" vertical="center"/>
      <protection hidden="1"/>
    </xf>
    <xf numFmtId="0" fontId="10" fillId="4" borderId="314" xfId="0" applyFont="1" applyFill="1" applyBorder="1" applyAlignment="1" applyProtection="1">
      <alignment horizontal="center" vertical="center"/>
      <protection hidden="1"/>
    </xf>
    <xf numFmtId="0" fontId="20" fillId="0" borderId="316" xfId="0" applyFont="1" applyFill="1" applyBorder="1" applyAlignment="1" applyProtection="1">
      <alignment horizontal="center" vertical="center"/>
      <protection locked="0"/>
    </xf>
    <xf numFmtId="0" fontId="20" fillId="0" borderId="309" xfId="0" applyFont="1" applyFill="1" applyBorder="1" applyAlignment="1" applyProtection="1">
      <alignment horizontal="center" vertical="center"/>
      <protection locked="0"/>
    </xf>
    <xf numFmtId="0" fontId="20" fillId="0" borderId="310" xfId="0" applyFont="1" applyFill="1" applyBorder="1" applyAlignment="1" applyProtection="1">
      <alignment horizontal="center" vertical="center"/>
      <protection locked="0"/>
    </xf>
    <xf numFmtId="0" fontId="89" fillId="5" borderId="309" xfId="0" applyNumberFormat="1" applyFont="1" applyFill="1" applyBorder="1" applyAlignment="1" applyProtection="1">
      <alignment horizontal="left" vertical="center" indent="1"/>
      <protection hidden="1"/>
    </xf>
    <xf numFmtId="1" fontId="210" fillId="0" borderId="366" xfId="0" applyNumberFormat="1" applyFont="1" applyBorder="1" applyAlignment="1" applyProtection="1">
      <alignment horizontal="center" vertical="center"/>
      <protection locked="0"/>
    </xf>
    <xf numFmtId="1" fontId="210" fillId="0" borderId="335" xfId="0" applyNumberFormat="1" applyFont="1" applyBorder="1" applyAlignment="1" applyProtection="1">
      <alignment horizontal="center" vertical="center"/>
      <protection locked="0"/>
    </xf>
    <xf numFmtId="1" fontId="210" fillId="0" borderId="365" xfId="0" applyNumberFormat="1" applyFont="1" applyBorder="1" applyAlignment="1" applyProtection="1">
      <alignment horizontal="center" vertical="center"/>
      <protection locked="0"/>
    </xf>
    <xf numFmtId="1" fontId="210" fillId="0" borderId="176" xfId="0" applyNumberFormat="1" applyFont="1" applyBorder="1" applyAlignment="1" applyProtection="1">
      <alignment horizontal="center" vertical="center"/>
      <protection locked="0"/>
    </xf>
    <xf numFmtId="1" fontId="210" fillId="22" borderId="316" xfId="0" applyNumberFormat="1" applyFont="1" applyFill="1" applyBorder="1" applyAlignment="1" applyProtection="1">
      <alignment vertical="center"/>
      <protection hidden="1"/>
    </xf>
    <xf numFmtId="1" fontId="210" fillId="22" borderId="22" xfId="0" applyNumberFormat="1" applyFont="1" applyFill="1" applyBorder="1" applyAlignment="1" applyProtection="1">
      <alignment vertical="center"/>
      <protection hidden="1"/>
    </xf>
    <xf numFmtId="1" fontId="210" fillId="22" borderId="309" xfId="0" applyNumberFormat="1" applyFont="1" applyFill="1" applyBorder="1" applyAlignment="1" applyProtection="1">
      <alignment vertical="center"/>
      <protection hidden="1"/>
    </xf>
    <xf numFmtId="1" fontId="210" fillId="22" borderId="310" xfId="0" applyNumberFormat="1" applyFont="1" applyFill="1" applyBorder="1" applyAlignment="1" applyProtection="1">
      <alignment vertical="center"/>
      <protection hidden="1"/>
    </xf>
    <xf numFmtId="1" fontId="210" fillId="22" borderId="316" xfId="0" applyNumberFormat="1" applyFont="1" applyFill="1" applyBorder="1" applyAlignment="1" applyProtection="1">
      <alignment vertical="center"/>
    </xf>
    <xf numFmtId="1" fontId="210" fillId="22" borderId="309" xfId="0" applyNumberFormat="1" applyFont="1" applyFill="1" applyBorder="1" applyAlignment="1" applyProtection="1">
      <alignment vertical="center"/>
    </xf>
    <xf numFmtId="1" fontId="210" fillId="22" borderId="310" xfId="0" applyNumberFormat="1" applyFont="1" applyFill="1" applyBorder="1" applyAlignment="1" applyProtection="1">
      <alignment vertical="center"/>
    </xf>
    <xf numFmtId="1" fontId="19" fillId="0" borderId="309" xfId="0" applyNumberFormat="1" applyFont="1" applyFill="1" applyBorder="1" applyAlignment="1" applyProtection="1">
      <alignment horizontal="center" vertical="center"/>
      <protection locked="0" hidden="1"/>
    </xf>
    <xf numFmtId="1" fontId="210" fillId="0" borderId="305" xfId="0" applyNumberFormat="1" applyFont="1" applyBorder="1" applyAlignment="1" applyProtection="1">
      <alignment horizontal="center" vertical="center"/>
      <protection locked="0"/>
    </xf>
    <xf numFmtId="1" fontId="19" fillId="0" borderId="313" xfId="0" applyNumberFormat="1" applyFont="1" applyFill="1" applyBorder="1" applyAlignment="1" applyProtection="1">
      <alignment horizontal="center" vertical="center"/>
      <protection locked="0" hidden="1"/>
    </xf>
    <xf numFmtId="14" fontId="111" fillId="0" borderId="45" xfId="0" applyNumberFormat="1" applyFont="1" applyFill="1" applyBorder="1" applyAlignment="1" applyProtection="1">
      <alignment wrapText="1"/>
      <protection locked="0" hidden="1"/>
    </xf>
    <xf numFmtId="14" fontId="111" fillId="0" borderId="0" xfId="0" applyNumberFormat="1" applyFont="1" applyFill="1" applyBorder="1" applyAlignment="1" applyProtection="1">
      <alignment horizontal="left" wrapText="1"/>
      <protection locked="0" hidden="1"/>
    </xf>
    <xf numFmtId="0" fontId="38" fillId="9" borderId="99" xfId="0" applyNumberFormat="1" applyFont="1" applyFill="1" applyBorder="1" applyAlignment="1" applyProtection="1">
      <alignment horizontal="center" vertical="center"/>
      <protection hidden="1"/>
    </xf>
    <xf numFmtId="1" fontId="46" fillId="0" borderId="318" xfId="0" applyNumberFormat="1" applyFont="1" applyBorder="1" applyAlignment="1" applyProtection="1">
      <alignment horizontal="right" vertical="center"/>
      <protection locked="0"/>
    </xf>
    <xf numFmtId="1" fontId="46" fillId="0" borderId="365" xfId="0" applyNumberFormat="1" applyFont="1" applyBorder="1" applyAlignment="1" applyProtection="1">
      <alignment horizontal="right" vertical="center"/>
      <protection locked="0"/>
    </xf>
    <xf numFmtId="0" fontId="38" fillId="9" borderId="99" xfId="0" applyNumberFormat="1" applyFont="1" applyFill="1" applyBorder="1" applyAlignment="1" applyProtection="1">
      <alignment horizontal="center" vertical="center"/>
      <protection hidden="1"/>
    </xf>
    <xf numFmtId="0" fontId="0" fillId="0" borderId="305" xfId="0" applyBorder="1" applyAlignment="1" applyProtection="1">
      <alignment horizontal="right" vertical="center" indent="1"/>
      <protection locked="0"/>
    </xf>
    <xf numFmtId="0" fontId="48" fillId="5" borderId="306" xfId="0" applyFont="1" applyFill="1" applyBorder="1" applyAlignment="1" applyProtection="1">
      <alignment horizontal="right" vertical="center" indent="1"/>
      <protection hidden="1"/>
    </xf>
    <xf numFmtId="0" fontId="48" fillId="5" borderId="313" xfId="0" applyFont="1" applyFill="1" applyBorder="1" applyAlignment="1" applyProtection="1">
      <alignment horizontal="right" vertical="center" indent="1"/>
      <protection hidden="1"/>
    </xf>
    <xf numFmtId="0" fontId="0" fillId="0" borderId="318" xfId="0" applyBorder="1" applyAlignment="1" applyProtection="1">
      <alignment horizontal="right" vertical="center" indent="1"/>
      <protection locked="0"/>
    </xf>
    <xf numFmtId="1" fontId="52" fillId="4" borderId="46" xfId="0" applyNumberFormat="1" applyFont="1" applyFill="1" applyBorder="1" applyAlignment="1" applyProtection="1">
      <alignment horizontal="center" vertical="center"/>
      <protection hidden="1"/>
    </xf>
    <xf numFmtId="1" fontId="10" fillId="4" borderId="311" xfId="0" applyNumberFormat="1" applyFont="1" applyFill="1" applyBorder="1" applyAlignment="1" applyProtection="1">
      <alignment horizontal="center" vertical="center"/>
      <protection hidden="1"/>
    </xf>
    <xf numFmtId="1" fontId="10" fillId="4" borderId="312" xfId="0" applyNumberFormat="1" applyFont="1" applyFill="1" applyBorder="1" applyAlignment="1" applyProtection="1">
      <alignment horizontal="center" vertical="center"/>
      <protection hidden="1"/>
    </xf>
    <xf numFmtId="0" fontId="20" fillId="5" borderId="309" xfId="0" applyFont="1" applyFill="1" applyBorder="1" applyAlignment="1" applyProtection="1">
      <alignment horizontal="center" vertical="center"/>
      <protection hidden="1"/>
    </xf>
    <xf numFmtId="0" fontId="10" fillId="4" borderId="176" xfId="0" applyFont="1" applyFill="1" applyBorder="1" applyAlignment="1" applyProtection="1">
      <alignment horizontal="center" vertical="center"/>
      <protection hidden="1"/>
    </xf>
    <xf numFmtId="0" fontId="10" fillId="4" borderId="18" xfId="0" applyFont="1" applyFill="1" applyBorder="1" applyAlignment="1" applyProtection="1">
      <alignment horizontal="center" vertical="center"/>
      <protection hidden="1"/>
    </xf>
    <xf numFmtId="1" fontId="10" fillId="4" borderId="317" xfId="0" applyNumberFormat="1" applyFont="1" applyFill="1" applyBorder="1" applyAlignment="1" applyProtection="1">
      <alignment horizontal="center" vertical="center"/>
      <protection hidden="1"/>
    </xf>
    <xf numFmtId="1" fontId="52" fillId="4" borderId="51" xfId="0" applyNumberFormat="1" applyFont="1" applyFill="1" applyBorder="1" applyAlignment="1" applyProtection="1">
      <alignment horizontal="center" vertical="center"/>
      <protection hidden="1"/>
    </xf>
    <xf numFmtId="1" fontId="52" fillId="4" borderId="313" xfId="0" applyNumberFormat="1" applyFont="1" applyFill="1" applyBorder="1" applyAlignment="1" applyProtection="1">
      <alignment horizontal="center" vertical="center"/>
      <protection hidden="1"/>
    </xf>
    <xf numFmtId="1" fontId="52" fillId="4" borderId="240" xfId="0" applyNumberFormat="1" applyFont="1" applyFill="1" applyBorder="1" applyAlignment="1" applyProtection="1">
      <alignment horizontal="center" vertical="center"/>
      <protection hidden="1"/>
    </xf>
    <xf numFmtId="0" fontId="20" fillId="5" borderId="375" xfId="0" applyFont="1" applyFill="1" applyBorder="1" applyAlignment="1" applyProtection="1">
      <alignment vertical="center" wrapText="1"/>
      <protection hidden="1"/>
    </xf>
    <xf numFmtId="0" fontId="20" fillId="5" borderId="306" xfId="0" applyFont="1" applyFill="1" applyBorder="1" applyAlignment="1" applyProtection="1">
      <alignment horizontal="right" vertical="center" wrapText="1" indent="1"/>
      <protection hidden="1"/>
    </xf>
    <xf numFmtId="1" fontId="52" fillId="4" borderId="365" xfId="0" applyNumberFormat="1" applyFont="1" applyFill="1" applyBorder="1" applyAlignment="1" applyProtection="1">
      <alignment horizontal="center" vertical="center"/>
      <protection hidden="1"/>
    </xf>
    <xf numFmtId="1" fontId="9" fillId="10" borderId="396" xfId="0" applyNumberFormat="1" applyFont="1" applyFill="1" applyBorder="1" applyAlignment="1" applyProtection="1">
      <alignment horizontal="center" vertical="center" wrapText="1" readingOrder="1"/>
      <protection hidden="1"/>
    </xf>
    <xf numFmtId="1" fontId="52" fillId="4" borderId="63" xfId="0" applyNumberFormat="1" applyFont="1" applyFill="1" applyBorder="1" applyAlignment="1" applyProtection="1">
      <alignment horizontal="center" vertical="center"/>
      <protection hidden="1"/>
    </xf>
    <xf numFmtId="1" fontId="9" fillId="23" borderId="395" xfId="0" applyNumberFormat="1" applyFont="1" applyFill="1" applyBorder="1" applyAlignment="1" applyProtection="1">
      <alignment horizontal="center" vertical="center" wrapText="1" readingOrder="1"/>
      <protection hidden="1"/>
    </xf>
    <xf numFmtId="1" fontId="13" fillId="10" borderId="396" xfId="0" applyNumberFormat="1" applyFont="1" applyFill="1" applyBorder="1" applyAlignment="1" applyProtection="1">
      <alignment horizontal="center" vertical="center" wrapText="1" readingOrder="1"/>
      <protection hidden="1"/>
    </xf>
    <xf numFmtId="1" fontId="52" fillId="10" borderId="387" xfId="0" applyNumberFormat="1" applyFont="1" applyFill="1" applyBorder="1" applyAlignment="1" applyProtection="1">
      <alignment horizontal="center" vertical="center" wrapText="1" readingOrder="1"/>
      <protection hidden="1"/>
    </xf>
    <xf numFmtId="1" fontId="52" fillId="10" borderId="376" xfId="0" applyNumberFormat="1" applyFont="1" applyFill="1" applyBorder="1" applyAlignment="1" applyProtection="1">
      <alignment horizontal="center" vertical="center" wrapText="1" readingOrder="1"/>
      <protection hidden="1"/>
    </xf>
    <xf numFmtId="1" fontId="52" fillId="10" borderId="388" xfId="0" applyNumberFormat="1" applyFont="1" applyFill="1" applyBorder="1" applyAlignment="1" applyProtection="1">
      <alignment horizontal="center" vertical="center" wrapText="1" readingOrder="1"/>
      <protection hidden="1"/>
    </xf>
    <xf numFmtId="1" fontId="20" fillId="4" borderId="53" xfId="0" applyNumberFormat="1" applyFont="1" applyFill="1" applyBorder="1" applyAlignment="1" applyProtection="1">
      <alignment horizontal="center" vertical="center"/>
      <protection hidden="1"/>
    </xf>
    <xf numFmtId="1" fontId="20" fillId="4" borderId="240" xfId="0" applyNumberFormat="1" applyFont="1" applyFill="1" applyBorder="1" applyAlignment="1" applyProtection="1">
      <alignment horizontal="center" vertical="center"/>
      <protection hidden="1"/>
    </xf>
    <xf numFmtId="1" fontId="20" fillId="5" borderId="52" xfId="0" applyNumberFormat="1" applyFont="1" applyFill="1" applyBorder="1" applyAlignment="1" applyProtection="1">
      <alignment horizontal="center" vertical="center"/>
      <protection hidden="1"/>
    </xf>
    <xf numFmtId="1" fontId="20" fillId="5" borderId="53" xfId="0" applyNumberFormat="1" applyFont="1" applyFill="1" applyBorder="1" applyAlignment="1" applyProtection="1">
      <alignment horizontal="center" vertical="center"/>
      <protection hidden="1"/>
    </xf>
    <xf numFmtId="1" fontId="20" fillId="14" borderId="52" xfId="0" applyNumberFormat="1" applyFont="1" applyFill="1" applyBorder="1" applyAlignment="1" applyProtection="1">
      <alignment horizontal="center" vertical="center"/>
    </xf>
    <xf numFmtId="1" fontId="20" fillId="14" borderId="30" xfId="0" applyNumberFormat="1" applyFont="1" applyFill="1" applyBorder="1" applyAlignment="1" applyProtection="1">
      <alignment horizontal="center" vertical="center"/>
    </xf>
    <xf numFmtId="1" fontId="52" fillId="0" borderId="305" xfId="0" applyNumberFormat="1" applyFont="1" applyBorder="1" applyAlignment="1" applyProtection="1">
      <alignment horizontal="center" vertical="center"/>
      <protection locked="0"/>
    </xf>
    <xf numFmtId="1" fontId="52" fillId="0" borderId="51" xfId="0" applyNumberFormat="1" applyFont="1" applyBorder="1" applyAlignment="1" applyProtection="1">
      <alignment horizontal="center" vertical="center"/>
      <protection locked="0"/>
    </xf>
    <xf numFmtId="1" fontId="52" fillId="0" borderId="309" xfId="0" applyNumberFormat="1" applyFont="1" applyBorder="1" applyAlignment="1" applyProtection="1">
      <alignment horizontal="center" vertical="center"/>
      <protection locked="0"/>
    </xf>
    <xf numFmtId="1" fontId="52" fillId="0" borderId="313" xfId="0" applyNumberFormat="1" applyFont="1" applyBorder="1" applyAlignment="1" applyProtection="1">
      <alignment horizontal="center" vertical="center"/>
      <protection locked="0"/>
    </xf>
    <xf numFmtId="1" fontId="52" fillId="14" borderId="309" xfId="0" applyNumberFormat="1" applyFont="1" applyFill="1" applyBorder="1" applyAlignment="1" applyProtection="1">
      <alignment horizontal="center" vertical="center"/>
    </xf>
    <xf numFmtId="1" fontId="52" fillId="14" borderId="316" xfId="0" applyNumberFormat="1" applyFont="1" applyFill="1" applyBorder="1" applyAlignment="1" applyProtection="1">
      <alignment horizontal="center" vertical="center"/>
    </xf>
    <xf numFmtId="1" fontId="52" fillId="0" borderId="318" xfId="0" applyNumberFormat="1" applyFont="1" applyBorder="1" applyAlignment="1" applyProtection="1">
      <alignment horizontal="center" vertical="center"/>
      <protection locked="0"/>
    </xf>
    <xf numFmtId="1" fontId="52" fillId="0" borderId="365" xfId="0" applyNumberFormat="1" applyFont="1" applyBorder="1" applyAlignment="1" applyProtection="1">
      <alignment horizontal="center" vertical="center"/>
      <protection locked="0"/>
    </xf>
    <xf numFmtId="0" fontId="38" fillId="9" borderId="99" xfId="0" applyNumberFormat="1" applyFont="1" applyFill="1" applyBorder="1" applyAlignment="1" applyProtection="1">
      <alignment horizontal="center" vertical="center"/>
      <protection hidden="1"/>
    </xf>
    <xf numFmtId="166" fontId="23" fillId="57" borderId="77" xfId="0" applyNumberFormat="1" applyFont="1" applyFill="1" applyBorder="1" applyAlignment="1" applyProtection="1">
      <alignment horizontal="right" vertical="center"/>
      <protection locked="0"/>
    </xf>
    <xf numFmtId="166" fontId="23" fillId="57" borderId="117" xfId="0" applyNumberFormat="1" applyFont="1" applyFill="1" applyBorder="1" applyAlignment="1" applyProtection="1">
      <alignment horizontal="right" vertical="center"/>
      <protection locked="0"/>
    </xf>
    <xf numFmtId="166" fontId="23" fillId="57" borderId="108" xfId="0" applyNumberFormat="1" applyFont="1" applyFill="1" applyBorder="1" applyAlignment="1" applyProtection="1">
      <alignment horizontal="right" vertical="center"/>
      <protection locked="0"/>
    </xf>
    <xf numFmtId="166" fontId="23" fillId="57" borderId="74" xfId="0" applyNumberFormat="1" applyFont="1" applyFill="1" applyBorder="1" applyAlignment="1" applyProtection="1">
      <alignment horizontal="right" vertical="center"/>
      <protection locked="0"/>
    </xf>
    <xf numFmtId="166" fontId="23" fillId="57" borderId="82" xfId="0" applyNumberFormat="1" applyFont="1" applyFill="1" applyBorder="1" applyAlignment="1" applyProtection="1">
      <alignment horizontal="right" vertical="center"/>
    </xf>
    <xf numFmtId="166" fontId="23" fillId="57" borderId="74" xfId="0" applyNumberFormat="1" applyFont="1" applyFill="1" applyBorder="1" applyAlignment="1" applyProtection="1">
      <alignment horizontal="right" vertical="center"/>
    </xf>
    <xf numFmtId="166" fontId="23" fillId="57" borderId="104" xfId="0" applyNumberFormat="1" applyFont="1" applyFill="1" applyBorder="1" applyAlignment="1" applyProtection="1">
      <alignment horizontal="right" vertical="center"/>
    </xf>
    <xf numFmtId="166" fontId="23" fillId="57" borderId="82" xfId="0" applyNumberFormat="1" applyFont="1" applyFill="1" applyBorder="1" applyAlignment="1" applyProtection="1">
      <alignment horizontal="right" vertical="center"/>
      <protection locked="0"/>
    </xf>
    <xf numFmtId="166" fontId="23" fillId="57" borderId="289" xfId="0" applyNumberFormat="1" applyFont="1" applyFill="1" applyBorder="1" applyAlignment="1" applyProtection="1">
      <alignment horizontal="right" vertical="center"/>
      <protection locked="0"/>
    </xf>
    <xf numFmtId="0" fontId="31" fillId="57" borderId="118" xfId="0" applyFont="1" applyFill="1" applyBorder="1" applyAlignment="1" applyProtection="1">
      <alignment vertical="top" wrapText="1"/>
      <protection locked="0"/>
    </xf>
    <xf numFmtId="0" fontId="31" fillId="57" borderId="72" xfId="0" applyFont="1" applyFill="1" applyBorder="1" applyAlignment="1" applyProtection="1">
      <alignment vertical="top" wrapText="1"/>
      <protection locked="0"/>
    </xf>
    <xf numFmtId="0" fontId="31" fillId="57" borderId="78" xfId="0" applyNumberFormat="1" applyFont="1" applyFill="1" applyBorder="1" applyAlignment="1" applyProtection="1">
      <alignment vertical="top"/>
      <protection locked="0"/>
    </xf>
    <xf numFmtId="0" fontId="29" fillId="57" borderId="2" xfId="0" applyNumberFormat="1" applyFont="1" applyFill="1" applyBorder="1" applyAlignment="1" applyProtection="1">
      <alignment horizontal="center" vertical="center" wrapText="1"/>
      <protection hidden="1"/>
    </xf>
    <xf numFmtId="0" fontId="23" fillId="57" borderId="1" xfId="0" applyNumberFormat="1" applyFont="1" applyFill="1" applyBorder="1" applyAlignment="1" applyProtection="1">
      <alignment horizontal="center" vertical="center"/>
    </xf>
    <xf numFmtId="0" fontId="23" fillId="5" borderId="18" xfId="0" applyNumberFormat="1" applyFont="1" applyFill="1" applyBorder="1" applyAlignment="1" applyProtection="1">
      <alignment vertical="center"/>
      <protection hidden="1"/>
    </xf>
    <xf numFmtId="0" fontId="23" fillId="5" borderId="196" xfId="0" applyNumberFormat="1" applyFont="1" applyFill="1" applyBorder="1" applyAlignment="1" applyProtection="1">
      <alignment vertical="center"/>
      <protection hidden="1"/>
    </xf>
    <xf numFmtId="0" fontId="23" fillId="5" borderId="313" xfId="0" applyNumberFormat="1" applyFont="1" applyFill="1" applyBorder="1" applyAlignment="1" applyProtection="1">
      <alignment vertical="center"/>
      <protection hidden="1"/>
    </xf>
    <xf numFmtId="0" fontId="177" fillId="0" borderId="0" xfId="0" applyNumberFormat="1" applyFont="1" applyFill="1" applyBorder="1" applyAlignment="1" applyProtection="1">
      <alignment vertical="center"/>
      <protection locked="0" hidden="1"/>
    </xf>
    <xf numFmtId="0" fontId="31" fillId="0" borderId="116" xfId="0" applyFont="1" applyBorder="1" applyAlignment="1" applyProtection="1">
      <alignment vertical="top" wrapText="1"/>
      <protection locked="0"/>
    </xf>
    <xf numFmtId="0" fontId="31" fillId="0" borderId="73" xfId="0" applyFont="1" applyBorder="1" applyAlignment="1" applyProtection="1">
      <alignment vertical="top" wrapText="1"/>
      <protection locked="0"/>
    </xf>
    <xf numFmtId="166" fontId="102" fillId="5" borderId="318" xfId="0" applyNumberFormat="1" applyFont="1" applyFill="1" applyBorder="1" applyAlignment="1" applyProtection="1">
      <alignment horizontal="right" vertical="center"/>
      <protection hidden="1"/>
    </xf>
    <xf numFmtId="166" fontId="102" fillId="5" borderId="72" xfId="0" applyNumberFormat="1" applyFont="1" applyFill="1" applyBorder="1" applyAlignment="1" applyProtection="1">
      <alignment horizontal="right" vertical="center"/>
      <protection hidden="1"/>
    </xf>
    <xf numFmtId="166" fontId="102" fillId="5" borderId="109" xfId="0" applyNumberFormat="1" applyFont="1" applyFill="1" applyBorder="1" applyAlignment="1" applyProtection="1">
      <alignment horizontal="right" vertical="center"/>
      <protection hidden="1"/>
    </xf>
    <xf numFmtId="166" fontId="102" fillId="5" borderId="277" xfId="0" applyNumberFormat="1" applyFont="1" applyFill="1" applyBorder="1" applyAlignment="1" applyProtection="1">
      <alignment horizontal="right" vertical="center"/>
      <protection hidden="1"/>
    </xf>
    <xf numFmtId="166" fontId="102" fillId="5" borderId="66" xfId="0" applyNumberFormat="1" applyFont="1" applyFill="1" applyBorder="1" applyAlignment="1" applyProtection="1">
      <alignment horizontal="right" vertical="center"/>
      <protection hidden="1"/>
    </xf>
    <xf numFmtId="166" fontId="102" fillId="5" borderId="118" xfId="0" applyNumberFormat="1" applyFont="1" applyFill="1" applyBorder="1" applyAlignment="1" applyProtection="1">
      <alignment horizontal="right" vertical="center"/>
      <protection hidden="1"/>
    </xf>
    <xf numFmtId="166" fontId="102" fillId="5" borderId="85" xfId="0" applyNumberFormat="1" applyFont="1" applyFill="1" applyBorder="1" applyAlignment="1" applyProtection="1">
      <alignment horizontal="right" vertical="center"/>
      <protection hidden="1"/>
    </xf>
    <xf numFmtId="166" fontId="102" fillId="52" borderId="4" xfId="0" applyNumberFormat="1" applyFont="1" applyFill="1" applyBorder="1" applyAlignment="1" applyProtection="1">
      <alignment horizontal="right" vertical="center"/>
      <protection hidden="1"/>
    </xf>
    <xf numFmtId="166" fontId="102" fillId="5" borderId="288" xfId="0" applyNumberFormat="1" applyFont="1" applyFill="1" applyBorder="1" applyAlignment="1" applyProtection="1">
      <alignment horizontal="right" vertical="center"/>
      <protection hidden="1"/>
    </xf>
    <xf numFmtId="0" fontId="41" fillId="0" borderId="0" xfId="0" applyNumberFormat="1" applyFont="1" applyFill="1" applyBorder="1" applyAlignment="1" applyProtection="1">
      <alignment vertical="center"/>
      <protection hidden="1"/>
    </xf>
    <xf numFmtId="0" fontId="102" fillId="5" borderId="400" xfId="0" applyNumberFormat="1" applyFont="1" applyFill="1" applyBorder="1" applyAlignment="1" applyProtection="1">
      <alignment vertical="center"/>
      <protection hidden="1"/>
    </xf>
    <xf numFmtId="0" fontId="29" fillId="5" borderId="309" xfId="0" applyNumberFormat="1" applyFont="1" applyFill="1" applyBorder="1" applyAlignment="1" applyProtection="1">
      <alignment horizontal="center" vertical="center" wrapText="1"/>
      <protection hidden="1"/>
    </xf>
    <xf numFmtId="0" fontId="29" fillId="5" borderId="309" xfId="0" applyNumberFormat="1" applyFont="1" applyFill="1" applyBorder="1" applyAlignment="1" applyProtection="1">
      <alignment horizontal="center" vertical="center"/>
      <protection hidden="1"/>
    </xf>
    <xf numFmtId="0" fontId="23" fillId="14" borderId="305" xfId="0" applyNumberFormat="1" applyFont="1" applyFill="1" applyBorder="1" applyAlignment="1" applyProtection="1">
      <alignment horizontal="center" vertical="center"/>
    </xf>
    <xf numFmtId="0" fontId="35" fillId="9" borderId="390" xfId="0" applyNumberFormat="1" applyFont="1" applyFill="1" applyBorder="1" applyAlignment="1" applyProtection="1">
      <alignment horizontal="right" vertical="top"/>
      <protection hidden="1"/>
    </xf>
    <xf numFmtId="0" fontId="23" fillId="4" borderId="402" xfId="0" applyNumberFormat="1" applyFont="1" applyFill="1" applyBorder="1" applyAlignment="1" applyProtection="1">
      <alignment vertical="center"/>
      <protection hidden="1"/>
    </xf>
    <xf numFmtId="0" fontId="23" fillId="52" borderId="367" xfId="0" applyNumberFormat="1" applyFont="1" applyFill="1" applyBorder="1" applyAlignment="1" applyProtection="1">
      <alignment vertical="center"/>
      <protection hidden="1"/>
    </xf>
    <xf numFmtId="0" fontId="23" fillId="52" borderId="409" xfId="0" applyFont="1" applyFill="1" applyBorder="1" applyProtection="1">
      <protection hidden="1"/>
    </xf>
    <xf numFmtId="0" fontId="23" fillId="0" borderId="410" xfId="0" applyFont="1" applyBorder="1" applyAlignment="1" applyProtection="1">
      <alignment vertical="center"/>
      <protection locked="0"/>
    </xf>
    <xf numFmtId="0" fontId="23" fillId="0" borderId="411" xfId="0" applyFont="1" applyBorder="1" applyAlignment="1" applyProtection="1">
      <alignment vertical="center"/>
      <protection locked="0"/>
    </xf>
    <xf numFmtId="0" fontId="23" fillId="0" borderId="412" xfId="0" applyFont="1" applyBorder="1" applyAlignment="1" applyProtection="1">
      <alignment vertical="center"/>
      <protection locked="0"/>
    </xf>
    <xf numFmtId="0" fontId="23" fillId="0" borderId="413" xfId="0" applyFont="1" applyBorder="1" applyAlignment="1" applyProtection="1">
      <alignment vertical="center"/>
      <protection locked="0"/>
    </xf>
    <xf numFmtId="0" fontId="23" fillId="0" borderId="388" xfId="0" applyFont="1" applyBorder="1" applyAlignment="1" applyProtection="1">
      <alignment vertical="center"/>
      <protection locked="0"/>
    </xf>
    <xf numFmtId="0" fontId="24" fillId="52" borderId="414" xfId="0" applyNumberFormat="1" applyFont="1" applyFill="1" applyBorder="1" applyAlignment="1" applyProtection="1">
      <alignment vertical="center"/>
      <protection hidden="1"/>
    </xf>
    <xf numFmtId="0" fontId="23" fillId="52" borderId="415" xfId="0" applyFont="1" applyFill="1" applyBorder="1" applyAlignment="1" applyProtection="1">
      <alignment vertical="center"/>
      <protection hidden="1"/>
    </xf>
    <xf numFmtId="0" fontId="23" fillId="5" borderId="416" xfId="0" applyNumberFormat="1" applyFont="1" applyFill="1" applyBorder="1" applyAlignment="1" applyProtection="1">
      <alignment horizontal="center" vertical="center"/>
      <protection hidden="1"/>
    </xf>
    <xf numFmtId="0" fontId="23" fillId="0" borderId="411" xfId="0" applyFont="1" applyFill="1" applyBorder="1" applyAlignment="1" applyProtection="1">
      <alignment vertical="center"/>
      <protection locked="0"/>
    </xf>
    <xf numFmtId="0" fontId="23" fillId="5" borderId="417" xfId="0" applyNumberFormat="1" applyFont="1" applyFill="1" applyBorder="1" applyAlignment="1" applyProtection="1">
      <alignment horizontal="center" vertical="center"/>
      <protection hidden="1"/>
    </xf>
    <xf numFmtId="0" fontId="23" fillId="0" borderId="413" xfId="0" applyFont="1" applyFill="1" applyBorder="1" applyAlignment="1" applyProtection="1">
      <alignment vertical="center"/>
      <protection locked="0"/>
    </xf>
    <xf numFmtId="0" fontId="23" fillId="5" borderId="418" xfId="0" applyNumberFormat="1" applyFont="1" applyFill="1" applyBorder="1" applyAlignment="1" applyProtection="1">
      <alignment horizontal="center" vertical="center"/>
      <protection hidden="1"/>
    </xf>
    <xf numFmtId="0" fontId="35" fillId="0" borderId="419" xfId="0" applyFont="1" applyFill="1" applyBorder="1" applyAlignment="1" applyProtection="1">
      <alignment vertical="center"/>
      <protection locked="0"/>
    </xf>
    <xf numFmtId="0" fontId="38" fillId="52" borderId="414" xfId="0" applyFont="1" applyFill="1" applyBorder="1" applyAlignment="1" applyProtection="1">
      <alignment vertical="center"/>
      <protection hidden="1"/>
    </xf>
    <xf numFmtId="0" fontId="23" fillId="52" borderId="415" xfId="0" applyFont="1" applyFill="1" applyBorder="1" applyAlignment="1" applyProtection="1">
      <alignment vertical="center"/>
      <protection locked="0"/>
    </xf>
    <xf numFmtId="0" fontId="23" fillId="14" borderId="417" xfId="0" applyNumberFormat="1" applyFont="1" applyFill="1" applyBorder="1" applyAlignment="1" applyProtection="1">
      <alignment horizontal="center" vertical="center"/>
      <protection hidden="1"/>
    </xf>
    <xf numFmtId="0" fontId="23" fillId="5" borderId="420" xfId="0" applyNumberFormat="1" applyFont="1" applyFill="1" applyBorder="1" applyAlignment="1" applyProtection="1">
      <alignment horizontal="center" vertical="center"/>
      <protection hidden="1"/>
    </xf>
    <xf numFmtId="0" fontId="23" fillId="0" borderId="421" xfId="0" applyFont="1" applyFill="1" applyBorder="1" applyAlignment="1" applyProtection="1">
      <alignment vertical="center"/>
      <protection locked="0"/>
    </xf>
    <xf numFmtId="0" fontId="31" fillId="14" borderId="416" xfId="0" applyFont="1" applyFill="1" applyBorder="1" applyAlignment="1">
      <alignment horizontal="left" vertical="center" indent="2"/>
    </xf>
    <xf numFmtId="0" fontId="23" fillId="0" borderId="411" xfId="0" applyFont="1" applyBorder="1"/>
    <xf numFmtId="0" fontId="31" fillId="14" borderId="417" xfId="0" applyNumberFormat="1" applyFont="1" applyFill="1" applyBorder="1" applyAlignment="1" applyProtection="1">
      <alignment horizontal="left" vertical="center" indent="2"/>
      <protection locked="0"/>
    </xf>
    <xf numFmtId="0" fontId="23" fillId="0" borderId="413" xfId="0" applyFont="1" applyBorder="1"/>
    <xf numFmtId="0" fontId="31" fillId="14" borderId="422" xfId="0" applyNumberFormat="1" applyFont="1" applyFill="1" applyBorder="1" applyAlignment="1" applyProtection="1">
      <alignment horizontal="left" vertical="center" indent="2"/>
      <protection locked="0"/>
    </xf>
    <xf numFmtId="0" fontId="23" fillId="14" borderId="394" xfId="0" applyFont="1" applyFill="1" applyBorder="1"/>
    <xf numFmtId="0" fontId="23" fillId="14" borderId="423" xfId="0" applyFont="1" applyFill="1" applyBorder="1"/>
    <xf numFmtId="0" fontId="31" fillId="0" borderId="424" xfId="0" applyNumberFormat="1" applyFont="1" applyFill="1" applyBorder="1" applyAlignment="1" applyProtection="1">
      <alignment vertical="top"/>
      <protection locked="0"/>
    </xf>
    <xf numFmtId="0" fontId="31" fillId="0" borderId="425" xfId="0" applyNumberFormat="1" applyFont="1" applyFill="1" applyBorder="1" applyAlignment="1" applyProtection="1">
      <alignment horizontal="center" vertical="top"/>
      <protection locked="0"/>
    </xf>
    <xf numFmtId="166" fontId="102" fillId="5" borderId="424" xfId="0" applyNumberFormat="1" applyFont="1" applyFill="1" applyBorder="1" applyAlignment="1" applyProtection="1">
      <alignment horizontal="right" vertical="center"/>
      <protection hidden="1"/>
    </xf>
    <xf numFmtId="0" fontId="23" fillId="0" borderId="426" xfId="0" applyFont="1" applyBorder="1"/>
    <xf numFmtId="0" fontId="23" fillId="0" borderId="0" xfId="0" applyFont="1" applyAlignment="1">
      <alignment horizontal="left"/>
    </xf>
    <xf numFmtId="0" fontId="38" fillId="9" borderId="99" xfId="0" applyNumberFormat="1" applyFont="1" applyFill="1" applyBorder="1" applyAlignment="1" applyProtection="1">
      <alignment horizontal="center" vertical="center"/>
      <protection hidden="1"/>
    </xf>
    <xf numFmtId="1" fontId="36" fillId="0" borderId="0" xfId="0" applyNumberFormat="1" applyFont="1" applyFill="1" applyBorder="1" applyAlignment="1" applyProtection="1">
      <alignment horizontal="center" vertical="center"/>
      <protection hidden="1"/>
    </xf>
    <xf numFmtId="1" fontId="36" fillId="0" borderId="0" xfId="0" applyNumberFormat="1" applyFont="1" applyFill="1" applyBorder="1" applyAlignment="1" applyProtection="1">
      <alignment horizontal="right" vertical="center"/>
      <protection hidden="1"/>
    </xf>
    <xf numFmtId="166" fontId="23" fillId="56" borderId="108" xfId="0" applyNumberFormat="1" applyFont="1" applyFill="1" applyBorder="1" applyAlignment="1" applyProtection="1">
      <alignment horizontal="right" vertical="center"/>
      <protection locked="0"/>
    </xf>
    <xf numFmtId="166" fontId="23" fillId="56" borderId="289" xfId="0" applyNumberFormat="1" applyFont="1" applyFill="1" applyBorder="1" applyAlignment="1" applyProtection="1">
      <alignment horizontal="right" vertical="center"/>
      <protection locked="0"/>
    </xf>
    <xf numFmtId="0" fontId="31" fillId="56" borderId="118" xfId="0" applyFont="1" applyFill="1" applyBorder="1" applyAlignment="1" applyProtection="1">
      <alignment vertical="top" wrapText="1"/>
      <protection locked="0"/>
    </xf>
    <xf numFmtId="0" fontId="31" fillId="56" borderId="72" xfId="0" applyFont="1" applyFill="1" applyBorder="1" applyAlignment="1" applyProtection="1">
      <alignment vertical="top" wrapText="1"/>
      <protection locked="0"/>
    </xf>
    <xf numFmtId="0" fontId="31" fillId="56" borderId="78" xfId="0" applyNumberFormat="1" applyFont="1" applyFill="1" applyBorder="1" applyAlignment="1" applyProtection="1">
      <alignment vertical="top"/>
      <protection locked="0"/>
    </xf>
    <xf numFmtId="166" fontId="38" fillId="9" borderId="100" xfId="0" applyNumberFormat="1" applyFont="1" applyFill="1" applyBorder="1" applyAlignment="1" applyProtection="1">
      <alignment horizontal="right" vertical="center"/>
      <protection hidden="1"/>
    </xf>
    <xf numFmtId="0" fontId="23" fillId="14" borderId="170" xfId="0" applyNumberFormat="1" applyFont="1" applyFill="1" applyBorder="1" applyAlignment="1" applyProtection="1">
      <alignment horizontal="center" vertical="center"/>
    </xf>
    <xf numFmtId="166" fontId="23" fillId="22" borderId="93" xfId="0" applyNumberFormat="1" applyFont="1" applyFill="1" applyBorder="1" applyAlignment="1" applyProtection="1">
      <alignment horizontal="right" vertical="center"/>
      <protection hidden="1"/>
    </xf>
    <xf numFmtId="166" fontId="23" fillId="22" borderId="427" xfId="0" applyNumberFormat="1" applyFont="1" applyFill="1" applyBorder="1" applyAlignment="1" applyProtection="1">
      <alignment horizontal="right" vertical="center"/>
      <protection hidden="1"/>
    </xf>
    <xf numFmtId="0" fontId="31" fillId="0" borderId="79" xfId="0" applyNumberFormat="1" applyFont="1" applyFill="1" applyBorder="1" applyAlignment="1" applyProtection="1">
      <alignment vertical="top"/>
      <protection locked="0"/>
    </xf>
    <xf numFmtId="166" fontId="24" fillId="52" borderId="4" xfId="0" applyNumberFormat="1" applyFont="1" applyFill="1" applyBorder="1" applyAlignment="1" applyProtection="1">
      <alignment horizontal="right" vertical="center"/>
    </xf>
    <xf numFmtId="0" fontId="23" fillId="4" borderId="349" xfId="0" applyNumberFormat="1" applyFont="1" applyFill="1" applyBorder="1" applyAlignment="1" applyProtection="1">
      <alignment vertical="center"/>
      <protection hidden="1"/>
    </xf>
    <xf numFmtId="0" fontId="23" fillId="14" borderId="45" xfId="0" applyFont="1" applyFill="1" applyBorder="1"/>
    <xf numFmtId="166" fontId="23" fillId="4" borderId="92" xfId="0" applyNumberFormat="1" applyFont="1" applyFill="1" applyBorder="1" applyAlignment="1" applyProtection="1">
      <alignment horizontal="right" vertical="center"/>
      <protection hidden="1"/>
    </xf>
    <xf numFmtId="166" fontId="23" fillId="57" borderId="104" xfId="0" applyNumberFormat="1" applyFont="1" applyFill="1" applyBorder="1" applyAlignment="1" applyProtection="1">
      <alignment horizontal="right" vertical="center"/>
      <protection locked="0"/>
    </xf>
    <xf numFmtId="0" fontId="38" fillId="0" borderId="0" xfId="0" applyFont="1" applyAlignment="1">
      <alignment vertical="center"/>
    </xf>
    <xf numFmtId="166" fontId="32" fillId="5" borderId="428" xfId="0" applyNumberFormat="1" applyFont="1" applyFill="1" applyBorder="1" applyAlignment="1" applyProtection="1">
      <alignment horizontal="right" vertical="center"/>
      <protection hidden="1"/>
    </xf>
    <xf numFmtId="0" fontId="38" fillId="9" borderId="99" xfId="0" applyNumberFormat="1" applyFont="1" applyFill="1" applyBorder="1" applyAlignment="1" applyProtection="1">
      <alignment horizontal="center" vertical="center"/>
      <protection hidden="1"/>
    </xf>
    <xf numFmtId="166" fontId="23" fillId="57" borderId="76" xfId="0" applyNumberFormat="1" applyFont="1" applyFill="1" applyBorder="1" applyAlignment="1" applyProtection="1">
      <alignment horizontal="right" vertical="center"/>
      <protection locked="0"/>
    </xf>
    <xf numFmtId="166" fontId="23" fillId="57" borderId="116" xfId="0" applyNumberFormat="1" applyFont="1" applyFill="1" applyBorder="1" applyAlignment="1" applyProtection="1">
      <alignment horizontal="right" vertical="center"/>
      <protection locked="0"/>
    </xf>
    <xf numFmtId="166" fontId="23" fillId="57" borderId="110" xfId="0" applyNumberFormat="1" applyFont="1" applyFill="1" applyBorder="1" applyAlignment="1" applyProtection="1">
      <alignment horizontal="right" vertical="center"/>
      <protection locked="0"/>
    </xf>
    <xf numFmtId="166" fontId="23" fillId="57" borderId="73" xfId="0" applyNumberFormat="1" applyFont="1" applyFill="1" applyBorder="1" applyAlignment="1" applyProtection="1">
      <alignment horizontal="right" vertical="center"/>
      <protection locked="0"/>
    </xf>
    <xf numFmtId="166" fontId="23" fillId="57" borderId="73" xfId="0" applyNumberFormat="1" applyFont="1" applyFill="1" applyBorder="1" applyAlignment="1" applyProtection="1">
      <alignment horizontal="right" vertical="center"/>
    </xf>
    <xf numFmtId="166" fontId="23" fillId="57" borderId="93" xfId="0" applyNumberFormat="1" applyFont="1" applyFill="1" applyBorder="1" applyAlignment="1" applyProtection="1">
      <alignment horizontal="right" vertical="center"/>
    </xf>
    <xf numFmtId="166" fontId="23" fillId="57" borderId="86" xfId="0" applyNumberFormat="1" applyFont="1" applyFill="1" applyBorder="1" applyAlignment="1" applyProtection="1">
      <alignment horizontal="right" vertical="center"/>
      <protection locked="0"/>
    </xf>
    <xf numFmtId="166" fontId="23" fillId="57" borderId="290" xfId="0" applyNumberFormat="1" applyFont="1" applyFill="1" applyBorder="1" applyAlignment="1" applyProtection="1">
      <alignment horizontal="right" vertical="center"/>
      <protection locked="0"/>
    </xf>
    <xf numFmtId="0" fontId="24" fillId="53" borderId="258" xfId="0" applyNumberFormat="1" applyFont="1" applyFill="1" applyBorder="1" applyAlignment="1" applyProtection="1">
      <alignment vertical="center"/>
      <protection hidden="1"/>
    </xf>
    <xf numFmtId="0" fontId="24" fillId="53" borderId="239" xfId="0" applyNumberFormat="1" applyFont="1" applyFill="1" applyBorder="1" applyAlignment="1" applyProtection="1">
      <alignment vertical="center"/>
      <protection hidden="1"/>
    </xf>
    <xf numFmtId="0" fontId="215" fillId="0" borderId="0" xfId="0" applyFont="1" applyAlignment="1">
      <alignment vertical="center"/>
    </xf>
    <xf numFmtId="166" fontId="32" fillId="5" borderId="297" xfId="0" applyNumberFormat="1" applyFont="1" applyFill="1" applyBorder="1" applyAlignment="1" applyProtection="1">
      <alignment horizontal="right" vertical="center"/>
      <protection hidden="1"/>
    </xf>
    <xf numFmtId="166" fontId="44" fillId="10" borderId="100" xfId="0" applyNumberFormat="1" applyFont="1" applyFill="1" applyBorder="1" applyAlignment="1" applyProtection="1">
      <alignment horizontal="right" vertical="center"/>
      <protection hidden="1"/>
    </xf>
    <xf numFmtId="166" fontId="44" fillId="10" borderId="354" xfId="0" applyNumberFormat="1" applyFont="1" applyFill="1" applyBorder="1" applyAlignment="1" applyProtection="1">
      <alignment horizontal="right" vertical="center"/>
      <protection hidden="1"/>
    </xf>
    <xf numFmtId="166" fontId="44" fillId="10" borderId="52" xfId="0" applyNumberFormat="1" applyFont="1" applyFill="1" applyBorder="1" applyAlignment="1" applyProtection="1">
      <alignment horizontal="right" vertical="center"/>
      <protection hidden="1"/>
    </xf>
    <xf numFmtId="166" fontId="38" fillId="9" borderId="240" xfId="0" applyNumberFormat="1" applyFont="1" applyFill="1" applyBorder="1" applyAlignment="1" applyProtection="1">
      <alignment horizontal="right" vertical="center"/>
      <protection hidden="1"/>
    </xf>
    <xf numFmtId="166" fontId="16" fillId="57" borderId="104" xfId="0" applyNumberFormat="1" applyFont="1" applyFill="1" applyBorder="1" applyAlignment="1" applyProtection="1">
      <alignment horizontal="right" vertical="center"/>
      <protection locked="0"/>
    </xf>
    <xf numFmtId="166" fontId="16" fillId="57" borderId="82" xfId="0" applyNumberFormat="1" applyFont="1" applyFill="1" applyBorder="1" applyAlignment="1" applyProtection="1">
      <alignment horizontal="right" vertical="center"/>
      <protection locked="0"/>
    </xf>
    <xf numFmtId="166" fontId="16" fillId="57" borderId="108" xfId="0" applyNumberFormat="1" applyFont="1" applyFill="1" applyBorder="1" applyAlignment="1" applyProtection="1">
      <alignment horizontal="right" vertical="center"/>
      <protection locked="0"/>
    </xf>
    <xf numFmtId="166" fontId="16" fillId="57" borderId="115" xfId="0" applyNumberFormat="1" applyFont="1" applyFill="1" applyBorder="1" applyAlignment="1" applyProtection="1">
      <alignment horizontal="right" vertical="center"/>
      <protection locked="0"/>
    </xf>
    <xf numFmtId="166" fontId="23" fillId="57" borderId="80" xfId="0" applyNumberFormat="1" applyFont="1" applyFill="1" applyBorder="1" applyAlignment="1" applyProtection="1">
      <alignment horizontal="right" vertical="center"/>
      <protection locked="0"/>
    </xf>
    <xf numFmtId="1" fontId="36" fillId="0" borderId="251" xfId="0" applyNumberFormat="1" applyFont="1" applyFill="1" applyBorder="1" applyAlignment="1" applyProtection="1">
      <alignment horizontal="right" vertical="center"/>
      <protection hidden="1"/>
    </xf>
    <xf numFmtId="0" fontId="29" fillId="5" borderId="313" xfId="0" applyNumberFormat="1" applyFont="1" applyFill="1" applyBorder="1" applyAlignment="1" applyProtection="1">
      <alignment horizontal="center" vertical="center"/>
      <protection hidden="1"/>
    </xf>
    <xf numFmtId="0" fontId="23" fillId="14" borderId="51" xfId="0" applyNumberFormat="1" applyFont="1" applyFill="1" applyBorder="1" applyAlignment="1" applyProtection="1">
      <alignment horizontal="center" vertical="center"/>
    </xf>
    <xf numFmtId="166" fontId="23" fillId="4" borderId="200" xfId="0" applyNumberFormat="1" applyFont="1" applyFill="1" applyBorder="1" applyAlignment="1" applyProtection="1">
      <alignment horizontal="right" vertical="center"/>
      <protection hidden="1"/>
    </xf>
    <xf numFmtId="166" fontId="23" fillId="4" borderId="201" xfId="0" applyNumberFormat="1" applyFont="1" applyFill="1" applyBorder="1" applyAlignment="1" applyProtection="1">
      <alignment horizontal="right" vertical="center"/>
      <protection hidden="1"/>
    </xf>
    <xf numFmtId="166" fontId="16" fillId="0" borderId="365" xfId="0" applyNumberFormat="1" applyFont="1" applyFill="1" applyBorder="1" applyAlignment="1" applyProtection="1">
      <alignment horizontal="right" vertical="center"/>
      <protection locked="0"/>
    </xf>
    <xf numFmtId="166" fontId="24" fillId="4" borderId="171" xfId="0" applyNumberFormat="1" applyFont="1" applyFill="1" applyBorder="1" applyAlignment="1" applyProtection="1">
      <alignment horizontal="right" vertical="center"/>
      <protection hidden="1"/>
    </xf>
    <xf numFmtId="166" fontId="24" fillId="22" borderId="51" xfId="0" applyNumberFormat="1" applyFont="1" applyFill="1" applyBorder="1" applyAlignment="1" applyProtection="1">
      <alignment horizontal="right" vertical="center"/>
      <protection hidden="1"/>
    </xf>
    <xf numFmtId="166" fontId="24" fillId="5" borderId="116" xfId="0" applyNumberFormat="1" applyFont="1" applyFill="1" applyBorder="1" applyAlignment="1" applyProtection="1">
      <alignment horizontal="right" vertical="center"/>
      <protection hidden="1"/>
    </xf>
    <xf numFmtId="166" fontId="24" fillId="5" borderId="73" xfId="0" applyNumberFormat="1" applyFont="1" applyFill="1" applyBorder="1" applyAlignment="1" applyProtection="1">
      <alignment horizontal="right" vertical="center"/>
      <protection hidden="1"/>
    </xf>
    <xf numFmtId="166" fontId="24" fillId="5" borderId="110" xfId="0" applyNumberFormat="1" applyFont="1" applyFill="1" applyBorder="1" applyAlignment="1" applyProtection="1">
      <alignment horizontal="right" vertical="center"/>
      <protection hidden="1"/>
    </xf>
    <xf numFmtId="166" fontId="24" fillId="5" borderId="130" xfId="0" applyNumberFormat="1" applyFont="1" applyFill="1" applyBorder="1" applyAlignment="1" applyProtection="1">
      <alignment horizontal="right" vertical="center"/>
      <protection hidden="1"/>
    </xf>
    <xf numFmtId="166" fontId="38" fillId="9" borderId="102" xfId="0" applyNumberFormat="1" applyFont="1" applyFill="1" applyBorder="1" applyAlignment="1" applyProtection="1">
      <alignment horizontal="right" vertical="center"/>
      <protection hidden="1"/>
    </xf>
    <xf numFmtId="166" fontId="23" fillId="58" borderId="77" xfId="0" applyNumberFormat="1" applyFont="1" applyFill="1" applyBorder="1" applyAlignment="1" applyProtection="1">
      <alignment horizontal="right" vertical="center"/>
      <protection locked="0"/>
    </xf>
    <xf numFmtId="166" fontId="23" fillId="58" borderId="76" xfId="0" applyNumberFormat="1" applyFont="1" applyFill="1" applyBorder="1" applyAlignment="1" applyProtection="1">
      <alignment horizontal="right" vertical="center"/>
      <protection locked="0"/>
    </xf>
    <xf numFmtId="166" fontId="23" fillId="58" borderId="117" xfId="0" applyNumberFormat="1" applyFont="1" applyFill="1" applyBorder="1" applyAlignment="1" applyProtection="1">
      <alignment horizontal="right" vertical="center"/>
      <protection locked="0"/>
    </xf>
    <xf numFmtId="166" fontId="23" fillId="58" borderId="116" xfId="0" applyNumberFormat="1" applyFont="1" applyFill="1" applyBorder="1" applyAlignment="1" applyProtection="1">
      <alignment horizontal="right" vertical="center"/>
      <protection locked="0"/>
    </xf>
    <xf numFmtId="166" fontId="23" fillId="58" borderId="108" xfId="0" applyNumberFormat="1" applyFont="1" applyFill="1" applyBorder="1" applyAlignment="1" applyProtection="1">
      <alignment horizontal="right" vertical="center"/>
      <protection locked="0"/>
    </xf>
    <xf numFmtId="166" fontId="23" fillId="58" borderId="110" xfId="0" applyNumberFormat="1" applyFont="1" applyFill="1" applyBorder="1" applyAlignment="1" applyProtection="1">
      <alignment horizontal="right" vertical="center"/>
      <protection locked="0"/>
    </xf>
    <xf numFmtId="166" fontId="23" fillId="58" borderId="74" xfId="0" applyNumberFormat="1" applyFont="1" applyFill="1" applyBorder="1" applyAlignment="1" applyProtection="1">
      <alignment horizontal="right" vertical="center"/>
      <protection locked="0"/>
    </xf>
    <xf numFmtId="166" fontId="23" fillId="58" borderId="73" xfId="0" applyNumberFormat="1" applyFont="1" applyFill="1" applyBorder="1" applyAlignment="1" applyProtection="1">
      <alignment horizontal="right" vertical="center"/>
      <protection locked="0"/>
    </xf>
    <xf numFmtId="166" fontId="23" fillId="58" borderId="73" xfId="0" applyNumberFormat="1" applyFont="1" applyFill="1" applyBorder="1" applyAlignment="1" applyProtection="1">
      <alignment horizontal="right" vertical="center"/>
    </xf>
    <xf numFmtId="166" fontId="23" fillId="58" borderId="74" xfId="0" applyNumberFormat="1" applyFont="1" applyFill="1" applyBorder="1" applyAlignment="1" applyProtection="1">
      <alignment horizontal="right" vertical="center"/>
    </xf>
    <xf numFmtId="166" fontId="23" fillId="58" borderId="104" xfId="0" applyNumberFormat="1" applyFont="1" applyFill="1" applyBorder="1" applyAlignment="1" applyProtection="1">
      <alignment horizontal="right" vertical="center"/>
    </xf>
    <xf numFmtId="166" fontId="23" fillId="58" borderId="93" xfId="0" applyNumberFormat="1" applyFont="1" applyFill="1" applyBorder="1" applyAlignment="1" applyProtection="1">
      <alignment horizontal="right" vertical="center"/>
    </xf>
    <xf numFmtId="166" fontId="23" fillId="58" borderId="82" xfId="0" applyNumberFormat="1" applyFont="1" applyFill="1" applyBorder="1" applyAlignment="1" applyProtection="1">
      <alignment horizontal="right" vertical="center"/>
      <protection locked="0"/>
    </xf>
    <xf numFmtId="166" fontId="23" fillId="58" borderId="86" xfId="0" applyNumberFormat="1" applyFont="1" applyFill="1" applyBorder="1" applyAlignment="1" applyProtection="1">
      <alignment horizontal="right" vertical="center"/>
      <protection locked="0"/>
    </xf>
    <xf numFmtId="166" fontId="23" fillId="58" borderId="289" xfId="0" applyNumberFormat="1" applyFont="1" applyFill="1" applyBorder="1" applyAlignment="1" applyProtection="1">
      <alignment horizontal="right" vertical="center"/>
      <protection locked="0"/>
    </xf>
    <xf numFmtId="166" fontId="23" fillId="58" borderId="290" xfId="0" applyNumberFormat="1" applyFont="1" applyFill="1" applyBorder="1" applyAlignment="1" applyProtection="1">
      <alignment horizontal="right" vertical="center"/>
      <protection locked="0"/>
    </xf>
    <xf numFmtId="0" fontId="31" fillId="58" borderId="118" xfId="0" applyFont="1" applyFill="1" applyBorder="1" applyAlignment="1" applyProtection="1">
      <alignment vertical="top" wrapText="1"/>
      <protection locked="0"/>
    </xf>
    <xf numFmtId="0" fontId="31" fillId="58" borderId="72" xfId="0" applyFont="1" applyFill="1" applyBorder="1" applyAlignment="1" applyProtection="1">
      <alignment vertical="top" wrapText="1"/>
      <protection locked="0"/>
    </xf>
    <xf numFmtId="0" fontId="31" fillId="58" borderId="78" xfId="0" applyNumberFormat="1" applyFont="1" applyFill="1" applyBorder="1" applyAlignment="1" applyProtection="1">
      <alignment vertical="top"/>
      <protection locked="0"/>
    </xf>
    <xf numFmtId="1" fontId="46" fillId="14" borderId="309" xfId="0" applyNumberFormat="1" applyFont="1" applyFill="1" applyBorder="1" applyAlignment="1" applyProtection="1">
      <alignment horizontal="right" vertical="center"/>
    </xf>
    <xf numFmtId="1" fontId="46" fillId="14" borderId="311" xfId="0" applyNumberFormat="1" applyFont="1" applyFill="1" applyBorder="1" applyAlignment="1" applyProtection="1">
      <alignment horizontal="right" vertical="center"/>
      <protection locked="0"/>
    </xf>
    <xf numFmtId="1" fontId="48" fillId="14" borderId="158" xfId="0" applyNumberFormat="1" applyFont="1" applyFill="1" applyBorder="1" applyAlignment="1" applyProtection="1">
      <alignment horizontal="right" vertical="center"/>
      <protection hidden="1"/>
    </xf>
    <xf numFmtId="0" fontId="46" fillId="0" borderId="335" xfId="0" applyFont="1" applyFill="1" applyBorder="1" applyAlignment="1" applyProtection="1">
      <alignment horizontal="right" vertical="center" indent="1"/>
      <protection locked="0" hidden="1"/>
    </xf>
    <xf numFmtId="1" fontId="52" fillId="57" borderId="19" xfId="0" applyNumberFormat="1" applyFont="1" applyFill="1" applyBorder="1" applyAlignment="1" applyProtection="1">
      <alignment horizontal="center" vertical="center"/>
      <protection locked="0"/>
    </xf>
    <xf numFmtId="1" fontId="52" fillId="57" borderId="316" xfId="0" applyNumberFormat="1" applyFont="1" applyFill="1" applyBorder="1" applyAlignment="1" applyProtection="1">
      <alignment horizontal="center" vertical="center"/>
      <protection locked="0"/>
    </xf>
    <xf numFmtId="1" fontId="52" fillId="57" borderId="17" xfId="0" applyNumberFormat="1" applyFont="1" applyFill="1" applyBorder="1" applyAlignment="1" applyProtection="1">
      <alignment horizontal="center" vertical="center"/>
      <protection locked="0"/>
    </xf>
    <xf numFmtId="1" fontId="52" fillId="57" borderId="308" xfId="0" applyNumberFormat="1" applyFont="1" applyFill="1" applyBorder="1" applyAlignment="1" applyProtection="1">
      <alignment horizontal="center" vertical="center"/>
      <protection locked="0"/>
    </xf>
    <xf numFmtId="1" fontId="20" fillId="14" borderId="52" xfId="0" applyNumberFormat="1" applyFont="1" applyFill="1" applyBorder="1" applyAlignment="1" applyProtection="1">
      <alignment horizontal="center" vertical="center"/>
      <protection locked="0"/>
    </xf>
    <xf numFmtId="1" fontId="20" fillId="14" borderId="30" xfId="0" applyNumberFormat="1" applyFont="1" applyFill="1" applyBorder="1" applyAlignment="1" applyProtection="1">
      <alignment horizontal="center" vertical="center"/>
      <protection locked="0"/>
    </xf>
    <xf numFmtId="1" fontId="20" fillId="0" borderId="52" xfId="0" applyNumberFormat="1" applyFont="1" applyFill="1" applyBorder="1" applyAlignment="1" applyProtection="1">
      <alignment horizontal="center" vertical="center"/>
      <protection locked="0" hidden="1"/>
    </xf>
    <xf numFmtId="1" fontId="20" fillId="0" borderId="53" xfId="0" applyNumberFormat="1" applyFont="1" applyFill="1" applyBorder="1" applyAlignment="1" applyProtection="1">
      <alignment horizontal="center" vertical="center"/>
      <protection locked="0" hidden="1"/>
    </xf>
    <xf numFmtId="0" fontId="20" fillId="57" borderId="316" xfId="0" applyFont="1" applyFill="1" applyBorder="1" applyAlignment="1" applyProtection="1">
      <alignment horizontal="center" vertical="center"/>
      <protection hidden="1"/>
    </xf>
    <xf numFmtId="1" fontId="10" fillId="57" borderId="13" xfId="0" applyNumberFormat="1" applyFont="1" applyFill="1" applyBorder="1" applyAlignment="1" applyProtection="1">
      <alignment horizontal="center" vertical="center"/>
      <protection hidden="1"/>
    </xf>
    <xf numFmtId="1" fontId="20" fillId="57" borderId="98" xfId="0" applyNumberFormat="1" applyFont="1" applyFill="1" applyBorder="1" applyAlignment="1" applyProtection="1">
      <alignment horizontal="center" vertical="center"/>
      <protection locked="0" hidden="1"/>
    </xf>
    <xf numFmtId="1" fontId="20" fillId="57" borderId="30" xfId="0" applyNumberFormat="1" applyFont="1" applyFill="1" applyBorder="1" applyAlignment="1" applyProtection="1">
      <alignment horizontal="center" vertical="center"/>
      <protection hidden="1"/>
    </xf>
    <xf numFmtId="0" fontId="110" fillId="2" borderId="0" xfId="0" applyFont="1" applyFill="1" applyAlignment="1" applyProtection="1">
      <alignment horizontal="center" vertical="center"/>
    </xf>
    <xf numFmtId="0" fontId="169" fillId="2" borderId="0" xfId="0" applyFont="1" applyFill="1" applyAlignment="1" applyProtection="1">
      <alignment horizontal="left" vertical="center" wrapText="1"/>
    </xf>
    <xf numFmtId="0" fontId="0" fillId="2" borderId="0" xfId="0" applyFont="1" applyFill="1" applyAlignment="1">
      <alignment horizontal="left" vertical="center" wrapText="1"/>
    </xf>
    <xf numFmtId="0" fontId="132" fillId="2" borderId="0" xfId="0" applyFont="1" applyFill="1" applyAlignment="1">
      <alignment horizontal="center" vertical="center"/>
    </xf>
    <xf numFmtId="0" fontId="47" fillId="2" borderId="0" xfId="0" applyFont="1" applyFill="1" applyBorder="1" applyAlignment="1" applyProtection="1">
      <alignment horizontal="left" vertical="center" wrapText="1"/>
      <protection hidden="1"/>
    </xf>
    <xf numFmtId="0" fontId="115" fillId="0" borderId="24" xfId="0" applyFont="1" applyBorder="1" applyAlignment="1" applyProtection="1">
      <alignment horizontal="center" vertical="top" wrapText="1"/>
    </xf>
    <xf numFmtId="0" fontId="115" fillId="0" borderId="0" xfId="0" applyFont="1" applyBorder="1" applyAlignment="1" applyProtection="1">
      <alignment horizontal="center" vertical="top" wrapText="1"/>
    </xf>
    <xf numFmtId="0" fontId="48" fillId="16" borderId="209" xfId="0" applyFont="1" applyFill="1" applyBorder="1" applyAlignment="1" applyProtection="1">
      <alignment horizontal="center" vertical="center" wrapText="1"/>
      <protection hidden="1"/>
    </xf>
    <xf numFmtId="0" fontId="48" fillId="16" borderId="211" xfId="0" applyFont="1" applyFill="1" applyBorder="1" applyAlignment="1" applyProtection="1">
      <alignment horizontal="center" vertical="center" wrapText="1"/>
      <protection hidden="1"/>
    </xf>
    <xf numFmtId="0" fontId="48" fillId="16" borderId="93" xfId="0" applyFont="1" applyFill="1" applyBorder="1" applyAlignment="1" applyProtection="1">
      <alignment horizontal="center" vertical="center" wrapText="1"/>
      <protection hidden="1"/>
    </xf>
    <xf numFmtId="0" fontId="48" fillId="16" borderId="0" xfId="0" applyFont="1" applyFill="1" applyBorder="1" applyAlignment="1" applyProtection="1">
      <alignment horizontal="center" vertical="center" wrapText="1"/>
      <protection hidden="1"/>
    </xf>
    <xf numFmtId="0" fontId="20" fillId="16" borderId="57" xfId="0" applyFont="1" applyFill="1" applyBorder="1" applyAlignment="1" applyProtection="1">
      <alignment horizontal="center" vertical="center" wrapText="1"/>
      <protection hidden="1"/>
    </xf>
    <xf numFmtId="0" fontId="20" fillId="16" borderId="66" xfId="0" applyFont="1" applyFill="1" applyBorder="1" applyAlignment="1" applyProtection="1">
      <alignment horizontal="center" vertical="center" wrapText="1"/>
      <protection hidden="1"/>
    </xf>
    <xf numFmtId="0" fontId="20" fillId="16" borderId="57" xfId="0" applyFont="1" applyFill="1" applyBorder="1" applyAlignment="1" applyProtection="1">
      <alignment horizontal="center" vertical="center"/>
    </xf>
    <xf numFmtId="0" fontId="20" fillId="16" borderId="66" xfId="0" applyFont="1" applyFill="1" applyBorder="1" applyAlignment="1" applyProtection="1">
      <alignment horizontal="center" vertical="center"/>
    </xf>
    <xf numFmtId="0" fontId="157" fillId="0" borderId="0" xfId="0" applyFont="1" applyAlignment="1" applyProtection="1">
      <alignment horizontal="left" vertical="center" textRotation="90" wrapText="1"/>
    </xf>
    <xf numFmtId="0" fontId="20" fillId="16" borderId="365" xfId="0" applyFont="1" applyFill="1" applyBorder="1" applyAlignment="1" applyProtection="1">
      <alignment horizontal="center" vertical="center"/>
      <protection hidden="1"/>
    </xf>
    <xf numFmtId="0" fontId="20" fillId="16" borderId="211" xfId="0" applyFont="1" applyFill="1" applyBorder="1" applyAlignment="1" applyProtection="1">
      <alignment horizontal="center" vertical="center"/>
      <protection hidden="1"/>
    </xf>
    <xf numFmtId="0" fontId="20" fillId="16" borderId="366" xfId="0" applyFont="1" applyFill="1" applyBorder="1" applyAlignment="1" applyProtection="1">
      <alignment horizontal="center" vertical="center"/>
      <protection hidden="1"/>
    </xf>
    <xf numFmtId="0" fontId="20" fillId="16" borderId="93" xfId="0" applyFont="1" applyFill="1" applyBorder="1" applyAlignment="1" applyProtection="1">
      <alignment horizontal="center" vertical="center"/>
      <protection hidden="1"/>
    </xf>
    <xf numFmtId="0" fontId="20" fillId="16" borderId="0" xfId="0" applyFont="1" applyFill="1" applyBorder="1" applyAlignment="1" applyProtection="1">
      <alignment horizontal="center" vertical="center"/>
      <protection hidden="1"/>
    </xf>
    <xf numFmtId="0" fontId="20" fillId="16" borderId="67" xfId="0" applyFont="1" applyFill="1" applyBorder="1" applyAlignment="1" applyProtection="1">
      <alignment horizontal="center" vertical="center"/>
      <protection hidden="1"/>
    </xf>
    <xf numFmtId="0" fontId="20" fillId="16" borderId="209" xfId="0" applyFont="1" applyFill="1" applyBorder="1" applyAlignment="1" applyProtection="1">
      <alignment horizontal="center" vertical="center"/>
    </xf>
    <xf numFmtId="0" fontId="20" fillId="16" borderId="211" xfId="0" applyFont="1" applyFill="1" applyBorder="1" applyAlignment="1" applyProtection="1">
      <alignment horizontal="center" vertical="center"/>
    </xf>
    <xf numFmtId="0" fontId="20" fillId="16" borderId="210" xfId="0" applyFont="1" applyFill="1" applyBorder="1" applyAlignment="1" applyProtection="1">
      <alignment horizontal="center" vertical="center"/>
    </xf>
    <xf numFmtId="0" fontId="20" fillId="16" borderId="93" xfId="0" applyFont="1" applyFill="1" applyBorder="1" applyAlignment="1" applyProtection="1">
      <alignment horizontal="center" vertical="center"/>
    </xf>
    <xf numFmtId="0" fontId="20" fillId="16" borderId="0" xfId="0" applyFont="1" applyFill="1" applyBorder="1" applyAlignment="1" applyProtection="1">
      <alignment horizontal="center" vertical="center"/>
    </xf>
    <xf numFmtId="0" fontId="20" fillId="16" borderId="67" xfId="0" applyFont="1" applyFill="1" applyBorder="1" applyAlignment="1" applyProtection="1">
      <alignment horizontal="center" vertical="center"/>
    </xf>
    <xf numFmtId="0" fontId="19" fillId="16" borderId="57" xfId="0" applyFont="1" applyFill="1" applyBorder="1" applyAlignment="1" applyProtection="1">
      <alignment horizontal="center" vertical="center" wrapText="1"/>
      <protection hidden="1"/>
    </xf>
    <xf numFmtId="0" fontId="19" fillId="16" borderId="66" xfId="0" applyFont="1" applyFill="1" applyBorder="1" applyAlignment="1" applyProtection="1">
      <alignment horizontal="center" vertical="center" wrapText="1"/>
      <protection hidden="1"/>
    </xf>
    <xf numFmtId="0" fontId="115" fillId="0" borderId="93" xfId="0" applyFont="1" applyBorder="1" applyAlignment="1" applyProtection="1">
      <alignment horizontal="left" vertical="center" textRotation="90" wrapText="1"/>
      <protection hidden="1"/>
    </xf>
    <xf numFmtId="0" fontId="20" fillId="8" borderId="209" xfId="0" applyFont="1" applyFill="1" applyBorder="1" applyAlignment="1" applyProtection="1">
      <alignment horizontal="center" vertical="center" wrapText="1"/>
      <protection hidden="1"/>
    </xf>
    <xf numFmtId="0" fontId="20" fillId="8" borderId="210" xfId="0" applyFont="1" applyFill="1" applyBorder="1" applyAlignment="1" applyProtection="1">
      <alignment horizontal="center" vertical="center" wrapText="1"/>
      <protection hidden="1"/>
    </xf>
    <xf numFmtId="0" fontId="20" fillId="8" borderId="56" xfId="0" applyFont="1" applyFill="1" applyBorder="1" applyAlignment="1" applyProtection="1">
      <alignment horizontal="center" vertical="center" wrapText="1"/>
      <protection hidden="1"/>
    </xf>
    <xf numFmtId="0" fontId="20" fillId="8" borderId="25" xfId="0" applyFont="1" applyFill="1" applyBorder="1" applyAlignment="1" applyProtection="1">
      <alignment horizontal="center" vertical="center" wrapText="1"/>
      <protection hidden="1"/>
    </xf>
    <xf numFmtId="0" fontId="19" fillId="8" borderId="56" xfId="0" applyFont="1" applyFill="1" applyBorder="1" applyAlignment="1" applyProtection="1">
      <alignment horizontal="center" vertical="center" wrapText="1"/>
      <protection hidden="1"/>
    </xf>
    <xf numFmtId="0" fontId="19" fillId="8" borderId="25" xfId="0" applyFont="1" applyFill="1" applyBorder="1" applyAlignment="1" applyProtection="1">
      <alignment horizontal="center" vertical="center" wrapText="1"/>
      <protection hidden="1"/>
    </xf>
    <xf numFmtId="0" fontId="19" fillId="16" borderId="57" xfId="0" applyFont="1" applyFill="1" applyBorder="1" applyAlignment="1" applyProtection="1">
      <alignment horizontal="center" vertical="center"/>
      <protection hidden="1"/>
    </xf>
    <xf numFmtId="0" fontId="19" fillId="16" borderId="66" xfId="0" applyFont="1" applyFill="1" applyBorder="1" applyAlignment="1" applyProtection="1">
      <alignment horizontal="center" vertical="center"/>
      <protection hidden="1"/>
    </xf>
    <xf numFmtId="0" fontId="19" fillId="16" borderId="209" xfId="0" applyFont="1" applyFill="1" applyBorder="1" applyAlignment="1" applyProtection="1">
      <alignment horizontal="center" vertical="center"/>
      <protection hidden="1"/>
    </xf>
    <xf numFmtId="0" fontId="19" fillId="16" borderId="210" xfId="0" applyFont="1" applyFill="1" applyBorder="1" applyAlignment="1" applyProtection="1">
      <alignment horizontal="center" vertical="center"/>
      <protection hidden="1"/>
    </xf>
    <xf numFmtId="0" fontId="19" fillId="16" borderId="56" xfId="0" applyFont="1" applyFill="1" applyBorder="1" applyAlignment="1" applyProtection="1">
      <alignment horizontal="center"/>
      <protection hidden="1"/>
    </xf>
    <xf numFmtId="0" fontId="19" fillId="16" borderId="25" xfId="0" applyFont="1" applyFill="1" applyBorder="1" applyAlignment="1" applyProtection="1">
      <alignment horizontal="center"/>
      <protection hidden="1"/>
    </xf>
    <xf numFmtId="0" fontId="115" fillId="0" borderId="24" xfId="0" applyFont="1" applyBorder="1" applyAlignment="1" applyProtection="1">
      <alignment horizontal="center" vertical="top" wrapText="1"/>
      <protection hidden="1"/>
    </xf>
    <xf numFmtId="0" fontId="115" fillId="0" borderId="0" xfId="0" applyFont="1" applyAlignment="1" applyProtection="1">
      <alignment horizontal="center" vertical="top" wrapText="1"/>
      <protection hidden="1"/>
    </xf>
    <xf numFmtId="49" fontId="120" fillId="0" borderId="208" xfId="0" applyNumberFormat="1" applyFont="1" applyFill="1" applyBorder="1" applyAlignment="1" applyProtection="1">
      <alignment horizontal="center" vertical="center"/>
      <protection locked="0"/>
    </xf>
    <xf numFmtId="1" fontId="20" fillId="22" borderId="58" xfId="0" applyNumberFormat="1" applyFont="1" applyFill="1" applyBorder="1" applyAlignment="1" applyProtection="1">
      <alignment horizontal="left" vertical="center"/>
    </xf>
    <xf numFmtId="1" fontId="20" fillId="22" borderId="18" xfId="0" applyNumberFormat="1" applyFont="1" applyFill="1" applyBorder="1" applyAlignment="1" applyProtection="1">
      <alignment horizontal="left" vertical="center"/>
    </xf>
    <xf numFmtId="1" fontId="20" fillId="22" borderId="22" xfId="0" applyNumberFormat="1" applyFont="1" applyFill="1" applyBorder="1" applyAlignment="1" applyProtection="1">
      <alignment horizontal="left" vertical="center"/>
    </xf>
    <xf numFmtId="1" fontId="20" fillId="0" borderId="51" xfId="0" applyNumberFormat="1" applyFont="1" applyFill="1" applyBorder="1" applyAlignment="1" applyProtection="1">
      <alignment horizontal="center" vertical="center"/>
      <protection locked="0"/>
    </xf>
    <xf numFmtId="1" fontId="20" fillId="0" borderId="21" xfId="0" applyNumberFormat="1" applyFont="1" applyFill="1" applyBorder="1" applyAlignment="1" applyProtection="1">
      <alignment horizontal="center" vertical="center"/>
      <protection locked="0"/>
    </xf>
    <xf numFmtId="1" fontId="20" fillId="0" borderId="51" xfId="0" applyNumberFormat="1" applyFont="1" applyFill="1" applyBorder="1" applyAlignment="1" applyProtection="1">
      <alignment horizontal="left" vertical="center" indent="2"/>
      <protection locked="0"/>
    </xf>
    <xf numFmtId="1" fontId="20" fillId="0" borderId="208" xfId="0" applyNumberFormat="1" applyFont="1" applyFill="1" applyBorder="1" applyAlignment="1" applyProtection="1">
      <alignment horizontal="left" vertical="center" indent="2"/>
      <protection locked="0"/>
    </xf>
    <xf numFmtId="49" fontId="52" fillId="0" borderId="51" xfId="0" applyNumberFormat="1" applyFont="1" applyFill="1" applyBorder="1" applyAlignment="1" applyProtection="1">
      <alignment horizontal="left" vertical="center" indent="1"/>
      <protection locked="0"/>
    </xf>
    <xf numFmtId="49" fontId="52" fillId="0" borderId="208" xfId="0" applyNumberFormat="1" applyFont="1" applyFill="1" applyBorder="1" applyAlignment="1" applyProtection="1">
      <alignment horizontal="left" vertical="center" indent="1"/>
      <protection locked="0"/>
    </xf>
    <xf numFmtId="49" fontId="52" fillId="0" borderId="21" xfId="0" applyNumberFormat="1" applyFont="1" applyFill="1" applyBorder="1" applyAlignment="1" applyProtection="1">
      <alignment horizontal="left" vertical="center" indent="1"/>
      <protection locked="0"/>
    </xf>
    <xf numFmtId="0" fontId="186" fillId="0" borderId="0" xfId="0" applyFont="1" applyBorder="1" applyAlignment="1" applyProtection="1">
      <alignment horizontal="right" vertical="center"/>
      <protection locked="0"/>
    </xf>
    <xf numFmtId="0" fontId="169" fillId="0" borderId="0" xfId="0" applyFont="1" applyBorder="1" applyAlignment="1" applyProtection="1">
      <alignment horizontal="right" vertical="center"/>
      <protection locked="0"/>
    </xf>
    <xf numFmtId="14" fontId="116" fillId="0" borderId="0" xfId="0" applyNumberFormat="1" applyFont="1" applyFill="1" applyBorder="1" applyAlignment="1" applyProtection="1">
      <alignment horizontal="left"/>
      <protection locked="0" hidden="1"/>
    </xf>
    <xf numFmtId="1" fontId="7" fillId="2" borderId="0" xfId="0" applyNumberFormat="1" applyFont="1" applyFill="1" applyBorder="1" applyAlignment="1" applyProtection="1">
      <alignment horizontal="center" vertical="center" wrapText="1"/>
      <protection hidden="1"/>
    </xf>
    <xf numFmtId="1" fontId="117" fillId="2" borderId="0" xfId="0" applyNumberFormat="1" applyFont="1" applyFill="1" applyBorder="1" applyAlignment="1" applyProtection="1">
      <alignment horizontal="center" vertical="center"/>
      <protection hidden="1"/>
    </xf>
    <xf numFmtId="1" fontId="118" fillId="0" borderId="0" xfId="0" applyNumberFormat="1" applyFont="1" applyFill="1" applyBorder="1" applyAlignment="1" applyProtection="1">
      <alignment horizontal="center" vertical="center"/>
      <protection locked="0"/>
    </xf>
    <xf numFmtId="0" fontId="119" fillId="0" borderId="0" xfId="0" applyFont="1" applyFill="1" applyAlignment="1" applyProtection="1">
      <protection locked="0"/>
    </xf>
    <xf numFmtId="0" fontId="21" fillId="0" borderId="0" xfId="0" applyFont="1" applyBorder="1" applyAlignment="1" applyProtection="1">
      <alignment horizontal="left" vertical="top" wrapText="1"/>
      <protection locked="0"/>
    </xf>
    <xf numFmtId="0" fontId="0" fillId="0" borderId="0" xfId="0" applyBorder="1" applyAlignment="1" applyProtection="1">
      <alignment horizontal="left" vertical="top" wrapText="1"/>
      <protection locked="0"/>
    </xf>
    <xf numFmtId="14" fontId="186" fillId="0" borderId="0" xfId="0" quotePrefix="1" applyNumberFormat="1" applyFont="1" applyAlignment="1" applyProtection="1">
      <alignment horizontal="left" vertical="center"/>
      <protection locked="0"/>
    </xf>
    <xf numFmtId="0" fontId="186" fillId="0" borderId="0" xfId="0" applyFont="1" applyAlignment="1" applyProtection="1">
      <alignment horizontal="left" vertical="center"/>
      <protection locked="0"/>
    </xf>
    <xf numFmtId="49" fontId="52" fillId="0" borderId="75" xfId="0" applyNumberFormat="1" applyFont="1" applyBorder="1" applyAlignment="1" applyProtection="1">
      <alignment horizontal="center" vertical="center"/>
      <protection locked="0"/>
    </xf>
    <xf numFmtId="169" fontId="52" fillId="0" borderId="51" xfId="0" applyNumberFormat="1" applyFont="1" applyFill="1" applyBorder="1" applyAlignment="1" applyProtection="1">
      <alignment horizontal="center" vertical="center"/>
      <protection locked="0"/>
    </xf>
    <xf numFmtId="169" fontId="52" fillId="0" borderId="21" xfId="0" applyNumberFormat="1" applyFont="1" applyFill="1" applyBorder="1" applyAlignment="1" applyProtection="1">
      <alignment horizontal="center" vertical="center"/>
      <protection locked="0"/>
    </xf>
    <xf numFmtId="3" fontId="52" fillId="0" borderId="208" xfId="0" applyNumberFormat="1" applyFont="1" applyFill="1" applyBorder="1" applyAlignment="1" applyProtection="1">
      <alignment horizontal="center" vertical="center"/>
      <protection locked="0"/>
    </xf>
    <xf numFmtId="3" fontId="52" fillId="0" borderId="21" xfId="0" applyNumberFormat="1" applyFont="1" applyFill="1" applyBorder="1" applyAlignment="1" applyProtection="1">
      <alignment horizontal="center" vertical="center"/>
      <protection locked="0"/>
    </xf>
    <xf numFmtId="0" fontId="72" fillId="0" borderId="51" xfId="0" applyFont="1" applyFill="1" applyBorder="1" applyAlignment="1" applyProtection="1">
      <protection locked="0" hidden="1"/>
    </xf>
    <xf numFmtId="0" fontId="72" fillId="0" borderId="208" xfId="0" applyFont="1" applyFill="1" applyBorder="1" applyAlignment="1" applyProtection="1">
      <protection locked="0" hidden="1"/>
    </xf>
    <xf numFmtId="0" fontId="72" fillId="0" borderId="21" xfId="0" applyFont="1" applyFill="1" applyBorder="1" applyAlignment="1" applyProtection="1">
      <protection locked="0" hidden="1"/>
    </xf>
    <xf numFmtId="0" fontId="46" fillId="0" borderId="51" xfId="0" applyFont="1" applyBorder="1" applyAlignment="1" applyProtection="1">
      <alignment horizontal="left" indent="1"/>
      <protection locked="0"/>
    </xf>
    <xf numFmtId="0" fontId="46" fillId="0" borderId="208" xfId="0" applyFont="1" applyBorder="1" applyAlignment="1" applyProtection="1">
      <alignment horizontal="left" indent="1"/>
      <protection locked="0"/>
    </xf>
    <xf numFmtId="0" fontId="46" fillId="0" borderId="21" xfId="0" applyFont="1" applyBorder="1" applyAlignment="1" applyProtection="1">
      <alignment horizontal="left" indent="1"/>
      <protection locked="0"/>
    </xf>
    <xf numFmtId="0" fontId="0" fillId="22" borderId="2" xfId="0" applyFill="1" applyBorder="1" applyAlignment="1">
      <alignment horizontal="left" vertical="center"/>
    </xf>
    <xf numFmtId="0" fontId="21" fillId="0" borderId="0" xfId="0" applyFont="1" applyBorder="1" applyAlignment="1">
      <alignment horizontal="center" vertical="center"/>
    </xf>
    <xf numFmtId="0" fontId="0" fillId="0" borderId="75" xfId="0" applyFont="1" applyBorder="1" applyAlignment="1" applyProtection="1">
      <alignment horizontal="left" vertical="center" indent="1"/>
      <protection locked="0"/>
    </xf>
    <xf numFmtId="0" fontId="48" fillId="22" borderId="18" xfId="0" applyFont="1" applyFill="1" applyBorder="1" applyAlignment="1" applyProtection="1">
      <alignment horizontal="left" vertical="center" indent="1"/>
    </xf>
    <xf numFmtId="0" fontId="0" fillId="0" borderId="72" xfId="0" applyFont="1" applyBorder="1" applyAlignment="1" applyProtection="1">
      <alignment horizontal="left" vertical="center" indent="1"/>
      <protection locked="0"/>
    </xf>
    <xf numFmtId="49" fontId="52" fillId="0" borderId="72" xfId="0" applyNumberFormat="1" applyFont="1" applyBorder="1" applyAlignment="1" applyProtection="1">
      <alignment horizontal="center" vertical="center"/>
      <protection locked="0"/>
    </xf>
    <xf numFmtId="0" fontId="0" fillId="0" borderId="109" xfId="0" applyFont="1" applyBorder="1" applyAlignment="1" applyProtection="1">
      <alignment horizontal="left" vertical="center" indent="1"/>
      <protection locked="0"/>
    </xf>
    <xf numFmtId="49" fontId="52" fillId="0" borderId="109" xfId="0" applyNumberFormat="1" applyFont="1" applyBorder="1" applyAlignment="1" applyProtection="1">
      <alignment horizontal="center" vertical="center"/>
      <protection locked="0"/>
    </xf>
    <xf numFmtId="0" fontId="20" fillId="22" borderId="58" xfId="0" applyFont="1" applyFill="1" applyBorder="1" applyAlignment="1">
      <alignment horizontal="left" vertical="center"/>
    </xf>
    <xf numFmtId="0" fontId="20" fillId="22" borderId="18" xfId="0" applyFont="1" applyFill="1" applyBorder="1" applyAlignment="1">
      <alignment horizontal="left" vertical="center"/>
    </xf>
    <xf numFmtId="0" fontId="20" fillId="22" borderId="22" xfId="0" applyFont="1" applyFill="1" applyBorder="1" applyAlignment="1">
      <alignment horizontal="left" vertical="center"/>
    </xf>
    <xf numFmtId="0" fontId="46" fillId="0" borderId="51" xfId="0" applyFont="1" applyBorder="1" applyAlignment="1" applyProtection="1">
      <alignment horizontal="left" vertical="center"/>
      <protection locked="0"/>
    </xf>
    <xf numFmtId="0" fontId="46" fillId="0" borderId="208" xfId="0" applyFont="1" applyBorder="1" applyAlignment="1" applyProtection="1">
      <alignment horizontal="left" vertical="center"/>
      <protection locked="0"/>
    </xf>
    <xf numFmtId="0" fontId="46" fillId="0" borderId="21" xfId="0" applyFont="1" applyBorder="1" applyAlignment="1" applyProtection="1">
      <alignment horizontal="left" vertical="center"/>
      <protection locked="0"/>
    </xf>
    <xf numFmtId="0" fontId="121" fillId="0" borderId="51" xfId="5" applyFont="1" applyBorder="1" applyAlignment="1" applyProtection="1">
      <alignment horizontal="left" vertical="center"/>
      <protection locked="0"/>
    </xf>
    <xf numFmtId="0" fontId="2" fillId="0" borderId="21" xfId="0" applyFont="1" applyBorder="1" applyAlignment="1" applyProtection="1">
      <alignment horizontal="left" vertical="center"/>
      <protection locked="0"/>
    </xf>
    <xf numFmtId="0" fontId="21" fillId="0" borderId="209" xfId="0" applyFont="1" applyBorder="1" applyAlignment="1">
      <alignment horizontal="left" vertical="top"/>
    </xf>
    <xf numFmtId="0" fontId="21" fillId="0" borderId="211" xfId="0" applyFont="1" applyBorder="1" applyAlignment="1">
      <alignment horizontal="left" vertical="top"/>
    </xf>
    <xf numFmtId="0" fontId="21" fillId="0" borderId="210" xfId="0" applyFont="1" applyBorder="1" applyAlignment="1">
      <alignment horizontal="left" vertical="top"/>
    </xf>
    <xf numFmtId="0" fontId="27" fillId="0" borderId="211" xfId="0" applyFont="1" applyFill="1" applyBorder="1" applyAlignment="1">
      <alignment horizontal="left" vertical="top" wrapText="1"/>
    </xf>
    <xf numFmtId="0" fontId="27" fillId="0" borderId="210" xfId="0" applyFont="1" applyFill="1" applyBorder="1" applyAlignment="1">
      <alignment horizontal="left" vertical="top" wrapText="1"/>
    </xf>
    <xf numFmtId="0" fontId="46" fillId="0" borderId="73" xfId="0" applyFont="1" applyBorder="1" applyAlignment="1" applyProtection="1">
      <alignment horizontal="left" vertical="center" indent="1"/>
      <protection locked="0"/>
    </xf>
    <xf numFmtId="0" fontId="46" fillId="0" borderId="120" xfId="0" applyFont="1" applyBorder="1" applyAlignment="1" applyProtection="1">
      <alignment horizontal="left" vertical="center" indent="1"/>
      <protection locked="0"/>
    </xf>
    <xf numFmtId="0" fontId="46" fillId="0" borderId="152" xfId="0" applyFont="1" applyBorder="1" applyAlignment="1" applyProtection="1">
      <alignment horizontal="left" vertical="center" indent="1"/>
      <protection locked="0"/>
    </xf>
    <xf numFmtId="0" fontId="0" fillId="0" borderId="211" xfId="0" applyBorder="1" applyAlignment="1">
      <alignment horizontal="left" vertical="center" wrapText="1" indent="1"/>
    </xf>
    <xf numFmtId="0" fontId="0" fillId="0" borderId="0" xfId="0" applyBorder="1" applyAlignment="1">
      <alignment horizontal="left" vertical="center" wrapText="1" indent="1"/>
    </xf>
    <xf numFmtId="0" fontId="0" fillId="0" borderId="208" xfId="0" applyBorder="1" applyAlignment="1">
      <alignment horizontal="left" vertical="center" wrapText="1" indent="1"/>
    </xf>
    <xf numFmtId="0" fontId="46" fillId="0" borderId="144" xfId="0" applyFont="1" applyBorder="1" applyAlignment="1" applyProtection="1">
      <alignment horizontal="left" vertical="center"/>
      <protection locked="0"/>
    </xf>
    <xf numFmtId="0" fontId="46" fillId="0" borderId="151" xfId="0" applyFont="1" applyBorder="1" applyAlignment="1" applyProtection="1">
      <alignment horizontal="left" vertical="center"/>
      <protection locked="0"/>
    </xf>
    <xf numFmtId="0" fontId="46" fillId="0" borderId="120" xfId="0" applyFont="1" applyBorder="1" applyAlignment="1" applyProtection="1">
      <alignment horizontal="left" vertical="center"/>
      <protection locked="0"/>
    </xf>
    <xf numFmtId="0" fontId="46" fillId="0" borderId="152" xfId="0" applyFont="1" applyBorder="1" applyAlignment="1" applyProtection="1">
      <alignment horizontal="left" vertical="center"/>
      <protection locked="0"/>
    </xf>
    <xf numFmtId="0" fontId="46" fillId="0" borderId="110" xfId="0" applyFont="1" applyBorder="1" applyAlignment="1" applyProtection="1">
      <alignment horizontal="left" vertical="center" indent="1"/>
      <protection locked="0"/>
    </xf>
    <xf numFmtId="0" fontId="46" fillId="0" borderId="107" xfId="0" applyFont="1" applyBorder="1" applyAlignment="1" applyProtection="1">
      <alignment horizontal="left" vertical="center" indent="1"/>
      <protection locked="0"/>
    </xf>
    <xf numFmtId="0" fontId="46" fillId="0" borderId="112" xfId="0" applyFont="1" applyBorder="1" applyAlignment="1" applyProtection="1">
      <alignment horizontal="left" vertical="center" indent="1"/>
      <protection locked="0"/>
    </xf>
    <xf numFmtId="0" fontId="46" fillId="0" borderId="107" xfId="0" applyFont="1" applyBorder="1" applyAlignment="1" applyProtection="1">
      <alignment horizontal="left" vertical="center"/>
      <protection locked="0"/>
    </xf>
    <xf numFmtId="0" fontId="46" fillId="0" borderId="112" xfId="0" applyFont="1" applyBorder="1" applyAlignment="1" applyProtection="1">
      <alignment horizontal="left" vertical="center"/>
      <protection locked="0"/>
    </xf>
    <xf numFmtId="0" fontId="46" fillId="0" borderId="116" xfId="0" applyFont="1" applyBorder="1" applyAlignment="1" applyProtection="1">
      <alignment horizontal="left" vertical="center" indent="1"/>
      <protection locked="0"/>
    </xf>
    <xf numFmtId="0" fontId="46" fillId="0" borderId="35" xfId="0" applyFont="1" applyBorder="1" applyAlignment="1" applyProtection="1">
      <alignment horizontal="left" vertical="center" indent="1"/>
      <protection locked="0"/>
    </xf>
    <xf numFmtId="0" fontId="46" fillId="0" borderId="212" xfId="0" applyFont="1" applyBorder="1" applyAlignment="1" applyProtection="1">
      <alignment horizontal="left" vertical="center" indent="1"/>
      <protection locked="0"/>
    </xf>
    <xf numFmtId="0" fontId="21" fillId="0" borderId="211" xfId="0" applyFont="1" applyBorder="1" applyAlignment="1">
      <alignment horizontal="left" vertical="center"/>
    </xf>
    <xf numFmtId="0" fontId="21" fillId="0" borderId="210" xfId="0" applyFont="1" applyBorder="1" applyAlignment="1">
      <alignment horizontal="left" vertical="center"/>
    </xf>
    <xf numFmtId="0" fontId="21" fillId="0" borderId="209" xfId="0" applyFont="1" applyBorder="1" applyAlignment="1">
      <alignment horizontal="left" vertical="center"/>
    </xf>
    <xf numFmtId="0" fontId="0" fillId="0" borderId="358" xfId="0" applyBorder="1" applyAlignment="1" applyProtection="1">
      <alignment horizontal="left" vertical="center" indent="1"/>
      <protection locked="0"/>
    </xf>
    <xf numFmtId="0" fontId="0" fillId="0" borderId="35" xfId="0" applyBorder="1" applyAlignment="1" applyProtection="1">
      <alignment horizontal="left" vertical="center" indent="1"/>
      <protection locked="0"/>
    </xf>
    <xf numFmtId="0" fontId="0" fillId="0" borderId="359" xfId="0" applyBorder="1" applyAlignment="1" applyProtection="1">
      <alignment horizontal="left" vertical="center" indent="1"/>
      <protection locked="0"/>
    </xf>
    <xf numFmtId="0" fontId="13" fillId="0" borderId="93" xfId="0" applyFont="1" applyBorder="1" applyAlignment="1" applyProtection="1">
      <alignment horizontal="center" vertical="center"/>
      <protection locked="0"/>
    </xf>
    <xf numFmtId="0" fontId="13" fillId="0" borderId="67" xfId="0" applyFont="1" applyBorder="1" applyAlignment="1" applyProtection="1">
      <alignment horizontal="center" vertical="center"/>
      <protection locked="0"/>
    </xf>
    <xf numFmtId="0" fontId="13" fillId="0" borderId="51" xfId="0" applyFont="1" applyBorder="1" applyAlignment="1" applyProtection="1">
      <alignment horizontal="center" vertical="center"/>
      <protection locked="0"/>
    </xf>
    <xf numFmtId="0" fontId="13" fillId="0" borderId="21" xfId="0" applyFont="1" applyBorder="1" applyAlignment="1" applyProtection="1">
      <alignment horizontal="center" vertical="center"/>
      <protection locked="0"/>
    </xf>
    <xf numFmtId="0" fontId="0" fillId="0" borderId="360" xfId="0" applyBorder="1" applyAlignment="1" applyProtection="1">
      <alignment horizontal="left" vertical="center" indent="1"/>
      <protection locked="0"/>
    </xf>
    <xf numFmtId="0" fontId="0" fillId="0" borderId="120" xfId="0" applyBorder="1" applyAlignment="1" applyProtection="1">
      <alignment horizontal="left" vertical="center" indent="1"/>
      <protection locked="0"/>
    </xf>
    <xf numFmtId="0" fontId="0" fillId="0" borderId="361" xfId="0" applyBorder="1" applyAlignment="1" applyProtection="1">
      <alignment horizontal="left" vertical="center" indent="1"/>
      <protection locked="0"/>
    </xf>
    <xf numFmtId="0" fontId="0" fillId="0" borderId="362" xfId="0" applyBorder="1" applyAlignment="1" applyProtection="1">
      <alignment horizontal="left" vertical="center" indent="1"/>
      <protection locked="0"/>
    </xf>
    <xf numFmtId="0" fontId="0" fillId="0" borderId="363" xfId="0" applyBorder="1" applyAlignment="1" applyProtection="1">
      <alignment horizontal="left" vertical="center" indent="1"/>
      <protection locked="0"/>
    </xf>
    <xf numFmtId="0" fontId="0" fillId="0" borderId="364" xfId="0" applyBorder="1" applyAlignment="1" applyProtection="1">
      <alignment horizontal="left" vertical="center" indent="1"/>
      <protection locked="0"/>
    </xf>
    <xf numFmtId="0" fontId="21" fillId="0" borderId="355" xfId="0" applyFont="1" applyBorder="1" applyAlignment="1">
      <alignment horizontal="left" vertical="center"/>
    </xf>
    <xf numFmtId="0" fontId="21" fillId="0" borderId="356" xfId="0" applyFont="1" applyBorder="1" applyAlignment="1">
      <alignment horizontal="left" vertical="center"/>
    </xf>
    <xf numFmtId="0" fontId="21" fillId="0" borderId="357" xfId="0" applyFont="1" applyBorder="1" applyAlignment="1">
      <alignment horizontal="left" vertical="center"/>
    </xf>
    <xf numFmtId="0" fontId="52" fillId="0" borderId="218" xfId="0" applyFont="1" applyBorder="1" applyAlignment="1">
      <alignment horizontal="right" vertical="center" indent="1"/>
    </xf>
    <xf numFmtId="0" fontId="52" fillId="0" borderId="219" xfId="0" applyFont="1" applyBorder="1" applyAlignment="1">
      <alignment horizontal="right" vertical="center" indent="1"/>
    </xf>
    <xf numFmtId="167" fontId="52" fillId="0" borderId="219" xfId="0" applyNumberFormat="1" applyFont="1" applyBorder="1" applyAlignment="1" applyProtection="1">
      <alignment horizontal="left" vertical="center"/>
      <protection locked="0"/>
    </xf>
    <xf numFmtId="167" fontId="52" fillId="0" borderId="220" xfId="0" applyNumberFormat="1" applyFont="1" applyBorder="1" applyAlignment="1" applyProtection="1">
      <alignment horizontal="left" vertical="center"/>
      <protection locked="0"/>
    </xf>
    <xf numFmtId="0" fontId="21" fillId="0" borderId="214" xfId="0" applyFont="1" applyFill="1" applyBorder="1" applyAlignment="1">
      <alignment horizontal="center" vertical="top"/>
    </xf>
    <xf numFmtId="0" fontId="21" fillId="0" borderId="215" xfId="0" applyFont="1" applyFill="1" applyBorder="1" applyAlignment="1">
      <alignment horizontal="center" vertical="top"/>
    </xf>
    <xf numFmtId="0" fontId="52" fillId="0" borderId="216" xfId="0" applyFont="1" applyBorder="1" applyAlignment="1">
      <alignment horizontal="right" vertical="center" indent="1"/>
    </xf>
    <xf numFmtId="0" fontId="52" fillId="0" borderId="0" xfId="0" applyFont="1" applyBorder="1" applyAlignment="1">
      <alignment horizontal="right" vertical="center" indent="1"/>
    </xf>
    <xf numFmtId="167" fontId="52" fillId="0" borderId="120" xfId="0" applyNumberFormat="1" applyFont="1" applyBorder="1" applyAlignment="1" applyProtection="1">
      <alignment horizontal="left" vertical="center"/>
      <protection locked="0"/>
    </xf>
    <xf numFmtId="167" fontId="52" fillId="0" borderId="217" xfId="0" applyNumberFormat="1" applyFont="1" applyBorder="1" applyAlignment="1" applyProtection="1">
      <alignment horizontal="left" vertical="center"/>
      <protection locked="0"/>
    </xf>
    <xf numFmtId="2" fontId="20" fillId="0" borderId="26" xfId="0" applyNumberFormat="1" applyFont="1" applyBorder="1" applyAlignment="1" applyProtection="1">
      <alignment horizontal="center" vertical="center"/>
      <protection hidden="1"/>
    </xf>
    <xf numFmtId="0" fontId="20" fillId="0" borderId="187" xfId="0" applyFont="1" applyBorder="1" applyAlignment="1" applyProtection="1">
      <alignment horizontal="center" vertical="center"/>
      <protection hidden="1"/>
    </xf>
    <xf numFmtId="0" fontId="47" fillId="0" borderId="6" xfId="0" applyFont="1" applyBorder="1" applyAlignment="1" applyProtection="1">
      <alignment horizontal="center" vertical="center" wrapText="1"/>
      <protection hidden="1"/>
    </xf>
    <xf numFmtId="0" fontId="47" fillId="0" borderId="175" xfId="0" applyFont="1" applyBorder="1" applyAlignment="1" applyProtection="1">
      <alignment horizontal="center" vertical="center" wrapText="1"/>
      <protection hidden="1"/>
    </xf>
    <xf numFmtId="0" fontId="20" fillId="2" borderId="12" xfId="0" applyFont="1" applyFill="1" applyBorder="1" applyAlignment="1" applyProtection="1">
      <alignment horizontal="left" vertical="center" wrapText="1" indent="2"/>
      <protection hidden="1"/>
    </xf>
    <xf numFmtId="0" fontId="20" fillId="2" borderId="10" xfId="0" applyFont="1" applyFill="1" applyBorder="1" applyAlignment="1" applyProtection="1">
      <alignment horizontal="left" indent="2"/>
      <protection hidden="1"/>
    </xf>
    <xf numFmtId="0" fontId="77" fillId="2" borderId="179" xfId="0" applyNumberFormat="1" applyFont="1" applyFill="1" applyBorder="1" applyAlignment="1" applyProtection="1">
      <alignment horizontal="center" vertical="center" wrapText="1"/>
      <protection hidden="1"/>
    </xf>
    <xf numFmtId="0" fontId="21" fillId="2" borderId="180" xfId="0" applyFont="1" applyFill="1" applyBorder="1" applyAlignment="1" applyProtection="1">
      <alignment horizontal="right"/>
      <protection hidden="1"/>
    </xf>
    <xf numFmtId="0" fontId="0" fillId="0" borderId="323" xfId="0" applyBorder="1" applyProtection="1">
      <protection hidden="1"/>
    </xf>
    <xf numFmtId="0" fontId="19" fillId="5" borderId="181" xfId="0" applyFont="1" applyFill="1" applyBorder="1" applyAlignment="1" applyProtection="1">
      <alignment horizontal="left" vertical="top" indent="2"/>
      <protection locked="0" hidden="1"/>
    </xf>
    <xf numFmtId="0" fontId="0" fillId="0" borderId="182" xfId="0" applyBorder="1" applyProtection="1">
      <protection locked="0" hidden="1"/>
    </xf>
    <xf numFmtId="0" fontId="0" fillId="0" borderId="183" xfId="0" applyBorder="1" applyProtection="1">
      <protection locked="0" hidden="1"/>
    </xf>
    <xf numFmtId="0" fontId="0" fillId="0" borderId="67" xfId="0" applyBorder="1" applyProtection="1">
      <protection locked="0" hidden="1"/>
    </xf>
    <xf numFmtId="0" fontId="77" fillId="2" borderId="184" xfId="0" applyNumberFormat="1" applyFont="1" applyFill="1" applyBorder="1" applyAlignment="1" applyProtection="1">
      <alignment horizontal="center" vertical="center"/>
      <protection hidden="1"/>
    </xf>
    <xf numFmtId="0" fontId="77" fillId="2" borderId="185" xfId="0" applyNumberFormat="1" applyFont="1" applyFill="1" applyBorder="1" applyAlignment="1" applyProtection="1">
      <alignment horizontal="center" vertical="center"/>
      <protection hidden="1"/>
    </xf>
    <xf numFmtId="0" fontId="21" fillId="5" borderId="186" xfId="0" applyFont="1" applyFill="1" applyBorder="1" applyAlignment="1" applyProtection="1">
      <alignment horizontal="left" vertical="top"/>
      <protection hidden="1"/>
    </xf>
    <xf numFmtId="0" fontId="0" fillId="0" borderId="306" xfId="0" applyBorder="1" applyProtection="1">
      <protection hidden="1"/>
    </xf>
    <xf numFmtId="0" fontId="19" fillId="2" borderId="5" xfId="0" applyFont="1" applyFill="1" applyBorder="1" applyAlignment="1" applyProtection="1">
      <alignment horizontal="center" vertical="center" wrapText="1"/>
      <protection hidden="1"/>
    </xf>
    <xf numFmtId="0" fontId="20" fillId="2" borderId="26" xfId="0" applyFont="1" applyFill="1" applyBorder="1" applyAlignment="1" applyProtection="1">
      <alignment horizontal="center" vertical="center"/>
      <protection hidden="1"/>
    </xf>
    <xf numFmtId="0" fontId="20" fillId="2" borderId="187" xfId="0" applyFont="1" applyFill="1" applyBorder="1" applyAlignment="1" applyProtection="1">
      <alignment horizontal="center" vertical="center"/>
      <protection hidden="1"/>
    </xf>
    <xf numFmtId="0" fontId="207" fillId="0" borderId="0" xfId="0" applyFont="1" applyAlignment="1" applyProtection="1">
      <alignment horizontal="center"/>
      <protection hidden="1"/>
    </xf>
    <xf numFmtId="0" fontId="20" fillId="2" borderId="333" xfId="0" applyFont="1" applyFill="1" applyBorder="1" applyAlignment="1" applyProtection="1">
      <alignment horizontal="center" vertical="center"/>
      <protection hidden="1"/>
    </xf>
    <xf numFmtId="0" fontId="20" fillId="2" borderId="334" xfId="0" applyFont="1" applyFill="1" applyBorder="1" applyAlignment="1" applyProtection="1">
      <alignment horizontal="center" vertical="center"/>
      <protection hidden="1"/>
    </xf>
    <xf numFmtId="0" fontId="5" fillId="0" borderId="0" xfId="0" applyFont="1" applyFill="1" applyBorder="1" applyAlignment="1" applyProtection="1">
      <alignment horizontal="right" wrapText="1"/>
      <protection hidden="1"/>
    </xf>
    <xf numFmtId="49" fontId="124" fillId="0" borderId="0" xfId="0" applyNumberFormat="1" applyFont="1" applyFill="1" applyBorder="1" applyAlignment="1" applyProtection="1">
      <alignment horizontal="left"/>
      <protection locked="0"/>
    </xf>
    <xf numFmtId="166" fontId="45" fillId="2" borderId="6" xfId="0" applyNumberFormat="1" applyFont="1" applyFill="1" applyBorder="1" applyAlignment="1" applyProtection="1">
      <alignment horizontal="center" vertical="center" wrapText="1"/>
      <protection hidden="1"/>
    </xf>
    <xf numFmtId="166" fontId="45" fillId="2" borderId="58" xfId="0" applyNumberFormat="1" applyFont="1" applyFill="1" applyBorder="1" applyAlignment="1" applyProtection="1">
      <alignment horizontal="center" vertical="center" wrapText="1"/>
      <protection hidden="1"/>
    </xf>
    <xf numFmtId="1" fontId="50" fillId="2" borderId="45" xfId="0" applyNumberFormat="1" applyFont="1" applyFill="1" applyBorder="1" applyAlignment="1" applyProtection="1">
      <alignment horizontal="right" vertical="center"/>
      <protection hidden="1"/>
    </xf>
    <xf numFmtId="0" fontId="125" fillId="0" borderId="0" xfId="0" applyNumberFormat="1" applyFont="1" applyFill="1" applyBorder="1" applyAlignment="1" applyProtection="1">
      <alignment horizontal="left" vertical="center" wrapText="1"/>
      <protection locked="0" hidden="1"/>
    </xf>
    <xf numFmtId="0" fontId="133" fillId="2" borderId="2" xfId="42" applyFont="1" applyFill="1" applyBorder="1" applyAlignment="1" applyProtection="1">
      <alignment horizontal="left" vertical="center" indent="2"/>
      <protection hidden="1"/>
    </xf>
    <xf numFmtId="2" fontId="1" fillId="2" borderId="2" xfId="42" applyNumberFormat="1" applyFont="1" applyFill="1" applyBorder="1" applyAlignment="1" applyProtection="1">
      <alignment horizontal="center" vertical="center"/>
      <protection hidden="1"/>
    </xf>
    <xf numFmtId="2" fontId="1" fillId="2" borderId="58" xfId="42" applyNumberFormat="1" applyFont="1" applyFill="1" applyBorder="1" applyAlignment="1" applyProtection="1">
      <alignment horizontal="center" vertical="center"/>
      <protection hidden="1"/>
    </xf>
    <xf numFmtId="2" fontId="1" fillId="2" borderId="22" xfId="42" applyNumberFormat="1" applyFont="1" applyFill="1" applyBorder="1" applyAlignment="1" applyProtection="1">
      <alignment horizontal="center" vertical="center"/>
      <protection hidden="1"/>
    </xf>
    <xf numFmtId="0" fontId="23" fillId="2" borderId="28" xfId="42" applyFont="1" applyFill="1" applyBorder="1" applyAlignment="1" applyProtection="1">
      <alignment horizontal="right" wrapText="1"/>
      <protection locked="0"/>
    </xf>
    <xf numFmtId="0" fontId="44" fillId="2" borderId="2" xfId="42" applyFont="1" applyFill="1" applyBorder="1" applyAlignment="1" applyProtection="1">
      <alignment horizontal="center" vertical="center"/>
      <protection hidden="1"/>
    </xf>
    <xf numFmtId="0" fontId="24" fillId="2" borderId="2" xfId="42" applyFont="1" applyFill="1" applyBorder="1" applyAlignment="1" applyProtection="1">
      <alignment horizontal="center" vertical="center"/>
      <protection hidden="1"/>
    </xf>
    <xf numFmtId="0" fontId="24" fillId="2" borderId="58" xfId="42" applyFont="1" applyFill="1" applyBorder="1" applyAlignment="1" applyProtection="1">
      <alignment horizontal="center" vertical="center"/>
      <protection hidden="1"/>
    </xf>
    <xf numFmtId="0" fontId="24" fillId="2" borderId="22" xfId="42" applyFont="1" applyFill="1" applyBorder="1" applyAlignment="1" applyProtection="1">
      <alignment horizontal="center" vertical="center"/>
      <protection hidden="1"/>
    </xf>
    <xf numFmtId="0" fontId="23" fillId="2" borderId="2" xfId="42" applyFont="1" applyFill="1" applyBorder="1" applyAlignment="1" applyProtection="1">
      <alignment horizontal="left" vertical="center" indent="2"/>
      <protection hidden="1"/>
    </xf>
    <xf numFmtId="0" fontId="23" fillId="14" borderId="2" xfId="42" applyFont="1" applyFill="1" applyBorder="1" applyAlignment="1" applyProtection="1">
      <alignment horizontal="center" vertical="center"/>
      <protection locked="0" hidden="1"/>
    </xf>
    <xf numFmtId="0" fontId="43" fillId="14" borderId="58" xfId="42" applyFont="1" applyFill="1" applyBorder="1" applyAlignment="1" applyProtection="1">
      <alignment horizontal="center"/>
      <protection locked="0" hidden="1"/>
    </xf>
    <xf numFmtId="0" fontId="43" fillId="14" borderId="22" xfId="42" applyFont="1" applyFill="1" applyBorder="1" applyAlignment="1" applyProtection="1">
      <alignment horizontal="center"/>
      <protection locked="0" hidden="1"/>
    </xf>
    <xf numFmtId="0" fontId="214" fillId="25" borderId="263" xfId="42" applyFont="1" applyFill="1" applyBorder="1" applyAlignment="1">
      <alignment horizontal="left" vertical="center" wrapText="1"/>
    </xf>
    <xf numFmtId="0" fontId="214" fillId="25" borderId="264" xfId="42" applyFont="1" applyFill="1" applyBorder="1" applyAlignment="1">
      <alignment horizontal="left" vertical="center" wrapText="1"/>
    </xf>
    <xf numFmtId="0" fontId="214" fillId="25" borderId="262" xfId="42" applyFont="1" applyFill="1" applyBorder="1" applyAlignment="1">
      <alignment horizontal="left" vertical="center" wrapText="1"/>
    </xf>
    <xf numFmtId="0" fontId="23" fillId="2" borderId="325" xfId="42" applyFont="1" applyFill="1" applyBorder="1" applyAlignment="1" applyProtection="1">
      <alignment horizontal="left"/>
      <protection locked="0"/>
    </xf>
    <xf numFmtId="0" fontId="30" fillId="26" borderId="208" xfId="42" applyNumberFormat="1" applyFont="1" applyFill="1" applyBorder="1" applyAlignment="1" applyProtection="1">
      <alignment horizontal="right" vertical="center" wrapText="1"/>
      <protection hidden="1"/>
    </xf>
    <xf numFmtId="0" fontId="30" fillId="26" borderId="261" xfId="42" applyNumberFormat="1" applyFont="1" applyFill="1" applyBorder="1" applyAlignment="1" applyProtection="1">
      <alignment horizontal="right" vertical="center" wrapText="1"/>
      <protection hidden="1"/>
    </xf>
    <xf numFmtId="0" fontId="35" fillId="2" borderId="18" xfId="42" applyFont="1" applyFill="1" applyBorder="1" applyAlignment="1" applyProtection="1">
      <alignment vertical="center" wrapText="1"/>
      <protection hidden="1"/>
    </xf>
    <xf numFmtId="0" fontId="35" fillId="2" borderId="22" xfId="42" applyFont="1" applyFill="1" applyBorder="1" applyAlignment="1" applyProtection="1">
      <alignment vertical="center" wrapText="1"/>
      <protection hidden="1"/>
    </xf>
    <xf numFmtId="0" fontId="35" fillId="2" borderId="211" xfId="42" applyFont="1" applyFill="1" applyBorder="1" applyAlignment="1" applyProtection="1">
      <alignment vertical="center" wrapText="1"/>
      <protection hidden="1"/>
    </xf>
    <xf numFmtId="0" fontId="35" fillId="2" borderId="25" xfId="42" applyFont="1" applyFill="1" applyBorder="1" applyAlignment="1" applyProtection="1">
      <alignment vertical="center" wrapText="1"/>
      <protection hidden="1"/>
    </xf>
    <xf numFmtId="4" fontId="24" fillId="2" borderId="260" xfId="42" applyNumberFormat="1" applyFont="1" applyFill="1" applyBorder="1" applyAlignment="1" applyProtection="1">
      <alignment horizontal="right" vertical="center"/>
      <protection hidden="1"/>
    </xf>
    <xf numFmtId="4" fontId="24" fillId="2" borderId="1" xfId="42" applyNumberFormat="1" applyFont="1" applyFill="1" applyBorder="1" applyAlignment="1" applyProtection="1">
      <alignment horizontal="right" vertical="center"/>
      <protection hidden="1"/>
    </xf>
    <xf numFmtId="4" fontId="28" fillId="5" borderId="57" xfId="42" applyNumberFormat="1" applyFont="1" applyFill="1" applyBorder="1" applyAlignment="1" applyProtection="1">
      <alignment horizontal="right" vertical="center"/>
      <protection locked="0"/>
    </xf>
    <xf numFmtId="4" fontId="28" fillId="5" borderId="1" xfId="42" applyNumberFormat="1" applyFont="1" applyFill="1" applyBorder="1" applyAlignment="1" applyProtection="1">
      <alignment horizontal="right" vertical="center"/>
      <protection locked="0"/>
    </xf>
    <xf numFmtId="170" fontId="24" fillId="2" borderId="55" xfId="4" applyNumberFormat="1" applyFont="1" applyFill="1" applyBorder="1" applyAlignment="1" applyProtection="1">
      <alignment horizontal="right" vertical="center"/>
      <protection hidden="1"/>
    </xf>
    <xf numFmtId="170" fontId="24" fillId="2" borderId="46" xfId="4" applyNumberFormat="1" applyFont="1" applyFill="1" applyBorder="1" applyAlignment="1" applyProtection="1">
      <alignment horizontal="right" vertical="center"/>
      <protection hidden="1"/>
    </xf>
    <xf numFmtId="4" fontId="28" fillId="5" borderId="25" xfId="42" applyNumberFormat="1" applyFont="1" applyFill="1" applyBorder="1" applyAlignment="1" applyProtection="1">
      <alignment horizontal="center" vertical="center"/>
      <protection locked="0"/>
    </xf>
    <xf numFmtId="4" fontId="28" fillId="5" borderId="21" xfId="42" applyNumberFormat="1" applyFont="1" applyFill="1" applyBorder="1" applyAlignment="1" applyProtection="1">
      <alignment horizontal="center" vertical="center"/>
      <protection locked="0"/>
    </xf>
    <xf numFmtId="4" fontId="28" fillId="5" borderId="57" xfId="42" applyNumberFormat="1" applyFont="1" applyFill="1" applyBorder="1" applyAlignment="1" applyProtection="1">
      <alignment horizontal="center" vertical="center"/>
      <protection locked="0"/>
    </xf>
    <xf numFmtId="4" fontId="28" fillId="5" borderId="1" xfId="42" applyNumberFormat="1" applyFont="1" applyFill="1" applyBorder="1" applyAlignment="1" applyProtection="1">
      <alignment horizontal="center" vertical="center"/>
      <protection locked="0"/>
    </xf>
    <xf numFmtId="0" fontId="35" fillId="2" borderId="255" xfId="42" applyFont="1" applyFill="1" applyBorder="1" applyAlignment="1" applyProtection="1">
      <alignment horizontal="center" vertical="center" wrapText="1"/>
      <protection hidden="1"/>
    </xf>
    <xf numFmtId="0" fontId="35" fillId="2" borderId="256" xfId="42" applyFont="1" applyFill="1" applyBorder="1" applyAlignment="1" applyProtection="1">
      <alignment horizontal="center" vertical="center" wrapText="1"/>
      <protection hidden="1"/>
    </xf>
    <xf numFmtId="0" fontId="24" fillId="2" borderId="257" xfId="42" applyFont="1" applyFill="1" applyBorder="1" applyAlignment="1" applyProtection="1">
      <alignment horizontal="center" vertical="center" wrapText="1"/>
      <protection hidden="1"/>
    </xf>
    <xf numFmtId="0" fontId="24" fillId="2" borderId="46" xfId="42" applyFont="1" applyFill="1" applyBorder="1" applyAlignment="1" applyProtection="1">
      <alignment horizontal="center" vertical="center" wrapText="1"/>
      <protection hidden="1"/>
    </xf>
    <xf numFmtId="0" fontId="29" fillId="2" borderId="211" xfId="42" applyFont="1" applyFill="1" applyBorder="1" applyAlignment="1" applyProtection="1">
      <alignment vertical="center"/>
      <protection hidden="1"/>
    </xf>
    <xf numFmtId="0" fontId="29" fillId="2" borderId="25" xfId="42" applyFont="1" applyFill="1" applyBorder="1" applyAlignment="1" applyProtection="1">
      <alignment vertical="center"/>
      <protection hidden="1"/>
    </xf>
    <xf numFmtId="4" fontId="24" fillId="0" borderId="57" xfId="42" applyNumberFormat="1" applyFont="1" applyFill="1" applyBorder="1" applyAlignment="1" applyProtection="1">
      <alignment horizontal="right" vertical="center"/>
    </xf>
    <xf numFmtId="4" fontId="24" fillId="0" borderId="1" xfId="42" applyNumberFormat="1" applyFont="1" applyFill="1" applyBorder="1" applyAlignment="1" applyProtection="1">
      <alignment horizontal="right" vertical="center"/>
    </xf>
    <xf numFmtId="0" fontId="30" fillId="2" borderId="208" xfId="42" applyFont="1" applyFill="1" applyBorder="1" applyAlignment="1" applyProtection="1">
      <alignment horizontal="left" vertical="center" wrapText="1"/>
      <protection hidden="1"/>
    </xf>
    <xf numFmtId="0" fontId="30" fillId="2" borderId="21" xfId="42" applyFont="1" applyFill="1" applyBorder="1" applyAlignment="1" applyProtection="1">
      <alignment horizontal="left" vertical="center" wrapText="1"/>
      <protection hidden="1"/>
    </xf>
    <xf numFmtId="0" fontId="5" fillId="2" borderId="0" xfId="42" applyFont="1" applyFill="1" applyAlignment="1" applyProtection="1">
      <alignment horizontal="left" vertical="center" wrapText="1" indent="1"/>
      <protection hidden="1"/>
    </xf>
    <xf numFmtId="1" fontId="171" fillId="2" borderId="0" xfId="42" applyNumberFormat="1" applyFont="1" applyFill="1" applyAlignment="1" applyProtection="1">
      <alignment horizontal="center" vertical="center"/>
      <protection hidden="1"/>
    </xf>
    <xf numFmtId="0" fontId="171" fillId="2" borderId="0" xfId="42" applyNumberFormat="1" applyFont="1" applyFill="1" applyAlignment="1" applyProtection="1">
      <alignment horizontal="center" vertical="center"/>
      <protection hidden="1"/>
    </xf>
    <xf numFmtId="0" fontId="10" fillId="2" borderId="0" xfId="42" applyFont="1" applyFill="1" applyAlignment="1" applyProtection="1">
      <alignment horizontal="center"/>
      <protection hidden="1"/>
    </xf>
    <xf numFmtId="0" fontId="10" fillId="2" borderId="0" xfId="42" applyFont="1" applyFill="1" applyAlignment="1" applyProtection="1">
      <alignment horizontal="right"/>
      <protection hidden="1"/>
    </xf>
    <xf numFmtId="0" fontId="68" fillId="2" borderId="0" xfId="42" applyFont="1" applyFill="1" applyAlignment="1" applyProtection="1">
      <alignment horizontal="center"/>
      <protection hidden="1"/>
    </xf>
    <xf numFmtId="0" fontId="35" fillId="2" borderId="273" xfId="42" applyFont="1" applyFill="1" applyBorder="1" applyAlignment="1" applyProtection="1">
      <alignment horizontal="center" vertical="center"/>
      <protection hidden="1"/>
    </xf>
    <xf numFmtId="0" fontId="35" fillId="2" borderId="19" xfId="42" applyFont="1" applyFill="1" applyBorder="1" applyAlignment="1" applyProtection="1">
      <alignment horizontal="center" vertical="center"/>
      <protection hidden="1"/>
    </xf>
    <xf numFmtId="0" fontId="29" fillId="2" borderId="271" xfId="42" applyFont="1" applyFill="1" applyBorder="1" applyAlignment="1" applyProtection="1">
      <protection hidden="1"/>
    </xf>
    <xf numFmtId="0" fontId="29" fillId="2" borderId="272" xfId="42" applyFont="1" applyFill="1" applyBorder="1" applyAlignment="1" applyProtection="1">
      <protection hidden="1"/>
    </xf>
    <xf numFmtId="0" fontId="35" fillId="2" borderId="208" xfId="42" applyFont="1" applyFill="1" applyBorder="1" applyAlignment="1" applyProtection="1">
      <alignment horizontal="left" vertical="center" wrapText="1"/>
      <protection hidden="1"/>
    </xf>
    <xf numFmtId="0" fontId="35" fillId="2" borderId="21" xfId="42" applyFont="1" applyFill="1" applyBorder="1" applyAlignment="1" applyProtection="1">
      <alignment horizontal="left" vertical="center" wrapText="1"/>
      <protection hidden="1"/>
    </xf>
    <xf numFmtId="4" fontId="28" fillId="5" borderId="25" xfId="42" applyNumberFormat="1" applyFont="1" applyFill="1" applyBorder="1" applyAlignment="1" applyProtection="1">
      <alignment horizontal="right" vertical="center"/>
      <protection locked="0"/>
    </xf>
    <xf numFmtId="4" fontId="28" fillId="5" borderId="67" xfId="42" applyNumberFormat="1" applyFont="1" applyFill="1" applyBorder="1" applyAlignment="1" applyProtection="1">
      <alignment horizontal="right" vertical="center"/>
      <protection locked="0"/>
    </xf>
    <xf numFmtId="4" fontId="28" fillId="5" borderId="21" xfId="42" applyNumberFormat="1" applyFont="1" applyFill="1" applyBorder="1" applyAlignment="1" applyProtection="1">
      <alignment horizontal="right" vertical="center"/>
      <protection locked="0"/>
    </xf>
    <xf numFmtId="0" fontId="35" fillId="2" borderId="27" xfId="42" applyFont="1" applyFill="1" applyBorder="1" applyAlignment="1" applyProtection="1">
      <alignment horizontal="left" vertical="center" wrapText="1"/>
      <protection hidden="1"/>
    </xf>
    <xf numFmtId="170" fontId="29" fillId="2" borderId="55" xfId="4" applyNumberFormat="1" applyFont="1" applyFill="1" applyBorder="1" applyAlignment="1" applyProtection="1">
      <alignment vertical="center"/>
      <protection hidden="1"/>
    </xf>
    <xf numFmtId="170" fontId="29" fillId="2" borderId="63" xfId="4" applyNumberFormat="1" applyFont="1" applyFill="1" applyBorder="1" applyAlignment="1" applyProtection="1">
      <alignment vertical="center"/>
      <protection hidden="1"/>
    </xf>
    <xf numFmtId="0" fontId="35" fillId="2" borderId="0" xfId="42" applyFont="1" applyFill="1" applyBorder="1" applyAlignment="1" applyProtection="1">
      <alignment horizontal="right" vertical="center" wrapText="1"/>
      <protection hidden="1"/>
    </xf>
    <xf numFmtId="0" fontId="35" fillId="2" borderId="321" xfId="42" applyFont="1" applyFill="1" applyBorder="1" applyAlignment="1" applyProtection="1">
      <alignment horizontal="right" vertical="center" wrapText="1"/>
      <protection hidden="1"/>
    </xf>
    <xf numFmtId="4" fontId="28" fillId="5" borderId="66" xfId="42" applyNumberFormat="1" applyFont="1" applyFill="1" applyBorder="1" applyAlignment="1" applyProtection="1">
      <alignment horizontal="right" vertical="center"/>
      <protection locked="0"/>
    </xf>
    <xf numFmtId="170" fontId="29" fillId="2" borderId="55" xfId="4" applyNumberFormat="1" applyFont="1" applyFill="1" applyBorder="1" applyAlignment="1" applyProtection="1">
      <alignment horizontal="right" vertical="center"/>
      <protection hidden="1"/>
    </xf>
    <xf numFmtId="170" fontId="29" fillId="2" borderId="63" xfId="4" applyNumberFormat="1" applyFont="1" applyFill="1" applyBorder="1" applyAlignment="1" applyProtection="1">
      <alignment horizontal="right" vertical="center"/>
      <protection hidden="1"/>
    </xf>
    <xf numFmtId="170" fontId="24" fillId="2" borderId="257" xfId="4" applyNumberFormat="1" applyFont="1" applyFill="1" applyBorder="1" applyAlignment="1" applyProtection="1">
      <alignment vertical="center"/>
      <protection hidden="1"/>
    </xf>
    <xf numFmtId="170" fontId="24" fillId="2" borderId="46" xfId="4" applyNumberFormat="1" applyFont="1" applyFill="1" applyBorder="1" applyAlignment="1" applyProtection="1">
      <alignment vertical="center"/>
      <protection hidden="1"/>
    </xf>
    <xf numFmtId="170" fontId="29" fillId="2" borderId="46" xfId="4" applyNumberFormat="1" applyFont="1" applyFill="1" applyBorder="1" applyAlignment="1" applyProtection="1">
      <alignment vertical="center"/>
      <protection hidden="1"/>
    </xf>
    <xf numFmtId="0" fontId="2" fillId="0" borderId="58" xfId="66" applyNumberFormat="1" applyFont="1" applyFill="1" applyBorder="1" applyAlignment="1" applyProtection="1">
      <alignment horizontal="center" vertical="center"/>
    </xf>
    <xf numFmtId="0" fontId="2" fillId="0" borderId="18" xfId="66" applyNumberFormat="1" applyFont="1" applyFill="1" applyBorder="1" applyAlignment="1" applyProtection="1">
      <alignment horizontal="center" vertical="center"/>
    </xf>
    <xf numFmtId="0" fontId="2" fillId="0" borderId="22" xfId="66" applyNumberFormat="1" applyFont="1" applyFill="1" applyBorder="1" applyAlignment="1" applyProtection="1">
      <alignment horizontal="center" vertical="center"/>
    </xf>
    <xf numFmtId="0" fontId="198" fillId="0" borderId="208" xfId="66" applyNumberFormat="1" applyFont="1" applyFill="1" applyBorder="1" applyAlignment="1" applyProtection="1">
      <alignment horizontal="center" vertical="center"/>
    </xf>
    <xf numFmtId="0" fontId="2" fillId="14" borderId="58" xfId="66" applyNumberFormat="1" applyFont="1" applyFill="1" applyBorder="1" applyAlignment="1" applyProtection="1">
      <alignment horizontal="left" vertical="center" indent="1"/>
      <protection locked="0"/>
    </xf>
    <xf numFmtId="0" fontId="2" fillId="14" borderId="18" xfId="66" applyNumberFormat="1" applyFont="1" applyFill="1" applyBorder="1" applyAlignment="1" applyProtection="1">
      <alignment horizontal="left" vertical="center" indent="1"/>
      <protection locked="0"/>
    </xf>
    <xf numFmtId="0" fontId="2" fillId="14" borderId="22" xfId="66" applyNumberFormat="1" applyFont="1" applyFill="1" applyBorder="1" applyAlignment="1" applyProtection="1">
      <alignment horizontal="left" vertical="center" indent="1"/>
      <protection locked="0"/>
    </xf>
    <xf numFmtId="0" fontId="0" fillId="0" borderId="0" xfId="66" applyNumberFormat="1" applyFont="1" applyFill="1" applyBorder="1" applyAlignment="1" applyProtection="1">
      <alignment horizontal="right" vertical="center"/>
    </xf>
    <xf numFmtId="0" fontId="2" fillId="0" borderId="0" xfId="66" applyNumberFormat="1" applyFont="1" applyFill="1" applyBorder="1" applyAlignment="1" applyProtection="1">
      <alignment horizontal="right" vertical="center"/>
    </xf>
    <xf numFmtId="0" fontId="12" fillId="0" borderId="58" xfId="66" applyNumberFormat="1" applyFont="1" applyFill="1" applyBorder="1" applyAlignment="1" applyProtection="1">
      <alignment horizontal="left" vertical="center" indent="1"/>
      <protection locked="0"/>
    </xf>
    <xf numFmtId="0" fontId="12" fillId="0" borderId="18" xfId="66" applyNumberFormat="1" applyFont="1" applyFill="1" applyBorder="1" applyAlignment="1" applyProtection="1">
      <alignment horizontal="left" vertical="center" indent="1"/>
      <protection locked="0"/>
    </xf>
    <xf numFmtId="0" fontId="12" fillId="0" borderId="22" xfId="66" applyNumberFormat="1" applyFont="1" applyFill="1" applyBorder="1" applyAlignment="1" applyProtection="1">
      <alignment horizontal="left" vertical="center" indent="1"/>
      <protection locked="0"/>
    </xf>
    <xf numFmtId="0" fontId="196" fillId="0" borderId="2" xfId="66" applyNumberFormat="1" applyFont="1" applyFill="1" applyBorder="1" applyAlignment="1" applyProtection="1">
      <alignment horizontal="center" vertical="center" wrapText="1"/>
      <protection locked="0"/>
    </xf>
    <xf numFmtId="0" fontId="12" fillId="0" borderId="93" xfId="66" quotePrefix="1" applyNumberFormat="1" applyFont="1" applyFill="1" applyBorder="1" applyAlignment="1" applyProtection="1">
      <alignment horizontal="left" vertical="center"/>
    </xf>
    <xf numFmtId="0" fontId="12" fillId="0" borderId="0" xfId="66" quotePrefix="1" applyNumberFormat="1" applyFont="1" applyFill="1" applyBorder="1" applyAlignment="1" applyProtection="1">
      <alignment horizontal="left" vertical="center"/>
    </xf>
    <xf numFmtId="0" fontId="0" fillId="14" borderId="309" xfId="67" applyNumberFormat="1" applyFont="1" applyFill="1" applyBorder="1" applyAlignment="1" applyProtection="1">
      <alignment horizontal="left" vertical="center" indent="1"/>
      <protection locked="0"/>
    </xf>
    <xf numFmtId="0" fontId="2" fillId="14" borderId="309" xfId="67" applyNumberFormat="1" applyFont="1" applyFill="1" applyBorder="1" applyAlignment="1" applyProtection="1">
      <alignment horizontal="left" vertical="center" indent="1"/>
      <protection locked="0"/>
    </xf>
    <xf numFmtId="0" fontId="2" fillId="0" borderId="2" xfId="66" applyNumberFormat="1" applyFont="1" applyFill="1" applyBorder="1" applyAlignment="1" applyProtection="1">
      <alignment horizontal="center" vertical="center" textRotation="90" wrapText="1"/>
      <protection locked="0"/>
    </xf>
    <xf numFmtId="0" fontId="12" fillId="0" borderId="58" xfId="66" applyNumberFormat="1" applyFont="1" applyFill="1" applyBorder="1" applyAlignment="1" applyProtection="1">
      <alignment vertical="center"/>
      <protection locked="0"/>
    </xf>
    <xf numFmtId="0" fontId="12" fillId="0" borderId="22" xfId="66" applyNumberFormat="1" applyFont="1" applyFill="1" applyBorder="1" applyAlignment="1" applyProtection="1">
      <alignment vertical="center"/>
      <protection locked="0"/>
    </xf>
    <xf numFmtId="0" fontId="12" fillId="0" borderId="58" xfId="66" quotePrefix="1" applyNumberFormat="1" applyFont="1" applyFill="1" applyBorder="1" applyAlignment="1" applyProtection="1">
      <alignment vertical="center"/>
      <protection locked="0"/>
    </xf>
    <xf numFmtId="0" fontId="12" fillId="14" borderId="2" xfId="66" applyNumberFormat="1" applyFont="1" applyFill="1" applyBorder="1" applyAlignment="1" applyProtection="1">
      <alignment vertical="center" wrapText="1"/>
      <protection locked="0"/>
    </xf>
    <xf numFmtId="0" fontId="12" fillId="14" borderId="2" xfId="66" applyNumberFormat="1" applyFont="1" applyFill="1" applyBorder="1" applyAlignment="1" applyProtection="1">
      <alignment horizontal="left" vertical="center" wrapText="1"/>
      <protection locked="0"/>
    </xf>
    <xf numFmtId="0" fontId="190" fillId="0" borderId="58" xfId="66" applyNumberFormat="1" applyFont="1" applyFill="1" applyBorder="1" applyAlignment="1" applyProtection="1">
      <alignment horizontal="center" vertical="center"/>
    </xf>
    <xf numFmtId="0" fontId="190" fillId="0" borderId="18" xfId="66" applyNumberFormat="1" applyFont="1" applyFill="1" applyBorder="1" applyAlignment="1" applyProtection="1">
      <alignment horizontal="center" vertical="center"/>
    </xf>
    <xf numFmtId="0" fontId="190" fillId="0" borderId="22" xfId="66" applyNumberFormat="1" applyFont="1" applyFill="1" applyBorder="1" applyAlignment="1" applyProtection="1">
      <alignment horizontal="center" vertical="center"/>
    </xf>
    <xf numFmtId="0" fontId="2" fillId="0" borderId="318" xfId="66" applyNumberFormat="1" applyFont="1" applyFill="1" applyBorder="1" applyAlignment="1" applyProtection="1">
      <alignment horizontal="center" vertical="center" textRotation="90" wrapText="1"/>
      <protection locked="0"/>
    </xf>
    <xf numFmtId="0" fontId="2" fillId="0" borderId="66" xfId="66" applyNumberFormat="1" applyFont="1" applyFill="1" applyBorder="1" applyAlignment="1" applyProtection="1">
      <alignment horizontal="center" vertical="center" textRotation="90" wrapText="1"/>
      <protection locked="0"/>
    </xf>
    <xf numFmtId="0" fontId="2" fillId="0" borderId="305" xfId="66" applyNumberFormat="1" applyFont="1" applyFill="1" applyBorder="1" applyAlignment="1" applyProtection="1">
      <alignment horizontal="center" vertical="center" textRotation="90" wrapText="1"/>
      <protection locked="0"/>
    </xf>
    <xf numFmtId="0" fontId="94" fillId="0" borderId="313" xfId="66" applyNumberFormat="1" applyFont="1" applyFill="1" applyBorder="1" applyAlignment="1" applyProtection="1">
      <alignment horizontal="center" vertical="center"/>
    </xf>
    <xf numFmtId="0" fontId="94" fillId="0" borderId="18" xfId="66" applyNumberFormat="1" applyFont="1" applyFill="1" applyBorder="1" applyAlignment="1" applyProtection="1">
      <alignment horizontal="center" vertical="center"/>
    </xf>
    <xf numFmtId="0" fontId="94" fillId="0" borderId="22" xfId="66" applyNumberFormat="1" applyFont="1" applyFill="1" applyBorder="1" applyAlignment="1" applyProtection="1">
      <alignment horizontal="center" vertical="center"/>
    </xf>
    <xf numFmtId="0" fontId="197" fillId="0" borderId="0" xfId="66" applyNumberFormat="1" applyFont="1" applyFill="1" applyBorder="1" applyAlignment="1" applyProtection="1">
      <alignment horizontal="left" vertical="center" wrapText="1"/>
    </xf>
    <xf numFmtId="0" fontId="12" fillId="14" borderId="58" xfId="66" applyNumberFormat="1" applyFont="1" applyFill="1" applyBorder="1" applyAlignment="1" applyProtection="1">
      <alignment vertical="center"/>
      <protection locked="0"/>
    </xf>
    <xf numFmtId="0" fontId="12" fillId="14" borderId="22" xfId="66" applyNumberFormat="1" applyFont="1" applyFill="1" applyBorder="1" applyAlignment="1" applyProtection="1">
      <alignment vertical="center"/>
      <protection locked="0"/>
    </xf>
    <xf numFmtId="0" fontId="2" fillId="0" borderId="57" xfId="66" applyNumberFormat="1" applyFont="1" applyFill="1" applyBorder="1" applyAlignment="1" applyProtection="1">
      <alignment horizontal="center" vertical="center"/>
    </xf>
    <xf numFmtId="0" fontId="2" fillId="0" borderId="305" xfId="66" applyNumberFormat="1" applyFont="1" applyFill="1" applyBorder="1" applyAlignment="1" applyProtection="1">
      <alignment horizontal="center" vertical="center"/>
    </xf>
    <xf numFmtId="0" fontId="201" fillId="0" borderId="0" xfId="66" applyNumberFormat="1" applyFont="1" applyFill="1" applyBorder="1" applyAlignment="1" applyProtection="1">
      <alignment horizontal="right" vertical="center"/>
    </xf>
    <xf numFmtId="0" fontId="2" fillId="0" borderId="56" xfId="66" applyNumberFormat="1" applyFont="1" applyFill="1" applyBorder="1" applyAlignment="1" applyProtection="1">
      <alignment horizontal="left" vertical="center" indent="1"/>
    </xf>
    <xf numFmtId="0" fontId="2" fillId="0" borderId="24" xfId="66" applyNumberFormat="1" applyFont="1" applyFill="1" applyBorder="1" applyAlignment="1" applyProtection="1">
      <alignment horizontal="left" vertical="center" indent="1"/>
    </xf>
    <xf numFmtId="0" fontId="2" fillId="0" borderId="51" xfId="66" applyNumberFormat="1" applyFont="1" applyFill="1" applyBorder="1" applyAlignment="1" applyProtection="1">
      <alignment horizontal="left" vertical="center" indent="1"/>
    </xf>
    <xf numFmtId="0" fontId="2" fillId="0" borderId="20" xfId="66" applyNumberFormat="1" applyFont="1" applyFill="1" applyBorder="1" applyAlignment="1" applyProtection="1">
      <alignment horizontal="left" vertical="center" indent="1"/>
    </xf>
    <xf numFmtId="171" fontId="0" fillId="14" borderId="309" xfId="67" applyNumberFormat="1" applyFont="1" applyFill="1" applyBorder="1" applyAlignment="1" applyProtection="1">
      <alignment horizontal="left" vertical="center" indent="1"/>
      <protection locked="0"/>
    </xf>
    <xf numFmtId="171" fontId="2" fillId="14" borderId="309" xfId="67" applyNumberFormat="1" applyFont="1" applyFill="1" applyBorder="1" applyAlignment="1" applyProtection="1">
      <alignment horizontal="left" vertical="center" indent="1"/>
      <protection locked="0"/>
    </xf>
    <xf numFmtId="1" fontId="190" fillId="0" borderId="0" xfId="66" applyNumberFormat="1" applyFont="1" applyFill="1" applyBorder="1" applyAlignment="1" applyProtection="1">
      <alignment horizontal="center"/>
    </xf>
    <xf numFmtId="0" fontId="19" fillId="0" borderId="2" xfId="66" applyNumberFormat="1" applyFont="1" applyFill="1" applyBorder="1" applyAlignment="1" applyProtection="1">
      <alignment horizontal="center" vertical="center"/>
      <protection locked="0"/>
    </xf>
    <xf numFmtId="0" fontId="2" fillId="14" borderId="2" xfId="66" applyNumberFormat="1" applyFont="1" applyFill="1" applyBorder="1" applyAlignment="1" applyProtection="1">
      <alignment horizontal="left" vertical="center" indent="1"/>
      <protection locked="0"/>
    </xf>
    <xf numFmtId="14" fontId="2" fillId="14" borderId="309" xfId="67" applyNumberFormat="1" applyFont="1" applyFill="1" applyBorder="1" applyAlignment="1" applyProtection="1">
      <alignment horizontal="left" vertical="center" indent="1"/>
      <protection locked="0"/>
    </xf>
    <xf numFmtId="0" fontId="197" fillId="0" borderId="0" xfId="66" applyNumberFormat="1" applyFont="1" applyFill="1" applyBorder="1" applyAlignment="1" applyProtection="1">
      <alignment horizontal="center" vertical="center"/>
      <protection locked="0"/>
    </xf>
    <xf numFmtId="0" fontId="0" fillId="14" borderId="313" xfId="67" applyNumberFormat="1" applyFont="1" applyFill="1" applyBorder="1" applyAlignment="1" applyProtection="1">
      <alignment horizontal="left" vertical="center" indent="1"/>
      <protection locked="0"/>
    </xf>
    <xf numFmtId="0" fontId="2" fillId="14" borderId="18" xfId="67" applyNumberFormat="1" applyFont="1" applyFill="1" applyBorder="1" applyAlignment="1" applyProtection="1">
      <alignment horizontal="left" vertical="center" indent="1"/>
      <protection locked="0"/>
    </xf>
    <xf numFmtId="0" fontId="2" fillId="14" borderId="22" xfId="67" applyNumberFormat="1" applyFont="1" applyFill="1" applyBorder="1" applyAlignment="1" applyProtection="1">
      <alignment horizontal="left" vertical="center" indent="1"/>
      <protection locked="0"/>
    </xf>
    <xf numFmtId="0" fontId="2" fillId="14" borderId="313" xfId="67" applyNumberFormat="1" applyFont="1" applyFill="1" applyBorder="1" applyAlignment="1" applyProtection="1">
      <alignment horizontal="left" vertical="center" indent="1"/>
      <protection locked="0"/>
    </xf>
    <xf numFmtId="0" fontId="2" fillId="0" borderId="313" xfId="67" applyNumberFormat="1" applyFont="1" applyFill="1" applyBorder="1" applyAlignment="1" applyProtection="1">
      <alignment horizontal="left" vertical="center" indent="1"/>
      <protection locked="0"/>
    </xf>
    <xf numFmtId="0" fontId="2" fillId="0" borderId="18" xfId="67" applyNumberFormat="1" applyFont="1" applyFill="1" applyBorder="1" applyAlignment="1" applyProtection="1">
      <alignment horizontal="left" vertical="center" indent="1"/>
      <protection locked="0"/>
    </xf>
    <xf numFmtId="0" fontId="2" fillId="0" borderId="22" xfId="67" applyNumberFormat="1" applyFont="1" applyFill="1" applyBorder="1" applyAlignment="1" applyProtection="1">
      <alignment horizontal="left" vertical="center" indent="1"/>
      <protection locked="0"/>
    </xf>
    <xf numFmtId="0" fontId="0" fillId="14" borderId="313" xfId="66" applyNumberFormat="1" applyFont="1" applyFill="1" applyBorder="1" applyAlignment="1" applyProtection="1">
      <alignment horizontal="left" vertical="center" indent="1"/>
      <protection locked="0"/>
    </xf>
    <xf numFmtId="0" fontId="0" fillId="14" borderId="18" xfId="66" applyNumberFormat="1" applyFont="1" applyFill="1" applyBorder="1" applyAlignment="1" applyProtection="1">
      <alignment horizontal="left" vertical="center" indent="1"/>
      <protection locked="0"/>
    </xf>
    <xf numFmtId="0" fontId="0" fillId="14" borderId="22" xfId="66" applyNumberFormat="1" applyFont="1" applyFill="1" applyBorder="1" applyAlignment="1" applyProtection="1">
      <alignment horizontal="left" vertical="center" indent="1"/>
      <protection locked="0"/>
    </xf>
    <xf numFmtId="49" fontId="157" fillId="0" borderId="0" xfId="0" applyNumberFormat="1" applyFont="1" applyAlignment="1">
      <alignment horizontal="left"/>
    </xf>
    <xf numFmtId="0" fontId="157" fillId="0" borderId="0" xfId="0" applyNumberFormat="1" applyFont="1" applyAlignment="1">
      <alignment horizontal="left"/>
    </xf>
    <xf numFmtId="0" fontId="20" fillId="0" borderId="0" xfId="0" applyFont="1" applyAlignment="1">
      <alignment horizontal="right"/>
    </xf>
    <xf numFmtId="0" fontId="38" fillId="0" borderId="61" xfId="0" applyNumberFormat="1" applyFont="1" applyFill="1" applyBorder="1" applyAlignment="1" applyProtection="1">
      <alignment horizontal="center" vertical="center" wrapText="1"/>
      <protection locked="0"/>
    </xf>
    <xf numFmtId="0" fontId="23" fillId="0" borderId="44" xfId="0" applyNumberFormat="1" applyFont="1" applyFill="1" applyBorder="1" applyAlignment="1" applyProtection="1">
      <alignment horizontal="center" vertical="center" wrapText="1"/>
      <protection locked="0"/>
    </xf>
    <xf numFmtId="0" fontId="23" fillId="0" borderId="66" xfId="0" applyNumberFormat="1" applyFont="1" applyFill="1" applyBorder="1" applyAlignment="1" applyProtection="1">
      <alignment horizontal="center" vertical="center" wrapText="1"/>
      <protection locked="0"/>
    </xf>
    <xf numFmtId="0" fontId="23" fillId="0" borderId="60" xfId="0" applyNumberFormat="1" applyFont="1" applyFill="1" applyBorder="1" applyAlignment="1" applyProtection="1">
      <alignment horizontal="center" vertical="center" wrapText="1"/>
      <protection locked="0"/>
    </xf>
    <xf numFmtId="12" fontId="38" fillId="0" borderId="44" xfId="0" applyNumberFormat="1" applyFont="1" applyFill="1" applyBorder="1" applyAlignment="1" applyProtection="1">
      <alignment horizontal="left" vertical="center" wrapText="1" indent="1"/>
      <protection locked="0"/>
    </xf>
    <xf numFmtId="12" fontId="38" fillId="0" borderId="66" xfId="0" applyNumberFormat="1" applyFont="1" applyFill="1" applyBorder="1" applyAlignment="1" applyProtection="1">
      <alignment horizontal="left" vertical="center" wrapText="1" indent="1"/>
      <protection locked="0"/>
    </xf>
    <xf numFmtId="12" fontId="38" fillId="0" borderId="60" xfId="0" applyNumberFormat="1" applyFont="1" applyFill="1" applyBorder="1" applyAlignment="1" applyProtection="1">
      <alignment horizontal="left" vertical="center" wrapText="1" indent="1"/>
      <protection locked="0"/>
    </xf>
    <xf numFmtId="0" fontId="43" fillId="0" borderId="44" xfId="0" applyNumberFormat="1" applyFont="1" applyFill="1" applyBorder="1" applyAlignment="1" applyProtection="1">
      <alignment horizontal="center" vertical="center" wrapText="1"/>
      <protection locked="0"/>
    </xf>
    <xf numFmtId="0" fontId="43" fillId="0" borderId="66" xfId="0" applyNumberFormat="1" applyFont="1" applyFill="1" applyBorder="1" applyAlignment="1" applyProtection="1">
      <alignment horizontal="center" vertical="center" wrapText="1"/>
      <protection locked="0"/>
    </xf>
    <xf numFmtId="0" fontId="43" fillId="0" borderId="60" xfId="0" applyNumberFormat="1" applyFont="1" applyFill="1" applyBorder="1" applyAlignment="1" applyProtection="1">
      <alignment horizontal="center" vertical="center" wrapText="1"/>
      <protection locked="0"/>
    </xf>
    <xf numFmtId="0" fontId="23" fillId="0" borderId="44" xfId="0" applyNumberFormat="1" applyFont="1" applyFill="1" applyBorder="1" applyAlignment="1" applyProtection="1">
      <alignment horizontal="center" vertical="center"/>
      <protection locked="0"/>
    </xf>
    <xf numFmtId="0" fontId="23" fillId="0" borderId="66" xfId="0" applyNumberFormat="1" applyFont="1" applyFill="1" applyBorder="1" applyAlignment="1" applyProtection="1">
      <alignment horizontal="center" vertical="center"/>
      <protection locked="0"/>
    </xf>
    <xf numFmtId="0" fontId="23" fillId="0" borderId="60" xfId="0" applyNumberFormat="1" applyFont="1" applyFill="1" applyBorder="1" applyAlignment="1" applyProtection="1">
      <alignment horizontal="center" vertical="center"/>
      <protection locked="0"/>
    </xf>
    <xf numFmtId="0" fontId="23" fillId="0" borderId="44" xfId="0" applyFont="1" applyFill="1" applyBorder="1" applyAlignment="1" applyProtection="1">
      <alignment horizontal="center" vertical="center" wrapText="1"/>
      <protection locked="0"/>
    </xf>
    <xf numFmtId="0" fontId="23" fillId="0" borderId="66" xfId="0" applyFont="1" applyFill="1" applyBorder="1" applyAlignment="1" applyProtection="1">
      <alignment horizontal="center" vertical="center" wrapText="1"/>
      <protection locked="0"/>
    </xf>
    <xf numFmtId="0" fontId="23" fillId="0" borderId="60" xfId="0" applyFont="1" applyFill="1" applyBorder="1" applyAlignment="1" applyProtection="1">
      <alignment horizontal="center" vertical="center" wrapText="1"/>
      <protection locked="0"/>
    </xf>
    <xf numFmtId="0" fontId="35" fillId="0" borderId="44" xfId="0" applyFont="1" applyFill="1" applyBorder="1" applyAlignment="1" applyProtection="1">
      <alignment vertical="center" wrapText="1"/>
      <protection locked="0"/>
    </xf>
    <xf numFmtId="0" fontId="35" fillId="0" borderId="66" xfId="0" applyFont="1" applyFill="1" applyBorder="1" applyAlignment="1" applyProtection="1">
      <alignment vertical="center" wrapText="1"/>
      <protection locked="0"/>
    </xf>
    <xf numFmtId="0" fontId="35" fillId="0" borderId="60" xfId="0" applyFont="1" applyFill="1" applyBorder="1" applyAlignment="1" applyProtection="1">
      <alignment vertical="center" wrapText="1"/>
      <protection locked="0"/>
    </xf>
    <xf numFmtId="0" fontId="24" fillId="0" borderId="44" xfId="0" applyFont="1" applyFill="1" applyBorder="1" applyAlignment="1" applyProtection="1">
      <alignment horizontal="center" vertical="center" wrapText="1"/>
      <protection locked="0"/>
    </xf>
    <xf numFmtId="0" fontId="24" fillId="0" borderId="305" xfId="0" applyFont="1" applyFill="1" applyBorder="1" applyAlignment="1" applyProtection="1">
      <alignment horizontal="center" vertical="center" wrapText="1"/>
      <protection locked="0"/>
    </xf>
    <xf numFmtId="2" fontId="44" fillId="5" borderId="44" xfId="0" applyNumberFormat="1" applyFont="1" applyFill="1" applyBorder="1" applyAlignment="1" applyProtection="1">
      <alignment horizontal="right" vertical="center" wrapText="1"/>
      <protection hidden="1"/>
    </xf>
    <xf numFmtId="2" fontId="44" fillId="5" borderId="66" xfId="0" applyNumberFormat="1" applyFont="1" applyFill="1" applyBorder="1" applyAlignment="1" applyProtection="1">
      <alignment horizontal="right" vertical="center" wrapText="1"/>
      <protection hidden="1"/>
    </xf>
    <xf numFmtId="2" fontId="44" fillId="5" borderId="60" xfId="0" applyNumberFormat="1" applyFont="1" applyFill="1" applyBorder="1" applyAlignment="1" applyProtection="1">
      <alignment horizontal="right" vertical="center" wrapText="1"/>
      <protection hidden="1"/>
    </xf>
    <xf numFmtId="2" fontId="44" fillId="0" borderId="44" xfId="0" applyNumberFormat="1" applyFont="1" applyFill="1" applyBorder="1" applyAlignment="1" applyProtection="1">
      <alignment horizontal="right" vertical="center" wrapText="1"/>
      <protection locked="0" hidden="1"/>
    </xf>
    <xf numFmtId="2" fontId="44" fillId="0" borderId="66" xfId="0" applyNumberFormat="1" applyFont="1" applyFill="1" applyBorder="1" applyAlignment="1" applyProtection="1">
      <alignment horizontal="right" vertical="center" wrapText="1"/>
      <protection locked="0" hidden="1"/>
    </xf>
    <xf numFmtId="2" fontId="44" fillId="0" borderId="60" xfId="0" applyNumberFormat="1" applyFont="1" applyFill="1" applyBorder="1" applyAlignment="1" applyProtection="1">
      <alignment horizontal="right" vertical="center" wrapText="1"/>
      <protection locked="0" hidden="1"/>
    </xf>
    <xf numFmtId="2" fontId="44" fillId="5" borderId="44" xfId="0" applyNumberFormat="1" applyFont="1" applyFill="1" applyBorder="1" applyAlignment="1" applyProtection="1">
      <alignment horizontal="right"/>
      <protection hidden="1"/>
    </xf>
    <xf numFmtId="2" fontId="44" fillId="5" borderId="66" xfId="0" applyNumberFormat="1" applyFont="1" applyFill="1" applyBorder="1" applyAlignment="1" applyProtection="1">
      <alignment horizontal="right"/>
      <protection hidden="1"/>
    </xf>
    <xf numFmtId="2" fontId="58" fillId="5" borderId="48" xfId="0" applyNumberFormat="1" applyFont="1" applyFill="1" applyBorder="1" applyAlignment="1" applyProtection="1">
      <alignment horizontal="right" vertical="center"/>
      <protection hidden="1"/>
    </xf>
    <xf numFmtId="2" fontId="58" fillId="5" borderId="44" xfId="0" applyNumberFormat="1" applyFont="1" applyFill="1" applyBorder="1" applyAlignment="1" applyProtection="1">
      <alignment horizontal="center" vertical="center"/>
      <protection hidden="1"/>
    </xf>
    <xf numFmtId="2" fontId="58" fillId="5" borderId="66" xfId="0" applyNumberFormat="1" applyFont="1" applyFill="1" applyBorder="1" applyAlignment="1" applyProtection="1">
      <alignment horizontal="center" vertical="center"/>
      <protection hidden="1"/>
    </xf>
    <xf numFmtId="2" fontId="58" fillId="5" borderId="60" xfId="0" applyNumberFormat="1" applyFont="1" applyFill="1" applyBorder="1" applyAlignment="1" applyProtection="1">
      <alignment horizontal="center" vertical="center"/>
      <protection hidden="1"/>
    </xf>
    <xf numFmtId="49" fontId="55" fillId="0" borderId="39" xfId="0" applyNumberFormat="1" applyFont="1" applyFill="1" applyBorder="1" applyAlignment="1" applyProtection="1">
      <alignment vertical="top" wrapText="1"/>
      <protection locked="0"/>
    </xf>
    <xf numFmtId="0" fontId="28" fillId="0" borderId="318" xfId="0" applyFont="1" applyFill="1" applyBorder="1" applyAlignment="1" applyProtection="1">
      <alignment horizontal="center" vertical="center" textRotation="90" wrapText="1"/>
      <protection locked="0"/>
    </xf>
    <xf numFmtId="0" fontId="28" fillId="0" borderId="66" xfId="0" applyFont="1" applyFill="1" applyBorder="1" applyAlignment="1" applyProtection="1">
      <alignment horizontal="center" vertical="center" textRotation="90" wrapText="1"/>
      <protection locked="0"/>
    </xf>
    <xf numFmtId="0" fontId="28" fillId="0" borderId="60" xfId="0" applyFont="1" applyFill="1" applyBorder="1" applyAlignment="1" applyProtection="1">
      <alignment horizontal="center" vertical="center" textRotation="90" wrapText="1"/>
      <protection locked="0"/>
    </xf>
    <xf numFmtId="2" fontId="128" fillId="5" borderId="66" xfId="0" applyNumberFormat="1" applyFont="1" applyFill="1" applyBorder="1" applyAlignment="1" applyProtection="1">
      <alignment horizontal="right" vertical="top"/>
      <protection hidden="1"/>
    </xf>
    <xf numFmtId="2" fontId="128" fillId="5" borderId="60" xfId="0" applyNumberFormat="1" applyFont="1" applyFill="1" applyBorder="1" applyAlignment="1" applyProtection="1">
      <alignment horizontal="right" vertical="top"/>
      <protection hidden="1"/>
    </xf>
    <xf numFmtId="49" fontId="55" fillId="0" borderId="43" xfId="0" applyNumberFormat="1" applyFont="1" applyFill="1" applyBorder="1" applyAlignment="1" applyProtection="1">
      <alignment vertical="top" wrapText="1"/>
      <protection locked="0"/>
    </xf>
    <xf numFmtId="49" fontId="55" fillId="0" borderId="63" xfId="0" applyNumberFormat="1" applyFont="1" applyFill="1" applyBorder="1" applyAlignment="1" applyProtection="1">
      <alignment vertical="top" wrapText="1"/>
      <protection locked="0"/>
    </xf>
    <xf numFmtId="49" fontId="55" fillId="0" borderId="8" xfId="0" applyNumberFormat="1" applyFont="1" applyFill="1" applyBorder="1" applyAlignment="1" applyProtection="1">
      <alignment vertical="top" wrapText="1"/>
      <protection locked="0"/>
    </xf>
    <xf numFmtId="2" fontId="44" fillId="0" borderId="44" xfId="0" applyNumberFormat="1" applyFont="1" applyFill="1" applyBorder="1" applyAlignment="1" applyProtection="1">
      <alignment horizontal="right" vertical="center" wrapText="1"/>
      <protection locked="0"/>
    </xf>
    <xf numFmtId="2" fontId="44" fillId="0" borderId="66" xfId="0" applyNumberFormat="1" applyFont="1" applyFill="1" applyBorder="1" applyAlignment="1" applyProtection="1">
      <alignment horizontal="right" vertical="center" wrapText="1"/>
      <protection locked="0"/>
    </xf>
    <xf numFmtId="2" fontId="44" fillId="0" borderId="60" xfId="0" applyNumberFormat="1" applyFont="1" applyFill="1" applyBorder="1" applyAlignment="1" applyProtection="1">
      <alignment horizontal="right" vertical="center" wrapText="1"/>
      <protection locked="0"/>
    </xf>
    <xf numFmtId="2" fontId="44" fillId="5" borderId="44" xfId="0" applyNumberFormat="1" applyFont="1" applyFill="1" applyBorder="1" applyAlignment="1" applyProtection="1">
      <alignment horizontal="right" vertical="center"/>
      <protection hidden="1"/>
    </xf>
    <xf numFmtId="2" fontId="44" fillId="5" borderId="66" xfId="0" applyNumberFormat="1" applyFont="1" applyFill="1" applyBorder="1" applyAlignment="1" applyProtection="1">
      <alignment horizontal="right" vertical="center"/>
      <protection hidden="1"/>
    </xf>
    <xf numFmtId="2" fontId="44" fillId="5" borderId="60" xfId="0" applyNumberFormat="1" applyFont="1" applyFill="1" applyBorder="1" applyAlignment="1" applyProtection="1">
      <alignment horizontal="right" vertical="center"/>
      <protection hidden="1"/>
    </xf>
    <xf numFmtId="0" fontId="43" fillId="0" borderId="44" xfId="0" applyNumberFormat="1" applyFont="1" applyFill="1" applyBorder="1" applyAlignment="1" applyProtection="1">
      <alignment vertical="center" wrapText="1"/>
      <protection locked="0"/>
    </xf>
    <xf numFmtId="0" fontId="43" fillId="0" borderId="66" xfId="0" applyNumberFormat="1" applyFont="1" applyFill="1" applyBorder="1" applyAlignment="1" applyProtection="1">
      <alignment vertical="center" wrapText="1"/>
      <protection locked="0"/>
    </xf>
    <xf numFmtId="0" fontId="43" fillId="0" borderId="60" xfId="0" applyNumberFormat="1" applyFont="1" applyFill="1" applyBorder="1" applyAlignment="1" applyProtection="1">
      <alignment vertical="center" wrapText="1"/>
      <protection locked="0"/>
    </xf>
    <xf numFmtId="0" fontId="35" fillId="0" borderId="66" xfId="0" applyFont="1" applyFill="1" applyBorder="1" applyAlignment="1" applyProtection="1">
      <alignment horizontal="center" vertical="center" textRotation="90" wrapText="1"/>
      <protection locked="0"/>
    </xf>
    <xf numFmtId="0" fontId="35" fillId="0" borderId="60" xfId="0" applyFont="1" applyFill="1" applyBorder="1" applyAlignment="1" applyProtection="1">
      <alignment horizontal="center" vertical="center" textRotation="90" wrapText="1"/>
      <protection locked="0"/>
    </xf>
    <xf numFmtId="0" fontId="23" fillId="0" borderId="71" xfId="0" applyNumberFormat="1" applyFont="1" applyFill="1" applyBorder="1" applyAlignment="1" applyProtection="1">
      <alignment horizontal="center" vertical="center" wrapText="1"/>
      <protection locked="0"/>
    </xf>
    <xf numFmtId="0" fontId="23" fillId="0" borderId="62" xfId="0" applyNumberFormat="1" applyFont="1" applyFill="1" applyBorder="1" applyAlignment="1" applyProtection="1">
      <alignment horizontal="center" vertical="center" wrapText="1"/>
      <protection locked="0"/>
    </xf>
    <xf numFmtId="12" fontId="44" fillId="0" borderId="44" xfId="0" applyNumberFormat="1" applyFont="1" applyFill="1" applyBorder="1" applyAlignment="1" applyProtection="1">
      <alignment horizontal="left" vertical="center" wrapText="1" indent="1"/>
      <protection locked="0"/>
    </xf>
    <xf numFmtId="12" fontId="44" fillId="0" borderId="66" xfId="0" applyNumberFormat="1" applyFont="1" applyFill="1" applyBorder="1" applyAlignment="1" applyProtection="1">
      <alignment horizontal="left" vertical="center" wrapText="1" indent="1"/>
      <protection locked="0"/>
    </xf>
    <xf numFmtId="12" fontId="44" fillId="0" borderId="60" xfId="0" applyNumberFormat="1" applyFont="1" applyFill="1" applyBorder="1" applyAlignment="1" applyProtection="1">
      <alignment horizontal="left" vertical="center" wrapText="1" indent="1"/>
      <protection locked="0"/>
    </xf>
    <xf numFmtId="0" fontId="23" fillId="0" borderId="66" xfId="0" applyFont="1" applyFill="1" applyBorder="1" applyAlignment="1" applyProtection="1">
      <alignment horizontal="center" vertical="center" textRotation="90" wrapText="1"/>
      <protection locked="0"/>
    </xf>
    <xf numFmtId="0" fontId="23" fillId="0" borderId="60" xfId="0" applyFont="1" applyFill="1" applyBorder="1" applyAlignment="1" applyProtection="1">
      <alignment horizontal="center" vertical="center" textRotation="90" wrapText="1"/>
      <protection locked="0"/>
    </xf>
    <xf numFmtId="0" fontId="38" fillId="0" borderId="71" xfId="0" applyNumberFormat="1" applyFont="1" applyFill="1" applyBorder="1" applyAlignment="1" applyProtection="1">
      <alignment horizontal="center" vertical="center" wrapText="1"/>
      <protection locked="0"/>
    </xf>
    <xf numFmtId="0" fontId="38" fillId="0" borderId="62" xfId="0" applyNumberFormat="1" applyFont="1" applyFill="1" applyBorder="1" applyAlignment="1" applyProtection="1">
      <alignment horizontal="center" vertical="center" wrapText="1"/>
      <protection locked="0"/>
    </xf>
    <xf numFmtId="49" fontId="97" fillId="2" borderId="45" xfId="0" applyNumberFormat="1" applyFont="1" applyFill="1" applyBorder="1" applyAlignment="1" applyProtection="1">
      <alignment horizontal="center" vertical="center"/>
      <protection hidden="1"/>
    </xf>
    <xf numFmtId="0" fontId="97" fillId="2" borderId="45" xfId="0" applyNumberFormat="1" applyFont="1" applyFill="1" applyBorder="1" applyAlignment="1" applyProtection="1">
      <alignment horizontal="center" vertical="center"/>
      <protection hidden="1"/>
    </xf>
    <xf numFmtId="0" fontId="35" fillId="0" borderId="44" xfId="0" applyFont="1" applyFill="1" applyBorder="1" applyAlignment="1" applyProtection="1">
      <alignment horizontal="left" vertical="center" wrapText="1"/>
      <protection locked="0"/>
    </xf>
    <xf numFmtId="0" fontId="35" fillId="0" borderId="66" xfId="0" applyFont="1" applyFill="1" applyBorder="1" applyAlignment="1" applyProtection="1">
      <alignment horizontal="left" vertical="center" wrapText="1"/>
      <protection locked="0"/>
    </xf>
    <xf numFmtId="0" fontId="35" fillId="0" borderId="60" xfId="0" applyFont="1" applyFill="1" applyBorder="1" applyAlignment="1" applyProtection="1">
      <alignment horizontal="left" vertical="center" wrapText="1"/>
      <protection locked="0"/>
    </xf>
    <xf numFmtId="0" fontId="23" fillId="0" borderId="95" xfId="0" applyFont="1" applyFill="1" applyBorder="1" applyAlignment="1" applyProtection="1">
      <alignment horizontal="center" vertical="center" wrapText="1"/>
      <protection locked="0"/>
    </xf>
    <xf numFmtId="0" fontId="23" fillId="0" borderId="93" xfId="0" applyFont="1" applyFill="1" applyBorder="1" applyAlignment="1" applyProtection="1">
      <alignment horizontal="center" vertical="center" wrapText="1"/>
      <protection locked="0"/>
    </xf>
    <xf numFmtId="0" fontId="23" fillId="0" borderId="47" xfId="0" applyFont="1" applyFill="1" applyBorder="1" applyAlignment="1" applyProtection="1">
      <alignment horizontal="center" vertical="center" wrapText="1"/>
      <protection locked="0"/>
    </xf>
    <xf numFmtId="2" fontId="58" fillId="5" borderId="44" xfId="0" applyNumberFormat="1" applyFont="1" applyFill="1" applyBorder="1" applyAlignment="1" applyProtection="1">
      <alignment horizontal="right" vertical="center"/>
      <protection hidden="1"/>
    </xf>
    <xf numFmtId="2" fontId="58" fillId="5" borderId="66" xfId="0" applyNumberFormat="1" applyFont="1" applyFill="1" applyBorder="1" applyAlignment="1" applyProtection="1">
      <alignment horizontal="right" vertical="center"/>
      <protection hidden="1"/>
    </xf>
    <xf numFmtId="2" fontId="58" fillId="5" borderId="60" xfId="0" applyNumberFormat="1" applyFont="1" applyFill="1" applyBorder="1" applyAlignment="1" applyProtection="1">
      <alignment horizontal="right" vertical="center"/>
      <protection hidden="1"/>
    </xf>
    <xf numFmtId="2" fontId="58" fillId="5" borderId="7" xfId="0" applyNumberFormat="1" applyFont="1" applyFill="1" applyBorder="1" applyAlignment="1" applyProtection="1">
      <alignment horizontal="right" vertical="center"/>
      <protection hidden="1"/>
    </xf>
    <xf numFmtId="14" fontId="111" fillId="0" borderId="0" xfId="0" applyNumberFormat="1" applyFont="1" applyFill="1" applyBorder="1" applyAlignment="1" applyProtection="1">
      <alignment horizontal="left" vertical="center"/>
      <protection locked="0" hidden="1"/>
    </xf>
    <xf numFmtId="0" fontId="125" fillId="0" borderId="251" xfId="0" applyFont="1" applyFill="1" applyBorder="1" applyAlignment="1" applyProtection="1">
      <alignment horizontal="center" vertical="center"/>
      <protection hidden="1"/>
    </xf>
    <xf numFmtId="0" fontId="52" fillId="14" borderId="271" xfId="0" applyFont="1" applyFill="1" applyBorder="1" applyAlignment="1" applyProtection="1">
      <alignment horizontal="center" vertical="center" wrapText="1"/>
      <protection hidden="1"/>
    </xf>
    <xf numFmtId="0" fontId="52" fillId="14" borderId="272" xfId="0" applyFont="1" applyFill="1" applyBorder="1" applyAlignment="1" applyProtection="1">
      <alignment horizontal="center" vertical="center" wrapText="1"/>
      <protection hidden="1"/>
    </xf>
    <xf numFmtId="0" fontId="52" fillId="14" borderId="208" xfId="0" applyFont="1" applyFill="1" applyBorder="1" applyAlignment="1" applyProtection="1">
      <alignment horizontal="center" vertical="center" wrapText="1"/>
      <protection hidden="1"/>
    </xf>
    <xf numFmtId="0" fontId="52" fillId="14" borderId="306" xfId="0" applyFont="1" applyFill="1" applyBorder="1" applyAlignment="1" applyProtection="1">
      <alignment horizontal="center" vertical="center" wrapText="1"/>
      <protection hidden="1"/>
    </xf>
    <xf numFmtId="168" fontId="48" fillId="4" borderId="327" xfId="0" applyNumberFormat="1" applyFont="1" applyFill="1" applyBorder="1" applyAlignment="1" applyProtection="1">
      <alignment horizontal="center" vertical="center"/>
      <protection hidden="1"/>
    </xf>
    <xf numFmtId="168" fontId="48" fillId="4" borderId="328" xfId="0" applyNumberFormat="1" applyFont="1" applyFill="1" applyBorder="1" applyAlignment="1" applyProtection="1">
      <alignment horizontal="center" vertical="center"/>
      <protection hidden="1"/>
    </xf>
    <xf numFmtId="0" fontId="48" fillId="4" borderId="332" xfId="0" applyNumberFormat="1" applyFont="1" applyFill="1" applyBorder="1" applyAlignment="1" applyProtection="1">
      <alignment horizontal="center" vertical="center"/>
      <protection hidden="1"/>
    </xf>
    <xf numFmtId="0" fontId="48" fillId="4" borderId="262" xfId="0" applyNumberFormat="1" applyFont="1" applyFill="1" applyBorder="1" applyAlignment="1" applyProtection="1">
      <alignment horizontal="center" vertical="center"/>
      <protection hidden="1"/>
    </xf>
    <xf numFmtId="0" fontId="20" fillId="3" borderId="58" xfId="0" applyFont="1" applyFill="1" applyBorder="1" applyAlignment="1" applyProtection="1">
      <alignment horizontal="center" vertical="center"/>
      <protection hidden="1"/>
    </xf>
    <xf numFmtId="0" fontId="20" fillId="3" borderId="176" xfId="0" applyFont="1" applyFill="1" applyBorder="1" applyAlignment="1" applyProtection="1">
      <alignment horizontal="center" vertical="center"/>
      <protection hidden="1"/>
    </xf>
    <xf numFmtId="0" fontId="13" fillId="4" borderId="58" xfId="0" applyFont="1" applyFill="1" applyBorder="1" applyAlignment="1" applyProtection="1">
      <alignment horizontal="center" vertical="center"/>
      <protection hidden="1"/>
    </xf>
    <xf numFmtId="0" fontId="13" fillId="4" borderId="176" xfId="0" applyFont="1" applyFill="1" applyBorder="1" applyAlignment="1" applyProtection="1">
      <alignment horizontal="center" vertical="center"/>
      <protection hidden="1"/>
    </xf>
    <xf numFmtId="168" fontId="48" fillId="4" borderId="58" xfId="0" applyNumberFormat="1" applyFont="1" applyFill="1" applyBorder="1" applyAlignment="1" applyProtection="1">
      <alignment horizontal="center" vertical="center"/>
      <protection hidden="1"/>
    </xf>
    <xf numFmtId="168" fontId="48" fillId="4" borderId="176" xfId="0" applyNumberFormat="1" applyFont="1" applyFill="1" applyBorder="1" applyAlignment="1" applyProtection="1">
      <alignment horizontal="center" vertical="center"/>
      <protection hidden="1"/>
    </xf>
    <xf numFmtId="0" fontId="53" fillId="14" borderId="367" xfId="0" applyNumberFormat="1" applyFont="1" applyFill="1" applyBorder="1" applyAlignment="1" applyProtection="1">
      <alignment horizontal="right" vertical="center"/>
      <protection hidden="1"/>
    </xf>
    <xf numFmtId="0" fontId="53" fillId="14" borderId="258" xfId="0" applyNumberFormat="1" applyFont="1" applyFill="1" applyBorder="1" applyAlignment="1" applyProtection="1">
      <alignment horizontal="right" vertical="center"/>
      <protection hidden="1"/>
    </xf>
    <xf numFmtId="0" fontId="53" fillId="19" borderId="90" xfId="0" applyFont="1" applyFill="1" applyBorder="1" applyAlignment="1" applyProtection="1">
      <alignment horizontal="left" vertical="center"/>
      <protection hidden="1"/>
    </xf>
    <xf numFmtId="0" fontId="53" fillId="19" borderId="91" xfId="0" applyFont="1" applyFill="1" applyBorder="1" applyAlignment="1" applyProtection="1">
      <alignment horizontal="left" vertical="center"/>
      <protection hidden="1"/>
    </xf>
    <xf numFmtId="0" fontId="53" fillId="19" borderId="20" xfId="0" applyFont="1" applyFill="1" applyBorder="1" applyAlignment="1" applyProtection="1">
      <alignment horizontal="left" vertical="center"/>
      <protection hidden="1"/>
    </xf>
    <xf numFmtId="0" fontId="53" fillId="19" borderId="188" xfId="0" applyFont="1" applyFill="1" applyBorder="1" applyAlignment="1" applyProtection="1">
      <alignment horizontal="left" vertical="center"/>
      <protection hidden="1"/>
    </xf>
    <xf numFmtId="0" fontId="52" fillId="5" borderId="91" xfId="0" applyFont="1" applyFill="1" applyBorder="1" applyAlignment="1" applyProtection="1">
      <alignment horizontal="center" vertical="center" wrapText="1"/>
      <protection hidden="1"/>
    </xf>
    <xf numFmtId="0" fontId="52" fillId="5" borderId="64" xfId="0" applyFont="1" applyFill="1" applyBorder="1" applyAlignment="1" applyProtection="1">
      <alignment horizontal="center" vertical="center" wrapText="1"/>
      <protection hidden="1"/>
    </xf>
    <xf numFmtId="0" fontId="53" fillId="14" borderId="16" xfId="0" applyFont="1" applyFill="1" applyBorder="1" applyAlignment="1" applyProtection="1">
      <alignment horizontal="right" vertical="center"/>
      <protection hidden="1"/>
    </xf>
    <xf numFmtId="0" fontId="53" fillId="14" borderId="168" xfId="0" applyFont="1" applyFill="1" applyBorder="1" applyAlignment="1" applyProtection="1">
      <alignment horizontal="right" vertical="center"/>
      <protection hidden="1"/>
    </xf>
    <xf numFmtId="0" fontId="20" fillId="22" borderId="309" xfId="0" applyFont="1" applyFill="1" applyBorder="1" applyAlignment="1" applyProtection="1">
      <alignment horizontal="center" vertical="center"/>
      <protection hidden="1"/>
    </xf>
    <xf numFmtId="0" fontId="53" fillId="22" borderId="309" xfId="0" applyFont="1" applyFill="1" applyBorder="1" applyAlignment="1" applyProtection="1">
      <alignment horizontal="center" vertical="center"/>
      <protection hidden="1"/>
    </xf>
    <xf numFmtId="0" fontId="53" fillId="19" borderId="374" xfId="0" applyFont="1" applyFill="1" applyBorder="1" applyAlignment="1" applyProtection="1">
      <alignment horizontal="right" vertical="center"/>
      <protection hidden="1"/>
    </xf>
    <xf numFmtId="0" fontId="53" fillId="19" borderId="271" xfId="0" applyFont="1" applyFill="1" applyBorder="1" applyAlignment="1" applyProtection="1">
      <alignment horizontal="right" vertical="center"/>
      <protection hidden="1"/>
    </xf>
    <xf numFmtId="0" fontId="53" fillId="19" borderId="375" xfId="0" applyFont="1" applyFill="1" applyBorder="1" applyAlignment="1" applyProtection="1">
      <alignment horizontal="right" vertical="center"/>
      <protection hidden="1"/>
    </xf>
    <xf numFmtId="0" fontId="53" fillId="19" borderId="208" xfId="0" applyFont="1" applyFill="1" applyBorder="1" applyAlignment="1" applyProtection="1">
      <alignment horizontal="right" vertical="center"/>
      <protection hidden="1"/>
    </xf>
    <xf numFmtId="49" fontId="20" fillId="7" borderId="20" xfId="0" applyNumberFormat="1" applyFont="1" applyFill="1" applyBorder="1" applyAlignment="1" applyProtection="1">
      <alignment horizontal="center" vertical="center"/>
      <protection hidden="1"/>
    </xf>
    <xf numFmtId="49" fontId="20" fillId="7" borderId="368" xfId="0" applyNumberFormat="1" applyFont="1" applyFill="1" applyBorder="1" applyAlignment="1" applyProtection="1">
      <alignment horizontal="center" vertical="center"/>
      <protection hidden="1"/>
    </xf>
    <xf numFmtId="49" fontId="20" fillId="7" borderId="18" xfId="0" applyNumberFormat="1" applyFont="1" applyFill="1" applyBorder="1" applyAlignment="1" applyProtection="1">
      <alignment horizontal="center" vertical="center"/>
      <protection hidden="1"/>
    </xf>
    <xf numFmtId="49" fontId="20" fillId="7" borderId="376" xfId="0" applyNumberFormat="1" applyFont="1" applyFill="1" applyBorder="1" applyAlignment="1" applyProtection="1">
      <alignment horizontal="center" vertical="center"/>
      <protection hidden="1"/>
    </xf>
    <xf numFmtId="0" fontId="48" fillId="22" borderId="309" xfId="0" applyNumberFormat="1" applyFont="1" applyFill="1" applyBorder="1" applyAlignment="1" applyProtection="1">
      <alignment horizontal="center" vertical="center"/>
      <protection hidden="1"/>
    </xf>
    <xf numFmtId="168" fontId="48" fillId="22" borderId="309" xfId="0" applyNumberFormat="1" applyFont="1" applyFill="1" applyBorder="1" applyAlignment="1" applyProtection="1">
      <alignment horizontal="center" vertical="center"/>
      <protection hidden="1"/>
    </xf>
    <xf numFmtId="0" fontId="20" fillId="14" borderId="58" xfId="0" applyFont="1" applyFill="1" applyBorder="1" applyAlignment="1" applyProtection="1">
      <alignment horizontal="center" vertical="center"/>
      <protection hidden="1"/>
    </xf>
    <xf numFmtId="0" fontId="20" fillId="14" borderId="176" xfId="0" applyFont="1" applyFill="1" applyBorder="1" applyAlignment="1" applyProtection="1">
      <alignment horizontal="center" vertical="center"/>
      <protection hidden="1"/>
    </xf>
    <xf numFmtId="14" fontId="111" fillId="0" borderId="0" xfId="0" applyNumberFormat="1" applyFont="1" applyFill="1" applyBorder="1" applyAlignment="1" applyProtection="1">
      <alignment horizontal="left" wrapText="1"/>
      <protection locked="0" hidden="1"/>
    </xf>
    <xf numFmtId="0" fontId="52" fillId="17" borderId="309" xfId="0" applyFont="1" applyFill="1" applyBorder="1" applyAlignment="1" applyProtection="1">
      <alignment horizontal="center" vertical="center" wrapText="1"/>
      <protection hidden="1"/>
    </xf>
    <xf numFmtId="0" fontId="52" fillId="14" borderId="309" xfId="0" applyFont="1" applyFill="1" applyBorder="1" applyAlignment="1" applyProtection="1">
      <alignment horizontal="center" vertical="center" wrapText="1"/>
      <protection hidden="1"/>
    </xf>
    <xf numFmtId="0" fontId="20" fillId="14" borderId="309" xfId="0" applyFont="1" applyFill="1" applyBorder="1" applyAlignment="1" applyProtection="1">
      <alignment horizontal="center" vertical="center"/>
      <protection hidden="1"/>
    </xf>
    <xf numFmtId="0" fontId="53" fillId="14" borderId="367" xfId="0" applyNumberFormat="1" applyFont="1" applyFill="1" applyBorder="1" applyAlignment="1" applyProtection="1">
      <alignment horizontal="center" vertical="center"/>
      <protection hidden="1"/>
    </xf>
    <xf numFmtId="0" fontId="53" fillId="14" borderId="258" xfId="0" applyNumberFormat="1" applyFont="1" applyFill="1" applyBorder="1" applyAlignment="1" applyProtection="1">
      <alignment horizontal="center" vertical="center"/>
      <protection hidden="1"/>
    </xf>
    <xf numFmtId="0" fontId="53" fillId="0" borderId="208" xfId="0" applyFont="1" applyFill="1" applyBorder="1" applyAlignment="1" applyProtection="1">
      <alignment horizontal="center" vertical="center"/>
      <protection hidden="1"/>
    </xf>
    <xf numFmtId="0" fontId="125" fillId="0" borderId="251" xfId="0" applyFont="1" applyFill="1" applyBorder="1" applyAlignment="1" applyProtection="1">
      <alignment horizontal="right" vertical="center"/>
      <protection hidden="1"/>
    </xf>
    <xf numFmtId="0" fontId="125" fillId="0" borderId="251" xfId="0" applyFont="1" applyFill="1" applyBorder="1" applyAlignment="1" applyProtection="1">
      <alignment horizontal="left" vertical="center"/>
      <protection hidden="1"/>
    </xf>
    <xf numFmtId="0" fontId="48" fillId="5" borderId="11" xfId="0" applyFont="1" applyFill="1" applyBorder="1" applyAlignment="1" applyProtection="1">
      <alignment horizontal="center" vertical="center" textRotation="90" wrapText="1"/>
      <protection hidden="1"/>
    </xf>
    <xf numFmtId="0" fontId="48" fillId="5" borderId="71" xfId="0" applyFont="1" applyFill="1" applyBorder="1" applyAlignment="1" applyProtection="1">
      <alignment horizontal="center" vertical="center" textRotation="90" wrapText="1"/>
      <protection hidden="1"/>
    </xf>
    <xf numFmtId="0" fontId="48" fillId="5" borderId="350" xfId="0" applyFont="1" applyFill="1" applyBorder="1" applyAlignment="1" applyProtection="1">
      <alignment horizontal="center" vertical="center" textRotation="90" wrapText="1"/>
      <protection hidden="1"/>
    </xf>
    <xf numFmtId="0" fontId="48" fillId="5" borderId="96" xfId="0" applyFont="1" applyFill="1" applyBorder="1" applyAlignment="1" applyProtection="1">
      <alignment horizontal="center" vertical="center" textRotation="90" wrapText="1"/>
      <protection hidden="1"/>
    </xf>
    <xf numFmtId="0" fontId="9" fillId="0" borderId="0" xfId="0" applyFont="1" applyFill="1" applyBorder="1" applyAlignment="1" applyProtection="1">
      <alignment horizontal="right" vertical="center"/>
      <protection hidden="1"/>
    </xf>
    <xf numFmtId="0" fontId="12" fillId="5" borderId="191" xfId="0" applyFont="1" applyFill="1" applyBorder="1" applyAlignment="1" applyProtection="1">
      <alignment horizontal="center" vertical="center" wrapText="1"/>
      <protection hidden="1"/>
    </xf>
    <xf numFmtId="0" fontId="12" fillId="5" borderId="170" xfId="0" applyFont="1" applyFill="1" applyBorder="1" applyAlignment="1" applyProtection="1">
      <alignment horizontal="center" vertical="center" wrapText="1"/>
      <protection hidden="1"/>
    </xf>
    <xf numFmtId="0" fontId="12" fillId="5" borderId="115" xfId="0" applyFont="1" applyFill="1" applyBorder="1" applyAlignment="1" applyProtection="1">
      <alignment horizontal="center" vertical="center" wrapText="1"/>
      <protection hidden="1"/>
    </xf>
    <xf numFmtId="0" fontId="12" fillId="5" borderId="205" xfId="0" applyFont="1" applyFill="1" applyBorder="1" applyAlignment="1" applyProtection="1">
      <alignment horizontal="center" vertical="center" wrapText="1"/>
      <protection hidden="1"/>
    </xf>
    <xf numFmtId="0" fontId="12" fillId="5" borderId="55" xfId="0" applyFont="1" applyFill="1" applyBorder="1" applyAlignment="1" applyProtection="1">
      <alignment horizontal="center" vertical="center" wrapText="1"/>
      <protection hidden="1"/>
    </xf>
    <xf numFmtId="0" fontId="12" fillId="5" borderId="46" xfId="0" applyFont="1" applyFill="1" applyBorder="1" applyAlignment="1" applyProtection="1">
      <alignment horizontal="center" vertical="center" wrapText="1"/>
      <protection hidden="1"/>
    </xf>
    <xf numFmtId="0" fontId="9" fillId="14" borderId="0" xfId="0" applyFont="1" applyFill="1" applyBorder="1" applyAlignment="1" applyProtection="1">
      <alignment horizontal="left" vertical="center"/>
      <protection locked="0" hidden="1"/>
    </xf>
    <xf numFmtId="0" fontId="20" fillId="4" borderId="189" xfId="0" applyFont="1" applyFill="1" applyBorder="1" applyAlignment="1" applyProtection="1">
      <alignment horizontal="center" vertical="center"/>
      <protection hidden="1"/>
    </xf>
    <xf numFmtId="0" fontId="20" fillId="4" borderId="190" xfId="0" applyFont="1" applyFill="1" applyBorder="1" applyAlignment="1" applyProtection="1">
      <alignment horizontal="center" vertical="center"/>
      <protection hidden="1"/>
    </xf>
    <xf numFmtId="0" fontId="20" fillId="4" borderId="255" xfId="0" applyFont="1" applyFill="1" applyBorder="1" applyAlignment="1" applyProtection="1">
      <alignment horizontal="center" vertical="center"/>
      <protection hidden="1"/>
    </xf>
    <xf numFmtId="0" fontId="20" fillId="4" borderId="258" xfId="0" applyFont="1" applyFill="1" applyBorder="1" applyAlignment="1" applyProtection="1">
      <alignment horizontal="center" vertical="center"/>
      <protection hidden="1"/>
    </xf>
    <xf numFmtId="0" fontId="20" fillId="4" borderId="382" xfId="0" applyFont="1" applyFill="1" applyBorder="1" applyAlignment="1" applyProtection="1">
      <alignment horizontal="center" vertical="center"/>
      <protection hidden="1"/>
    </xf>
    <xf numFmtId="0" fontId="20" fillId="4" borderId="239" xfId="0" applyFont="1" applyFill="1" applyBorder="1" applyAlignment="1" applyProtection="1">
      <alignment horizontal="center" vertical="center"/>
      <protection hidden="1"/>
    </xf>
    <xf numFmtId="0" fontId="20" fillId="4" borderId="271" xfId="0" applyFont="1" applyFill="1" applyBorder="1" applyAlignment="1" applyProtection="1">
      <alignment horizontal="center" vertical="center"/>
      <protection hidden="1"/>
    </xf>
    <xf numFmtId="0" fontId="20" fillId="4" borderId="208" xfId="0" applyFont="1" applyFill="1" applyBorder="1" applyAlignment="1" applyProtection="1">
      <alignment horizontal="center" vertical="center"/>
      <protection hidden="1"/>
    </xf>
    <xf numFmtId="0" fontId="48" fillId="5" borderId="17" xfId="0" applyFont="1" applyFill="1" applyBorder="1" applyAlignment="1" applyProtection="1">
      <alignment horizontal="right" vertical="center" wrapText="1" indent="1"/>
      <protection hidden="1"/>
    </xf>
    <xf numFmtId="0" fontId="48" fillId="5" borderId="22" xfId="0" applyFont="1" applyFill="1" applyBorder="1" applyAlignment="1" applyProtection="1">
      <alignment horizontal="right" vertical="center" wrapText="1" indent="1"/>
      <protection hidden="1"/>
    </xf>
    <xf numFmtId="0" fontId="12" fillId="5" borderId="318" xfId="0" applyFont="1" applyFill="1" applyBorder="1" applyAlignment="1" applyProtection="1">
      <alignment horizontal="center" vertical="center" wrapText="1"/>
      <protection hidden="1"/>
    </xf>
    <xf numFmtId="0" fontId="12" fillId="5" borderId="305" xfId="0" applyFont="1" applyFill="1" applyBorder="1" applyAlignment="1" applyProtection="1">
      <alignment horizontal="center" vertical="center" wrapText="1"/>
      <protection hidden="1"/>
    </xf>
    <xf numFmtId="0" fontId="20" fillId="4" borderId="175" xfId="0" applyFont="1" applyFill="1" applyBorder="1" applyAlignment="1" applyProtection="1">
      <alignment horizontal="center" vertical="center"/>
      <protection hidden="1"/>
    </xf>
    <xf numFmtId="14" fontId="111" fillId="0" borderId="45" xfId="0" applyNumberFormat="1" applyFont="1" applyFill="1" applyBorder="1" applyAlignment="1" applyProtection="1">
      <alignment horizontal="left" wrapText="1"/>
      <protection locked="0" hidden="1"/>
    </xf>
    <xf numFmtId="1" fontId="19" fillId="3" borderId="316" xfId="0" applyNumberFormat="1" applyFont="1" applyFill="1" applyBorder="1" applyAlignment="1" applyProtection="1">
      <alignment horizontal="center" vertical="center"/>
      <protection hidden="1"/>
    </xf>
    <xf numFmtId="1" fontId="19" fillId="3" borderId="22" xfId="0" applyNumberFormat="1" applyFont="1" applyFill="1" applyBorder="1" applyAlignment="1" applyProtection="1">
      <alignment horizontal="center" vertical="center"/>
      <protection hidden="1"/>
    </xf>
    <xf numFmtId="1" fontId="19" fillId="3" borderId="309" xfId="0" applyNumberFormat="1" applyFont="1" applyFill="1" applyBorder="1" applyAlignment="1" applyProtection="1">
      <alignment horizontal="center" vertical="center"/>
      <protection hidden="1"/>
    </xf>
    <xf numFmtId="1" fontId="19" fillId="3" borderId="310" xfId="0" applyNumberFormat="1" applyFont="1" applyFill="1" applyBorder="1" applyAlignment="1" applyProtection="1">
      <alignment horizontal="center" vertical="center"/>
      <protection hidden="1"/>
    </xf>
    <xf numFmtId="1" fontId="0" fillId="5" borderId="316" xfId="0" applyNumberFormat="1" applyFont="1" applyFill="1" applyBorder="1" applyAlignment="1" applyProtection="1">
      <alignment horizontal="center" vertical="center"/>
      <protection hidden="1"/>
    </xf>
    <xf numFmtId="1" fontId="0" fillId="5" borderId="22" xfId="0" applyNumberFormat="1" applyFont="1" applyFill="1" applyBorder="1" applyAlignment="1" applyProtection="1">
      <alignment horizontal="center" vertical="center"/>
      <protection hidden="1"/>
    </xf>
    <xf numFmtId="1" fontId="0" fillId="5" borderId="309" xfId="0" applyNumberFormat="1" applyFont="1" applyFill="1" applyBorder="1" applyAlignment="1" applyProtection="1">
      <alignment horizontal="center" vertical="center"/>
      <protection hidden="1"/>
    </xf>
    <xf numFmtId="1" fontId="0" fillId="5" borderId="310" xfId="0" applyNumberFormat="1" applyFont="1" applyFill="1" applyBorder="1" applyAlignment="1" applyProtection="1">
      <alignment horizontal="center" vertical="center"/>
      <protection hidden="1"/>
    </xf>
    <xf numFmtId="0" fontId="0" fillId="5" borderId="255" xfId="0" applyFill="1" applyBorder="1" applyAlignment="1" applyProtection="1">
      <alignment horizontal="center" vertical="center"/>
      <protection hidden="1"/>
    </xf>
    <xf numFmtId="0" fontId="0" fillId="5" borderId="258" xfId="0" applyFill="1" applyBorder="1" applyAlignment="1" applyProtection="1">
      <alignment horizontal="center" vertical="center"/>
      <protection hidden="1"/>
    </xf>
    <xf numFmtId="0" fontId="0" fillId="5" borderId="175" xfId="0" applyFill="1" applyBorder="1" applyAlignment="1" applyProtection="1">
      <alignment horizontal="center" vertical="center"/>
      <protection hidden="1"/>
    </xf>
    <xf numFmtId="0" fontId="19" fillId="13" borderId="313" xfId="0" applyFont="1" applyFill="1" applyBorder="1" applyAlignment="1" applyProtection="1">
      <alignment horizontal="center" vertical="center"/>
      <protection hidden="1"/>
    </xf>
    <xf numFmtId="0" fontId="19" fillId="13" borderId="18" xfId="0" applyFont="1" applyFill="1" applyBorder="1" applyAlignment="1" applyProtection="1">
      <alignment horizontal="center" vertical="center"/>
      <protection hidden="1"/>
    </xf>
    <xf numFmtId="0" fontId="19" fillId="13" borderId="176" xfId="0" applyFont="1" applyFill="1" applyBorder="1" applyAlignment="1" applyProtection="1">
      <alignment horizontal="center" vertical="center"/>
      <protection hidden="1"/>
    </xf>
    <xf numFmtId="1" fontId="20" fillId="4" borderId="92" xfId="0" applyNumberFormat="1" applyFont="1" applyFill="1" applyBorder="1" applyAlignment="1" applyProtection="1">
      <alignment horizontal="right" vertical="center" indent="1"/>
      <protection hidden="1"/>
    </xf>
    <xf numFmtId="1" fontId="20" fillId="4" borderId="188" xfId="0" applyNumberFormat="1" applyFont="1" applyFill="1" applyBorder="1" applyAlignment="1" applyProtection="1">
      <alignment horizontal="right" vertical="center" indent="1"/>
      <protection hidden="1"/>
    </xf>
    <xf numFmtId="1" fontId="19" fillId="5" borderId="316" xfId="0" applyNumberFormat="1" applyFont="1" applyFill="1" applyBorder="1" applyAlignment="1" applyProtection="1">
      <alignment horizontal="center" vertical="center"/>
      <protection hidden="1"/>
    </xf>
    <xf numFmtId="1" fontId="19" fillId="5" borderId="22" xfId="0" applyNumberFormat="1" applyFont="1" applyFill="1" applyBorder="1" applyAlignment="1" applyProtection="1">
      <alignment horizontal="center" vertical="center"/>
      <protection hidden="1"/>
    </xf>
    <xf numFmtId="1" fontId="19" fillId="5" borderId="309" xfId="0" applyNumberFormat="1" applyFont="1" applyFill="1" applyBorder="1" applyAlignment="1" applyProtection="1">
      <alignment horizontal="center" vertical="center"/>
      <protection hidden="1"/>
    </xf>
    <xf numFmtId="1" fontId="19" fillId="5" borderId="310" xfId="0" applyNumberFormat="1" applyFont="1" applyFill="1" applyBorder="1" applyAlignment="1" applyProtection="1">
      <alignment horizontal="center" vertical="center"/>
      <protection hidden="1"/>
    </xf>
    <xf numFmtId="1" fontId="19" fillId="19" borderId="308" xfId="0" applyNumberFormat="1" applyFont="1" applyFill="1" applyBorder="1" applyAlignment="1" applyProtection="1">
      <alignment horizontal="center" vertical="center" wrapText="1"/>
      <protection hidden="1"/>
    </xf>
    <xf numFmtId="1" fontId="19" fillId="19" borderId="211" xfId="0" applyNumberFormat="1" applyFont="1" applyFill="1" applyBorder="1" applyAlignment="1" applyProtection="1">
      <alignment horizontal="center" vertical="center" wrapText="1"/>
      <protection hidden="1"/>
    </xf>
    <xf numFmtId="1" fontId="19" fillId="19" borderId="328" xfId="0" applyNumberFormat="1" applyFont="1" applyFill="1" applyBorder="1" applyAlignment="1" applyProtection="1">
      <alignment horizontal="center" vertical="center" wrapText="1"/>
      <protection hidden="1"/>
    </xf>
    <xf numFmtId="1" fontId="19" fillId="19" borderId="349" xfId="0" applyNumberFormat="1" applyFont="1" applyFill="1" applyBorder="1" applyAlignment="1" applyProtection="1">
      <alignment horizontal="center" vertical="center" wrapText="1"/>
      <protection hidden="1"/>
    </xf>
    <xf numFmtId="1" fontId="19" fillId="19" borderId="0" xfId="0" applyNumberFormat="1" applyFont="1" applyFill="1" applyBorder="1" applyAlignment="1" applyProtection="1">
      <alignment horizontal="center" vertical="center" wrapText="1"/>
      <protection hidden="1"/>
    </xf>
    <xf numFmtId="1" fontId="19" fillId="19" borderId="92" xfId="0" applyNumberFormat="1" applyFont="1" applyFill="1" applyBorder="1" applyAlignment="1" applyProtection="1">
      <alignment horizontal="center" vertical="center" wrapText="1"/>
      <protection hidden="1"/>
    </xf>
    <xf numFmtId="1" fontId="19" fillId="19" borderId="19" xfId="0" applyNumberFormat="1" applyFont="1" applyFill="1" applyBorder="1" applyAlignment="1" applyProtection="1">
      <alignment horizontal="center" vertical="center" wrapText="1"/>
      <protection hidden="1"/>
    </xf>
    <xf numFmtId="1" fontId="19" fillId="19" borderId="208" xfId="0" applyNumberFormat="1" applyFont="1" applyFill="1" applyBorder="1" applyAlignment="1" applyProtection="1">
      <alignment horizontal="center" vertical="center" wrapText="1"/>
      <protection hidden="1"/>
    </xf>
    <xf numFmtId="1" fontId="19" fillId="19" borderId="188" xfId="0" applyNumberFormat="1" applyFont="1" applyFill="1" applyBorder="1" applyAlignment="1" applyProtection="1">
      <alignment horizontal="center" vertical="center" wrapText="1"/>
      <protection hidden="1"/>
    </xf>
    <xf numFmtId="1" fontId="19" fillId="19" borderId="207" xfId="0" applyNumberFormat="1" applyFont="1" applyFill="1" applyBorder="1" applyAlignment="1" applyProtection="1">
      <alignment horizontal="center" vertical="center" wrapText="1"/>
      <protection hidden="1"/>
    </xf>
    <xf numFmtId="1" fontId="19" fillId="19" borderId="159" xfId="0" applyNumberFormat="1" applyFont="1" applyFill="1" applyBorder="1" applyAlignment="1" applyProtection="1">
      <alignment horizontal="center" vertical="center" wrapText="1"/>
      <protection hidden="1"/>
    </xf>
    <xf numFmtId="1" fontId="19" fillId="19" borderId="161" xfId="0" applyNumberFormat="1" applyFont="1" applyFill="1" applyBorder="1" applyAlignment="1" applyProtection="1">
      <alignment horizontal="center" vertical="center" wrapText="1"/>
      <protection hidden="1"/>
    </xf>
    <xf numFmtId="1" fontId="19" fillId="5" borderId="313" xfId="0" applyNumberFormat="1" applyFont="1" applyFill="1" applyBorder="1" applyAlignment="1" applyProtection="1">
      <alignment horizontal="center" vertical="center"/>
      <protection hidden="1"/>
    </xf>
    <xf numFmtId="1" fontId="19" fillId="5" borderId="18" xfId="0" applyNumberFormat="1" applyFont="1" applyFill="1" applyBorder="1" applyAlignment="1" applyProtection="1">
      <alignment horizontal="center" vertical="center"/>
      <protection hidden="1"/>
    </xf>
    <xf numFmtId="1" fontId="19" fillId="5" borderId="308" xfId="0" applyNumberFormat="1" applyFont="1" applyFill="1" applyBorder="1" applyAlignment="1" applyProtection="1">
      <alignment horizontal="center" vertical="center"/>
      <protection hidden="1"/>
    </xf>
    <xf numFmtId="1" fontId="19" fillId="5" borderId="211" xfId="0" applyNumberFormat="1" applyFont="1" applyFill="1" applyBorder="1" applyAlignment="1" applyProtection="1">
      <alignment horizontal="center" vertical="center"/>
      <protection hidden="1"/>
    </xf>
    <xf numFmtId="1" fontId="19" fillId="5" borderId="335" xfId="0" applyNumberFormat="1" applyFont="1" applyFill="1" applyBorder="1" applyAlignment="1" applyProtection="1">
      <alignment horizontal="center" vertical="center"/>
      <protection hidden="1"/>
    </xf>
    <xf numFmtId="1" fontId="19" fillId="5" borderId="328" xfId="0" applyNumberFormat="1" applyFont="1" applyFill="1" applyBorder="1" applyAlignment="1" applyProtection="1">
      <alignment horizontal="center" vertical="center"/>
      <protection hidden="1"/>
    </xf>
    <xf numFmtId="1" fontId="19" fillId="22" borderId="316" xfId="0" applyNumberFormat="1" applyFont="1" applyFill="1" applyBorder="1" applyAlignment="1" applyProtection="1">
      <alignment horizontal="center" vertical="center"/>
      <protection hidden="1"/>
    </xf>
    <xf numFmtId="1" fontId="19" fillId="22" borderId="22" xfId="0" applyNumberFormat="1" applyFont="1" applyFill="1" applyBorder="1" applyAlignment="1" applyProtection="1">
      <alignment horizontal="center" vertical="center"/>
      <protection hidden="1"/>
    </xf>
    <xf numFmtId="1" fontId="19" fillId="22" borderId="309" xfId="0" applyNumberFormat="1" applyFont="1" applyFill="1" applyBorder="1" applyAlignment="1" applyProtection="1">
      <alignment horizontal="center" vertical="center"/>
      <protection hidden="1"/>
    </xf>
    <xf numFmtId="1" fontId="19" fillId="22" borderId="310" xfId="0" applyNumberFormat="1" applyFont="1" applyFill="1" applyBorder="1" applyAlignment="1" applyProtection="1">
      <alignment horizontal="center" vertical="center"/>
      <protection hidden="1"/>
    </xf>
    <xf numFmtId="0" fontId="24" fillId="22" borderId="17" xfId="0" applyNumberFormat="1" applyFont="1" applyFill="1" applyBorder="1" applyAlignment="1" applyProtection="1">
      <alignment horizontal="right" vertical="center" indent="1"/>
      <protection hidden="1"/>
    </xf>
    <xf numFmtId="0" fontId="24" fillId="22" borderId="176" xfId="0" applyNumberFormat="1" applyFont="1" applyFill="1" applyBorder="1" applyAlignment="1" applyProtection="1">
      <alignment horizontal="right" vertical="center" indent="1"/>
      <protection hidden="1"/>
    </xf>
    <xf numFmtId="0" fontId="52" fillId="5" borderId="16" xfId="0" applyFont="1" applyFill="1" applyBorder="1" applyAlignment="1" applyProtection="1">
      <alignment horizontal="center" vertical="center" wrapText="1"/>
      <protection hidden="1"/>
    </xf>
    <xf numFmtId="0" fontId="52" fillId="5" borderId="258" xfId="0" applyFont="1" applyFill="1" applyBorder="1" applyAlignment="1" applyProtection="1">
      <alignment horizontal="center" vertical="center" wrapText="1"/>
      <protection hidden="1"/>
    </xf>
    <xf numFmtId="0" fontId="52" fillId="5" borderId="168" xfId="0" applyFont="1" applyFill="1" applyBorder="1" applyAlignment="1" applyProtection="1">
      <alignment horizontal="center" vertical="center" wrapText="1"/>
      <protection hidden="1"/>
    </xf>
    <xf numFmtId="0" fontId="52" fillId="5" borderId="175" xfId="0" applyFont="1" applyFill="1" applyBorder="1" applyAlignment="1" applyProtection="1">
      <alignment horizontal="center" vertical="center" wrapText="1"/>
      <protection hidden="1"/>
    </xf>
    <xf numFmtId="0" fontId="19" fillId="13" borderId="17" xfId="0" applyFont="1" applyFill="1" applyBorder="1" applyAlignment="1" applyProtection="1">
      <alignment horizontal="center" vertical="center"/>
      <protection hidden="1"/>
    </xf>
    <xf numFmtId="1" fontId="0" fillId="5" borderId="19" xfId="0" applyNumberFormat="1" applyFont="1" applyFill="1" applyBorder="1" applyAlignment="1" applyProtection="1">
      <alignment horizontal="center" vertical="center"/>
      <protection hidden="1"/>
    </xf>
    <xf numFmtId="1" fontId="0" fillId="5" borderId="208" xfId="0" applyNumberFormat="1" applyFont="1" applyFill="1" applyBorder="1" applyAlignment="1" applyProtection="1">
      <alignment horizontal="center" vertical="center"/>
      <protection hidden="1"/>
    </xf>
    <xf numFmtId="1" fontId="0" fillId="5" borderId="188" xfId="0" applyNumberFormat="1" applyFont="1" applyFill="1" applyBorder="1" applyAlignment="1" applyProtection="1">
      <alignment horizontal="center" vertical="center"/>
      <protection hidden="1"/>
    </xf>
    <xf numFmtId="1" fontId="0" fillId="5" borderId="17" xfId="0" applyNumberFormat="1" applyFont="1" applyFill="1" applyBorder="1" applyAlignment="1" applyProtection="1">
      <alignment horizontal="center" vertical="center"/>
      <protection hidden="1"/>
    </xf>
    <xf numFmtId="1" fontId="0" fillId="5" borderId="18" xfId="0" applyNumberFormat="1" applyFont="1" applyFill="1" applyBorder="1" applyAlignment="1" applyProtection="1">
      <alignment horizontal="center" vertical="center"/>
      <protection hidden="1"/>
    </xf>
    <xf numFmtId="1" fontId="0" fillId="5" borderId="176" xfId="0" applyNumberFormat="1" applyFont="1" applyFill="1" applyBorder="1" applyAlignment="1" applyProtection="1">
      <alignment horizontal="center" vertical="center"/>
      <protection hidden="1"/>
    </xf>
    <xf numFmtId="1" fontId="19" fillId="5" borderId="19" xfId="0" applyNumberFormat="1" applyFont="1" applyFill="1" applyBorder="1" applyAlignment="1" applyProtection="1">
      <alignment horizontal="center" vertical="center"/>
      <protection hidden="1"/>
    </xf>
    <xf numFmtId="1" fontId="19" fillId="5" borderId="208" xfId="0" applyNumberFormat="1" applyFont="1" applyFill="1" applyBorder="1" applyAlignment="1" applyProtection="1">
      <alignment horizontal="center" vertical="center"/>
      <protection hidden="1"/>
    </xf>
    <xf numFmtId="1" fontId="19" fillId="5" borderId="188" xfId="0" applyNumberFormat="1" applyFont="1" applyFill="1" applyBorder="1" applyAlignment="1" applyProtection="1">
      <alignment horizontal="center" vertical="center"/>
      <protection hidden="1"/>
    </xf>
    <xf numFmtId="1" fontId="19" fillId="5" borderId="17" xfId="0" applyNumberFormat="1" applyFont="1" applyFill="1" applyBorder="1" applyAlignment="1" applyProtection="1">
      <alignment horizontal="center" vertical="center"/>
      <protection hidden="1"/>
    </xf>
    <xf numFmtId="1" fontId="19" fillId="5" borderId="176" xfId="0" applyNumberFormat="1" applyFont="1" applyFill="1" applyBorder="1" applyAlignment="1" applyProtection="1">
      <alignment horizontal="center" vertical="center"/>
      <protection hidden="1"/>
    </xf>
    <xf numFmtId="1" fontId="20" fillId="3" borderId="19" xfId="0" applyNumberFormat="1" applyFont="1" applyFill="1" applyBorder="1" applyAlignment="1" applyProtection="1">
      <alignment horizontal="center" vertical="center"/>
      <protection hidden="1"/>
    </xf>
    <xf numFmtId="1" fontId="20" fillId="3" borderId="208" xfId="0" applyNumberFormat="1" applyFont="1" applyFill="1" applyBorder="1" applyAlignment="1" applyProtection="1">
      <alignment horizontal="center" vertical="center"/>
      <protection hidden="1"/>
    </xf>
    <xf numFmtId="1" fontId="20" fillId="3" borderId="188" xfId="0" applyNumberFormat="1" applyFont="1" applyFill="1" applyBorder="1" applyAlignment="1" applyProtection="1">
      <alignment horizontal="center" vertical="center"/>
      <protection hidden="1"/>
    </xf>
    <xf numFmtId="1" fontId="13" fillId="4" borderId="92" xfId="0" applyNumberFormat="1" applyFont="1" applyFill="1" applyBorder="1" applyAlignment="1" applyProtection="1">
      <alignment horizontal="right" vertical="center" indent="1"/>
      <protection hidden="1"/>
    </xf>
    <xf numFmtId="1" fontId="13" fillId="4" borderId="188" xfId="0" applyNumberFormat="1" applyFont="1" applyFill="1" applyBorder="1" applyAlignment="1" applyProtection="1">
      <alignment horizontal="right" vertical="center" indent="1"/>
      <protection hidden="1"/>
    </xf>
    <xf numFmtId="1" fontId="78" fillId="22" borderId="17" xfId="0" applyNumberFormat="1" applyFont="1" applyFill="1" applyBorder="1" applyAlignment="1" applyProtection="1">
      <alignment horizontal="center" vertical="center"/>
      <protection hidden="1"/>
    </xf>
    <xf numFmtId="1" fontId="78" fillId="22" borderId="18" xfId="0" applyNumberFormat="1" applyFont="1" applyFill="1" applyBorder="1" applyAlignment="1" applyProtection="1">
      <alignment horizontal="center" vertical="center"/>
      <protection hidden="1"/>
    </xf>
    <xf numFmtId="1" fontId="78" fillId="22" borderId="176" xfId="0" applyNumberFormat="1" applyFont="1" applyFill="1" applyBorder="1" applyAlignment="1" applyProtection="1">
      <alignment horizontal="center" vertical="center"/>
      <protection hidden="1"/>
    </xf>
    <xf numFmtId="1" fontId="23" fillId="22" borderId="255" xfId="0" applyNumberFormat="1" applyFont="1" applyFill="1" applyBorder="1" applyAlignment="1" applyProtection="1">
      <alignment horizontal="center" vertical="center"/>
      <protection hidden="1"/>
    </xf>
    <xf numFmtId="1" fontId="23" fillId="22" borderId="258" xfId="0" applyNumberFormat="1" applyFont="1" applyFill="1" applyBorder="1" applyAlignment="1" applyProtection="1">
      <alignment horizontal="center" vertical="center"/>
      <protection hidden="1"/>
    </xf>
    <xf numFmtId="1" fontId="23" fillId="22" borderId="175" xfId="0" applyNumberFormat="1" applyFont="1" applyFill="1" applyBorder="1" applyAlignment="1" applyProtection="1">
      <alignment horizontal="center" vertical="center"/>
      <protection hidden="1"/>
    </xf>
    <xf numFmtId="1" fontId="19" fillId="5" borderId="308" xfId="0" applyNumberFormat="1" applyFont="1" applyFill="1" applyBorder="1" applyAlignment="1" applyProtection="1">
      <alignment horizontal="center" vertical="center" wrapText="1"/>
      <protection hidden="1"/>
    </xf>
    <xf numFmtId="1" fontId="19" fillId="5" borderId="211" xfId="0" applyNumberFormat="1" applyFont="1" applyFill="1" applyBorder="1" applyAlignment="1" applyProtection="1">
      <alignment horizontal="center" vertical="center" wrapText="1"/>
      <protection hidden="1"/>
    </xf>
    <xf numFmtId="1" fontId="19" fillId="5" borderId="328" xfId="0" applyNumberFormat="1" applyFont="1" applyFill="1" applyBorder="1" applyAlignment="1" applyProtection="1">
      <alignment horizontal="center" vertical="center" wrapText="1"/>
      <protection hidden="1"/>
    </xf>
    <xf numFmtId="1" fontId="19" fillId="5" borderId="349" xfId="0" applyNumberFormat="1" applyFont="1" applyFill="1" applyBorder="1" applyAlignment="1" applyProtection="1">
      <alignment horizontal="center" vertical="center" wrapText="1"/>
      <protection hidden="1"/>
    </xf>
    <xf numFmtId="1" fontId="19" fillId="5" borderId="0" xfId="0" applyNumberFormat="1" applyFont="1" applyFill="1" applyBorder="1" applyAlignment="1" applyProtection="1">
      <alignment horizontal="center" vertical="center" wrapText="1"/>
      <protection hidden="1"/>
    </xf>
    <xf numFmtId="1" fontId="19" fillId="5" borderId="92" xfId="0" applyNumberFormat="1" applyFont="1" applyFill="1" applyBorder="1" applyAlignment="1" applyProtection="1">
      <alignment horizontal="center" vertical="center" wrapText="1"/>
      <protection hidden="1"/>
    </xf>
    <xf numFmtId="1" fontId="19" fillId="5" borderId="19" xfId="0" applyNumberFormat="1" applyFont="1" applyFill="1" applyBorder="1" applyAlignment="1" applyProtection="1">
      <alignment horizontal="center" vertical="center" wrapText="1"/>
      <protection hidden="1"/>
    </xf>
    <xf numFmtId="1" fontId="19" fillId="5" borderId="208" xfId="0" applyNumberFormat="1" applyFont="1" applyFill="1" applyBorder="1" applyAlignment="1" applyProtection="1">
      <alignment horizontal="center" vertical="center" wrapText="1"/>
      <protection hidden="1"/>
    </xf>
    <xf numFmtId="1" fontId="19" fillId="5" borderId="188" xfId="0" applyNumberFormat="1" applyFont="1" applyFill="1" applyBorder="1" applyAlignment="1" applyProtection="1">
      <alignment horizontal="center" vertical="center" wrapText="1"/>
      <protection hidden="1"/>
    </xf>
    <xf numFmtId="1" fontId="19" fillId="5" borderId="207" xfId="0" applyNumberFormat="1" applyFont="1" applyFill="1" applyBorder="1" applyAlignment="1" applyProtection="1">
      <alignment horizontal="center" vertical="center" wrapText="1"/>
      <protection hidden="1"/>
    </xf>
    <xf numFmtId="1" fontId="19" fillId="5" borderId="159" xfId="0" applyNumberFormat="1" applyFont="1" applyFill="1" applyBorder="1" applyAlignment="1" applyProtection="1">
      <alignment horizontal="center" vertical="center" wrapText="1"/>
      <protection hidden="1"/>
    </xf>
    <xf numFmtId="1" fontId="19" fillId="5" borderId="161" xfId="0" applyNumberFormat="1" applyFont="1" applyFill="1" applyBorder="1" applyAlignment="1" applyProtection="1">
      <alignment horizontal="center" vertical="center" wrapText="1"/>
      <protection hidden="1"/>
    </xf>
    <xf numFmtId="1" fontId="48" fillId="3" borderId="316" xfId="0" applyNumberFormat="1" applyFont="1" applyFill="1" applyBorder="1" applyAlignment="1" applyProtection="1">
      <alignment horizontal="center" vertical="center"/>
      <protection hidden="1"/>
    </xf>
    <xf numFmtId="1" fontId="48" fillId="3" borderId="22" xfId="0" applyNumberFormat="1" applyFont="1" applyFill="1" applyBorder="1" applyAlignment="1" applyProtection="1">
      <alignment horizontal="center" vertical="center"/>
      <protection hidden="1"/>
    </xf>
    <xf numFmtId="1" fontId="48" fillId="3" borderId="309" xfId="0" applyNumberFormat="1" applyFont="1" applyFill="1" applyBorder="1" applyAlignment="1" applyProtection="1">
      <alignment horizontal="center" vertical="center"/>
      <protection hidden="1"/>
    </xf>
    <xf numFmtId="1" fontId="48" fillId="3" borderId="310" xfId="0" applyNumberFormat="1" applyFont="1" applyFill="1" applyBorder="1" applyAlignment="1" applyProtection="1">
      <alignment horizontal="center" vertical="center"/>
      <protection hidden="1"/>
    </xf>
    <xf numFmtId="1" fontId="20" fillId="3" borderId="328" xfId="0" applyNumberFormat="1" applyFont="1" applyFill="1" applyBorder="1" applyAlignment="1" applyProtection="1">
      <alignment horizontal="center" vertical="center"/>
      <protection hidden="1"/>
    </xf>
    <xf numFmtId="0" fontId="46" fillId="5" borderId="255" xfId="0" applyFont="1" applyFill="1" applyBorder="1" applyAlignment="1" applyProtection="1">
      <alignment horizontal="center" vertical="center"/>
      <protection hidden="1"/>
    </xf>
    <xf numFmtId="0" fontId="46" fillId="5" borderId="258" xfId="0" applyFont="1" applyFill="1" applyBorder="1" applyAlignment="1" applyProtection="1">
      <alignment horizontal="center" vertical="center"/>
      <protection hidden="1"/>
    </xf>
    <xf numFmtId="0" fontId="46" fillId="5" borderId="175" xfId="0" applyFont="1" applyFill="1" applyBorder="1" applyAlignment="1" applyProtection="1">
      <alignment horizontal="center" vertical="center"/>
      <protection hidden="1"/>
    </xf>
    <xf numFmtId="0" fontId="19" fillId="20" borderId="201" xfId="0" applyFont="1" applyFill="1" applyBorder="1" applyAlignment="1" applyProtection="1">
      <alignment horizontal="center" vertical="center"/>
      <protection hidden="1"/>
    </xf>
    <xf numFmtId="0" fontId="19" fillId="20" borderId="208" xfId="0" applyFont="1" applyFill="1" applyBorder="1" applyAlignment="1" applyProtection="1">
      <alignment horizontal="center" vertical="center"/>
      <protection hidden="1"/>
    </xf>
    <xf numFmtId="0" fontId="19" fillId="20" borderId="188" xfId="0" applyFont="1" applyFill="1" applyBorder="1" applyAlignment="1" applyProtection="1">
      <alignment horizontal="center" vertical="center"/>
      <protection hidden="1"/>
    </xf>
    <xf numFmtId="1" fontId="20" fillId="5" borderId="257" xfId="0" applyNumberFormat="1" applyFont="1" applyFill="1" applyBorder="1" applyAlignment="1" applyProtection="1">
      <alignment horizontal="center" vertical="center" wrapText="1"/>
      <protection hidden="1"/>
    </xf>
    <xf numFmtId="1" fontId="20" fillId="5" borderId="63" xfId="0" applyNumberFormat="1" applyFont="1" applyFill="1" applyBorder="1" applyAlignment="1" applyProtection="1">
      <alignment horizontal="center" vertical="center" wrapText="1"/>
      <protection hidden="1"/>
    </xf>
    <xf numFmtId="1" fontId="20" fillId="5" borderId="46" xfId="0" applyNumberFormat="1" applyFont="1" applyFill="1" applyBorder="1" applyAlignment="1" applyProtection="1">
      <alignment horizontal="center" vertical="center" wrapText="1"/>
      <protection hidden="1"/>
    </xf>
    <xf numFmtId="1" fontId="20" fillId="3" borderId="316" xfId="0" applyNumberFormat="1" applyFont="1" applyFill="1" applyBorder="1" applyAlignment="1" applyProtection="1">
      <alignment horizontal="center" vertical="center"/>
      <protection hidden="1"/>
    </xf>
    <xf numFmtId="1" fontId="20" fillId="3" borderId="22" xfId="0" applyNumberFormat="1" applyFont="1" applyFill="1" applyBorder="1" applyAlignment="1" applyProtection="1">
      <alignment horizontal="center" vertical="center"/>
      <protection hidden="1"/>
    </xf>
    <xf numFmtId="1" fontId="20" fillId="3" borderId="309" xfId="0" applyNumberFormat="1" applyFont="1" applyFill="1" applyBorder="1" applyAlignment="1" applyProtection="1">
      <alignment horizontal="center" vertical="center"/>
      <protection hidden="1"/>
    </xf>
    <xf numFmtId="1" fontId="20" fillId="3" borderId="310" xfId="0" applyNumberFormat="1" applyFont="1" applyFill="1" applyBorder="1" applyAlignment="1" applyProtection="1">
      <alignment horizontal="center" vertical="center"/>
      <protection hidden="1"/>
    </xf>
    <xf numFmtId="1" fontId="52" fillId="5" borderId="255" xfId="0" applyNumberFormat="1" applyFont="1" applyFill="1" applyBorder="1" applyAlignment="1" applyProtection="1">
      <alignment horizontal="center" vertical="center"/>
      <protection hidden="1"/>
    </xf>
    <xf numFmtId="1" fontId="52" fillId="5" borderId="258" xfId="0" applyNumberFormat="1" applyFont="1" applyFill="1" applyBorder="1" applyAlignment="1" applyProtection="1">
      <alignment horizontal="center" vertical="center"/>
      <protection hidden="1"/>
    </xf>
    <xf numFmtId="1" fontId="52" fillId="5" borderId="256" xfId="0" applyNumberFormat="1" applyFont="1" applyFill="1" applyBorder="1" applyAlignment="1" applyProtection="1">
      <alignment horizontal="center" vertical="center"/>
      <protection hidden="1"/>
    </xf>
    <xf numFmtId="1" fontId="19" fillId="53" borderId="313" xfId="0" applyNumberFormat="1" applyFont="1" applyFill="1" applyBorder="1" applyAlignment="1" applyProtection="1">
      <alignment horizontal="center" vertical="center"/>
      <protection hidden="1"/>
    </xf>
    <xf numFmtId="1" fontId="19" fillId="53" borderId="18" xfId="0" applyNumberFormat="1" applyFont="1" applyFill="1" applyBorder="1" applyAlignment="1" applyProtection="1">
      <alignment horizontal="center" vertical="center"/>
      <protection hidden="1"/>
    </xf>
    <xf numFmtId="1" fontId="19" fillId="5" borderId="307" xfId="0" applyNumberFormat="1" applyFont="1" applyFill="1" applyBorder="1" applyAlignment="1" applyProtection="1">
      <alignment horizontal="center" vertical="center" wrapText="1"/>
      <protection hidden="1"/>
    </xf>
    <xf numFmtId="1" fontId="19" fillId="5" borderId="350" xfId="0" applyNumberFormat="1" applyFont="1" applyFill="1" applyBorder="1" applyAlignment="1" applyProtection="1">
      <alignment horizontal="center" vertical="center" wrapText="1"/>
      <protection hidden="1"/>
    </xf>
    <xf numFmtId="1" fontId="19" fillId="5" borderId="134" xfId="0" applyNumberFormat="1" applyFont="1" applyFill="1" applyBorder="1" applyAlignment="1" applyProtection="1">
      <alignment horizontal="center" vertical="center" wrapText="1"/>
      <protection hidden="1"/>
    </xf>
    <xf numFmtId="1" fontId="20" fillId="4" borderId="159" xfId="0" applyNumberFormat="1" applyFont="1" applyFill="1" applyBorder="1" applyAlignment="1" applyProtection="1">
      <alignment horizontal="center" vertical="center"/>
      <protection hidden="1"/>
    </xf>
    <xf numFmtId="1" fontId="20" fillId="4" borderId="161" xfId="0" applyNumberFormat="1" applyFont="1" applyFill="1" applyBorder="1" applyAlignment="1" applyProtection="1">
      <alignment horizontal="center" vertical="center"/>
      <protection hidden="1"/>
    </xf>
    <xf numFmtId="1" fontId="13" fillId="3" borderId="63" xfId="0" applyNumberFormat="1" applyFont="1" applyFill="1" applyBorder="1" applyAlignment="1" applyProtection="1">
      <alignment horizontal="center" vertical="center"/>
      <protection hidden="1"/>
    </xf>
    <xf numFmtId="1" fontId="13" fillId="3" borderId="46" xfId="0" applyNumberFormat="1" applyFont="1" applyFill="1" applyBorder="1" applyAlignment="1" applyProtection="1">
      <alignment horizontal="center" vertical="center"/>
      <protection hidden="1"/>
    </xf>
    <xf numFmtId="1" fontId="20" fillId="3" borderId="323" xfId="0" applyNumberFormat="1" applyFont="1" applyFill="1" applyBorder="1" applyAlignment="1" applyProtection="1">
      <alignment horizontal="center" vertical="center"/>
      <protection hidden="1"/>
    </xf>
    <xf numFmtId="1" fontId="20" fillId="3" borderId="306" xfId="0" applyNumberFormat="1" applyFont="1" applyFill="1" applyBorder="1" applyAlignment="1" applyProtection="1">
      <alignment horizontal="center" vertical="center"/>
      <protection hidden="1"/>
    </xf>
    <xf numFmtId="1" fontId="19" fillId="20" borderId="308" xfId="0" applyNumberFormat="1" applyFont="1" applyFill="1" applyBorder="1" applyAlignment="1" applyProtection="1">
      <alignment horizontal="center" vertical="center"/>
      <protection hidden="1"/>
    </xf>
    <xf numFmtId="1" fontId="19" fillId="20" borderId="211" xfId="0" applyNumberFormat="1" applyFont="1" applyFill="1" applyBorder="1" applyAlignment="1" applyProtection="1">
      <alignment horizontal="center" vertical="center"/>
      <protection hidden="1"/>
    </xf>
    <xf numFmtId="1" fontId="19" fillId="20" borderId="323" xfId="0" applyNumberFormat="1" applyFont="1" applyFill="1" applyBorder="1" applyAlignment="1" applyProtection="1">
      <alignment horizontal="center" vertical="center"/>
      <protection hidden="1"/>
    </xf>
    <xf numFmtId="1" fontId="19" fillId="20" borderId="19" xfId="0" applyNumberFormat="1" applyFont="1" applyFill="1" applyBorder="1" applyAlignment="1" applyProtection="1">
      <alignment horizontal="center" vertical="center"/>
      <protection hidden="1"/>
    </xf>
    <xf numFmtId="1" fontId="19" fillId="20" borderId="208" xfId="0" applyNumberFormat="1" applyFont="1" applyFill="1" applyBorder="1" applyAlignment="1" applyProtection="1">
      <alignment horizontal="center" vertical="center"/>
      <protection hidden="1"/>
    </xf>
    <xf numFmtId="1" fontId="19" fillId="20" borderId="306" xfId="0" applyNumberFormat="1" applyFont="1" applyFill="1" applyBorder="1" applyAlignment="1" applyProtection="1">
      <alignment horizontal="center" vertical="center"/>
      <protection hidden="1"/>
    </xf>
    <xf numFmtId="1" fontId="52" fillId="5" borderId="175" xfId="0" applyNumberFormat="1" applyFont="1" applyFill="1" applyBorder="1" applyAlignment="1" applyProtection="1">
      <alignment horizontal="center" vertical="center"/>
      <protection hidden="1"/>
    </xf>
    <xf numFmtId="1" fontId="19" fillId="53" borderId="208" xfId="0" applyNumberFormat="1" applyFont="1" applyFill="1" applyBorder="1" applyAlignment="1" applyProtection="1">
      <alignment horizontal="center" vertical="center"/>
      <protection hidden="1"/>
    </xf>
    <xf numFmtId="1" fontId="19" fillId="53" borderId="149" xfId="0" applyNumberFormat="1" applyFont="1" applyFill="1" applyBorder="1" applyAlignment="1" applyProtection="1">
      <alignment horizontal="center" vertical="center"/>
      <protection hidden="1"/>
    </xf>
    <xf numFmtId="1" fontId="48" fillId="3" borderId="17" xfId="0" applyNumberFormat="1" applyFont="1" applyFill="1" applyBorder="1" applyAlignment="1" applyProtection="1">
      <alignment horizontal="center" vertical="center"/>
      <protection hidden="1"/>
    </xf>
    <xf numFmtId="1" fontId="48" fillId="3" borderId="18" xfId="0" applyNumberFormat="1" applyFont="1" applyFill="1" applyBorder="1" applyAlignment="1" applyProtection="1">
      <alignment horizontal="center" vertical="center"/>
      <protection hidden="1"/>
    </xf>
    <xf numFmtId="1" fontId="48" fillId="3" borderId="176" xfId="0" applyNumberFormat="1" applyFont="1" applyFill="1" applyBorder="1" applyAlignment="1" applyProtection="1">
      <alignment horizontal="center" vertical="center"/>
      <protection hidden="1"/>
    </xf>
    <xf numFmtId="1" fontId="52" fillId="5" borderId="160" xfId="0" applyNumberFormat="1" applyFont="1" applyFill="1" applyBorder="1" applyAlignment="1" applyProtection="1">
      <alignment horizontal="center" vertical="center" wrapText="1"/>
      <protection hidden="1"/>
    </xf>
    <xf numFmtId="1" fontId="52" fillId="5" borderId="159" xfId="0" applyNumberFormat="1" applyFont="1" applyFill="1" applyBorder="1" applyAlignment="1" applyProtection="1">
      <alignment horizontal="center" vertical="center" wrapText="1"/>
      <protection hidden="1"/>
    </xf>
    <xf numFmtId="1" fontId="52" fillId="5" borderId="161" xfId="0" applyNumberFormat="1" applyFont="1" applyFill="1" applyBorder="1" applyAlignment="1" applyProtection="1">
      <alignment horizontal="center" vertical="center" wrapText="1"/>
      <protection hidden="1"/>
    </xf>
    <xf numFmtId="1" fontId="19" fillId="20" borderId="201" xfId="0" applyNumberFormat="1" applyFont="1" applyFill="1" applyBorder="1" applyAlignment="1" applyProtection="1">
      <alignment horizontal="center" vertical="center"/>
      <protection hidden="1"/>
    </xf>
    <xf numFmtId="1" fontId="13" fillId="3" borderId="159" xfId="0" applyNumberFormat="1" applyFont="1" applyFill="1" applyBorder="1" applyAlignment="1" applyProtection="1">
      <alignment horizontal="right" vertical="center" indent="1"/>
      <protection hidden="1"/>
    </xf>
    <xf numFmtId="1" fontId="13" fillId="3" borderId="161" xfId="0" applyNumberFormat="1" applyFont="1" applyFill="1" applyBorder="1" applyAlignment="1" applyProtection="1">
      <alignment horizontal="right" vertical="center" indent="1"/>
      <protection hidden="1"/>
    </xf>
    <xf numFmtId="1" fontId="180" fillId="0" borderId="251" xfId="61" applyNumberFormat="1" applyFont="1" applyFill="1" applyBorder="1" applyAlignment="1" applyProtection="1">
      <alignment horizontal="center" vertical="center"/>
      <protection locked="0" hidden="1"/>
    </xf>
    <xf numFmtId="1" fontId="180" fillId="0" borderId="45" xfId="61" applyNumberFormat="1" applyFont="1" applyFill="1" applyBorder="1" applyAlignment="1" applyProtection="1">
      <alignment horizontal="center" vertical="center"/>
      <protection locked="0" hidden="1"/>
    </xf>
    <xf numFmtId="1" fontId="180" fillId="0" borderId="324" xfId="61" applyNumberFormat="1" applyFont="1" applyFill="1" applyBorder="1" applyAlignment="1" applyProtection="1">
      <alignment horizontal="center" vertical="center"/>
      <protection locked="0" hidden="1"/>
    </xf>
    <xf numFmtId="0" fontId="43" fillId="0" borderId="17" xfId="0" applyFont="1" applyFill="1" applyBorder="1" applyAlignment="1" applyProtection="1">
      <alignment horizontal="right" vertical="center" indent="1"/>
      <protection locked="0"/>
    </xf>
    <xf numFmtId="0" fontId="43" fillId="0" borderId="22" xfId="0" applyFont="1" applyFill="1" applyBorder="1" applyAlignment="1" applyProtection="1">
      <alignment horizontal="right" vertical="center" indent="1"/>
      <protection locked="0"/>
    </xf>
    <xf numFmtId="0" fontId="43" fillId="14" borderId="17" xfId="0" applyFont="1" applyFill="1" applyBorder="1" applyAlignment="1">
      <alignment horizontal="right" vertical="center" indent="1"/>
    </xf>
    <xf numFmtId="0" fontId="43" fillId="14" borderId="22" xfId="0" applyFont="1" applyFill="1" applyBorder="1" applyAlignment="1">
      <alignment horizontal="right" vertical="center" indent="1"/>
    </xf>
    <xf numFmtId="1" fontId="20" fillId="49" borderId="51" xfId="0" applyNumberFormat="1" applyFont="1" applyFill="1" applyBorder="1" applyAlignment="1" applyProtection="1">
      <alignment horizontal="right" vertical="center"/>
      <protection hidden="1"/>
    </xf>
    <xf numFmtId="1" fontId="20" fillId="49" borderId="20" xfId="0" applyNumberFormat="1" applyFont="1" applyFill="1" applyBorder="1" applyAlignment="1" applyProtection="1">
      <alignment horizontal="right" vertical="center"/>
      <protection hidden="1"/>
    </xf>
    <xf numFmtId="1" fontId="20" fillId="49" borderId="92" xfId="0" applyNumberFormat="1" applyFont="1" applyFill="1" applyBorder="1" applyAlignment="1" applyProtection="1">
      <alignment horizontal="right" vertical="center"/>
      <protection hidden="1"/>
    </xf>
    <xf numFmtId="0" fontId="20" fillId="49" borderId="19" xfId="0" applyFont="1" applyFill="1" applyBorder="1" applyAlignment="1" applyProtection="1">
      <alignment horizontal="right" vertical="center" indent="2"/>
      <protection hidden="1"/>
    </xf>
    <xf numFmtId="0" fontId="20" fillId="49" borderId="21" xfId="0" applyFont="1" applyFill="1" applyBorder="1" applyAlignment="1" applyProtection="1">
      <alignment horizontal="right" vertical="center" indent="2"/>
      <protection hidden="1"/>
    </xf>
    <xf numFmtId="0" fontId="20" fillId="14" borderId="26" xfId="0" applyFont="1" applyFill="1" applyBorder="1" applyAlignment="1" applyProtection="1">
      <alignment horizontal="right" vertical="center" indent="1"/>
      <protection hidden="1"/>
    </xf>
    <xf numFmtId="0" fontId="20" fillId="14" borderId="36" xfId="0" applyFont="1" applyFill="1" applyBorder="1" applyAlignment="1" applyProtection="1">
      <alignment horizontal="right" vertical="center" indent="1"/>
      <protection hidden="1"/>
    </xf>
    <xf numFmtId="0" fontId="43" fillId="0" borderId="26" xfId="0" applyFont="1" applyFill="1" applyBorder="1" applyAlignment="1" applyProtection="1">
      <alignment horizontal="right" vertical="center" indent="1"/>
      <protection locked="0"/>
    </xf>
    <xf numFmtId="0" fontId="43" fillId="0" borderId="36" xfId="0" applyFont="1" applyFill="1" applyBorder="1" applyAlignment="1" applyProtection="1">
      <alignment horizontal="right" vertical="center" indent="1"/>
      <protection locked="0"/>
    </xf>
    <xf numFmtId="0" fontId="38" fillId="49" borderId="17" xfId="0" applyFont="1" applyFill="1" applyBorder="1" applyAlignment="1">
      <alignment horizontal="right" vertical="center" indent="1"/>
    </xf>
    <xf numFmtId="0" fontId="38" fillId="49" borderId="22" xfId="0" applyFont="1" applyFill="1" applyBorder="1" applyAlignment="1">
      <alignment horizontal="right" vertical="center" indent="1"/>
    </xf>
    <xf numFmtId="0" fontId="43" fillId="14" borderId="17" xfId="0" applyFont="1" applyFill="1" applyBorder="1" applyAlignment="1">
      <alignment horizontal="right" vertical="center"/>
    </xf>
    <xf numFmtId="0" fontId="43" fillId="14" borderId="22" xfId="0" applyFont="1" applyFill="1" applyBorder="1" applyAlignment="1">
      <alignment horizontal="right" vertical="center"/>
    </xf>
    <xf numFmtId="0" fontId="93" fillId="4" borderId="16" xfId="0" applyFont="1" applyFill="1" applyBorder="1" applyAlignment="1" applyProtection="1">
      <alignment horizontal="center" vertical="center"/>
      <protection hidden="1"/>
    </xf>
    <xf numFmtId="0" fontId="93" fillId="4" borderId="168" xfId="0" applyFont="1" applyFill="1" applyBorder="1" applyAlignment="1" applyProtection="1">
      <alignment horizontal="center" vertical="center"/>
      <protection hidden="1"/>
    </xf>
    <xf numFmtId="0" fontId="93" fillId="4" borderId="175" xfId="0" applyFont="1" applyFill="1" applyBorder="1" applyAlignment="1" applyProtection="1">
      <alignment horizontal="center" vertical="center"/>
      <protection hidden="1"/>
    </xf>
    <xf numFmtId="0" fontId="93" fillId="4" borderId="255" xfId="0" applyFont="1" applyFill="1" applyBorder="1" applyAlignment="1" applyProtection="1">
      <alignment horizontal="center" vertical="center"/>
      <protection hidden="1"/>
    </xf>
    <xf numFmtId="0" fontId="93" fillId="4" borderId="258" xfId="0" applyFont="1" applyFill="1" applyBorder="1" applyAlignment="1" applyProtection="1">
      <alignment horizontal="center" vertical="center"/>
      <protection hidden="1"/>
    </xf>
    <xf numFmtId="0" fontId="20" fillId="14" borderId="160" xfId="0" applyFont="1" applyFill="1" applyBorder="1" applyAlignment="1" applyProtection="1">
      <alignment horizontal="center" vertical="center" wrapText="1"/>
      <protection hidden="1"/>
    </xf>
    <xf numFmtId="0" fontId="20" fillId="14" borderId="161" xfId="0" applyFont="1" applyFill="1" applyBorder="1" applyAlignment="1" applyProtection="1">
      <alignment horizontal="center" vertical="center" wrapText="1"/>
      <protection hidden="1"/>
    </xf>
    <xf numFmtId="1" fontId="20" fillId="5" borderId="57" xfId="0" applyNumberFormat="1" applyFont="1" applyFill="1" applyBorder="1" applyAlignment="1" applyProtection="1">
      <alignment horizontal="center" vertical="center"/>
      <protection hidden="1"/>
    </xf>
    <xf numFmtId="1" fontId="20" fillId="5" borderId="1" xfId="0" applyNumberFormat="1" applyFont="1" applyFill="1" applyBorder="1" applyAlignment="1" applyProtection="1">
      <alignment horizontal="center" vertical="center"/>
      <protection hidden="1"/>
    </xf>
    <xf numFmtId="1" fontId="10" fillId="5" borderId="55" xfId="0" applyNumberFormat="1" applyFont="1" applyFill="1" applyBorder="1" applyAlignment="1" applyProtection="1">
      <alignment horizontal="center" vertical="center" textRotation="90"/>
      <protection hidden="1"/>
    </xf>
    <xf numFmtId="1" fontId="10" fillId="5" borderId="46" xfId="0" applyNumberFormat="1" applyFont="1" applyFill="1" applyBorder="1" applyAlignment="1" applyProtection="1">
      <alignment horizontal="center" vertical="center" textRotation="90"/>
      <protection hidden="1"/>
    </xf>
    <xf numFmtId="1" fontId="20" fillId="5" borderId="25" xfId="0" applyNumberFormat="1" applyFont="1" applyFill="1" applyBorder="1" applyAlignment="1" applyProtection="1">
      <alignment horizontal="center" vertical="center"/>
      <protection hidden="1"/>
    </xf>
    <xf numFmtId="1" fontId="20" fillId="5" borderId="21" xfId="0" applyNumberFormat="1" applyFont="1" applyFill="1" applyBorder="1" applyAlignment="1" applyProtection="1">
      <alignment horizontal="center" vertical="center"/>
      <protection hidden="1"/>
    </xf>
    <xf numFmtId="0" fontId="94" fillId="5" borderId="70" xfId="0" applyFont="1" applyFill="1" applyBorder="1" applyAlignment="1" applyProtection="1">
      <alignment horizontal="center" vertical="center" wrapText="1"/>
      <protection hidden="1"/>
    </xf>
    <xf numFmtId="0" fontId="94" fillId="5" borderId="134" xfId="0" applyFont="1" applyFill="1" applyBorder="1" applyAlignment="1" applyProtection="1">
      <alignment horizontal="center" vertical="center" wrapText="1"/>
      <protection hidden="1"/>
    </xf>
    <xf numFmtId="0" fontId="20" fillId="14" borderId="17" xfId="0" applyFont="1" applyFill="1" applyBorder="1" applyAlignment="1" applyProtection="1">
      <alignment horizontal="right" vertical="center" wrapText="1" indent="1"/>
      <protection hidden="1"/>
    </xf>
    <xf numFmtId="0" fontId="20" fillId="14" borderId="22" xfId="0" applyFont="1" applyFill="1" applyBorder="1" applyAlignment="1" applyProtection="1">
      <alignment horizontal="right" vertical="center" wrapText="1" indent="1"/>
      <protection hidden="1"/>
    </xf>
    <xf numFmtId="0" fontId="20" fillId="14" borderId="26" xfId="0" applyFont="1" applyFill="1" applyBorder="1" applyAlignment="1" applyProtection="1">
      <alignment horizontal="right" vertical="center" wrapText="1" indent="1"/>
      <protection hidden="1"/>
    </xf>
    <xf numFmtId="0" fontId="20" fillId="14" borderId="36" xfId="0" applyFont="1" applyFill="1" applyBorder="1" applyAlignment="1" applyProtection="1">
      <alignment horizontal="right" vertical="center" wrapText="1" indent="1"/>
      <protection hidden="1"/>
    </xf>
    <xf numFmtId="0" fontId="20" fillId="5" borderId="307" xfId="0" applyFont="1" applyFill="1" applyBorder="1" applyAlignment="1" applyProtection="1">
      <alignment horizontal="center" vertical="center" textRotation="90" wrapText="1"/>
      <protection hidden="1"/>
    </xf>
    <xf numFmtId="0" fontId="20" fillId="5" borderId="350" xfId="0" applyFont="1" applyFill="1" applyBorder="1" applyAlignment="1" applyProtection="1">
      <alignment horizontal="center" vertical="center" textRotation="90" wrapText="1"/>
      <protection hidden="1"/>
    </xf>
    <xf numFmtId="0" fontId="20" fillId="5" borderId="383" xfId="0" applyFont="1" applyFill="1" applyBorder="1" applyAlignment="1" applyProtection="1">
      <alignment horizontal="center" vertical="center" textRotation="90" wrapText="1"/>
      <protection hidden="1"/>
    </xf>
    <xf numFmtId="0" fontId="13" fillId="5" borderId="11" xfId="0" applyFont="1" applyFill="1" applyBorder="1" applyAlignment="1" applyProtection="1">
      <alignment horizontal="center" vertical="center" textRotation="90" wrapText="1"/>
      <protection hidden="1"/>
    </xf>
    <xf numFmtId="0" fontId="13" fillId="5" borderId="71" xfId="0" applyFont="1" applyFill="1" applyBorder="1" applyAlignment="1" applyProtection="1">
      <alignment horizontal="center" vertical="center" textRotation="90" wrapText="1"/>
      <protection hidden="1"/>
    </xf>
    <xf numFmtId="0" fontId="13" fillId="5" borderId="96" xfId="0" applyFont="1" applyFill="1" applyBorder="1" applyAlignment="1" applyProtection="1">
      <alignment horizontal="center" vertical="center" textRotation="90" wrapText="1"/>
      <protection hidden="1"/>
    </xf>
    <xf numFmtId="0" fontId="20" fillId="4" borderId="17" xfId="0" applyFont="1" applyFill="1" applyBorder="1" applyAlignment="1" applyProtection="1">
      <alignment horizontal="right" vertical="center" wrapText="1"/>
      <protection hidden="1"/>
    </xf>
    <xf numFmtId="0" fontId="20" fillId="4" borderId="22" xfId="0" applyFont="1" applyFill="1" applyBorder="1" applyAlignment="1" applyProtection="1">
      <alignment horizontal="right" vertical="center" wrapText="1"/>
      <protection hidden="1"/>
    </xf>
    <xf numFmtId="0" fontId="13" fillId="4" borderId="255" xfId="0" applyFont="1" applyFill="1" applyBorder="1" applyAlignment="1" applyProtection="1">
      <alignment horizontal="center" vertical="center"/>
      <protection hidden="1"/>
    </xf>
    <xf numFmtId="0" fontId="13" fillId="4" borderId="258" xfId="0" applyFont="1" applyFill="1" applyBorder="1" applyAlignment="1" applyProtection="1">
      <alignment horizontal="center" vertical="center"/>
      <protection hidden="1"/>
    </xf>
    <xf numFmtId="0" fontId="110" fillId="0" borderId="251" xfId="0" applyFont="1" applyBorder="1" applyAlignment="1" applyProtection="1">
      <alignment horizontal="center" vertical="center"/>
      <protection hidden="1"/>
    </xf>
    <xf numFmtId="0" fontId="110" fillId="0" borderId="324" xfId="0" applyFont="1" applyBorder="1" applyAlignment="1" applyProtection="1">
      <alignment horizontal="center" vertical="center"/>
      <protection hidden="1"/>
    </xf>
    <xf numFmtId="0" fontId="13" fillId="5" borderId="307" xfId="0" applyFont="1" applyFill="1" applyBorder="1" applyAlignment="1" applyProtection="1">
      <alignment horizontal="center" vertical="center" textRotation="90" wrapText="1"/>
      <protection hidden="1"/>
    </xf>
    <xf numFmtId="0" fontId="13" fillId="5" borderId="350" xfId="0" applyFont="1" applyFill="1" applyBorder="1" applyAlignment="1" applyProtection="1">
      <alignment horizontal="center" vertical="center" textRotation="90" wrapText="1"/>
      <protection hidden="1"/>
    </xf>
    <xf numFmtId="0" fontId="10" fillId="23" borderId="388" xfId="0" applyFont="1" applyFill="1" applyBorder="1" applyAlignment="1" applyProtection="1">
      <alignment horizontal="center" vertical="center" wrapText="1"/>
      <protection hidden="1"/>
    </xf>
    <xf numFmtId="0" fontId="10" fillId="23" borderId="387" xfId="0" applyFont="1" applyFill="1" applyBorder="1" applyAlignment="1" applyProtection="1">
      <alignment horizontal="center" vertical="center" wrapText="1"/>
      <protection hidden="1"/>
    </xf>
    <xf numFmtId="0" fontId="13" fillId="4" borderId="384" xfId="0" applyFont="1" applyFill="1" applyBorder="1" applyAlignment="1" applyProtection="1">
      <alignment horizontal="center" vertical="center"/>
      <protection hidden="1"/>
    </xf>
    <xf numFmtId="0" fontId="13" fillId="4" borderId="385" xfId="0" applyFont="1" applyFill="1" applyBorder="1" applyAlignment="1" applyProtection="1">
      <alignment horizontal="center" vertical="center"/>
      <protection hidden="1"/>
    </xf>
    <xf numFmtId="0" fontId="20" fillId="14" borderId="392" xfId="0" applyFont="1" applyFill="1" applyBorder="1" applyAlignment="1">
      <alignment horizontal="right" vertical="center" indent="1"/>
    </xf>
    <xf numFmtId="0" fontId="20" fillId="14" borderId="52" xfId="0" applyFont="1" applyFill="1" applyBorder="1" applyAlignment="1">
      <alignment horizontal="right" vertical="center" indent="1"/>
    </xf>
    <xf numFmtId="0" fontId="20" fillId="14" borderId="391" xfId="0" applyFont="1" applyFill="1" applyBorder="1" applyAlignment="1">
      <alignment horizontal="center" vertical="center" textRotation="90"/>
    </xf>
    <xf numFmtId="0" fontId="13" fillId="4" borderId="18" xfId="0" applyFont="1" applyFill="1" applyBorder="1" applyAlignment="1" applyProtection="1">
      <alignment horizontal="center" vertical="center"/>
      <protection hidden="1"/>
    </xf>
    <xf numFmtId="0" fontId="20" fillId="5" borderId="391" xfId="0" applyFont="1" applyFill="1" applyBorder="1" applyAlignment="1" applyProtection="1">
      <alignment horizontal="center" vertical="center" textRotation="90" wrapText="1"/>
      <protection hidden="1"/>
    </xf>
    <xf numFmtId="0" fontId="110" fillId="0" borderId="0" xfId="0" applyFont="1" applyBorder="1" applyAlignment="1" applyProtection="1">
      <alignment horizontal="center" vertical="center"/>
      <protection hidden="1"/>
    </xf>
    <xf numFmtId="0" fontId="110" fillId="0" borderId="386" xfId="0" applyFont="1" applyBorder="1" applyAlignment="1" applyProtection="1">
      <alignment horizontal="center" vertical="center"/>
      <protection hidden="1"/>
    </xf>
    <xf numFmtId="0" fontId="110" fillId="0" borderId="394" xfId="0" applyFont="1" applyBorder="1" applyAlignment="1" applyProtection="1">
      <alignment horizontal="center" vertical="center"/>
      <protection hidden="1"/>
    </xf>
    <xf numFmtId="0" fontId="110" fillId="0" borderId="393" xfId="0" applyFont="1" applyBorder="1" applyAlignment="1" applyProtection="1">
      <alignment horizontal="center" vertical="center"/>
      <protection hidden="1"/>
    </xf>
    <xf numFmtId="0" fontId="13" fillId="4" borderId="316" xfId="0" applyFont="1" applyFill="1" applyBorder="1" applyAlignment="1" applyProtection="1">
      <alignment horizontal="center" vertical="center"/>
      <protection hidden="1"/>
    </xf>
    <xf numFmtId="0" fontId="13" fillId="4" borderId="309" xfId="0" applyFont="1" applyFill="1" applyBorder="1" applyAlignment="1" applyProtection="1">
      <alignment horizontal="center" vertical="center"/>
      <protection hidden="1"/>
    </xf>
    <xf numFmtId="0" fontId="13" fillId="4" borderId="310" xfId="0" applyFont="1" applyFill="1" applyBorder="1" applyAlignment="1" applyProtection="1">
      <alignment horizontal="center" vertical="center"/>
      <protection hidden="1"/>
    </xf>
    <xf numFmtId="0" fontId="48" fillId="5" borderId="389" xfId="0" applyFont="1" applyFill="1" applyBorder="1" applyAlignment="1" applyProtection="1">
      <alignment horizontal="center" vertical="center" wrapText="1"/>
      <protection hidden="1"/>
    </xf>
    <xf numFmtId="0" fontId="48" fillId="5" borderId="36" xfId="0" applyFont="1" applyFill="1" applyBorder="1" applyAlignment="1" applyProtection="1">
      <alignment horizontal="center" vertical="center" wrapText="1"/>
      <protection hidden="1"/>
    </xf>
    <xf numFmtId="0" fontId="20" fillId="14" borderId="390" xfId="0" applyFont="1" applyFill="1" applyBorder="1" applyAlignment="1" applyProtection="1">
      <alignment horizontal="right" vertical="center" wrapText="1" indent="1"/>
      <protection hidden="1"/>
    </xf>
    <xf numFmtId="0" fontId="20" fillId="14" borderId="102" xfId="0" applyFont="1" applyFill="1" applyBorder="1" applyAlignment="1" applyProtection="1">
      <alignment horizontal="right" vertical="center" wrapText="1" indent="1"/>
      <protection hidden="1"/>
    </xf>
    <xf numFmtId="0" fontId="20" fillId="5" borderId="390" xfId="0" applyFont="1" applyFill="1" applyBorder="1" applyAlignment="1" applyProtection="1">
      <alignment horizontal="right" vertical="center" wrapText="1" indent="1"/>
      <protection hidden="1"/>
    </xf>
    <xf numFmtId="0" fontId="20" fillId="5" borderId="102" xfId="0" applyFont="1" applyFill="1" applyBorder="1" applyAlignment="1" applyProtection="1">
      <alignment horizontal="right" vertical="center" wrapText="1" indent="1"/>
      <protection hidden="1"/>
    </xf>
    <xf numFmtId="0" fontId="38" fillId="5" borderId="17" xfId="0" applyNumberFormat="1" applyFont="1" applyFill="1" applyBorder="1" applyAlignment="1" applyProtection="1">
      <alignment horizontal="left" vertical="center" indent="2"/>
      <protection hidden="1"/>
    </xf>
    <xf numFmtId="0" fontId="38" fillId="5" borderId="22" xfId="0" applyNumberFormat="1" applyFont="1" applyFill="1" applyBorder="1" applyAlignment="1" applyProtection="1">
      <alignment horizontal="left" vertical="center" indent="2"/>
      <protection hidden="1"/>
    </xf>
    <xf numFmtId="0" fontId="38" fillId="5" borderId="17" xfId="0" applyNumberFormat="1" applyFont="1" applyFill="1" applyBorder="1" applyAlignment="1" applyProtection="1">
      <alignment horizontal="left" vertical="center" wrapText="1" indent="2"/>
    </xf>
    <xf numFmtId="0" fontId="38" fillId="5" borderId="22" xfId="0" applyNumberFormat="1" applyFont="1" applyFill="1" applyBorder="1" applyAlignment="1" applyProtection="1">
      <alignment horizontal="left" vertical="center" wrapText="1" indent="2"/>
    </xf>
    <xf numFmtId="0" fontId="29" fillId="4" borderId="57" xfId="0" applyNumberFormat="1" applyFont="1" applyFill="1" applyBorder="1" applyAlignment="1" applyProtection="1">
      <alignment horizontal="center" vertical="center" textRotation="90" wrapText="1"/>
      <protection hidden="1"/>
    </xf>
    <xf numFmtId="0" fontId="29" fillId="4" borderId="66" xfId="0" applyNumberFormat="1" applyFont="1" applyFill="1" applyBorder="1" applyAlignment="1" applyProtection="1">
      <alignment horizontal="center" vertical="center" textRotation="90" wrapText="1"/>
      <protection hidden="1"/>
    </xf>
    <xf numFmtId="0" fontId="29" fillId="4" borderId="1" xfId="0" applyNumberFormat="1" applyFont="1" applyFill="1" applyBorder="1" applyAlignment="1" applyProtection="1">
      <alignment horizontal="center" vertical="center" textRotation="90" wrapText="1"/>
      <protection hidden="1"/>
    </xf>
    <xf numFmtId="0" fontId="29" fillId="5" borderId="18" xfId="0" applyNumberFormat="1" applyFont="1" applyFill="1" applyBorder="1" applyAlignment="1" applyProtection="1">
      <alignment horizontal="center" vertical="center"/>
      <protection hidden="1"/>
    </xf>
    <xf numFmtId="0" fontId="128" fillId="0" borderId="0" xfId="0" applyNumberFormat="1" applyFont="1" applyFill="1" applyBorder="1" applyAlignment="1" applyProtection="1">
      <alignment horizontal="center" vertical="center"/>
      <protection hidden="1"/>
    </xf>
    <xf numFmtId="0" fontId="41" fillId="0" borderId="0" xfId="0" applyNumberFormat="1" applyFont="1" applyFill="1" applyBorder="1" applyAlignment="1" applyProtection="1">
      <alignment horizontal="right" vertical="center"/>
      <protection hidden="1"/>
    </xf>
    <xf numFmtId="1" fontId="181" fillId="0" borderId="0" xfId="0" applyNumberFormat="1" applyFont="1" applyFill="1" applyBorder="1" applyAlignment="1" applyProtection="1">
      <alignment horizontal="center" vertical="center"/>
      <protection hidden="1"/>
    </xf>
    <xf numFmtId="0" fontId="181" fillId="0" borderId="0" xfId="0" applyNumberFormat="1" applyFont="1" applyFill="1" applyBorder="1" applyAlignment="1" applyProtection="1">
      <alignment horizontal="center" vertical="center"/>
      <protection hidden="1"/>
    </xf>
    <xf numFmtId="0" fontId="38" fillId="14" borderId="125" xfId="0" applyNumberFormat="1" applyFont="1" applyFill="1" applyBorder="1" applyAlignment="1" applyProtection="1">
      <alignment horizontal="center" vertical="center" wrapText="1"/>
      <protection hidden="1"/>
    </xf>
    <xf numFmtId="0" fontId="38" fillId="14" borderId="177" xfId="0" applyNumberFormat="1" applyFont="1" applyFill="1" applyBorder="1" applyAlignment="1" applyProtection="1">
      <alignment horizontal="center" vertical="center" wrapText="1"/>
      <protection hidden="1"/>
    </xf>
    <xf numFmtId="0" fontId="38" fillId="14" borderId="49" xfId="0" applyNumberFormat="1" applyFont="1" applyFill="1" applyBorder="1" applyAlignment="1" applyProtection="1">
      <alignment horizontal="center" vertical="center" wrapText="1"/>
      <protection hidden="1"/>
    </xf>
    <xf numFmtId="0" fontId="38" fillId="14" borderId="67" xfId="0" applyNumberFormat="1" applyFont="1" applyFill="1" applyBorder="1" applyAlignment="1" applyProtection="1">
      <alignment horizontal="center" vertical="center" wrapText="1"/>
      <protection hidden="1"/>
    </xf>
    <xf numFmtId="0" fontId="38" fillId="14" borderId="193" xfId="0" applyNumberFormat="1" applyFont="1" applyFill="1" applyBorder="1" applyAlignment="1" applyProtection="1">
      <alignment horizontal="center" vertical="center" wrapText="1"/>
      <protection hidden="1"/>
    </xf>
    <xf numFmtId="0" fontId="38" fillId="14" borderId="194" xfId="0" applyNumberFormat="1" applyFont="1" applyFill="1" applyBorder="1" applyAlignment="1" applyProtection="1">
      <alignment horizontal="center" vertical="center" wrapText="1"/>
      <protection hidden="1"/>
    </xf>
    <xf numFmtId="0" fontId="24" fillId="5" borderId="90" xfId="0" applyNumberFormat="1" applyFont="1" applyFill="1" applyBorder="1" applyAlignment="1" applyProtection="1">
      <alignment horizontal="center" vertical="center"/>
      <protection hidden="1"/>
    </xf>
    <xf numFmtId="0" fontId="24" fillId="5" borderId="192" xfId="0" applyNumberFormat="1" applyFont="1" applyFill="1" applyBorder="1" applyAlignment="1" applyProtection="1">
      <alignment horizontal="center" vertical="center"/>
      <protection hidden="1"/>
    </xf>
    <xf numFmtId="0" fontId="37" fillId="5" borderId="31" xfId="0" applyNumberFormat="1" applyFont="1" applyFill="1" applyBorder="1" applyAlignment="1" applyProtection="1">
      <alignment horizontal="center" vertical="center" textRotation="90" wrapText="1"/>
      <protection hidden="1"/>
    </xf>
    <xf numFmtId="0" fontId="37" fillId="5" borderId="66" xfId="0" applyNumberFormat="1" applyFont="1" applyFill="1" applyBorder="1" applyAlignment="1" applyProtection="1">
      <alignment horizontal="center" vertical="center" textRotation="90" wrapText="1"/>
      <protection hidden="1"/>
    </xf>
    <xf numFmtId="0" fontId="37" fillId="5" borderId="97" xfId="0" applyNumberFormat="1" applyFont="1" applyFill="1" applyBorder="1" applyAlignment="1" applyProtection="1">
      <alignment horizontal="center" vertical="center" textRotation="90" wrapText="1"/>
      <protection hidden="1"/>
    </xf>
    <xf numFmtId="0" fontId="37" fillId="5" borderId="174" xfId="0" applyFont="1" applyFill="1" applyBorder="1" applyAlignment="1" applyProtection="1">
      <alignment horizontal="center" vertical="center" textRotation="90"/>
      <protection hidden="1"/>
    </xf>
    <xf numFmtId="0" fontId="37" fillId="5" borderId="63" xfId="0" applyFont="1" applyFill="1" applyBorder="1" applyAlignment="1" applyProtection="1">
      <alignment horizontal="center" vertical="center" textRotation="90"/>
      <protection hidden="1"/>
    </xf>
    <xf numFmtId="0" fontId="37" fillId="5" borderId="46" xfId="0" applyFont="1" applyFill="1" applyBorder="1" applyAlignment="1" applyProtection="1">
      <alignment horizontal="center" vertical="center" textRotation="90"/>
      <protection hidden="1"/>
    </xf>
    <xf numFmtId="0" fontId="24" fillId="12" borderId="24" xfId="0" applyNumberFormat="1" applyFont="1" applyFill="1" applyBorder="1" applyAlignment="1" applyProtection="1">
      <alignment horizontal="center" vertical="center"/>
      <protection hidden="1"/>
    </xf>
    <xf numFmtId="0" fontId="24" fillId="12" borderId="169" xfId="0" applyNumberFormat="1" applyFont="1" applyFill="1" applyBorder="1" applyAlignment="1" applyProtection="1">
      <alignment horizontal="center" vertical="center"/>
      <protection hidden="1"/>
    </xf>
    <xf numFmtId="0" fontId="29" fillId="5" borderId="18" xfId="0" applyNumberFormat="1" applyFont="1" applyFill="1" applyBorder="1" applyAlignment="1" applyProtection="1">
      <alignment horizontal="center" vertical="center" wrapText="1"/>
      <protection hidden="1"/>
    </xf>
    <xf numFmtId="0" fontId="29" fillId="4" borderId="191" xfId="0" applyNumberFormat="1" applyFont="1" applyFill="1" applyBorder="1" applyAlignment="1" applyProtection="1">
      <alignment horizontal="center" vertical="center" textRotation="90" wrapText="1"/>
      <protection hidden="1"/>
    </xf>
    <xf numFmtId="0" fontId="29" fillId="4" borderId="155" xfId="0" applyNumberFormat="1" applyFont="1" applyFill="1" applyBorder="1" applyAlignment="1" applyProtection="1">
      <alignment horizontal="center" vertical="center" textRotation="90" wrapText="1"/>
      <protection hidden="1"/>
    </xf>
    <xf numFmtId="0" fontId="29" fillId="4" borderId="170" xfId="0" applyNumberFormat="1" applyFont="1" applyFill="1" applyBorder="1" applyAlignment="1" applyProtection="1">
      <alignment horizontal="center" vertical="center" textRotation="90" wrapText="1"/>
      <protection hidden="1"/>
    </xf>
    <xf numFmtId="0" fontId="23" fillId="5" borderId="18" xfId="0" applyNumberFormat="1" applyFont="1" applyFill="1" applyBorder="1" applyAlignment="1" applyProtection="1">
      <alignment horizontal="center" vertical="center"/>
      <protection hidden="1"/>
    </xf>
    <xf numFmtId="0" fontId="23" fillId="5" borderId="22" xfId="0" applyNumberFormat="1" applyFont="1" applyFill="1" applyBorder="1" applyAlignment="1" applyProtection="1">
      <alignment horizontal="center" vertical="center"/>
      <protection hidden="1"/>
    </xf>
    <xf numFmtId="0" fontId="23" fillId="5" borderId="27" xfId="0" applyNumberFormat="1" applyFont="1" applyFill="1" applyBorder="1" applyAlignment="1" applyProtection="1">
      <alignment horizontal="center" vertical="center"/>
      <protection hidden="1"/>
    </xf>
    <xf numFmtId="0" fontId="23" fillId="5" borderId="36" xfId="0" applyNumberFormat="1" applyFont="1" applyFill="1" applyBorder="1" applyAlignment="1" applyProtection="1">
      <alignment horizontal="center" vertical="center"/>
      <protection hidden="1"/>
    </xf>
    <xf numFmtId="0" fontId="23" fillId="14" borderId="27" xfId="0" applyNumberFormat="1" applyFont="1" applyFill="1" applyBorder="1" applyAlignment="1" applyProtection="1">
      <alignment horizontal="center" vertical="center"/>
      <protection hidden="1"/>
    </xf>
    <xf numFmtId="0" fontId="23" fillId="14" borderId="36" xfId="0" applyNumberFormat="1" applyFont="1" applyFill="1" applyBorder="1" applyAlignment="1" applyProtection="1">
      <alignment horizontal="center" vertical="center"/>
      <protection hidden="1"/>
    </xf>
    <xf numFmtId="0" fontId="38" fillId="5" borderId="125" xfId="0" applyNumberFormat="1" applyFont="1" applyFill="1" applyBorder="1" applyAlignment="1" applyProtection="1">
      <alignment horizontal="center" vertical="center" wrapText="1"/>
      <protection hidden="1"/>
    </xf>
    <xf numFmtId="0" fontId="38" fillId="5" borderId="177" xfId="0" applyNumberFormat="1" applyFont="1" applyFill="1" applyBorder="1" applyAlignment="1" applyProtection="1">
      <alignment horizontal="center" vertical="center" wrapText="1"/>
      <protection hidden="1"/>
    </xf>
    <xf numFmtId="0" fontId="38" fillId="5" borderId="49" xfId="0" applyNumberFormat="1" applyFont="1" applyFill="1" applyBorder="1" applyAlignment="1" applyProtection="1">
      <alignment horizontal="center" vertical="center" wrapText="1"/>
      <protection hidden="1"/>
    </xf>
    <xf numFmtId="0" fontId="38" fillId="5" borderId="67" xfId="0" applyNumberFormat="1" applyFont="1" applyFill="1" applyBorder="1" applyAlignment="1" applyProtection="1">
      <alignment horizontal="center" vertical="center" wrapText="1"/>
      <protection hidden="1"/>
    </xf>
    <xf numFmtId="0" fontId="38" fillId="5" borderId="193" xfId="0" applyNumberFormat="1" applyFont="1" applyFill="1" applyBorder="1" applyAlignment="1" applyProtection="1">
      <alignment horizontal="center" vertical="center" wrapText="1"/>
      <protection hidden="1"/>
    </xf>
    <xf numFmtId="0" fontId="38" fillId="5" borderId="194" xfId="0" applyNumberFormat="1" applyFont="1" applyFill="1" applyBorder="1" applyAlignment="1" applyProtection="1">
      <alignment horizontal="center" vertical="center" wrapText="1"/>
      <protection hidden="1"/>
    </xf>
    <xf numFmtId="0" fontId="37" fillId="5" borderId="177" xfId="0" applyNumberFormat="1" applyFont="1" applyFill="1" applyBorder="1" applyAlignment="1" applyProtection="1">
      <alignment horizontal="center" vertical="center" textRotation="90" wrapText="1"/>
      <protection hidden="1"/>
    </xf>
    <xf numFmtId="0" fontId="37" fillId="5" borderId="67" xfId="0" applyNumberFormat="1" applyFont="1" applyFill="1" applyBorder="1" applyAlignment="1" applyProtection="1">
      <alignment horizontal="center" vertical="center" textRotation="90" wrapText="1"/>
      <protection hidden="1"/>
    </xf>
    <xf numFmtId="0" fontId="37" fillId="5" borderId="194" xfId="0" applyNumberFormat="1" applyFont="1" applyFill="1" applyBorder="1" applyAlignment="1" applyProtection="1">
      <alignment horizontal="center" vertical="center" textRotation="90" wrapText="1"/>
      <protection hidden="1"/>
    </xf>
    <xf numFmtId="0" fontId="24" fillId="5" borderId="171" xfId="0" applyNumberFormat="1" applyFont="1" applyFill="1" applyBorder="1" applyAlignment="1" applyProtection="1">
      <alignment horizontal="center" vertical="center"/>
      <protection hidden="1"/>
    </xf>
    <xf numFmtId="0" fontId="24" fillId="5" borderId="271" xfId="0" applyNumberFormat="1" applyFont="1" applyFill="1" applyBorder="1" applyAlignment="1" applyProtection="1">
      <alignment horizontal="center" vertical="center"/>
      <protection hidden="1"/>
    </xf>
    <xf numFmtId="0" fontId="37" fillId="5" borderId="270" xfId="0" applyNumberFormat="1" applyFont="1" applyFill="1" applyBorder="1" applyAlignment="1" applyProtection="1">
      <alignment horizontal="center" vertical="center" textRotation="90" wrapText="1"/>
      <protection hidden="1"/>
    </xf>
    <xf numFmtId="0" fontId="37" fillId="5" borderId="260" xfId="0" applyNumberFormat="1" applyFont="1" applyFill="1" applyBorder="1" applyAlignment="1" applyProtection="1">
      <alignment horizontal="center" vertical="center" textRotation="90" wrapText="1"/>
      <protection hidden="1"/>
    </xf>
    <xf numFmtId="0" fontId="37" fillId="5" borderId="279" xfId="0" applyNumberFormat="1" applyFont="1" applyFill="1" applyBorder="1" applyAlignment="1" applyProtection="1">
      <alignment horizontal="center" vertical="center" textRotation="90" wrapText="1"/>
      <protection hidden="1"/>
    </xf>
    <xf numFmtId="0" fontId="37" fillId="5" borderId="257" xfId="0" applyFont="1" applyFill="1" applyBorder="1" applyAlignment="1" applyProtection="1">
      <alignment horizontal="center" vertical="center" textRotation="90"/>
      <protection hidden="1"/>
    </xf>
    <xf numFmtId="0" fontId="37" fillId="5" borderId="304" xfId="0" applyFont="1" applyFill="1" applyBorder="1" applyAlignment="1" applyProtection="1">
      <alignment horizontal="center" vertical="center" textRotation="90"/>
      <protection hidden="1"/>
    </xf>
    <xf numFmtId="0" fontId="24" fillId="12" borderId="56" xfId="0" applyNumberFormat="1" applyFont="1" applyFill="1" applyBorder="1" applyAlignment="1" applyProtection="1">
      <alignment horizontal="center" vertical="center"/>
      <protection hidden="1"/>
    </xf>
    <xf numFmtId="0" fontId="24" fillId="12" borderId="276" xfId="0" applyNumberFormat="1" applyFont="1" applyFill="1" applyBorder="1" applyAlignment="1" applyProtection="1">
      <alignment horizontal="center" vertical="center"/>
      <protection hidden="1"/>
    </xf>
    <xf numFmtId="0" fontId="29" fillId="5" borderId="58" xfId="0" applyNumberFormat="1" applyFont="1" applyFill="1" applyBorder="1" applyAlignment="1" applyProtection="1">
      <alignment horizontal="center" vertical="center" wrapText="1"/>
      <protection hidden="1"/>
    </xf>
    <xf numFmtId="0" fontId="29" fillId="4" borderId="279" xfId="0" applyNumberFormat="1" applyFont="1" applyFill="1" applyBorder="1" applyAlignment="1" applyProtection="1">
      <alignment horizontal="center" vertical="center" textRotation="90" wrapText="1"/>
      <protection hidden="1"/>
    </xf>
    <xf numFmtId="0" fontId="29" fillId="4" borderId="202" xfId="0" applyNumberFormat="1" applyFont="1" applyFill="1" applyBorder="1" applyAlignment="1" applyProtection="1">
      <alignment horizontal="center" vertical="center" textRotation="90" wrapText="1"/>
      <protection hidden="1"/>
    </xf>
    <xf numFmtId="0" fontId="23" fillId="5" borderId="58" xfId="0" applyNumberFormat="1" applyFont="1" applyFill="1" applyBorder="1" applyAlignment="1" applyProtection="1">
      <alignment horizontal="center" vertical="center"/>
      <protection hidden="1"/>
    </xf>
    <xf numFmtId="0" fontId="23" fillId="5" borderId="133" xfId="0" applyNumberFormat="1" applyFont="1" applyFill="1" applyBorder="1" applyAlignment="1" applyProtection="1">
      <alignment horizontal="center" vertical="center"/>
      <protection hidden="1"/>
    </xf>
    <xf numFmtId="0" fontId="23" fillId="5" borderId="24" xfId="0" applyNumberFormat="1" applyFont="1" applyFill="1" applyBorder="1" applyAlignment="1" applyProtection="1">
      <alignment horizontal="center" vertical="center"/>
      <protection hidden="1"/>
    </xf>
    <xf numFmtId="0" fontId="23" fillId="5" borderId="25" xfId="0" applyNumberFormat="1" applyFont="1" applyFill="1" applyBorder="1" applyAlignment="1" applyProtection="1">
      <alignment horizontal="center" vertical="center"/>
      <protection hidden="1"/>
    </xf>
    <xf numFmtId="1" fontId="158" fillId="0" borderId="0" xfId="0" applyNumberFormat="1" applyFont="1" applyFill="1" applyBorder="1" applyAlignment="1" applyProtection="1">
      <alignment horizontal="center" vertical="center"/>
      <protection hidden="1"/>
    </xf>
    <xf numFmtId="0" fontId="29" fillId="5" borderId="90" xfId="0" applyNumberFormat="1" applyFont="1" applyFill="1" applyBorder="1" applyAlignment="1" applyProtection="1">
      <alignment horizontal="center" vertical="center"/>
      <protection hidden="1"/>
    </xf>
    <xf numFmtId="0" fontId="29" fillId="5" borderId="271" xfId="0" applyNumberFormat="1" applyFont="1" applyFill="1" applyBorder="1" applyAlignment="1" applyProtection="1">
      <alignment horizontal="center" vertical="center"/>
      <protection hidden="1"/>
    </xf>
    <xf numFmtId="0" fontId="37" fillId="5" borderId="229" xfId="0" applyNumberFormat="1" applyFont="1" applyFill="1" applyBorder="1" applyAlignment="1" applyProtection="1">
      <alignment horizontal="center" vertical="center" textRotation="90" wrapText="1"/>
      <protection hidden="1"/>
    </xf>
    <xf numFmtId="0" fontId="37" fillId="5" borderId="230" xfId="0" applyNumberFormat="1" applyFont="1" applyFill="1" applyBorder="1" applyAlignment="1" applyProtection="1">
      <alignment horizontal="center" vertical="center" textRotation="90" wrapText="1"/>
      <protection hidden="1"/>
    </xf>
    <xf numFmtId="0" fontId="37" fillId="5" borderId="231" xfId="0" applyNumberFormat="1" applyFont="1" applyFill="1" applyBorder="1" applyAlignment="1" applyProtection="1">
      <alignment horizontal="center" vertical="center" textRotation="90" wrapText="1"/>
      <protection hidden="1"/>
    </xf>
    <xf numFmtId="0" fontId="24" fillId="24" borderId="90" xfId="0" applyNumberFormat="1" applyFont="1" applyFill="1" applyBorder="1" applyAlignment="1" applyProtection="1">
      <alignment horizontal="center" vertical="center" wrapText="1"/>
      <protection hidden="1"/>
    </xf>
    <xf numFmtId="0" fontId="24" fillId="24" borderId="177" xfId="0" applyNumberFormat="1" applyFont="1" applyFill="1" applyBorder="1" applyAlignment="1" applyProtection="1">
      <alignment horizontal="center" vertical="center" wrapText="1"/>
      <protection hidden="1"/>
    </xf>
    <xf numFmtId="0" fontId="24" fillId="24" borderId="0" xfId="0" applyNumberFormat="1" applyFont="1" applyFill="1" applyBorder="1" applyAlignment="1" applyProtection="1">
      <alignment horizontal="center" vertical="center" wrapText="1"/>
      <protection hidden="1"/>
    </xf>
    <xf numFmtId="0" fontId="24" fillId="24" borderId="67" xfId="0" applyNumberFormat="1" applyFont="1" applyFill="1" applyBorder="1" applyAlignment="1" applyProtection="1">
      <alignment horizontal="center" vertical="center" wrapText="1"/>
      <protection hidden="1"/>
    </xf>
    <xf numFmtId="0" fontId="38" fillId="14" borderId="273" xfId="0" applyNumberFormat="1" applyFont="1" applyFill="1" applyBorder="1" applyAlignment="1" applyProtection="1">
      <alignment horizontal="center" vertical="center" wrapText="1"/>
      <protection hidden="1"/>
    </xf>
    <xf numFmtId="0" fontId="38" fillId="14" borderId="271" xfId="0" applyNumberFormat="1" applyFont="1" applyFill="1" applyBorder="1" applyAlignment="1" applyProtection="1">
      <alignment horizontal="center" vertical="center" wrapText="1"/>
      <protection hidden="1"/>
    </xf>
    <xf numFmtId="0" fontId="38" fillId="14" borderId="272" xfId="0" applyNumberFormat="1" applyFont="1" applyFill="1" applyBorder="1" applyAlignment="1" applyProtection="1">
      <alignment horizontal="center" vertical="center" wrapText="1"/>
      <protection hidden="1"/>
    </xf>
    <xf numFmtId="0" fontId="38" fillId="14" borderId="0" xfId="0" applyNumberFormat="1" applyFont="1" applyFill="1" applyBorder="1" applyAlignment="1" applyProtection="1">
      <alignment horizontal="center" vertical="center" wrapText="1"/>
      <protection hidden="1"/>
    </xf>
    <xf numFmtId="0" fontId="38" fillId="14" borderId="299" xfId="0" applyNumberFormat="1" applyFont="1" applyFill="1" applyBorder="1" applyAlignment="1" applyProtection="1">
      <alignment horizontal="center" vertical="center" wrapText="1"/>
      <protection hidden="1"/>
    </xf>
    <xf numFmtId="0" fontId="38" fillId="14" borderId="251" xfId="0" applyNumberFormat="1" applyFont="1" applyFill="1" applyBorder="1" applyAlignment="1" applyProtection="1">
      <alignment horizontal="center" vertical="center" wrapText="1"/>
      <protection hidden="1"/>
    </xf>
    <xf numFmtId="0" fontId="38" fillId="14" borderId="270" xfId="0" applyNumberFormat="1" applyFont="1" applyFill="1" applyBorder="1" applyAlignment="1" applyProtection="1">
      <alignment horizontal="center" vertical="center" wrapText="1"/>
      <protection hidden="1"/>
    </xf>
    <xf numFmtId="0" fontId="29" fillId="24" borderId="25" xfId="0" applyNumberFormat="1" applyFont="1" applyFill="1" applyBorder="1" applyAlignment="1" applyProtection="1">
      <alignment horizontal="center" vertical="center" wrapText="1"/>
      <protection hidden="1"/>
    </xf>
    <xf numFmtId="0" fontId="29" fillId="24" borderId="67" xfId="0" applyNumberFormat="1" applyFont="1" applyFill="1" applyBorder="1" applyAlignment="1" applyProtection="1">
      <alignment horizontal="center" vertical="center" wrapText="1"/>
      <protection hidden="1"/>
    </xf>
    <xf numFmtId="0" fontId="29" fillId="24" borderId="21" xfId="0" applyNumberFormat="1" applyFont="1" applyFill="1" applyBorder="1" applyAlignment="1" applyProtection="1">
      <alignment horizontal="center" vertical="center" wrapText="1"/>
      <protection hidden="1"/>
    </xf>
    <xf numFmtId="0" fontId="29" fillId="24" borderId="57" xfId="0" applyNumberFormat="1" applyFont="1" applyFill="1" applyBorder="1" applyAlignment="1" applyProtection="1">
      <alignment horizontal="center" vertical="center" wrapText="1"/>
      <protection hidden="1"/>
    </xf>
    <xf numFmtId="0" fontId="29" fillId="24" borderId="66" xfId="0" applyNumberFormat="1" applyFont="1" applyFill="1" applyBorder="1" applyAlignment="1" applyProtection="1">
      <alignment horizontal="center" vertical="center" wrapText="1"/>
      <protection hidden="1"/>
    </xf>
    <xf numFmtId="0" fontId="29" fillId="24" borderId="97" xfId="0" applyNumberFormat="1" applyFont="1" applyFill="1" applyBorder="1" applyAlignment="1" applyProtection="1">
      <alignment horizontal="center" vertical="center" wrapText="1"/>
      <protection hidden="1"/>
    </xf>
    <xf numFmtId="0" fontId="44" fillId="24" borderId="57" xfId="0" applyNumberFormat="1" applyFont="1" applyFill="1" applyBorder="1" applyAlignment="1" applyProtection="1">
      <alignment horizontal="center" vertical="center" wrapText="1"/>
      <protection hidden="1"/>
    </xf>
    <xf numFmtId="0" fontId="44" fillId="24" borderId="66" xfId="0" applyNumberFormat="1" applyFont="1" applyFill="1" applyBorder="1" applyAlignment="1" applyProtection="1">
      <alignment horizontal="center" vertical="center" wrapText="1"/>
      <protection hidden="1"/>
    </xf>
    <xf numFmtId="0" fontId="44" fillId="24" borderId="97" xfId="0" applyNumberFormat="1" applyFont="1" applyFill="1" applyBorder="1" applyAlignment="1" applyProtection="1">
      <alignment horizontal="center" vertical="center" wrapText="1"/>
      <protection hidden="1"/>
    </xf>
    <xf numFmtId="0" fontId="38" fillId="52" borderId="17" xfId="0" applyNumberFormat="1" applyFont="1" applyFill="1" applyBorder="1" applyAlignment="1" applyProtection="1">
      <alignment horizontal="center" vertical="center"/>
      <protection hidden="1"/>
    </xf>
    <xf numFmtId="0" fontId="38" fillId="52" borderId="18" xfId="0" applyNumberFormat="1" applyFont="1" applyFill="1" applyBorder="1" applyAlignment="1" applyProtection="1">
      <alignment horizontal="center" vertical="center"/>
      <protection hidden="1"/>
    </xf>
    <xf numFmtId="0" fontId="38" fillId="9" borderId="98" xfId="0" applyNumberFormat="1" applyFont="1" applyFill="1" applyBorder="1" applyAlignment="1" applyProtection="1">
      <alignment horizontal="center" vertical="center"/>
      <protection hidden="1"/>
    </xf>
    <xf numFmtId="0" fontId="38" fillId="9" borderId="99" xfId="0" applyNumberFormat="1" applyFont="1" applyFill="1" applyBorder="1" applyAlignment="1" applyProtection="1">
      <alignment horizontal="center" vertical="center"/>
      <protection hidden="1"/>
    </xf>
    <xf numFmtId="0" fontId="38" fillId="9" borderId="102" xfId="0" applyNumberFormat="1" applyFont="1" applyFill="1" applyBorder="1" applyAlignment="1" applyProtection="1">
      <alignment horizontal="center" vertical="center"/>
      <protection hidden="1"/>
    </xf>
    <xf numFmtId="0" fontId="24" fillId="4" borderId="19" xfId="0" applyNumberFormat="1" applyFont="1" applyFill="1" applyBorder="1" applyAlignment="1" applyProtection="1">
      <alignment horizontal="right" vertical="center"/>
      <protection hidden="1"/>
    </xf>
    <xf numFmtId="0" fontId="24" fillId="4" borderId="208" xfId="0" applyNumberFormat="1" applyFont="1" applyFill="1" applyBorder="1" applyAlignment="1" applyProtection="1">
      <alignment horizontal="right" vertical="center"/>
      <protection hidden="1"/>
    </xf>
    <xf numFmtId="0" fontId="24" fillId="4" borderId="21" xfId="0" applyNumberFormat="1" applyFont="1" applyFill="1" applyBorder="1" applyAlignment="1" applyProtection="1">
      <alignment horizontal="right" vertical="center"/>
      <protection hidden="1"/>
    </xf>
    <xf numFmtId="0" fontId="127" fillId="14" borderId="11" xfId="0" applyFont="1" applyFill="1" applyBorder="1" applyAlignment="1">
      <alignment horizontal="center" vertical="center" textRotation="90" wrapText="1"/>
    </xf>
    <xf numFmtId="0" fontId="127" fillId="14" borderId="71" xfId="0" applyFont="1" applyFill="1" applyBorder="1" applyAlignment="1">
      <alignment horizontal="center" vertical="center" textRotation="90" wrapText="1"/>
    </xf>
    <xf numFmtId="0" fontId="127" fillId="14" borderId="350" xfId="0" applyFont="1" applyFill="1" applyBorder="1" applyAlignment="1">
      <alignment horizontal="center" vertical="center" textRotation="90" wrapText="1"/>
    </xf>
    <xf numFmtId="0" fontId="127" fillId="14" borderId="62" xfId="0" applyFont="1" applyFill="1" applyBorder="1" applyAlignment="1">
      <alignment horizontal="center" vertical="center" textRotation="90" wrapText="1"/>
    </xf>
    <xf numFmtId="0" fontId="127" fillId="14" borderId="61" xfId="0" applyFont="1" applyFill="1" applyBorder="1" applyAlignment="1">
      <alignment horizontal="center" vertical="center" textRotation="90"/>
    </xf>
    <xf numFmtId="0" fontId="127" fillId="14" borderId="71" xfId="0" applyFont="1" applyFill="1" applyBorder="1" applyAlignment="1">
      <alignment horizontal="center" vertical="center" textRotation="90"/>
    </xf>
    <xf numFmtId="0" fontId="127" fillId="14" borderId="62" xfId="0" applyFont="1" applyFill="1" applyBorder="1" applyAlignment="1">
      <alignment horizontal="center" vertical="center" textRotation="90"/>
    </xf>
    <xf numFmtId="0" fontId="44" fillId="52" borderId="280" xfId="0" applyNumberFormat="1" applyFont="1" applyFill="1" applyBorder="1" applyAlignment="1" applyProtection="1">
      <alignment horizontal="center" vertical="center"/>
      <protection hidden="1"/>
    </xf>
    <xf numFmtId="0" fontId="44" fillId="52" borderId="281" xfId="0" applyNumberFormat="1" applyFont="1" applyFill="1" applyBorder="1" applyAlignment="1" applyProtection="1">
      <alignment horizontal="center" vertical="center"/>
      <protection hidden="1"/>
    </xf>
    <xf numFmtId="0" fontId="44" fillId="52" borderId="135" xfId="0" applyNumberFormat="1" applyFont="1" applyFill="1" applyBorder="1" applyAlignment="1" applyProtection="1">
      <alignment horizontal="center" vertical="center"/>
      <protection hidden="1"/>
    </xf>
    <xf numFmtId="0" fontId="48" fillId="52" borderId="280" xfId="0" applyFont="1" applyFill="1" applyBorder="1" applyAlignment="1" applyProtection="1">
      <alignment horizontal="center" vertical="center"/>
      <protection hidden="1"/>
    </xf>
    <xf numFmtId="0" fontId="48" fillId="52" borderId="281" xfId="0" applyFont="1" applyFill="1" applyBorder="1" applyAlignment="1" applyProtection="1">
      <alignment horizontal="center" vertical="center"/>
      <protection hidden="1"/>
    </xf>
    <xf numFmtId="0" fontId="48" fillId="52" borderId="135" xfId="0" applyFont="1" applyFill="1" applyBorder="1" applyAlignment="1" applyProtection="1">
      <alignment horizontal="center" vertical="center"/>
      <protection hidden="1"/>
    </xf>
    <xf numFmtId="0" fontId="31" fillId="14" borderId="225" xfId="0" applyFont="1" applyFill="1" applyBorder="1" applyAlignment="1">
      <alignment horizontal="left" vertical="center" indent="1"/>
    </xf>
    <xf numFmtId="0" fontId="31" fillId="14" borderId="129" xfId="0" applyFont="1" applyFill="1" applyBorder="1" applyAlignment="1">
      <alignment horizontal="left" vertical="center" indent="1"/>
    </xf>
    <xf numFmtId="0" fontId="31" fillId="14" borderId="153" xfId="0" applyFont="1" applyFill="1" applyBorder="1" applyAlignment="1">
      <alignment horizontal="left" vertical="center" indent="1"/>
    </xf>
    <xf numFmtId="0" fontId="31" fillId="14" borderId="222" xfId="0" applyFont="1" applyFill="1" applyBorder="1" applyAlignment="1">
      <alignment horizontal="left" vertical="center" indent="1"/>
    </xf>
    <xf numFmtId="0" fontId="31" fillId="14" borderId="120" xfId="0" applyFont="1" applyFill="1" applyBorder="1" applyAlignment="1">
      <alignment horizontal="left" vertical="center" indent="1"/>
    </xf>
    <xf numFmtId="0" fontId="31" fillId="14" borderId="152" xfId="0" applyFont="1" applyFill="1" applyBorder="1" applyAlignment="1">
      <alignment horizontal="left" vertical="center" indent="1"/>
    </xf>
    <xf numFmtId="0" fontId="31" fillId="14" borderId="301" xfId="0" applyFont="1" applyFill="1" applyBorder="1" applyAlignment="1">
      <alignment horizontal="left" vertical="center" indent="1"/>
    </xf>
    <xf numFmtId="0" fontId="31" fillId="14" borderId="302" xfId="0" applyFont="1" applyFill="1" applyBorder="1" applyAlignment="1">
      <alignment horizontal="left" vertical="center" indent="1"/>
    </xf>
    <xf numFmtId="0" fontId="31" fillId="14" borderId="303" xfId="0" applyFont="1" applyFill="1" applyBorder="1" applyAlignment="1">
      <alignment horizontal="left" vertical="center" indent="1"/>
    </xf>
    <xf numFmtId="0" fontId="24" fillId="5" borderId="11" xfId="0" applyNumberFormat="1" applyFont="1" applyFill="1" applyBorder="1" applyAlignment="1" applyProtection="1">
      <alignment horizontal="center" vertical="center" textRotation="90"/>
      <protection hidden="1"/>
    </xf>
    <xf numFmtId="0" fontId="24" fillId="5" borderId="71" xfId="0" applyNumberFormat="1" applyFont="1" applyFill="1" applyBorder="1" applyAlignment="1" applyProtection="1">
      <alignment horizontal="center" vertical="center" textRotation="90"/>
      <protection hidden="1"/>
    </xf>
    <xf numFmtId="0" fontId="24" fillId="5" borderId="134" xfId="0" applyNumberFormat="1" applyFont="1" applyFill="1" applyBorder="1" applyAlignment="1" applyProtection="1">
      <alignment horizontal="center" vertical="center" textRotation="90"/>
      <protection hidden="1"/>
    </xf>
    <xf numFmtId="0" fontId="24" fillId="5" borderId="350" xfId="0" applyNumberFormat="1" applyFont="1" applyFill="1" applyBorder="1" applyAlignment="1" applyProtection="1">
      <alignment horizontal="center" vertical="center" textRotation="90"/>
      <protection hidden="1"/>
    </xf>
    <xf numFmtId="0" fontId="23" fillId="0" borderId="271" xfId="0" applyNumberFormat="1" applyFont="1" applyFill="1" applyBorder="1" applyAlignment="1" applyProtection="1">
      <alignment horizontal="left" vertical="center" wrapText="1"/>
      <protection locked="0"/>
    </xf>
    <xf numFmtId="0" fontId="24" fillId="5" borderId="174" xfId="0" applyFont="1" applyFill="1" applyBorder="1" applyAlignment="1" applyProtection="1">
      <alignment horizontal="center" vertical="center"/>
      <protection hidden="1"/>
    </xf>
    <xf numFmtId="0" fontId="24" fillId="5" borderId="63" xfId="0" applyFont="1" applyFill="1" applyBorder="1" applyAlignment="1" applyProtection="1">
      <alignment horizontal="center" vertical="center"/>
      <protection hidden="1"/>
    </xf>
    <xf numFmtId="0" fontId="24" fillId="5" borderId="46" xfId="0" applyFont="1" applyFill="1" applyBorder="1" applyAlignment="1" applyProtection="1">
      <alignment horizontal="center" vertical="center"/>
      <protection hidden="1"/>
    </xf>
    <xf numFmtId="0" fontId="24" fillId="14" borderId="2" xfId="0" applyNumberFormat="1" applyFont="1" applyFill="1" applyBorder="1" applyAlignment="1" applyProtection="1">
      <alignment horizontal="center" vertical="center"/>
      <protection hidden="1"/>
    </xf>
    <xf numFmtId="0" fontId="24" fillId="14" borderId="154" xfId="0" applyNumberFormat="1" applyFont="1" applyFill="1" applyBorder="1" applyAlignment="1" applyProtection="1">
      <alignment horizontal="center" vertical="center"/>
      <protection hidden="1"/>
    </xf>
    <xf numFmtId="0" fontId="102" fillId="5" borderId="115" xfId="0" applyNumberFormat="1" applyFont="1" applyFill="1" applyBorder="1" applyAlignment="1" applyProtection="1">
      <alignment horizontal="center" textRotation="90"/>
      <protection hidden="1"/>
    </xf>
    <xf numFmtId="0" fontId="102" fillId="5" borderId="104" xfId="0" applyNumberFormat="1" applyFont="1" applyFill="1" applyBorder="1" applyAlignment="1" applyProtection="1">
      <alignment horizontal="center" textRotation="90"/>
      <protection hidden="1"/>
    </xf>
    <xf numFmtId="0" fontId="102" fillId="5" borderId="198" xfId="0" applyNumberFormat="1" applyFont="1" applyFill="1" applyBorder="1" applyAlignment="1" applyProtection="1">
      <alignment horizontal="center" textRotation="90"/>
      <protection hidden="1"/>
    </xf>
    <xf numFmtId="0" fontId="102" fillId="5" borderId="191" xfId="0" applyNumberFormat="1" applyFont="1" applyFill="1" applyBorder="1" applyAlignment="1" applyProtection="1">
      <alignment horizontal="center" textRotation="90"/>
      <protection hidden="1"/>
    </xf>
    <xf numFmtId="0" fontId="102" fillId="5" borderId="155" xfId="0" applyNumberFormat="1" applyFont="1" applyFill="1" applyBorder="1" applyAlignment="1" applyProtection="1">
      <alignment horizontal="center" textRotation="90"/>
      <protection hidden="1"/>
    </xf>
    <xf numFmtId="0" fontId="102" fillId="5" borderId="202" xfId="0" applyNumberFormat="1" applyFont="1" applyFill="1" applyBorder="1" applyAlignment="1" applyProtection="1">
      <alignment horizontal="center" textRotation="90"/>
      <protection hidden="1"/>
    </xf>
    <xf numFmtId="0" fontId="23" fillId="5" borderId="196" xfId="0" applyNumberFormat="1" applyFont="1" applyFill="1" applyBorder="1" applyAlignment="1" applyProtection="1">
      <alignment horizontal="center" vertical="center"/>
      <protection hidden="1"/>
    </xf>
    <xf numFmtId="0" fontId="30" fillId="5" borderId="133" xfId="0" applyNumberFormat="1" applyFont="1" applyFill="1" applyBorder="1" applyAlignment="1" applyProtection="1">
      <alignment horizontal="center" vertical="center"/>
      <protection hidden="1"/>
    </xf>
    <xf numFmtId="0" fontId="30" fillId="5" borderId="27" xfId="0" applyNumberFormat="1" applyFont="1" applyFill="1" applyBorder="1" applyAlignment="1" applyProtection="1">
      <alignment horizontal="center" vertical="center"/>
      <protection hidden="1"/>
    </xf>
    <xf numFmtId="0" fontId="30" fillId="5" borderId="195" xfId="0" applyNumberFormat="1" applyFont="1" applyFill="1" applyBorder="1" applyAlignment="1" applyProtection="1">
      <alignment horizontal="center" vertical="center"/>
      <protection hidden="1"/>
    </xf>
    <xf numFmtId="0" fontId="24" fillId="0" borderId="257" xfId="0" applyFont="1" applyFill="1" applyBorder="1" applyAlignment="1" applyProtection="1">
      <alignment horizontal="center"/>
      <protection locked="0" hidden="1"/>
    </xf>
    <xf numFmtId="0" fontId="24" fillId="0" borderId="63" xfId="0" applyFont="1" applyFill="1" applyBorder="1" applyAlignment="1" applyProtection="1">
      <alignment horizontal="center"/>
      <protection locked="0" hidden="1"/>
    </xf>
    <xf numFmtId="0" fontId="24" fillId="0" borderId="64" xfId="0" applyFont="1" applyFill="1" applyBorder="1" applyAlignment="1" applyProtection="1">
      <alignment horizontal="center"/>
      <protection locked="0" hidden="1"/>
    </xf>
    <xf numFmtId="0" fontId="177" fillId="0" borderId="251" xfId="0" applyNumberFormat="1" applyFont="1" applyFill="1" applyBorder="1" applyAlignment="1" applyProtection="1">
      <alignment horizontal="left" vertical="center"/>
      <protection locked="0" hidden="1"/>
    </xf>
    <xf numFmtId="0" fontId="38" fillId="14" borderId="90" xfId="0" applyNumberFormat="1" applyFont="1" applyFill="1" applyBorder="1" applyAlignment="1" applyProtection="1">
      <alignment horizontal="center" vertical="center" wrapText="1"/>
      <protection hidden="1"/>
    </xf>
    <xf numFmtId="0" fontId="38" fillId="14" borderId="45" xfId="0" applyNumberFormat="1" applyFont="1" applyFill="1" applyBorder="1" applyAlignment="1" applyProtection="1">
      <alignment horizontal="center" vertical="center" wrapText="1"/>
      <protection hidden="1"/>
    </xf>
    <xf numFmtId="0" fontId="24" fillId="53" borderId="6" xfId="0" applyNumberFormat="1" applyFont="1" applyFill="1" applyBorder="1" applyAlignment="1" applyProtection="1">
      <alignment horizontal="center" vertical="center"/>
      <protection hidden="1"/>
    </xf>
    <xf numFmtId="0" fontId="24" fillId="53" borderId="258" xfId="0" applyNumberFormat="1" applyFont="1" applyFill="1" applyBorder="1" applyAlignment="1" applyProtection="1">
      <alignment horizontal="center" vertical="center"/>
      <protection hidden="1"/>
    </xf>
    <xf numFmtId="0" fontId="24" fillId="53" borderId="239" xfId="0" applyNumberFormat="1" applyFont="1" applyFill="1" applyBorder="1" applyAlignment="1" applyProtection="1">
      <alignment horizontal="center" vertical="center"/>
      <protection hidden="1"/>
    </xf>
    <xf numFmtId="0" fontId="102" fillId="5" borderId="200" xfId="0" applyNumberFormat="1" applyFont="1" applyFill="1" applyBorder="1" applyAlignment="1" applyProtection="1">
      <alignment horizontal="center" vertical="center"/>
      <protection hidden="1"/>
    </xf>
    <xf numFmtId="0" fontId="102" fillId="5" borderId="192" xfId="0" applyNumberFormat="1" applyFont="1" applyFill="1" applyBorder="1" applyAlignment="1" applyProtection="1">
      <alignment horizontal="center" vertical="center"/>
      <protection hidden="1"/>
    </xf>
    <xf numFmtId="0" fontId="102" fillId="5" borderId="201" xfId="0" applyNumberFormat="1" applyFont="1" applyFill="1" applyBorder="1" applyAlignment="1" applyProtection="1">
      <alignment horizontal="center" vertical="center"/>
      <protection hidden="1"/>
    </xf>
    <xf numFmtId="0" fontId="102" fillId="5" borderId="149" xfId="0" applyNumberFormat="1" applyFont="1" applyFill="1" applyBorder="1" applyAlignment="1" applyProtection="1">
      <alignment horizontal="center" vertical="center"/>
      <protection hidden="1"/>
    </xf>
    <xf numFmtId="0" fontId="138" fillId="5" borderId="229" xfId="0" applyNumberFormat="1" applyFont="1" applyFill="1" applyBorder="1" applyAlignment="1" applyProtection="1">
      <alignment horizontal="center" vertical="center" textRotation="90" wrapText="1"/>
      <protection hidden="1"/>
    </xf>
    <xf numFmtId="0" fontId="138" fillId="5" borderId="230" xfId="0" applyNumberFormat="1" applyFont="1" applyFill="1" applyBorder="1" applyAlignment="1" applyProtection="1">
      <alignment horizontal="center" vertical="center" textRotation="90" wrapText="1"/>
      <protection hidden="1"/>
    </xf>
    <xf numFmtId="0" fontId="138" fillId="5" borderId="231" xfId="0" applyNumberFormat="1" applyFont="1" applyFill="1" applyBorder="1" applyAlignment="1" applyProtection="1">
      <alignment horizontal="center" vertical="center" textRotation="90" wrapText="1"/>
      <protection hidden="1"/>
    </xf>
    <xf numFmtId="0" fontId="29" fillId="14" borderId="313" xfId="0" applyNumberFormat="1" applyFont="1" applyFill="1" applyBorder="1" applyAlignment="1" applyProtection="1">
      <alignment horizontal="center" vertical="center"/>
      <protection hidden="1"/>
    </xf>
    <xf numFmtId="0" fontId="29" fillId="14" borderId="18" xfId="0" applyNumberFormat="1" applyFont="1" applyFill="1" applyBorder="1" applyAlignment="1" applyProtection="1">
      <alignment horizontal="center" vertical="center"/>
      <protection hidden="1"/>
    </xf>
    <xf numFmtId="0" fontId="29" fillId="14" borderId="196" xfId="0" applyNumberFormat="1" applyFont="1" applyFill="1" applyBorder="1" applyAlignment="1" applyProtection="1">
      <alignment horizontal="center" vertical="center"/>
      <protection hidden="1"/>
    </xf>
    <xf numFmtId="0" fontId="41" fillId="0" borderId="0" xfId="0" applyNumberFormat="1" applyFont="1" applyFill="1" applyBorder="1" applyAlignment="1" applyProtection="1">
      <alignment horizontal="center" vertical="center"/>
      <protection hidden="1"/>
    </xf>
    <xf numFmtId="0" fontId="24" fillId="5" borderId="371" xfId="0" applyNumberFormat="1" applyFont="1" applyFill="1" applyBorder="1" applyAlignment="1" applyProtection="1">
      <alignment horizontal="center" vertical="center" textRotation="90"/>
      <protection hidden="1"/>
    </xf>
    <xf numFmtId="0" fontId="24" fillId="5" borderId="391" xfId="0" applyNumberFormat="1" applyFont="1" applyFill="1" applyBorder="1" applyAlignment="1" applyProtection="1">
      <alignment horizontal="center" vertical="center" textRotation="90"/>
      <protection hidden="1"/>
    </xf>
    <xf numFmtId="0" fontId="24" fillId="5" borderId="370" xfId="0" applyNumberFormat="1" applyFont="1" applyFill="1" applyBorder="1" applyAlignment="1" applyProtection="1">
      <alignment horizontal="center" vertical="center" textRotation="90"/>
      <protection hidden="1"/>
    </xf>
    <xf numFmtId="0" fontId="38" fillId="14" borderId="397" xfId="0" applyNumberFormat="1" applyFont="1" applyFill="1" applyBorder="1" applyAlignment="1" applyProtection="1">
      <alignment horizontal="center" vertical="center" wrapText="1"/>
      <protection hidden="1"/>
    </xf>
    <xf numFmtId="0" fontId="38" fillId="14" borderId="384" xfId="0" applyNumberFormat="1" applyFont="1" applyFill="1" applyBorder="1" applyAlignment="1" applyProtection="1">
      <alignment horizontal="center" vertical="center" wrapText="1"/>
      <protection hidden="1"/>
    </xf>
    <xf numFmtId="0" fontId="38" fillId="14" borderId="402" xfId="0" applyNumberFormat="1" applyFont="1" applyFill="1" applyBorder="1" applyAlignment="1" applyProtection="1">
      <alignment horizontal="center" vertical="center" wrapText="1"/>
      <protection hidden="1"/>
    </xf>
    <xf numFmtId="0" fontId="38" fillId="14" borderId="404" xfId="0" applyNumberFormat="1" applyFont="1" applyFill="1" applyBorder="1" applyAlignment="1" applyProtection="1">
      <alignment horizontal="center" vertical="center" wrapText="1"/>
      <protection hidden="1"/>
    </xf>
    <xf numFmtId="0" fontId="24" fillId="14" borderId="398" xfId="0" applyNumberFormat="1" applyFont="1" applyFill="1" applyBorder="1" applyAlignment="1" applyProtection="1">
      <alignment horizontal="center" vertical="center"/>
      <protection hidden="1"/>
    </xf>
    <xf numFmtId="0" fontId="24" fillId="14" borderId="399" xfId="0" applyNumberFormat="1" applyFont="1" applyFill="1" applyBorder="1" applyAlignment="1" applyProtection="1">
      <alignment horizontal="center" vertical="center"/>
      <protection hidden="1"/>
    </xf>
    <xf numFmtId="0" fontId="24" fillId="14" borderId="400" xfId="0" applyNumberFormat="1" applyFont="1" applyFill="1" applyBorder="1" applyAlignment="1" applyProtection="1">
      <alignment horizontal="center" vertical="center"/>
      <protection hidden="1"/>
    </xf>
    <xf numFmtId="0" fontId="23" fillId="0" borderId="0" xfId="0" applyNumberFormat="1" applyFont="1" applyFill="1" applyBorder="1" applyAlignment="1" applyProtection="1">
      <alignment horizontal="left" vertical="center" wrapText="1"/>
      <protection locked="0"/>
    </xf>
    <xf numFmtId="0" fontId="102" fillId="5" borderId="191" xfId="0" applyNumberFormat="1" applyFont="1" applyFill="1" applyBorder="1" applyAlignment="1" applyProtection="1">
      <alignment horizontal="center" vertical="center" textRotation="90"/>
      <protection hidden="1"/>
    </xf>
    <xf numFmtId="0" fontId="102" fillId="5" borderId="155" xfId="0" applyNumberFormat="1" applyFont="1" applyFill="1" applyBorder="1" applyAlignment="1" applyProtection="1">
      <alignment horizontal="center" vertical="center" textRotation="90"/>
      <protection hidden="1"/>
    </xf>
    <xf numFmtId="0" fontId="102" fillId="5" borderId="202" xfId="0" applyNumberFormat="1" applyFont="1" applyFill="1" applyBorder="1" applyAlignment="1" applyProtection="1">
      <alignment horizontal="center" vertical="center" textRotation="90"/>
      <protection hidden="1"/>
    </xf>
    <xf numFmtId="0" fontId="24" fillId="0" borderId="406" xfId="0" applyFont="1" applyFill="1" applyBorder="1" applyAlignment="1" applyProtection="1">
      <alignment horizontal="center"/>
      <protection locked="0" hidden="1"/>
    </xf>
    <xf numFmtId="0" fontId="24" fillId="0" borderId="407" xfId="0" applyFont="1" applyFill="1" applyBorder="1" applyAlignment="1" applyProtection="1">
      <alignment horizontal="center"/>
      <protection locked="0" hidden="1"/>
    </xf>
    <xf numFmtId="0" fontId="24" fillId="0" borderId="408" xfId="0" applyFont="1" applyFill="1" applyBorder="1" applyAlignment="1" applyProtection="1">
      <alignment horizontal="center"/>
      <protection locked="0" hidden="1"/>
    </xf>
    <xf numFmtId="0" fontId="29" fillId="9" borderId="313" xfId="0" applyNumberFormat="1" applyFont="1" applyFill="1" applyBorder="1" applyAlignment="1" applyProtection="1">
      <alignment horizontal="center" vertical="center"/>
      <protection hidden="1"/>
    </xf>
    <xf numFmtId="0" fontId="29" fillId="9" borderId="18" xfId="0" applyNumberFormat="1" applyFont="1" applyFill="1" applyBorder="1" applyAlignment="1" applyProtection="1">
      <alignment horizontal="center" vertical="center"/>
      <protection hidden="1"/>
    </xf>
    <xf numFmtId="0" fontId="29" fillId="9" borderId="196" xfId="0" applyNumberFormat="1" applyFont="1" applyFill="1" applyBorder="1" applyAlignment="1" applyProtection="1">
      <alignment horizontal="center" vertical="center"/>
      <protection hidden="1"/>
    </xf>
    <xf numFmtId="0" fontId="30" fillId="5" borderId="317" xfId="0" applyNumberFormat="1" applyFont="1" applyFill="1" applyBorder="1" applyAlignment="1" applyProtection="1">
      <alignment horizontal="center" vertical="center"/>
      <protection hidden="1"/>
    </xf>
    <xf numFmtId="0" fontId="24" fillId="5" borderId="401" xfId="0" applyFont="1" applyFill="1" applyBorder="1" applyAlignment="1" applyProtection="1">
      <alignment horizontal="center" vertical="center"/>
      <protection hidden="1"/>
    </xf>
    <xf numFmtId="0" fontId="24" fillId="5" borderId="403" xfId="0" applyFont="1" applyFill="1" applyBorder="1" applyAlignment="1" applyProtection="1">
      <alignment horizontal="center" vertical="center"/>
      <protection hidden="1"/>
    </xf>
    <xf numFmtId="0" fontId="24" fillId="5" borderId="405" xfId="0" applyFont="1" applyFill="1" applyBorder="1" applyAlignment="1" applyProtection="1">
      <alignment horizontal="center" vertical="center"/>
      <protection hidden="1"/>
    </xf>
    <xf numFmtId="0" fontId="28" fillId="0" borderId="0" xfId="0" applyNumberFormat="1" applyFont="1" applyFill="1" applyBorder="1" applyAlignment="1" applyProtection="1">
      <alignment vertical="top" wrapText="1"/>
      <protection locked="0"/>
    </xf>
    <xf numFmtId="0" fontId="28" fillId="0" borderId="0" xfId="0" applyFont="1" applyAlignment="1">
      <alignment vertical="top" wrapText="1"/>
    </xf>
    <xf numFmtId="0" fontId="28" fillId="0" borderId="0" xfId="0" applyFont="1" applyAlignment="1">
      <alignment vertical="top"/>
    </xf>
    <xf numFmtId="0" fontId="29" fillId="5" borderId="58" xfId="0" applyNumberFormat="1" applyFont="1" applyFill="1" applyBorder="1" applyAlignment="1" applyProtection="1">
      <alignment horizontal="center" vertical="center"/>
      <protection hidden="1"/>
    </xf>
    <xf numFmtId="0" fontId="29" fillId="5" borderId="22" xfId="0" applyNumberFormat="1" applyFont="1" applyFill="1" applyBorder="1" applyAlignment="1" applyProtection="1">
      <alignment horizontal="center" vertical="center"/>
      <protection hidden="1"/>
    </xf>
    <xf numFmtId="0" fontId="29" fillId="9" borderId="58" xfId="0" applyNumberFormat="1" applyFont="1" applyFill="1" applyBorder="1" applyAlignment="1" applyProtection="1">
      <alignment horizontal="center" vertical="center"/>
      <protection hidden="1"/>
    </xf>
    <xf numFmtId="0" fontId="23" fillId="5" borderId="317" xfId="0" applyNumberFormat="1" applyFont="1" applyFill="1" applyBorder="1" applyAlignment="1" applyProtection="1">
      <alignment horizontal="center" vertical="center"/>
      <protection hidden="1"/>
    </xf>
    <xf numFmtId="0" fontId="23" fillId="5" borderId="195" xfId="0" applyNumberFormat="1" applyFont="1" applyFill="1" applyBorder="1" applyAlignment="1" applyProtection="1">
      <alignment horizontal="center" vertical="center"/>
      <protection hidden="1"/>
    </xf>
    <xf numFmtId="0" fontId="24" fillId="14" borderId="6" xfId="0" applyNumberFormat="1" applyFont="1" applyFill="1" applyBorder="1" applyAlignment="1" applyProtection="1">
      <alignment horizontal="center" vertical="center"/>
      <protection hidden="1"/>
    </xf>
    <xf numFmtId="0" fontId="24" fillId="14" borderId="258" xfId="0" applyNumberFormat="1" applyFont="1" applyFill="1" applyBorder="1" applyAlignment="1" applyProtection="1">
      <alignment horizontal="center" vertical="center"/>
      <protection hidden="1"/>
    </xf>
    <xf numFmtId="0" fontId="24" fillId="14" borderId="239" xfId="0" applyNumberFormat="1" applyFont="1" applyFill="1" applyBorder="1" applyAlignment="1" applyProtection="1">
      <alignment horizontal="center" vertical="center"/>
      <protection hidden="1"/>
    </xf>
    <xf numFmtId="0" fontId="24" fillId="14" borderId="309" xfId="0" applyNumberFormat="1" applyFont="1" applyFill="1" applyBorder="1" applyAlignment="1" applyProtection="1">
      <alignment horizontal="center" vertical="center"/>
      <protection hidden="1"/>
    </xf>
    <xf numFmtId="0" fontId="23" fillId="5" borderId="313" xfId="0" applyNumberFormat="1" applyFont="1" applyFill="1" applyBorder="1" applyAlignment="1" applyProtection="1">
      <alignment horizontal="center" vertical="center"/>
      <protection hidden="1"/>
    </xf>
    <xf numFmtId="0" fontId="24" fillId="5" borderId="383" xfId="0" applyNumberFormat="1" applyFont="1" applyFill="1" applyBorder="1" applyAlignment="1" applyProtection="1">
      <alignment horizontal="center" vertical="center" textRotation="90"/>
      <protection hidden="1"/>
    </xf>
    <xf numFmtId="0" fontId="24" fillId="5" borderId="257" xfId="0" applyFont="1" applyFill="1" applyBorder="1" applyAlignment="1" applyProtection="1">
      <alignment horizontal="center" vertical="center"/>
      <protection hidden="1"/>
    </xf>
    <xf numFmtId="0" fontId="24" fillId="0" borderId="304" xfId="0" applyFont="1" applyFill="1" applyBorder="1" applyAlignment="1" applyProtection="1">
      <alignment horizontal="center"/>
      <protection locked="0" hidden="1"/>
    </xf>
    <xf numFmtId="0" fontId="38" fillId="14" borderId="349" xfId="0" applyNumberFormat="1" applyFont="1" applyFill="1" applyBorder="1" applyAlignment="1" applyProtection="1">
      <alignment horizontal="center" vertical="center" wrapText="1"/>
      <protection hidden="1"/>
    </xf>
    <xf numFmtId="0" fontId="24" fillId="14" borderId="313" xfId="0" applyNumberFormat="1" applyFont="1" applyFill="1" applyBorder="1" applyAlignment="1" applyProtection="1">
      <alignment horizontal="center" vertical="center"/>
      <protection hidden="1"/>
    </xf>
    <xf numFmtId="0" fontId="24" fillId="14" borderId="18" xfId="0" applyNumberFormat="1" applyFont="1" applyFill="1" applyBorder="1" applyAlignment="1" applyProtection="1">
      <alignment horizontal="center" vertical="center"/>
      <protection hidden="1"/>
    </xf>
    <xf numFmtId="0" fontId="24" fillId="14" borderId="196" xfId="0" applyNumberFormat="1" applyFont="1" applyFill="1" applyBorder="1" applyAlignment="1" applyProtection="1">
      <alignment horizontal="center" vertical="center"/>
      <protection hidden="1"/>
    </xf>
    <xf numFmtId="0" fontId="24" fillId="5" borderId="11" xfId="0" applyNumberFormat="1" applyFont="1" applyFill="1" applyBorder="1" applyAlignment="1" applyProtection="1">
      <alignment horizontal="center" vertical="center" textRotation="90" wrapText="1"/>
      <protection hidden="1"/>
    </xf>
    <xf numFmtId="0" fontId="24" fillId="5" borderId="71" xfId="0" applyNumberFormat="1" applyFont="1" applyFill="1" applyBorder="1" applyAlignment="1" applyProtection="1">
      <alignment horizontal="center" vertical="center" textRotation="90" wrapText="1"/>
      <protection hidden="1"/>
    </xf>
    <xf numFmtId="0" fontId="24" fillId="5" borderId="134" xfId="0" applyNumberFormat="1" applyFont="1" applyFill="1" applyBorder="1" applyAlignment="1" applyProtection="1">
      <alignment horizontal="center" vertical="center" textRotation="90" wrapText="1"/>
      <protection hidden="1"/>
    </xf>
    <xf numFmtId="0" fontId="38" fillId="5" borderId="11" xfId="0" applyNumberFormat="1" applyFont="1" applyFill="1" applyBorder="1" applyAlignment="1" applyProtection="1">
      <alignment horizontal="center" vertical="center" textRotation="90" wrapText="1"/>
      <protection hidden="1"/>
    </xf>
    <xf numFmtId="0" fontId="38" fillId="5" borderId="71" xfId="0" applyNumberFormat="1" applyFont="1" applyFill="1" applyBorder="1" applyAlignment="1" applyProtection="1">
      <alignment horizontal="center" vertical="center" textRotation="90" wrapText="1"/>
      <protection hidden="1"/>
    </xf>
    <xf numFmtId="0" fontId="38" fillId="5" borderId="96" xfId="0" applyNumberFormat="1" applyFont="1" applyFill="1" applyBorder="1" applyAlignment="1" applyProtection="1">
      <alignment horizontal="center" vertical="center" textRotation="90" wrapText="1"/>
      <protection hidden="1"/>
    </xf>
    <xf numFmtId="0" fontId="24" fillId="11" borderId="2" xfId="0" applyNumberFormat="1" applyFont="1" applyFill="1" applyBorder="1" applyAlignment="1" applyProtection="1">
      <alignment horizontal="center" vertical="center"/>
      <protection hidden="1"/>
    </xf>
    <xf numFmtId="0" fontId="24" fillId="11" borderId="58" xfId="0" applyNumberFormat="1" applyFont="1" applyFill="1" applyBorder="1" applyAlignment="1" applyProtection="1">
      <alignment horizontal="center" vertical="center"/>
      <protection hidden="1"/>
    </xf>
    <xf numFmtId="1" fontId="36" fillId="0" borderId="0" xfId="0" applyNumberFormat="1" applyFont="1" applyFill="1" applyBorder="1" applyAlignment="1" applyProtection="1">
      <alignment horizontal="center" vertical="center"/>
      <protection hidden="1"/>
    </xf>
    <xf numFmtId="0" fontId="38" fillId="5" borderId="0" xfId="0" applyNumberFormat="1" applyFont="1" applyFill="1" applyBorder="1" applyAlignment="1" applyProtection="1">
      <alignment horizontal="center" vertical="center" wrapText="1"/>
      <protection hidden="1"/>
    </xf>
    <xf numFmtId="0" fontId="38" fillId="5" borderId="45" xfId="0" applyNumberFormat="1" applyFont="1" applyFill="1" applyBorder="1" applyAlignment="1" applyProtection="1">
      <alignment horizontal="center" vertical="center" wrapText="1"/>
      <protection hidden="1"/>
    </xf>
    <xf numFmtId="0" fontId="24" fillId="5" borderId="6" xfId="0" applyNumberFormat="1" applyFont="1" applyFill="1" applyBorder="1" applyAlignment="1" applyProtection="1">
      <alignment horizontal="center" vertical="center"/>
      <protection hidden="1"/>
    </xf>
    <xf numFmtId="0" fontId="24" fillId="5" borderId="168" xfId="0" applyNumberFormat="1" applyFont="1" applyFill="1" applyBorder="1" applyAlignment="1" applyProtection="1">
      <alignment horizontal="center" vertical="center"/>
      <protection hidden="1"/>
    </xf>
    <xf numFmtId="0" fontId="24" fillId="5" borderId="239" xfId="0" applyNumberFormat="1" applyFont="1" applyFill="1" applyBorder="1" applyAlignment="1" applyProtection="1">
      <alignment horizontal="center" vertical="center"/>
      <protection hidden="1"/>
    </xf>
    <xf numFmtId="0" fontId="38" fillId="5" borderId="134" xfId="0" applyNumberFormat="1" applyFont="1" applyFill="1" applyBorder="1" applyAlignment="1" applyProtection="1">
      <alignment horizontal="center" vertical="center" textRotation="90" wrapText="1"/>
      <protection hidden="1"/>
    </xf>
    <xf numFmtId="0" fontId="24" fillId="5" borderId="91" xfId="0" applyFont="1" applyFill="1" applyBorder="1" applyAlignment="1" applyProtection="1">
      <alignment horizontal="center" vertical="center"/>
      <protection hidden="1"/>
    </xf>
    <xf numFmtId="0" fontId="24" fillId="5" borderId="92" xfId="0" applyFont="1" applyFill="1" applyBorder="1" applyAlignment="1" applyProtection="1">
      <alignment horizontal="center" vertical="center"/>
      <protection hidden="1"/>
    </xf>
    <xf numFmtId="0" fontId="24" fillId="5" borderId="188" xfId="0" applyFont="1" applyFill="1" applyBorder="1" applyAlignment="1" applyProtection="1">
      <alignment horizontal="center" vertical="center"/>
      <protection hidden="1"/>
    </xf>
    <xf numFmtId="0" fontId="138" fillId="5" borderId="260" xfId="0" applyNumberFormat="1" applyFont="1" applyFill="1" applyBorder="1" applyAlignment="1" applyProtection="1">
      <alignment horizontal="center" vertical="center" textRotation="90" wrapText="1"/>
      <protection hidden="1"/>
    </xf>
    <xf numFmtId="0" fontId="138" fillId="5" borderId="66" xfId="0" applyNumberFormat="1" applyFont="1" applyFill="1" applyBorder="1" applyAlignment="1" applyProtection="1">
      <alignment horizontal="center" vertical="center" textRotation="90" wrapText="1"/>
      <protection hidden="1"/>
    </xf>
    <xf numFmtId="0" fontId="138" fillId="5" borderId="279" xfId="0" applyNumberFormat="1" applyFont="1" applyFill="1" applyBorder="1" applyAlignment="1" applyProtection="1">
      <alignment horizontal="center" vertical="center" textRotation="90" wrapText="1"/>
      <protection hidden="1"/>
    </xf>
    <xf numFmtId="0" fontId="13" fillId="14" borderId="208" xfId="0" applyFont="1" applyFill="1" applyBorder="1" applyAlignment="1" applyProtection="1">
      <alignment horizontal="center" vertical="center"/>
      <protection hidden="1"/>
    </xf>
    <xf numFmtId="14" fontId="203" fillId="0" borderId="0" xfId="0" applyNumberFormat="1" applyFont="1" applyFill="1" applyBorder="1" applyAlignment="1" applyProtection="1">
      <alignment horizontal="left" wrapText="1"/>
      <protection locked="0" hidden="1"/>
    </xf>
    <xf numFmtId="0" fontId="0" fillId="14" borderId="2" xfId="0" applyFill="1" applyBorder="1" applyAlignment="1" applyProtection="1">
      <alignment horizontal="center" vertical="center"/>
      <protection hidden="1"/>
    </xf>
    <xf numFmtId="0" fontId="53" fillId="0" borderId="0" xfId="0" applyFont="1" applyBorder="1" applyAlignment="1" applyProtection="1">
      <alignment horizontal="center" vertical="center" wrapText="1"/>
      <protection hidden="1"/>
    </xf>
    <xf numFmtId="0" fontId="53" fillId="0" borderId="20" xfId="0" applyFont="1" applyBorder="1" applyAlignment="1" applyProtection="1">
      <alignment horizontal="center" vertical="center" wrapText="1"/>
      <protection hidden="1"/>
    </xf>
    <xf numFmtId="0" fontId="13" fillId="0" borderId="20" xfId="0" applyFont="1" applyBorder="1" applyAlignment="1" applyProtection="1">
      <alignment horizontal="center" vertical="center"/>
      <protection hidden="1"/>
    </xf>
    <xf numFmtId="0" fontId="0" fillId="0" borderId="58" xfId="0" applyBorder="1" applyAlignment="1" applyProtection="1">
      <alignment horizontal="left" indent="1"/>
      <protection hidden="1"/>
    </xf>
    <xf numFmtId="0" fontId="0" fillId="0" borderId="22" xfId="0" applyBorder="1" applyAlignment="1" applyProtection="1">
      <alignment horizontal="left" indent="1"/>
      <protection hidden="1"/>
    </xf>
    <xf numFmtId="0" fontId="53" fillId="0" borderId="20" xfId="0" applyFont="1" applyBorder="1" applyAlignment="1" applyProtection="1">
      <alignment horizontal="center" vertical="center"/>
      <protection hidden="1"/>
    </xf>
    <xf numFmtId="0" fontId="20" fillId="0" borderId="0" xfId="0" applyFont="1" applyAlignment="1" applyProtection="1">
      <alignment horizontal="center" vertical="center"/>
      <protection hidden="1"/>
    </xf>
    <xf numFmtId="0" fontId="0" fillId="0" borderId="2" xfId="0" applyBorder="1" applyAlignment="1" applyProtection="1">
      <alignment horizontal="left" indent="1"/>
      <protection hidden="1"/>
    </xf>
  </cellXfs>
  <cellStyles count="68">
    <cellStyle name="20% - akcent 1 2" xfId="6" xr:uid="{00000000-0005-0000-0000-000000000000}"/>
    <cellStyle name="20% - akcent 2 2" xfId="7" xr:uid="{00000000-0005-0000-0000-000001000000}"/>
    <cellStyle name="20% - akcent 3 2" xfId="8" xr:uid="{00000000-0005-0000-0000-000002000000}"/>
    <cellStyle name="20% - akcent 4 2" xfId="9" xr:uid="{00000000-0005-0000-0000-000003000000}"/>
    <cellStyle name="20% - akcent 5 2" xfId="10" xr:uid="{00000000-0005-0000-0000-000004000000}"/>
    <cellStyle name="20% - akcent 6 2" xfId="11" xr:uid="{00000000-0005-0000-0000-000005000000}"/>
    <cellStyle name="40% - akcent 1 2" xfId="12" xr:uid="{00000000-0005-0000-0000-000006000000}"/>
    <cellStyle name="40% - akcent 2 2" xfId="13" xr:uid="{00000000-0005-0000-0000-000007000000}"/>
    <cellStyle name="40% - akcent 3 2" xfId="14" xr:uid="{00000000-0005-0000-0000-000008000000}"/>
    <cellStyle name="40% - akcent 4 2" xfId="15" xr:uid="{00000000-0005-0000-0000-000009000000}"/>
    <cellStyle name="40% - akcent 5 2" xfId="16" xr:uid="{00000000-0005-0000-0000-00000A000000}"/>
    <cellStyle name="40% - akcent 6 2" xfId="17" xr:uid="{00000000-0005-0000-0000-00000B000000}"/>
    <cellStyle name="60% - akcent 1 2" xfId="18" xr:uid="{00000000-0005-0000-0000-00000C000000}"/>
    <cellStyle name="60% - akcent 2 2" xfId="19" xr:uid="{00000000-0005-0000-0000-00000D000000}"/>
    <cellStyle name="60% - akcent 3 2" xfId="20" xr:uid="{00000000-0005-0000-0000-00000E000000}"/>
    <cellStyle name="60% - akcent 4 2" xfId="21" xr:uid="{00000000-0005-0000-0000-00000F000000}"/>
    <cellStyle name="60% - akcent 5 2" xfId="22" xr:uid="{00000000-0005-0000-0000-000010000000}"/>
    <cellStyle name="60% - akcent 6 2" xfId="23" xr:uid="{00000000-0005-0000-0000-000011000000}"/>
    <cellStyle name="Akcent 1 2" xfId="24" xr:uid="{00000000-0005-0000-0000-000012000000}"/>
    <cellStyle name="Akcent 2 2" xfId="25" xr:uid="{00000000-0005-0000-0000-000013000000}"/>
    <cellStyle name="Akcent 3 2" xfId="26" xr:uid="{00000000-0005-0000-0000-000014000000}"/>
    <cellStyle name="Akcent 4 2" xfId="27" xr:uid="{00000000-0005-0000-0000-000015000000}"/>
    <cellStyle name="Akcent 5 2" xfId="28" xr:uid="{00000000-0005-0000-0000-000016000000}"/>
    <cellStyle name="Akcent 6 2" xfId="29" xr:uid="{00000000-0005-0000-0000-000017000000}"/>
    <cellStyle name="Dane wejściowe 2" xfId="30" xr:uid="{00000000-0005-0000-0000-000018000000}"/>
    <cellStyle name="Dane wyjściowe 2" xfId="31" xr:uid="{00000000-0005-0000-0000-000019000000}"/>
    <cellStyle name="Dobre 2" xfId="32" xr:uid="{00000000-0005-0000-0000-00001A000000}"/>
    <cellStyle name="Dziesiętny 2" xfId="1" xr:uid="{00000000-0005-0000-0000-00001B000000}"/>
    <cellStyle name="Dziesiętny 2 2" xfId="3" xr:uid="{00000000-0005-0000-0000-00001C000000}"/>
    <cellStyle name="Hiperłącze" xfId="5" builtinId="8"/>
    <cellStyle name="Hiperłącze 2" xfId="33" xr:uid="{00000000-0005-0000-0000-00001E000000}"/>
    <cellStyle name="Komórka połączona 2" xfId="34" xr:uid="{00000000-0005-0000-0000-00001F000000}"/>
    <cellStyle name="Komórka zaznaczona 2" xfId="35" xr:uid="{00000000-0005-0000-0000-000020000000}"/>
    <cellStyle name="Nagłówek 1 2" xfId="36" xr:uid="{00000000-0005-0000-0000-000021000000}"/>
    <cellStyle name="Nagłówek 2 2" xfId="37" xr:uid="{00000000-0005-0000-0000-000022000000}"/>
    <cellStyle name="Nagłówek 3 2" xfId="38" xr:uid="{00000000-0005-0000-0000-000023000000}"/>
    <cellStyle name="Nagłówek 4 2" xfId="39" xr:uid="{00000000-0005-0000-0000-000024000000}"/>
    <cellStyle name="Neutralne 2" xfId="40" xr:uid="{00000000-0005-0000-0000-000025000000}"/>
    <cellStyle name="Normalny" xfId="0" builtinId="0"/>
    <cellStyle name="Normalny 2" xfId="41" xr:uid="{00000000-0005-0000-0000-000027000000}"/>
    <cellStyle name="Normalny 2 2" xfId="42" xr:uid="{00000000-0005-0000-0000-000028000000}"/>
    <cellStyle name="Normalny 2 2 2" xfId="43" xr:uid="{00000000-0005-0000-0000-000029000000}"/>
    <cellStyle name="Normalny 2 2 3" xfId="44" xr:uid="{00000000-0005-0000-0000-00002A000000}"/>
    <cellStyle name="Normalny 2 2 4" xfId="45" xr:uid="{00000000-0005-0000-0000-00002B000000}"/>
    <cellStyle name="Normalny 2 2 4 2" xfId="46" xr:uid="{00000000-0005-0000-0000-00002C000000}"/>
    <cellStyle name="Normalny 2 2 4 3" xfId="47" xr:uid="{00000000-0005-0000-0000-00002D000000}"/>
    <cellStyle name="Normalny 2 2 5" xfId="48" xr:uid="{00000000-0005-0000-0000-00002E000000}"/>
    <cellStyle name="Normalny 2 3" xfId="49" xr:uid="{00000000-0005-0000-0000-00002F000000}"/>
    <cellStyle name="Normalny 2 4" xfId="50" xr:uid="{00000000-0005-0000-0000-000030000000}"/>
    <cellStyle name="Normalny 2 5" xfId="51" xr:uid="{00000000-0005-0000-0000-000031000000}"/>
    <cellStyle name="Normalny 3" xfId="52" xr:uid="{00000000-0005-0000-0000-000032000000}"/>
    <cellStyle name="Normalny 4" xfId="53" xr:uid="{00000000-0005-0000-0000-000033000000}"/>
    <cellStyle name="Normalny 5" xfId="54" xr:uid="{00000000-0005-0000-0000-000034000000}"/>
    <cellStyle name="Normalny 6" xfId="55" xr:uid="{00000000-0005-0000-0000-000035000000}"/>
    <cellStyle name="Normalny 7" xfId="64" xr:uid="{00000000-0005-0000-0000-000036000000}"/>
    <cellStyle name="Normalny 8" xfId="66" xr:uid="{00000000-0005-0000-0000-000037000000}"/>
    <cellStyle name="Normalny 8 3" xfId="67" xr:uid="{00000000-0005-0000-0000-000038000000}"/>
    <cellStyle name="Obliczenia 2" xfId="56" xr:uid="{00000000-0005-0000-0000-000039000000}"/>
    <cellStyle name="Suma 2" xfId="57" xr:uid="{00000000-0005-0000-0000-00003A000000}"/>
    <cellStyle name="Tekst objaśnienia 2" xfId="58" xr:uid="{00000000-0005-0000-0000-00003B000000}"/>
    <cellStyle name="Tekst ostrzeżenia 2" xfId="59" xr:uid="{00000000-0005-0000-0000-00003C000000}"/>
    <cellStyle name="Tytuł 2" xfId="60" xr:uid="{00000000-0005-0000-0000-00003D000000}"/>
    <cellStyle name="Uwaga 2" xfId="61" xr:uid="{00000000-0005-0000-0000-00003E000000}"/>
    <cellStyle name="Uwaga 2 2" xfId="65" xr:uid="{00000000-0005-0000-0000-00003F000000}"/>
    <cellStyle name="Walutowy 2" xfId="2" xr:uid="{00000000-0005-0000-0000-000040000000}"/>
    <cellStyle name="Walutowy 2 2" xfId="4" xr:uid="{00000000-0005-0000-0000-000041000000}"/>
    <cellStyle name="Walutowy 3" xfId="62" xr:uid="{00000000-0005-0000-0000-000042000000}"/>
    <cellStyle name="Złe 2" xfId="63" xr:uid="{00000000-0005-0000-0000-000043000000}"/>
  </cellStyles>
  <dxfs count="0"/>
  <tableStyles count="0" defaultTableStyle="TableStyleMedium9" defaultPivotStyle="PivotStyleLight16"/>
  <colors>
    <mruColors>
      <color rgb="FF99CCFF"/>
      <color rgb="FFFF7C80"/>
      <color rgb="FFFFFFCC"/>
      <color rgb="FFEBF1DE"/>
      <color rgb="FFC4D79B"/>
      <color rgb="FF0000FF"/>
      <color rgb="FFCCFFFF"/>
      <color rgb="FFCBFDB9"/>
      <color rgb="FFCCCCFF"/>
      <color rgb="FF7030A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theme" Target="theme/theme1.xml"/><Relationship Id="rId50"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tyles" Target="styles.xml"/><Relationship Id="rId8" Type="http://schemas.openxmlformats.org/officeDocument/2006/relationships/worksheet" Target="worksheets/sheet8.xml"/><Relationship Id="rId51" Type="http://schemas.microsoft.com/office/2006/relationships/attachedToolbars" Target="attachedToolbars.bin"/></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microsoft.com/office/2007/relationships/hdphoto" Target="../media/hdphoto1.wdp"/><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6</xdr:col>
      <xdr:colOff>1000126</xdr:colOff>
      <xdr:row>0</xdr:row>
      <xdr:rowOff>362480</xdr:rowOff>
    </xdr:from>
    <xdr:to>
      <xdr:col>8</xdr:col>
      <xdr:colOff>1036575</xdr:colOff>
      <xdr:row>1</xdr:row>
      <xdr:rowOff>674688</xdr:rowOff>
    </xdr:to>
    <xdr:pic>
      <xdr:nvPicPr>
        <xdr:cNvPr id="3" name="Obraz 2" descr="muzyka.jpg">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biLevel thresh="25000"/>
          <a:extLst>
            <a:ext uri="{BEBA8EAE-BF5A-486C-A8C5-ECC9F3942E4B}">
              <a14:imgProps xmlns:a14="http://schemas.microsoft.com/office/drawing/2010/main">
                <a14:imgLayer r:embed="rId2">
                  <a14:imgEffect>
                    <a14:brightnessContrast contrast="40000"/>
                  </a14:imgEffect>
                </a14:imgLayer>
              </a14:imgProps>
            </a:ext>
          </a:extLst>
        </a:blip>
        <a:stretch>
          <a:fillRect/>
        </a:stretch>
      </xdr:blipFill>
      <xdr:spPr>
        <a:xfrm>
          <a:off x="6548439" y="362480"/>
          <a:ext cx="2131949" cy="1402292"/>
        </a:xfrm>
        <a:prstGeom prst="rect">
          <a:avLst/>
        </a:prstGeom>
      </xdr:spPr>
    </xdr:pic>
    <xdr:clientData/>
  </xdr:twoCellAnchor>
  <xdr:twoCellAnchor editAs="oneCell">
    <xdr:from>
      <xdr:col>1</xdr:col>
      <xdr:colOff>264584</xdr:colOff>
      <xdr:row>0</xdr:row>
      <xdr:rowOff>1185124</xdr:rowOff>
    </xdr:from>
    <xdr:to>
      <xdr:col>2</xdr:col>
      <xdr:colOff>1071455</xdr:colOff>
      <xdr:row>1</xdr:row>
      <xdr:rowOff>1200951</xdr:rowOff>
    </xdr:to>
    <xdr:pic>
      <xdr:nvPicPr>
        <xdr:cNvPr id="4" name="Obraz 3">
          <a:extLst>
            <a:ext uri="{FF2B5EF4-FFF2-40B4-BE49-F238E27FC236}">
              <a16:creationId xmlns:a16="http://schemas.microsoft.com/office/drawing/2014/main" id="{496B999A-9612-4205-9BBB-7AC811C93837}"/>
            </a:ext>
          </a:extLst>
        </xdr:cNvPr>
        <xdr:cNvPicPr>
          <a:picLocks noChangeAspect="1"/>
        </xdr:cNvPicPr>
      </xdr:nvPicPr>
      <xdr:blipFill>
        <a:blip xmlns:r="http://schemas.openxmlformats.org/officeDocument/2006/relationships" r:embed="rId3"/>
        <a:stretch>
          <a:fillRect/>
        </a:stretch>
      </xdr:blipFill>
      <xdr:spPr>
        <a:xfrm>
          <a:off x="603250" y="1185124"/>
          <a:ext cx="2000249" cy="119904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ZSP/Organizacja%20roku%20szkolnego/OrganizacjaZSP%202016-17/kal.terminarz%202016-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alendarz"/>
      <sheetName val="Kalendarz (2)"/>
      <sheetName val="terminarz"/>
      <sheetName val="terminarz kl I"/>
      <sheetName val="term.gimnaz"/>
      <sheetName val="term matura"/>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1">
    <tabColor rgb="FF00FF00"/>
  </sheetPr>
  <dimension ref="A1:D43"/>
  <sheetViews>
    <sheetView view="pageBreakPreview" zoomScaleNormal="100" zoomScaleSheetLayoutView="100" zoomScalePageLayoutView="150" workbookViewId="0">
      <selection activeCell="C2" sqref="C2:D2"/>
    </sheetView>
  </sheetViews>
  <sheetFormatPr defaultColWidth="9.140625" defaultRowHeight="12.75"/>
  <cols>
    <col min="1" max="1" width="5.42578125" style="540" customWidth="1"/>
    <col min="2" max="2" width="6.85546875" style="540" customWidth="1"/>
    <col min="3" max="3" width="9.28515625" style="540" customWidth="1"/>
    <col min="4" max="4" width="95.42578125" style="540" customWidth="1"/>
    <col min="5" max="16384" width="9.140625" style="540"/>
  </cols>
  <sheetData>
    <row r="1" spans="1:4" ht="21.75" customHeight="1">
      <c r="A1" s="2151" t="s">
        <v>963</v>
      </c>
      <c r="B1" s="2151"/>
      <c r="C1" s="2151"/>
      <c r="D1" s="2151"/>
    </row>
    <row r="2" spans="1:4" ht="54.75" customHeight="1">
      <c r="A2" s="602"/>
      <c r="B2" s="602"/>
      <c r="C2" s="2152" t="s">
        <v>693</v>
      </c>
      <c r="D2" s="2152"/>
    </row>
    <row r="3" spans="1:4" ht="15.75" customHeight="1">
      <c r="A3" s="603"/>
      <c r="B3" s="603"/>
      <c r="C3" s="604" t="s">
        <v>389</v>
      </c>
      <c r="D3" s="1451" t="s">
        <v>597</v>
      </c>
    </row>
    <row r="4" spans="1:4" ht="33.75" customHeight="1">
      <c r="A4" s="603"/>
      <c r="B4" s="603"/>
      <c r="C4" s="605"/>
      <c r="D4" s="1452" t="s">
        <v>825</v>
      </c>
    </row>
    <row r="5" spans="1:4" ht="20.25" customHeight="1">
      <c r="A5" s="603"/>
      <c r="B5" s="603"/>
      <c r="C5" s="605"/>
      <c r="D5" s="1453" t="s">
        <v>964</v>
      </c>
    </row>
    <row r="6" spans="1:4" ht="25.5">
      <c r="A6" s="603"/>
      <c r="B6" s="603"/>
      <c r="C6" s="605"/>
      <c r="D6" s="1453" t="s">
        <v>390</v>
      </c>
    </row>
    <row r="7" spans="1:4" ht="36.75" customHeight="1">
      <c r="A7" s="603"/>
      <c r="B7" s="603"/>
      <c r="C7" s="605"/>
      <c r="D7" s="1454" t="s">
        <v>787</v>
      </c>
    </row>
    <row r="8" spans="1:4" ht="45.75" customHeight="1">
      <c r="A8" s="603"/>
      <c r="B8" s="603"/>
      <c r="C8" s="605"/>
      <c r="D8" s="1455" t="s">
        <v>694</v>
      </c>
    </row>
    <row r="9" spans="1:4" ht="25.5">
      <c r="A9" s="603"/>
      <c r="B9" s="603"/>
      <c r="C9" s="605"/>
      <c r="D9" s="1453" t="s">
        <v>691</v>
      </c>
    </row>
    <row r="10" spans="1:4" ht="19.5" customHeight="1">
      <c r="A10" s="603"/>
      <c r="B10" s="603"/>
      <c r="C10" s="605"/>
      <c r="D10" s="1454" t="s">
        <v>598</v>
      </c>
    </row>
    <row r="11" spans="1:4" ht="19.5" customHeight="1">
      <c r="A11" s="603"/>
      <c r="B11" s="603"/>
      <c r="C11" s="605"/>
      <c r="D11" s="1456" t="s">
        <v>826</v>
      </c>
    </row>
    <row r="12" spans="1:4" ht="17.649999999999999" customHeight="1">
      <c r="A12" s="1205" t="s">
        <v>391</v>
      </c>
      <c r="B12" s="1205"/>
      <c r="C12" s="1205"/>
      <c r="D12" s="606"/>
    </row>
    <row r="13" spans="1:4">
      <c r="A13" s="1202" t="s">
        <v>521</v>
      </c>
      <c r="B13" s="1202"/>
      <c r="C13" s="606"/>
      <c r="D13" s="1203"/>
    </row>
    <row r="14" spans="1:4" ht="17.25" customHeight="1">
      <c r="B14" s="1204" t="s">
        <v>690</v>
      </c>
      <c r="C14" s="1204"/>
      <c r="D14" s="606"/>
    </row>
    <row r="15" spans="1:4">
      <c r="A15" s="607" t="s">
        <v>36</v>
      </c>
      <c r="B15" s="608" t="s">
        <v>33</v>
      </c>
      <c r="C15" s="609" t="s">
        <v>97</v>
      </c>
      <c r="D15" s="609"/>
    </row>
    <row r="16" spans="1:4">
      <c r="A16" s="607" t="s">
        <v>37</v>
      </c>
      <c r="B16" s="608" t="s">
        <v>33</v>
      </c>
      <c r="C16" s="609" t="s">
        <v>392</v>
      </c>
      <c r="D16" s="609"/>
    </row>
    <row r="17" spans="1:4">
      <c r="A17" s="607"/>
      <c r="B17" s="608"/>
      <c r="C17" s="609" t="s">
        <v>393</v>
      </c>
      <c r="D17" s="609"/>
    </row>
    <row r="18" spans="1:4">
      <c r="A18" s="607"/>
      <c r="B18" s="608"/>
      <c r="C18" s="609" t="s">
        <v>394</v>
      </c>
      <c r="D18" s="609"/>
    </row>
    <row r="19" spans="1:4">
      <c r="A19" s="607"/>
      <c r="B19" s="608"/>
      <c r="C19" s="609" t="s">
        <v>395</v>
      </c>
      <c r="D19" s="609"/>
    </row>
    <row r="20" spans="1:4">
      <c r="A20" s="607"/>
      <c r="B20" s="608"/>
      <c r="C20" s="609" t="s">
        <v>396</v>
      </c>
      <c r="D20" s="609"/>
    </row>
    <row r="21" spans="1:4">
      <c r="A21" s="607"/>
      <c r="B21" s="608"/>
      <c r="C21" s="609" t="s">
        <v>397</v>
      </c>
      <c r="D21" s="609"/>
    </row>
    <row r="22" spans="1:4">
      <c r="A22" s="607"/>
      <c r="B22" s="608"/>
      <c r="C22" s="609" t="s">
        <v>398</v>
      </c>
      <c r="D22" s="609"/>
    </row>
    <row r="23" spans="1:4">
      <c r="A23" s="607"/>
      <c r="B23" s="608"/>
      <c r="C23" s="609" t="s">
        <v>399</v>
      </c>
      <c r="D23" s="609"/>
    </row>
    <row r="24" spans="1:4" ht="12" customHeight="1">
      <c r="A24" s="607"/>
      <c r="B24" s="608"/>
      <c r="C24" s="609" t="s">
        <v>400</v>
      </c>
      <c r="D24" s="609"/>
    </row>
    <row r="25" spans="1:4" ht="12" customHeight="1">
      <c r="A25" s="607">
        <v>16</v>
      </c>
      <c r="B25" s="1022" t="s">
        <v>33</v>
      </c>
      <c r="C25" s="609" t="s">
        <v>827</v>
      </c>
      <c r="D25" s="609"/>
    </row>
    <row r="26" spans="1:4">
      <c r="A26" s="607" t="s">
        <v>503</v>
      </c>
      <c r="B26" s="608" t="s">
        <v>33</v>
      </c>
      <c r="C26" s="609" t="s">
        <v>502</v>
      </c>
      <c r="D26" s="609"/>
    </row>
    <row r="27" spans="1:4">
      <c r="A27" s="607"/>
      <c r="B27" s="608"/>
      <c r="C27" s="609" t="s">
        <v>507</v>
      </c>
      <c r="D27" s="609"/>
    </row>
    <row r="28" spans="1:4">
      <c r="A28" s="607" t="s">
        <v>504</v>
      </c>
      <c r="B28" s="608" t="s">
        <v>33</v>
      </c>
      <c r="C28" s="609" t="s">
        <v>401</v>
      </c>
      <c r="D28" s="872"/>
    </row>
    <row r="29" spans="1:4" ht="16.5" customHeight="1">
      <c r="A29" s="870" t="s">
        <v>514</v>
      </c>
      <c r="B29" s="871" t="s">
        <v>33</v>
      </c>
      <c r="C29" s="872" t="s">
        <v>513</v>
      </c>
    </row>
    <row r="30" spans="1:4" s="1450" customFormat="1" ht="29.25" customHeight="1">
      <c r="A30" s="1202" t="s">
        <v>406</v>
      </c>
      <c r="C30" s="1450" t="s">
        <v>591</v>
      </c>
    </row>
    <row r="31" spans="1:4" ht="15.75">
      <c r="A31" s="610" t="s">
        <v>405</v>
      </c>
      <c r="B31" s="610"/>
      <c r="C31" s="610"/>
    </row>
    <row r="32" spans="1:4" ht="15.75">
      <c r="C32" s="1198" t="s">
        <v>788</v>
      </c>
      <c r="D32" s="1199"/>
    </row>
    <row r="33" spans="1:4" ht="15.75">
      <c r="C33" s="1200" t="s">
        <v>599</v>
      </c>
      <c r="D33" s="1201"/>
    </row>
    <row r="34" spans="1:4" ht="15.75">
      <c r="C34" s="1088" t="s">
        <v>791</v>
      </c>
      <c r="D34" s="1089"/>
    </row>
    <row r="35" spans="1:4" ht="60" customHeight="1">
      <c r="A35" s="1094" t="s">
        <v>611</v>
      </c>
      <c r="C35" s="2153" t="s">
        <v>692</v>
      </c>
      <c r="D35" s="2153"/>
    </row>
    <row r="37" spans="1:4" ht="28.5">
      <c r="A37" s="1593" t="s">
        <v>844</v>
      </c>
      <c r="B37" s="1592"/>
      <c r="C37" s="1592"/>
      <c r="D37" s="1594" t="s">
        <v>876</v>
      </c>
    </row>
    <row r="38" spans="1:4" ht="39.75" customHeight="1">
      <c r="A38" s="2154" t="s">
        <v>900</v>
      </c>
      <c r="B38" s="2154"/>
      <c r="C38" s="2155" t="s">
        <v>901</v>
      </c>
      <c r="D38" s="2155"/>
    </row>
    <row r="39" spans="1:4" ht="21" customHeight="1">
      <c r="A39" s="1903"/>
      <c r="B39" s="1903"/>
      <c r="C39" s="1905" t="s">
        <v>965</v>
      </c>
      <c r="D39" s="1904"/>
    </row>
    <row r="40" spans="1:4" ht="33" customHeight="1">
      <c r="D40" s="611" t="s">
        <v>402</v>
      </c>
    </row>
    <row r="41" spans="1:4" ht="18" customHeight="1">
      <c r="C41" s="1206" t="s">
        <v>403</v>
      </c>
      <c r="D41" s="1207"/>
    </row>
    <row r="42" spans="1:4">
      <c r="C42" s="1208"/>
      <c r="D42" s="1207" t="s">
        <v>708</v>
      </c>
    </row>
    <row r="43" spans="1:4">
      <c r="C43" s="1208"/>
      <c r="D43" s="1208"/>
    </row>
  </sheetData>
  <sheetProtection algorithmName="SHA-512" hashValue="s4WMTPhHMhtbwwC4LhBjf+j0cLXvOAln+ShU6Y+YGAunwb+EV0NT3cDRBLoCJ3QXCL2Da5UNGCTuX9X8Y0poVQ==" saltValue="W/0AQCPtrj9gQMjpOBY+Mg==" spinCount="100000" sheet="1" objects="1" scenarios="1"/>
  <mergeCells count="5">
    <mergeCell ref="A1:D1"/>
    <mergeCell ref="C2:D2"/>
    <mergeCell ref="C35:D35"/>
    <mergeCell ref="A38:B38"/>
    <mergeCell ref="C38:D38"/>
  </mergeCells>
  <pageMargins left="0.75" right="0.75" top="1" bottom="1" header="0.5" footer="0.5"/>
  <pageSetup paperSize="9" scale="75" orientation="portrait" horizontalDpi="4294967293" verticalDpi="4294967293" r:id="rId1"/>
  <headerFooter alignWithMargins="0">
    <oddFooter>&amp;L&amp;7CEA - arkusz organizacyjny na rok szkolny 2022/23    nr teczki: &amp;F</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B1:O12"/>
  <sheetViews>
    <sheetView showGridLines="0" view="pageBreakPreview" zoomScale="70" zoomScaleNormal="90" zoomScaleSheetLayoutView="70" workbookViewId="0">
      <selection activeCell="Q8" sqref="Q8"/>
    </sheetView>
  </sheetViews>
  <sheetFormatPr defaultRowHeight="12.75"/>
  <cols>
    <col min="1" max="1" width="5" customWidth="1"/>
    <col min="2" max="2" width="30.85546875" customWidth="1"/>
    <col min="3" max="15" width="7.7109375" customWidth="1"/>
  </cols>
  <sheetData>
    <row r="1" spans="2:15" ht="15.75">
      <c r="N1" s="1540" t="str">
        <f>wizyt!$B$1</f>
        <v/>
      </c>
      <c r="O1" s="1906" t="str">
        <f>wizyt!$D$1</f>
        <v>.</v>
      </c>
    </row>
    <row r="2" spans="2:15" s="1" customFormat="1" ht="32.25" customHeight="1" thickBot="1">
      <c r="B2" s="565" t="str">
        <f>wizyt!C3</f>
        <v>??</v>
      </c>
      <c r="C2" s="2532" t="s">
        <v>28</v>
      </c>
      <c r="D2" s="2532"/>
      <c r="E2" s="2532"/>
      <c r="F2" s="2532"/>
      <c r="G2" s="1908" t="str">
        <f>wizyt!H3</f>
        <v>2022/2023</v>
      </c>
      <c r="H2" s="1908"/>
      <c r="I2" s="1908"/>
      <c r="J2" s="1908"/>
      <c r="K2" s="1900"/>
      <c r="L2" s="1900"/>
      <c r="M2" s="1900"/>
      <c r="N2" s="1900"/>
      <c r="O2" s="1900"/>
    </row>
    <row r="3" spans="2:15" s="1" customFormat="1" ht="24.95" customHeight="1">
      <c r="B3" s="424" t="s">
        <v>977</v>
      </c>
      <c r="C3" s="2547" t="s">
        <v>318</v>
      </c>
      <c r="D3" s="2548"/>
      <c r="E3" s="2548"/>
      <c r="F3" s="2548"/>
      <c r="G3" s="1870">
        <f>SUM(C8:H8)</f>
        <v>0</v>
      </c>
      <c r="H3" s="570"/>
      <c r="I3" s="2533" t="s">
        <v>29</v>
      </c>
      <c r="J3" s="2534"/>
    </row>
    <row r="4" spans="2:15" ht="24.95" customHeight="1">
      <c r="B4" s="1909" t="s">
        <v>76</v>
      </c>
      <c r="C4" s="1910" t="s">
        <v>4</v>
      </c>
      <c r="D4" s="1911" t="s">
        <v>5</v>
      </c>
      <c r="E4" s="1911" t="s">
        <v>6</v>
      </c>
      <c r="F4" s="1911" t="s">
        <v>8</v>
      </c>
      <c r="G4" s="1911" t="s">
        <v>7</v>
      </c>
      <c r="H4" s="1911" t="s">
        <v>9</v>
      </c>
      <c r="I4" s="2535"/>
      <c r="J4" s="2536"/>
    </row>
    <row r="5" spans="2:15" ht="24.95" customHeight="1">
      <c r="B5" s="1653" t="s">
        <v>856</v>
      </c>
      <c r="C5" s="1914"/>
      <c r="D5" s="1783"/>
      <c r="E5" s="1783"/>
      <c r="F5" s="1783"/>
      <c r="G5" s="1783"/>
      <c r="H5" s="1783"/>
      <c r="I5" s="2541">
        <f t="shared" ref="I5:I6" si="0">SUM(C5:H5)</f>
        <v>0</v>
      </c>
      <c r="J5" s="2542"/>
    </row>
    <row r="6" spans="2:15" ht="24.95" customHeight="1">
      <c r="B6" s="227" t="s">
        <v>205</v>
      </c>
      <c r="C6" s="1915"/>
      <c r="D6" s="1587"/>
      <c r="E6" s="1587"/>
      <c r="F6" s="1587"/>
      <c r="G6" s="1587"/>
      <c r="H6" s="1587"/>
      <c r="I6" s="2541">
        <f t="shared" si="0"/>
        <v>0</v>
      </c>
      <c r="J6" s="2542"/>
    </row>
    <row r="7" spans="2:15" ht="24.95" customHeight="1">
      <c r="B7" s="227" t="s">
        <v>206</v>
      </c>
      <c r="C7" s="1916"/>
      <c r="D7" s="219"/>
      <c r="E7" s="219"/>
      <c r="F7" s="219"/>
      <c r="G7" s="219"/>
      <c r="H7" s="1876"/>
      <c r="I7" s="2541">
        <f>SUM(C7:H7)</f>
        <v>0</v>
      </c>
      <c r="J7" s="2542"/>
    </row>
    <row r="8" spans="2:15" ht="24.95" customHeight="1">
      <c r="B8" s="228" t="s">
        <v>108</v>
      </c>
      <c r="C8" s="1917">
        <f t="shared" ref="C8:H8" si="1">SUM(C6:C7)</f>
        <v>0</v>
      </c>
      <c r="D8" s="1878">
        <f t="shared" si="1"/>
        <v>0</v>
      </c>
      <c r="E8" s="1878">
        <f t="shared" si="1"/>
        <v>0</v>
      </c>
      <c r="F8" s="1878">
        <f t="shared" si="1"/>
        <v>0</v>
      </c>
      <c r="G8" s="1878">
        <f t="shared" si="1"/>
        <v>0</v>
      </c>
      <c r="H8" s="1878">
        <f t="shared" si="1"/>
        <v>0</v>
      </c>
      <c r="I8" s="2543">
        <f>SUM(I6:I7)</f>
        <v>0</v>
      </c>
      <c r="J8" s="2544"/>
    </row>
    <row r="9" spans="2:15" ht="24.95" customHeight="1">
      <c r="B9" s="227" t="s">
        <v>207</v>
      </c>
      <c r="C9" s="1918" t="str">
        <f t="shared" ref="C9:H9" si="2">IF(C8=0,"",C6/C8)</f>
        <v/>
      </c>
      <c r="D9" s="1912" t="str">
        <f t="shared" si="2"/>
        <v/>
      </c>
      <c r="E9" s="1912" t="str">
        <f t="shared" si="2"/>
        <v/>
      </c>
      <c r="F9" s="1912" t="str">
        <f>IF(F8=0,"",F6/F8)</f>
        <v/>
      </c>
      <c r="G9" s="1912" t="str">
        <f t="shared" si="2"/>
        <v/>
      </c>
      <c r="H9" s="1912" t="str">
        <f t="shared" si="2"/>
        <v/>
      </c>
      <c r="I9" s="2545" t="str">
        <f>IF(I8=0,"",I6/I8)</f>
        <v/>
      </c>
      <c r="J9" s="2546"/>
    </row>
    <row r="10" spans="2:15" ht="24.95" customHeight="1" thickBot="1">
      <c r="B10" s="1650" t="s">
        <v>208</v>
      </c>
      <c r="C10" s="1919" t="str">
        <f t="shared" ref="C10:I10" si="3">IF(C8=0,"",C7/C8)</f>
        <v/>
      </c>
      <c r="D10" s="1913" t="str">
        <f t="shared" si="3"/>
        <v/>
      </c>
      <c r="E10" s="1913" t="str">
        <f t="shared" si="3"/>
        <v/>
      </c>
      <c r="F10" s="1913" t="str">
        <f>IF(F8=0,"",F7/F8)</f>
        <v/>
      </c>
      <c r="G10" s="1913" t="str">
        <f t="shared" si="3"/>
        <v/>
      </c>
      <c r="H10" s="1913" t="str">
        <f t="shared" si="3"/>
        <v/>
      </c>
      <c r="I10" s="2537" t="str">
        <f t="shared" si="3"/>
        <v/>
      </c>
      <c r="J10" s="2538"/>
    </row>
    <row r="11" spans="2:15" ht="24.95" customHeight="1" thickBot="1">
      <c r="B11" s="1654" t="s">
        <v>857</v>
      </c>
      <c r="C11" s="1786"/>
      <c r="D11" s="1786"/>
      <c r="E11" s="1786"/>
      <c r="F11" s="1786"/>
      <c r="G11" s="1786"/>
      <c r="H11" s="1786"/>
      <c r="I11" s="2539">
        <f>SUM(C11:H11)</f>
        <v>0</v>
      </c>
      <c r="J11" s="2540"/>
    </row>
    <row r="12" spans="2:15" ht="17.25" customHeight="1"/>
  </sheetData>
  <sheetProtection algorithmName="SHA-512" hashValue="aIBa+/c1ossFqZHS/SRLT6Puocsb0Q/7G9ktoDpDaHHtbgaAxCtd+aYBK02fWEs1dy5+lT0jGzz7q2um1xOPag==" saltValue="LOX9/nke9x7rjckMXnS2JA==" spinCount="100000" sheet="1" objects="1" scenarios="1"/>
  <mergeCells count="10">
    <mergeCell ref="C2:F2"/>
    <mergeCell ref="I3:J4"/>
    <mergeCell ref="I10:J10"/>
    <mergeCell ref="I11:J11"/>
    <mergeCell ref="I5:J5"/>
    <mergeCell ref="I6:J6"/>
    <mergeCell ref="I7:J7"/>
    <mergeCell ref="I8:J8"/>
    <mergeCell ref="I9:J9"/>
    <mergeCell ref="C3:F3"/>
  </mergeCells>
  <printOptions horizontalCentered="1"/>
  <pageMargins left="0.51181102362204722" right="0.51181102362204722" top="1.5354330708661419" bottom="0.74803149606299213" header="0.31496062992125984" footer="0.31496062992125984"/>
  <pageSetup paperSize="9" scale="76" orientation="landscape" r:id="rId1"/>
  <headerFooter>
    <oddFooter>&amp;L&amp;7CEA - arkusz organizacyjny na rok szkolny 2022/2023    nr teczki: &amp;F</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Arkusz9">
    <tabColor rgb="FFFFFF00"/>
  </sheetPr>
  <dimension ref="B1:T22"/>
  <sheetViews>
    <sheetView showGridLines="0" view="pageBreakPreview" zoomScale="70" zoomScaleNormal="90" zoomScaleSheetLayoutView="70" workbookViewId="0">
      <selection activeCell="E42" sqref="E42"/>
    </sheetView>
  </sheetViews>
  <sheetFormatPr defaultRowHeight="12.75"/>
  <cols>
    <col min="1" max="1" width="5" customWidth="1"/>
    <col min="2" max="2" width="30.85546875" customWidth="1"/>
    <col min="3" max="18" width="7.7109375" customWidth="1"/>
    <col min="19" max="19" width="10.5703125" customWidth="1"/>
    <col min="20" max="20" width="16.140625" customWidth="1"/>
  </cols>
  <sheetData>
    <row r="1" spans="2:20" ht="15.75">
      <c r="Q1" s="1540" t="str">
        <f>wizyt!$B$1</f>
        <v/>
      </c>
      <c r="R1" s="2571" t="str">
        <f>wizyt!$D$1</f>
        <v>.</v>
      </c>
      <c r="S1" s="2571"/>
    </row>
    <row r="2" spans="2:20" s="1" customFormat="1" ht="32.25" customHeight="1" thickBot="1">
      <c r="B2" s="565" t="str">
        <f>wizyt!C3</f>
        <v>??</v>
      </c>
      <c r="C2" s="2578" t="s">
        <v>28</v>
      </c>
      <c r="D2" s="2578"/>
      <c r="E2" s="2578"/>
      <c r="F2" s="2578"/>
      <c r="G2" s="2578"/>
      <c r="H2" s="2578"/>
      <c r="I2" s="2578"/>
      <c r="J2" s="2578"/>
      <c r="K2" s="2579" t="str">
        <f>wizyt!H3</f>
        <v>2022/2023</v>
      </c>
      <c r="L2" s="2579"/>
      <c r="M2" s="2579"/>
      <c r="N2" s="1900"/>
      <c r="O2" s="1900"/>
      <c r="P2" s="1900"/>
      <c r="Q2" s="1900"/>
      <c r="R2" s="1900"/>
      <c r="S2" s="226"/>
    </row>
    <row r="3" spans="2:20" s="1" customFormat="1" ht="24.95" customHeight="1">
      <c r="B3" s="424" t="s">
        <v>312</v>
      </c>
      <c r="C3" s="2555" t="s">
        <v>317</v>
      </c>
      <c r="D3" s="2556"/>
      <c r="E3" s="2556"/>
      <c r="F3" s="569">
        <f>SUM(C8:J8)</f>
        <v>0</v>
      </c>
      <c r="G3" s="1585"/>
      <c r="H3" s="1585"/>
      <c r="I3" s="571"/>
      <c r="J3" s="1585"/>
      <c r="K3" s="2575" t="s">
        <v>318</v>
      </c>
      <c r="L3" s="2576"/>
      <c r="M3" s="2576"/>
      <c r="N3" s="1870">
        <f>SUM(K8:N8)</f>
        <v>0</v>
      </c>
      <c r="O3" s="421"/>
      <c r="P3" s="422"/>
      <c r="Q3" s="422"/>
      <c r="R3" s="2577" t="str">
        <f>wizyt!H3</f>
        <v>2022/2023</v>
      </c>
      <c r="S3" s="2577"/>
    </row>
    <row r="4" spans="2:20" ht="24.95" customHeight="1">
      <c r="B4" s="227" t="s">
        <v>76</v>
      </c>
      <c r="C4" s="222" t="s">
        <v>4</v>
      </c>
      <c r="D4" s="223" t="s">
        <v>5</v>
      </c>
      <c r="E4" s="223" t="s">
        <v>6</v>
      </c>
      <c r="F4" s="223" t="s">
        <v>8</v>
      </c>
      <c r="G4" s="1586" t="s">
        <v>7</v>
      </c>
      <c r="H4" s="1586" t="s">
        <v>9</v>
      </c>
      <c r="I4" s="223" t="s">
        <v>808</v>
      </c>
      <c r="J4" s="1863" t="s">
        <v>809</v>
      </c>
      <c r="K4" s="1871" t="s">
        <v>4</v>
      </c>
      <c r="L4" s="1911" t="s">
        <v>5</v>
      </c>
      <c r="M4" s="1911" t="s">
        <v>6</v>
      </c>
      <c r="N4" s="1911" t="s">
        <v>8</v>
      </c>
      <c r="O4" s="2573" t="s">
        <v>29</v>
      </c>
      <c r="P4" s="2573"/>
      <c r="R4" s="2572" t="s">
        <v>200</v>
      </c>
      <c r="S4" s="2572"/>
    </row>
    <row r="5" spans="2:20" ht="24.95" customHeight="1">
      <c r="B5" s="1653" t="s">
        <v>856</v>
      </c>
      <c r="C5" s="1782"/>
      <c r="D5" s="1783"/>
      <c r="E5" s="1783"/>
      <c r="F5" s="1783"/>
      <c r="G5" s="1783"/>
      <c r="H5" s="1783"/>
      <c r="I5" s="1783"/>
      <c r="J5" s="1784"/>
      <c r="K5" s="1873"/>
      <c r="L5" s="1783"/>
      <c r="M5" s="1783"/>
      <c r="N5" s="1783"/>
      <c r="O5" s="2569">
        <f>SUM(C5:N5)</f>
        <v>0</v>
      </c>
      <c r="P5" s="2570"/>
      <c r="Q5" s="1920" t="s">
        <v>958</v>
      </c>
      <c r="R5" s="2574">
        <f>O5+S16</f>
        <v>0</v>
      </c>
      <c r="S5" s="2574"/>
    </row>
    <row r="6" spans="2:20" ht="24.95" customHeight="1">
      <c r="B6" s="227" t="s">
        <v>205</v>
      </c>
      <c r="C6" s="217"/>
      <c r="D6" s="217"/>
      <c r="E6" s="217"/>
      <c r="F6" s="217"/>
      <c r="G6" s="1587"/>
      <c r="H6" s="1587"/>
      <c r="I6" s="217"/>
      <c r="J6" s="403"/>
      <c r="K6" s="1874"/>
      <c r="L6" s="1587"/>
      <c r="M6" s="1587"/>
      <c r="N6" s="1587"/>
      <c r="O6" s="2541">
        <f>SUM(C6:N6)</f>
        <v>0</v>
      </c>
      <c r="P6" s="2542"/>
      <c r="Q6" s="1920" t="s">
        <v>959</v>
      </c>
      <c r="R6" s="2557">
        <f>O6+S17</f>
        <v>0</v>
      </c>
      <c r="S6" s="2557"/>
      <c r="T6" s="521"/>
    </row>
    <row r="7" spans="2:20" ht="24.95" customHeight="1">
      <c r="B7" s="227" t="s">
        <v>206</v>
      </c>
      <c r="C7" s="219"/>
      <c r="D7" s="219"/>
      <c r="E7" s="219"/>
      <c r="F7" s="219"/>
      <c r="G7" s="219"/>
      <c r="H7" s="219"/>
      <c r="I7" s="219"/>
      <c r="J7" s="404"/>
      <c r="K7" s="1875"/>
      <c r="L7" s="219"/>
      <c r="M7" s="219"/>
      <c r="N7" s="219"/>
      <c r="O7" s="2541">
        <f>SUM(C7:N7)</f>
        <v>0</v>
      </c>
      <c r="P7" s="2542"/>
      <c r="Q7" s="1920" t="s">
        <v>960</v>
      </c>
      <c r="R7" s="2557">
        <f>O7+S18</f>
        <v>0</v>
      </c>
      <c r="S7" s="2557"/>
      <c r="T7" s="521"/>
    </row>
    <row r="8" spans="2:20" ht="24.95" customHeight="1">
      <c r="B8" s="228" t="s">
        <v>108</v>
      </c>
      <c r="C8" s="224">
        <f>SUM(C6:C7)</f>
        <v>0</v>
      </c>
      <c r="D8" s="225">
        <f t="shared" ref="D8:N8" si="0">SUM(D6:D7)</f>
        <v>0</v>
      </c>
      <c r="E8" s="225">
        <f t="shared" si="0"/>
        <v>0</v>
      </c>
      <c r="F8" s="225">
        <f t="shared" si="0"/>
        <v>0</v>
      </c>
      <c r="G8" s="225">
        <f t="shared" si="0"/>
        <v>0</v>
      </c>
      <c r="H8" s="225">
        <f t="shared" si="0"/>
        <v>0</v>
      </c>
      <c r="I8" s="225">
        <f t="shared" si="0"/>
        <v>0</v>
      </c>
      <c r="J8" s="1867">
        <f t="shared" si="0"/>
        <v>0</v>
      </c>
      <c r="K8" s="1877">
        <f t="shared" si="0"/>
        <v>0</v>
      </c>
      <c r="L8" s="1878">
        <f t="shared" si="0"/>
        <v>0</v>
      </c>
      <c r="M8" s="1878">
        <f t="shared" si="0"/>
        <v>0</v>
      </c>
      <c r="N8" s="1878">
        <f t="shared" si="0"/>
        <v>0</v>
      </c>
      <c r="O8" s="2543">
        <f>SUM(O6:O7)</f>
        <v>0</v>
      </c>
      <c r="P8" s="2544"/>
      <c r="Q8" s="1920" t="s">
        <v>897</v>
      </c>
      <c r="R8" s="2558">
        <f>SUM(R6:R7)</f>
        <v>0</v>
      </c>
      <c r="S8" s="2558"/>
      <c r="T8" s="521"/>
    </row>
    <row r="9" spans="2:20" ht="24.95" customHeight="1">
      <c r="B9" s="227" t="s">
        <v>207</v>
      </c>
      <c r="C9" s="229" t="str">
        <f>IF(C8=0,"",C6/C8)</f>
        <v/>
      </c>
      <c r="D9" s="229" t="str">
        <f t="shared" ref="D9:O9" si="1">IF(D8=0,"",D6/D8)</f>
        <v/>
      </c>
      <c r="E9" s="229" t="str">
        <f t="shared" si="1"/>
        <v/>
      </c>
      <c r="F9" s="229" t="str">
        <f t="shared" si="1"/>
        <v/>
      </c>
      <c r="G9" s="229" t="str">
        <f t="shared" ref="G9:H9" si="2">IF(G8=0,"",G6/G8)</f>
        <v/>
      </c>
      <c r="H9" s="229" t="str">
        <f t="shared" si="2"/>
        <v/>
      </c>
      <c r="I9" s="229" t="str">
        <f t="shared" si="1"/>
        <v/>
      </c>
      <c r="J9" s="1868" t="str">
        <f t="shared" si="1"/>
        <v/>
      </c>
      <c r="K9" s="1879" t="str">
        <f t="shared" si="1"/>
        <v/>
      </c>
      <c r="L9" s="1912" t="str">
        <f t="shared" si="1"/>
        <v/>
      </c>
      <c r="M9" s="1912" t="str">
        <f t="shared" si="1"/>
        <v/>
      </c>
      <c r="N9" s="1912" t="str">
        <f>IF(N8=0,"",N6/N8)</f>
        <v/>
      </c>
      <c r="O9" s="2545" t="str">
        <f t="shared" si="1"/>
        <v/>
      </c>
      <c r="P9" s="2546"/>
      <c r="Q9" s="1920" t="s">
        <v>207</v>
      </c>
      <c r="R9" s="2568" t="str">
        <f>IF(R8=0,"",R6/R8)</f>
        <v/>
      </c>
      <c r="S9" s="2568"/>
      <c r="T9" s="521"/>
    </row>
    <row r="10" spans="2:20" ht="24.95" customHeight="1" thickBot="1">
      <c r="B10" s="1650" t="s">
        <v>208</v>
      </c>
      <c r="C10" s="1651" t="str">
        <f>IF(C8=0,"",C7/C8)</f>
        <v/>
      </c>
      <c r="D10" s="1651" t="str">
        <f t="shared" ref="D10:O10" si="3">IF(D8=0,"",D7/D8)</f>
        <v/>
      </c>
      <c r="E10" s="1651" t="str">
        <f t="shared" si="3"/>
        <v/>
      </c>
      <c r="F10" s="1651" t="str">
        <f t="shared" si="3"/>
        <v/>
      </c>
      <c r="G10" s="1651" t="str">
        <f t="shared" ref="G10:H10" si="4">IF(G8=0,"",G7/G8)</f>
        <v/>
      </c>
      <c r="H10" s="1651" t="str">
        <f t="shared" si="4"/>
        <v/>
      </c>
      <c r="I10" s="1651" t="str">
        <f t="shared" si="3"/>
        <v/>
      </c>
      <c r="J10" s="1869" t="str">
        <f t="shared" si="3"/>
        <v/>
      </c>
      <c r="K10" s="1881" t="str">
        <f t="shared" si="3"/>
        <v/>
      </c>
      <c r="L10" s="1882" t="str">
        <f t="shared" si="3"/>
        <v/>
      </c>
      <c r="M10" s="1913" t="str">
        <f t="shared" si="3"/>
        <v/>
      </c>
      <c r="N10" s="1913" t="str">
        <f>IF(N8=0,"",N7/N8)</f>
        <v/>
      </c>
      <c r="O10" s="2537" t="str">
        <f t="shared" si="3"/>
        <v/>
      </c>
      <c r="P10" s="2538"/>
      <c r="Q10" s="1920" t="s">
        <v>208</v>
      </c>
      <c r="R10" s="2568" t="str">
        <f>IF(R8=0,"",R7/R8)</f>
        <v/>
      </c>
      <c r="S10" s="2568"/>
      <c r="T10" s="521"/>
    </row>
    <row r="11" spans="2:20" ht="24.95" customHeight="1" thickBot="1">
      <c r="B11" s="1654" t="s">
        <v>857</v>
      </c>
      <c r="C11" s="1786"/>
      <c r="D11" s="1786"/>
      <c r="E11" s="1786"/>
      <c r="F11" s="1786"/>
      <c r="G11" s="1786"/>
      <c r="H11" s="1786"/>
      <c r="I11" s="1786"/>
      <c r="J11" s="1786"/>
      <c r="K11" s="1786"/>
      <c r="L11" s="1786"/>
      <c r="M11" s="1786"/>
      <c r="N11" s="1786"/>
      <c r="O11" s="2539">
        <f>SUM(C11:N11)</f>
        <v>0</v>
      </c>
      <c r="P11" s="2540"/>
      <c r="Q11" s="1921" t="s">
        <v>857</v>
      </c>
      <c r="R11" s="2567">
        <f>O11+S22</f>
        <v>0</v>
      </c>
      <c r="S11" s="2567"/>
      <c r="T11" s="521"/>
    </row>
    <row r="12" spans="2:20" ht="17.25" customHeight="1" thickBot="1">
      <c r="T12" s="521"/>
    </row>
    <row r="13" spans="2:20" ht="22.5" customHeight="1" thickBot="1">
      <c r="B13" s="424" t="s">
        <v>313</v>
      </c>
      <c r="C13" s="2555" t="s">
        <v>311</v>
      </c>
      <c r="D13" s="2556"/>
      <c r="E13" s="2556"/>
      <c r="F13" s="2556"/>
      <c r="G13" s="2556"/>
      <c r="H13" s="2556"/>
      <c r="I13" s="569">
        <f>SUM(C19:L19)</f>
        <v>0</v>
      </c>
      <c r="J13" s="571"/>
      <c r="K13" s="571"/>
      <c r="L13" s="1585"/>
      <c r="M13" s="2559" t="s">
        <v>315</v>
      </c>
      <c r="N13" s="2560"/>
      <c r="O13" s="2560"/>
      <c r="P13" s="2549">
        <f>SUM(M19:R19)</f>
        <v>0</v>
      </c>
      <c r="Q13" s="2549"/>
      <c r="R13" s="2550"/>
      <c r="S13" s="226"/>
      <c r="T13" s="521"/>
    </row>
    <row r="14" spans="2:20" ht="17.25" customHeight="1">
      <c r="B14" s="1655" t="s">
        <v>316</v>
      </c>
      <c r="C14" s="2563" t="s">
        <v>314</v>
      </c>
      <c r="D14" s="2563"/>
      <c r="E14" s="2563"/>
      <c r="F14" s="2563"/>
      <c r="G14" s="2563"/>
      <c r="H14" s="2563"/>
      <c r="I14" s="2564" t="s">
        <v>291</v>
      </c>
      <c r="J14" s="2565"/>
      <c r="K14" s="2565"/>
      <c r="L14" s="2566"/>
      <c r="M14" s="2561"/>
      <c r="N14" s="2562"/>
      <c r="O14" s="2562"/>
      <c r="P14" s="2551"/>
      <c r="Q14" s="2551"/>
      <c r="R14" s="2552"/>
      <c r="S14" s="2553" t="s">
        <v>75</v>
      </c>
      <c r="T14" s="521"/>
    </row>
    <row r="15" spans="2:20" ht="24.95" customHeight="1" thickBot="1">
      <c r="B15" s="1656" t="s">
        <v>76</v>
      </c>
      <c r="C15" s="222" t="s">
        <v>4</v>
      </c>
      <c r="D15" s="223" t="s">
        <v>5</v>
      </c>
      <c r="E15" s="223" t="s">
        <v>6</v>
      </c>
      <c r="F15" s="223" t="s">
        <v>8</v>
      </c>
      <c r="G15" s="223" t="s">
        <v>7</v>
      </c>
      <c r="H15" s="402" t="s">
        <v>9</v>
      </c>
      <c r="I15" s="1887" t="s">
        <v>4</v>
      </c>
      <c r="J15" s="1586" t="s">
        <v>5</v>
      </c>
      <c r="K15" s="1586" t="s">
        <v>6</v>
      </c>
      <c r="L15" s="1888" t="s">
        <v>8</v>
      </c>
      <c r="M15" s="1884" t="s">
        <v>4</v>
      </c>
      <c r="N15" s="1872" t="s">
        <v>5</v>
      </c>
      <c r="O15" s="1872" t="s">
        <v>6</v>
      </c>
      <c r="P15" s="1864" t="s">
        <v>8</v>
      </c>
      <c r="Q15" s="1864" t="s">
        <v>7</v>
      </c>
      <c r="R15" s="1864" t="s">
        <v>9</v>
      </c>
      <c r="S15" s="2554"/>
      <c r="T15" s="521"/>
    </row>
    <row r="16" spans="2:20" ht="24.95" customHeight="1">
      <c r="B16" s="1661" t="s">
        <v>978</v>
      </c>
      <c r="C16" s="1782"/>
      <c r="D16" s="1783"/>
      <c r="E16" s="1783"/>
      <c r="F16" s="1783"/>
      <c r="G16" s="1783"/>
      <c r="H16" s="1784"/>
      <c r="I16" s="1873"/>
      <c r="J16" s="1783"/>
      <c r="K16" s="1783"/>
      <c r="L16" s="1889"/>
      <c r="M16" s="1873"/>
      <c r="N16" s="1783"/>
      <c r="O16" s="1783"/>
      <c r="P16" s="1783"/>
      <c r="Q16" s="1783"/>
      <c r="R16" s="1783"/>
      <c r="S16" s="1899">
        <f>SUM(C16:R16)</f>
        <v>0</v>
      </c>
      <c r="T16" s="521"/>
    </row>
    <row r="17" spans="2:20" ht="24.95" customHeight="1">
      <c r="B17" s="1656" t="s">
        <v>205</v>
      </c>
      <c r="C17" s="217"/>
      <c r="D17" s="217"/>
      <c r="E17" s="217"/>
      <c r="F17" s="217"/>
      <c r="G17" s="217"/>
      <c r="H17" s="403"/>
      <c r="I17" s="1874"/>
      <c r="J17" s="1587"/>
      <c r="K17" s="1587"/>
      <c r="L17" s="1890"/>
      <c r="M17" s="1874"/>
      <c r="N17" s="1587"/>
      <c r="O17" s="1587"/>
      <c r="P17" s="217"/>
      <c r="Q17" s="217"/>
      <c r="R17" s="217"/>
      <c r="S17" s="218">
        <f>SUM(C17:R17)</f>
        <v>0</v>
      </c>
      <c r="T17" s="521"/>
    </row>
    <row r="18" spans="2:20" ht="24.95" customHeight="1">
      <c r="B18" s="1656" t="s">
        <v>206</v>
      </c>
      <c r="C18" s="219"/>
      <c r="D18" s="219"/>
      <c r="E18" s="219"/>
      <c r="F18" s="219"/>
      <c r="G18" s="219"/>
      <c r="H18" s="404"/>
      <c r="I18" s="1875"/>
      <c r="J18" s="219"/>
      <c r="K18" s="219"/>
      <c r="L18" s="1891"/>
      <c r="M18" s="1875"/>
      <c r="N18" s="219"/>
      <c r="O18" s="219"/>
      <c r="P18" s="219"/>
      <c r="Q18" s="219"/>
      <c r="R18" s="220"/>
      <c r="S18" s="221">
        <f>SUM(C18:R18)</f>
        <v>0</v>
      </c>
      <c r="T18" s="521"/>
    </row>
    <row r="19" spans="2:20" ht="24.95" customHeight="1">
      <c r="B19" s="1657" t="s">
        <v>108</v>
      </c>
      <c r="C19" s="224">
        <f>SUM(C17:C18)</f>
        <v>0</v>
      </c>
      <c r="D19" s="225">
        <f t="shared" ref="D19:R19" si="5">SUM(D17:D18)</f>
        <v>0</v>
      </c>
      <c r="E19" s="225">
        <f t="shared" si="5"/>
        <v>0</v>
      </c>
      <c r="F19" s="225">
        <f>SUM(F17:F18)</f>
        <v>0</v>
      </c>
      <c r="G19" s="225">
        <f t="shared" si="5"/>
        <v>0</v>
      </c>
      <c r="H19" s="405">
        <f t="shared" si="5"/>
        <v>0</v>
      </c>
      <c r="I19" s="1877">
        <f t="shared" si="5"/>
        <v>0</v>
      </c>
      <c r="J19" s="1878">
        <f t="shared" si="5"/>
        <v>0</v>
      </c>
      <c r="K19" s="1878">
        <f t="shared" si="5"/>
        <v>0</v>
      </c>
      <c r="L19" s="1892">
        <f t="shared" si="5"/>
        <v>0</v>
      </c>
      <c r="M19" s="1877">
        <f t="shared" si="5"/>
        <v>0</v>
      </c>
      <c r="N19" s="1878">
        <f t="shared" si="5"/>
        <v>0</v>
      </c>
      <c r="O19" s="1878">
        <f t="shared" si="5"/>
        <v>0</v>
      </c>
      <c r="P19" s="225">
        <f t="shared" si="5"/>
        <v>0</v>
      </c>
      <c r="Q19" s="225">
        <f t="shared" si="5"/>
        <v>0</v>
      </c>
      <c r="R19" s="225">
        <f t="shared" si="5"/>
        <v>0</v>
      </c>
      <c r="S19" s="572">
        <f>SUM(S17:S18)</f>
        <v>0</v>
      </c>
      <c r="T19" s="521"/>
    </row>
    <row r="20" spans="2:20" ht="24.95" customHeight="1">
      <c r="B20" s="1656" t="s">
        <v>207</v>
      </c>
      <c r="C20" s="229" t="str">
        <f t="shared" ref="C20:L20" si="6">IF(C19=0,"",C17/C19)</f>
        <v/>
      </c>
      <c r="D20" s="229" t="str">
        <f t="shared" si="6"/>
        <v/>
      </c>
      <c r="E20" s="229" t="str">
        <f t="shared" si="6"/>
        <v/>
      </c>
      <c r="F20" s="229" t="str">
        <f t="shared" si="6"/>
        <v/>
      </c>
      <c r="G20" s="229" t="str">
        <f t="shared" si="6"/>
        <v/>
      </c>
      <c r="H20" s="406" t="str">
        <f t="shared" si="6"/>
        <v/>
      </c>
      <c r="I20" s="1893" t="str">
        <f t="shared" si="6"/>
        <v/>
      </c>
      <c r="J20" s="1894" t="str">
        <f t="shared" si="6"/>
        <v/>
      </c>
      <c r="K20" s="1894" t="str">
        <f t="shared" si="6"/>
        <v/>
      </c>
      <c r="L20" s="1895" t="str">
        <f t="shared" si="6"/>
        <v/>
      </c>
      <c r="M20" s="1885" t="str">
        <f t="shared" ref="M20:S20" si="7">IF(M19=0,"",M17/M19)</f>
        <v/>
      </c>
      <c r="N20" s="1880" t="str">
        <f t="shared" si="7"/>
        <v/>
      </c>
      <c r="O20" s="1880" t="str">
        <f t="shared" si="7"/>
        <v/>
      </c>
      <c r="P20" s="1865" t="str">
        <f t="shared" si="7"/>
        <v/>
      </c>
      <c r="Q20" s="1865" t="str">
        <f t="shared" si="7"/>
        <v/>
      </c>
      <c r="R20" s="1865" t="str">
        <f t="shared" si="7"/>
        <v/>
      </c>
      <c r="S20" s="423" t="str">
        <f t="shared" si="7"/>
        <v/>
      </c>
      <c r="T20" s="521"/>
    </row>
    <row r="21" spans="2:20" ht="24.95" customHeight="1" thickBot="1">
      <c r="B21" s="1658" t="s">
        <v>208</v>
      </c>
      <c r="C21" s="1651" t="str">
        <f t="shared" ref="C21:L21" si="8">IF(C19=0,"",C18/C19)</f>
        <v/>
      </c>
      <c r="D21" s="1651" t="str">
        <f t="shared" si="8"/>
        <v/>
      </c>
      <c r="E21" s="1651" t="str">
        <f t="shared" si="8"/>
        <v/>
      </c>
      <c r="F21" s="1651" t="str">
        <f t="shared" si="8"/>
        <v/>
      </c>
      <c r="G21" s="1651" t="str">
        <f t="shared" si="8"/>
        <v/>
      </c>
      <c r="H21" s="1652" t="str">
        <f t="shared" si="8"/>
        <v/>
      </c>
      <c r="I21" s="1896" t="str">
        <f t="shared" si="8"/>
        <v/>
      </c>
      <c r="J21" s="1897" t="str">
        <f t="shared" si="8"/>
        <v/>
      </c>
      <c r="K21" s="1897" t="str">
        <f t="shared" si="8"/>
        <v/>
      </c>
      <c r="L21" s="1898" t="str">
        <f t="shared" si="8"/>
        <v/>
      </c>
      <c r="M21" s="1886" t="str">
        <f t="shared" ref="M21:S21" si="9">IF(M19=0,"",M18/M19)</f>
        <v/>
      </c>
      <c r="N21" s="1883" t="str">
        <f t="shared" si="9"/>
        <v/>
      </c>
      <c r="O21" s="1883" t="str">
        <f t="shared" si="9"/>
        <v/>
      </c>
      <c r="P21" s="1866" t="str">
        <f t="shared" si="9"/>
        <v/>
      </c>
      <c r="Q21" s="1866" t="str">
        <f t="shared" si="9"/>
        <v/>
      </c>
      <c r="R21" s="1866" t="str">
        <f t="shared" si="9"/>
        <v/>
      </c>
      <c r="S21" s="1659" t="str">
        <f t="shared" si="9"/>
        <v/>
      </c>
      <c r="T21" s="521"/>
    </row>
    <row r="22" spans="2:20" ht="25.5" customHeight="1" thickBot="1">
      <c r="B22" s="1654" t="s">
        <v>857</v>
      </c>
      <c r="C22" s="1785"/>
      <c r="D22" s="1785"/>
      <c r="E22" s="1785"/>
      <c r="F22" s="1785"/>
      <c r="G22" s="1785"/>
      <c r="H22" s="1785"/>
      <c r="I22" s="1785"/>
      <c r="J22" s="1785"/>
      <c r="K22" s="1785"/>
      <c r="L22" s="1785"/>
      <c r="M22" s="1785"/>
      <c r="N22" s="1785"/>
      <c r="O22" s="1785"/>
      <c r="P22" s="1785"/>
      <c r="Q22" s="1785"/>
      <c r="R22" s="1785"/>
      <c r="S22" s="1660">
        <f>SUM(C22:R22)</f>
        <v>0</v>
      </c>
    </row>
  </sheetData>
  <sheetProtection algorithmName="SHA-512" hashValue="8zKa6+Y7QApt4wA1ARl0RCSXeBvnEhav1uWY+Uw/vXJ2hHUkDMlR3q6bqrSSMNMIo5QvBzH8WpeP8pyND27JWw==" saltValue="KZntjWkt2/bp21FWhqlTZg==" spinCount="100000" sheet="1" objects="1" scenarios="1"/>
  <mergeCells count="28">
    <mergeCell ref="K3:M3"/>
    <mergeCell ref="R3:S3"/>
    <mergeCell ref="C3:E3"/>
    <mergeCell ref="C2:J2"/>
    <mergeCell ref="K2:M2"/>
    <mergeCell ref="O7:P7"/>
    <mergeCell ref="O8:P8"/>
    <mergeCell ref="O5:P5"/>
    <mergeCell ref="R1:S1"/>
    <mergeCell ref="R4:S4"/>
    <mergeCell ref="O4:P4"/>
    <mergeCell ref="R5:S5"/>
    <mergeCell ref="P13:R14"/>
    <mergeCell ref="S14:S15"/>
    <mergeCell ref="C13:H13"/>
    <mergeCell ref="O6:P6"/>
    <mergeCell ref="O11:P11"/>
    <mergeCell ref="R7:S7"/>
    <mergeCell ref="R6:S6"/>
    <mergeCell ref="R8:S8"/>
    <mergeCell ref="M13:O14"/>
    <mergeCell ref="O9:P9"/>
    <mergeCell ref="C14:H14"/>
    <mergeCell ref="I14:L14"/>
    <mergeCell ref="O10:P10"/>
    <mergeCell ref="R11:S11"/>
    <mergeCell ref="R10:S10"/>
    <mergeCell ref="R9:S9"/>
  </mergeCells>
  <phoneticPr fontId="12" type="noConversion"/>
  <printOptions horizontalCentered="1"/>
  <pageMargins left="0.51181102362204722" right="0.51181102362204722" top="1.5354330708661419" bottom="0.74803149606299213" header="0.31496062992125984" footer="0.31496062992125984"/>
  <pageSetup paperSize="9" scale="76" orientation="landscape" r:id="rId1"/>
  <headerFooter>
    <oddFooter>&amp;L&amp;7CEA - arkusz organizacyjny na rok szkolny 2022/2023    nr teczki: &amp;F</oddFooter>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FF00"/>
    <pageSetUpPr fitToPage="1"/>
  </sheetPr>
  <dimension ref="B1:N30"/>
  <sheetViews>
    <sheetView showGridLines="0" view="pageBreakPreview" topLeftCell="B1" zoomScale="86" zoomScaleNormal="100" zoomScaleSheetLayoutView="86" workbookViewId="0">
      <selection activeCell="E21" sqref="E21"/>
    </sheetView>
  </sheetViews>
  <sheetFormatPr defaultRowHeight="12.75"/>
  <cols>
    <col min="1" max="1" width="4.5703125" customWidth="1"/>
    <col min="2" max="2" width="7" customWidth="1"/>
    <col min="3" max="3" width="20.42578125" customWidth="1"/>
    <col min="4" max="11" width="9.7109375" customWidth="1"/>
    <col min="12" max="12" width="9.140625" customWidth="1"/>
    <col min="13" max="13" width="9.140625" style="524" customWidth="1"/>
    <col min="14" max="14" width="2.85546875" customWidth="1"/>
  </cols>
  <sheetData>
    <row r="1" spans="2:14" ht="27.75" customHeight="1">
      <c r="B1" s="456" t="str">
        <f>wizyt!C3</f>
        <v>??</v>
      </c>
      <c r="C1" s="430"/>
      <c r="D1" s="2584" t="s">
        <v>981</v>
      </c>
      <c r="E1" s="2584"/>
      <c r="F1" s="2584"/>
      <c r="G1" s="2584"/>
      <c r="H1" s="2584"/>
      <c r="I1" s="2584"/>
      <c r="J1" s="2591">
        <v>2022</v>
      </c>
      <c r="K1" s="2591"/>
    </row>
    <row r="2" spans="2:14" ht="11.25" customHeight="1" thickBot="1">
      <c r="B2" s="433"/>
      <c r="C2" s="433"/>
      <c r="D2" s="1496"/>
      <c r="E2" s="1496"/>
      <c r="F2" s="1496"/>
      <c r="G2" s="1496"/>
      <c r="H2" s="1496"/>
      <c r="I2" s="1496"/>
      <c r="J2" s="1496"/>
      <c r="K2" s="1496"/>
    </row>
    <row r="3" spans="2:14" ht="24.95" customHeight="1">
      <c r="B3" s="299"/>
      <c r="C3" s="467"/>
      <c r="D3" s="2594" t="s">
        <v>319</v>
      </c>
      <c r="E3" s="2595"/>
      <c r="F3" s="2595"/>
      <c r="G3" s="2595"/>
      <c r="H3" s="2596" t="s">
        <v>308</v>
      </c>
      <c r="I3" s="2597"/>
      <c r="J3" s="2598" t="s">
        <v>29</v>
      </c>
      <c r="K3" s="2598"/>
    </row>
    <row r="4" spans="2:14" ht="20.25" customHeight="1">
      <c r="B4" s="299"/>
      <c r="C4" s="299"/>
      <c r="D4" s="2592" t="s">
        <v>322</v>
      </c>
      <c r="E4" s="2593"/>
      <c r="F4" s="2593" t="s">
        <v>323</v>
      </c>
      <c r="G4" s="2593"/>
      <c r="H4" s="2593" t="s">
        <v>980</v>
      </c>
      <c r="I4" s="2593"/>
      <c r="J4" s="2599"/>
      <c r="K4" s="2599"/>
    </row>
    <row r="5" spans="2:14" s="1" customFormat="1" ht="28.5" customHeight="1">
      <c r="B5" s="1487"/>
      <c r="C5" s="1488"/>
      <c r="D5" s="1489" t="s">
        <v>807</v>
      </c>
      <c r="E5" s="2585" t="s">
        <v>332</v>
      </c>
      <c r="F5" s="1907" t="s">
        <v>807</v>
      </c>
      <c r="G5" s="2585" t="s">
        <v>332</v>
      </c>
      <c r="H5" s="1907" t="s">
        <v>807</v>
      </c>
      <c r="I5" s="2585" t="s">
        <v>332</v>
      </c>
      <c r="J5" s="2587" t="s">
        <v>333</v>
      </c>
      <c r="K5" s="2589" t="s">
        <v>332</v>
      </c>
      <c r="M5" s="525"/>
    </row>
    <row r="6" spans="2:14" s="1" customFormat="1" ht="12.75" customHeight="1" thickBot="1">
      <c r="B6" s="494"/>
      <c r="C6" s="495"/>
      <c r="D6" s="1491"/>
      <c r="E6" s="2586"/>
      <c r="F6" s="1492"/>
      <c r="G6" s="2586"/>
      <c r="H6" s="1492"/>
      <c r="I6" s="2586"/>
      <c r="J6" s="2588"/>
      <c r="K6" s="2590"/>
      <c r="M6" s="525"/>
    </row>
    <row r="7" spans="2:14" ht="24.95" customHeight="1">
      <c r="B7" s="492"/>
      <c r="C7" s="1494" t="s">
        <v>28</v>
      </c>
      <c r="D7" s="451">
        <f>SUM(D8:D28)</f>
        <v>0</v>
      </c>
      <c r="E7" s="1928">
        <f>SUM(E8:E28)</f>
        <v>0</v>
      </c>
      <c r="F7" s="1929">
        <f t="shared" ref="F7:K7" si="0">SUM(F8:F28)</f>
        <v>0</v>
      </c>
      <c r="G7" s="483">
        <f t="shared" si="0"/>
        <v>0</v>
      </c>
      <c r="H7" s="1929">
        <f t="shared" si="0"/>
        <v>0</v>
      </c>
      <c r="I7" s="483">
        <f t="shared" si="0"/>
        <v>0</v>
      </c>
      <c r="J7" s="450">
        <f t="shared" si="0"/>
        <v>0</v>
      </c>
      <c r="K7" s="451">
        <f t="shared" si="0"/>
        <v>0</v>
      </c>
      <c r="L7" s="520"/>
      <c r="M7" s="526"/>
      <c r="N7" s="1"/>
    </row>
    <row r="8" spans="2:14" ht="20.100000000000001" customHeight="1">
      <c r="B8" s="2580" t="s">
        <v>979</v>
      </c>
      <c r="C8" s="1927" t="s">
        <v>247</v>
      </c>
      <c r="D8" s="441"/>
      <c r="E8" s="442"/>
      <c r="F8" s="484"/>
      <c r="G8" s="485"/>
      <c r="H8" s="484"/>
      <c r="I8" s="485"/>
      <c r="J8" s="1084">
        <f>SUM(D8,H8,F8)</f>
        <v>0</v>
      </c>
      <c r="K8" s="1085">
        <f>SUM(E8,I8,G8)</f>
        <v>0</v>
      </c>
      <c r="L8" s="533"/>
      <c r="M8" s="525"/>
      <c r="N8" s="1"/>
    </row>
    <row r="9" spans="2:14" ht="20.100000000000001" customHeight="1">
      <c r="B9" s="2581"/>
      <c r="C9" s="493" t="s">
        <v>251</v>
      </c>
      <c r="D9" s="441"/>
      <c r="E9" s="442"/>
      <c r="F9" s="484"/>
      <c r="G9" s="485"/>
      <c r="H9" s="484"/>
      <c r="I9" s="485"/>
      <c r="J9" s="1084">
        <f t="shared" ref="J9:K28" si="1">SUM(D9,H9,F9)</f>
        <v>0</v>
      </c>
      <c r="K9" s="1085">
        <f t="shared" si="1"/>
        <v>0</v>
      </c>
      <c r="L9" s="533"/>
      <c r="M9" s="525"/>
      <c r="N9" s="1"/>
    </row>
    <row r="10" spans="2:14" ht="20.100000000000001" customHeight="1">
      <c r="B10" s="2581"/>
      <c r="C10" s="465" t="s">
        <v>258</v>
      </c>
      <c r="D10" s="441"/>
      <c r="E10" s="442"/>
      <c r="F10" s="484"/>
      <c r="G10" s="485"/>
      <c r="H10" s="484"/>
      <c r="I10" s="485"/>
      <c r="J10" s="1084">
        <f t="shared" si="1"/>
        <v>0</v>
      </c>
      <c r="K10" s="1085">
        <f t="shared" si="1"/>
        <v>0</v>
      </c>
      <c r="L10" s="533"/>
      <c r="M10" s="525"/>
      <c r="N10" s="1"/>
    </row>
    <row r="11" spans="2:14" ht="20.100000000000001" customHeight="1">
      <c r="B11" s="2581"/>
      <c r="C11" s="465" t="s">
        <v>254</v>
      </c>
      <c r="D11" s="441"/>
      <c r="E11" s="442"/>
      <c r="F11" s="484"/>
      <c r="G11" s="485"/>
      <c r="H11" s="484"/>
      <c r="I11" s="485"/>
      <c r="J11" s="1084">
        <f t="shared" si="1"/>
        <v>0</v>
      </c>
      <c r="K11" s="1085">
        <f t="shared" si="1"/>
        <v>0</v>
      </c>
      <c r="L11" s="533"/>
      <c r="M11" s="525"/>
      <c r="N11" s="1"/>
    </row>
    <row r="12" spans="2:14" ht="20.100000000000001" customHeight="1">
      <c r="B12" s="2581"/>
      <c r="C12" s="465" t="s">
        <v>245</v>
      </c>
      <c r="D12" s="441"/>
      <c r="E12" s="442"/>
      <c r="F12" s="484"/>
      <c r="G12" s="485"/>
      <c r="H12" s="484"/>
      <c r="I12" s="485"/>
      <c r="J12" s="1084">
        <f t="shared" si="1"/>
        <v>0</v>
      </c>
      <c r="K12" s="1085">
        <f t="shared" si="1"/>
        <v>0</v>
      </c>
      <c r="L12" s="533"/>
      <c r="M12" s="525"/>
      <c r="N12" s="1"/>
    </row>
    <row r="13" spans="2:14" ht="20.100000000000001" customHeight="1">
      <c r="B13" s="2581"/>
      <c r="C13" s="465" t="s">
        <v>248</v>
      </c>
      <c r="D13" s="441"/>
      <c r="E13" s="442"/>
      <c r="F13" s="484"/>
      <c r="G13" s="485"/>
      <c r="H13" s="484"/>
      <c r="I13" s="485"/>
      <c r="J13" s="1084">
        <f t="shared" si="1"/>
        <v>0</v>
      </c>
      <c r="K13" s="1085">
        <f t="shared" si="1"/>
        <v>0</v>
      </c>
      <c r="L13" s="533"/>
      <c r="M13" s="525"/>
      <c r="N13" s="1"/>
    </row>
    <row r="14" spans="2:14" ht="20.100000000000001" customHeight="1">
      <c r="B14" s="2581"/>
      <c r="C14" s="465" t="s">
        <v>249</v>
      </c>
      <c r="D14" s="441"/>
      <c r="E14" s="442"/>
      <c r="F14" s="484"/>
      <c r="G14" s="485"/>
      <c r="H14" s="484"/>
      <c r="I14" s="485"/>
      <c r="J14" s="1084">
        <f t="shared" si="1"/>
        <v>0</v>
      </c>
      <c r="K14" s="1085">
        <f t="shared" si="1"/>
        <v>0</v>
      </c>
      <c r="L14" s="533"/>
      <c r="M14" s="525"/>
      <c r="N14" s="1"/>
    </row>
    <row r="15" spans="2:14" ht="20.100000000000001" customHeight="1">
      <c r="B15" s="2581"/>
      <c r="C15" s="465" t="s">
        <v>256</v>
      </c>
      <c r="D15" s="441"/>
      <c r="E15" s="442"/>
      <c r="F15" s="484"/>
      <c r="G15" s="485"/>
      <c r="H15" s="484"/>
      <c r="I15" s="485"/>
      <c r="J15" s="1084">
        <f t="shared" si="1"/>
        <v>0</v>
      </c>
      <c r="K15" s="1085">
        <f t="shared" si="1"/>
        <v>0</v>
      </c>
      <c r="L15" s="533"/>
      <c r="M15" s="525"/>
      <c r="N15" s="1"/>
    </row>
    <row r="16" spans="2:14" ht="20.100000000000001" customHeight="1">
      <c r="B16" s="2581"/>
      <c r="C16" s="465" t="s">
        <v>253</v>
      </c>
      <c r="D16" s="441"/>
      <c r="E16" s="442"/>
      <c r="F16" s="484"/>
      <c r="G16" s="485"/>
      <c r="H16" s="484"/>
      <c r="I16" s="485"/>
      <c r="J16" s="1084">
        <f t="shared" si="1"/>
        <v>0</v>
      </c>
      <c r="K16" s="1085">
        <f t="shared" si="1"/>
        <v>0</v>
      </c>
      <c r="L16" s="533"/>
      <c r="M16" s="525"/>
      <c r="N16" s="1"/>
    </row>
    <row r="17" spans="2:14" ht="20.100000000000001" customHeight="1">
      <c r="B17" s="2581"/>
      <c r="C17" s="465" t="s">
        <v>255</v>
      </c>
      <c r="D17" s="441"/>
      <c r="E17" s="442"/>
      <c r="F17" s="484"/>
      <c r="G17" s="485"/>
      <c r="H17" s="484"/>
      <c r="I17" s="485"/>
      <c r="J17" s="1084">
        <f t="shared" si="1"/>
        <v>0</v>
      </c>
      <c r="K17" s="1085">
        <f t="shared" si="1"/>
        <v>0</v>
      </c>
      <c r="L17" s="533"/>
      <c r="M17" s="525"/>
      <c r="N17" s="1"/>
    </row>
    <row r="18" spans="2:14" ht="20.100000000000001" customHeight="1">
      <c r="B18" s="2581"/>
      <c r="C18" s="465" t="s">
        <v>246</v>
      </c>
      <c r="D18" s="441"/>
      <c r="E18" s="442"/>
      <c r="F18" s="484"/>
      <c r="G18" s="485"/>
      <c r="H18" s="484"/>
      <c r="I18" s="485"/>
      <c r="J18" s="1084">
        <f t="shared" si="1"/>
        <v>0</v>
      </c>
      <c r="K18" s="1085">
        <f t="shared" si="1"/>
        <v>0</v>
      </c>
      <c r="L18" s="533"/>
      <c r="M18" s="525"/>
      <c r="N18" s="1"/>
    </row>
    <row r="19" spans="2:14" ht="20.100000000000001" customHeight="1">
      <c r="B19" s="2581"/>
      <c r="C19" s="465" t="s">
        <v>262</v>
      </c>
      <c r="D19" s="441"/>
      <c r="E19" s="442"/>
      <c r="F19" s="484"/>
      <c r="G19" s="485"/>
      <c r="H19" s="484"/>
      <c r="I19" s="485"/>
      <c r="J19" s="1084">
        <f t="shared" si="1"/>
        <v>0</v>
      </c>
      <c r="K19" s="1085">
        <f t="shared" si="1"/>
        <v>0</v>
      </c>
      <c r="L19" s="533"/>
      <c r="M19" s="525"/>
      <c r="N19" s="1"/>
    </row>
    <row r="20" spans="2:14" ht="20.100000000000001" customHeight="1">
      <c r="B20" s="2581"/>
      <c r="C20" s="465" t="s">
        <v>260</v>
      </c>
      <c r="D20" s="441"/>
      <c r="E20" s="442"/>
      <c r="F20" s="484"/>
      <c r="G20" s="485"/>
      <c r="H20" s="484"/>
      <c r="I20" s="485"/>
      <c r="J20" s="1084">
        <f>SUM(D20,H20,F20)</f>
        <v>0</v>
      </c>
      <c r="K20" s="1085">
        <f t="shared" si="1"/>
        <v>0</v>
      </c>
      <c r="L20" s="533"/>
      <c r="M20" s="525"/>
      <c r="N20" s="1"/>
    </row>
    <row r="21" spans="2:14" ht="20.100000000000001" customHeight="1">
      <c r="B21" s="2581"/>
      <c r="C21" s="465" t="s">
        <v>297</v>
      </c>
      <c r="D21" s="441"/>
      <c r="E21" s="442"/>
      <c r="F21" s="484"/>
      <c r="G21" s="485"/>
      <c r="H21" s="484"/>
      <c r="I21" s="485"/>
      <c r="J21" s="1084">
        <f t="shared" si="1"/>
        <v>0</v>
      </c>
      <c r="K21" s="1085">
        <f t="shared" si="1"/>
        <v>0</v>
      </c>
      <c r="L21" s="533"/>
      <c r="M21" s="525"/>
      <c r="N21" s="1"/>
    </row>
    <row r="22" spans="2:14" ht="20.100000000000001" customHeight="1">
      <c r="B22" s="2581"/>
      <c r="C22" s="465" t="s">
        <v>257</v>
      </c>
      <c r="D22" s="441"/>
      <c r="E22" s="442"/>
      <c r="F22" s="484"/>
      <c r="G22" s="485"/>
      <c r="H22" s="484"/>
      <c r="I22" s="485"/>
      <c r="J22" s="1084">
        <f t="shared" si="1"/>
        <v>0</v>
      </c>
      <c r="K22" s="1085">
        <f t="shared" si="1"/>
        <v>0</v>
      </c>
      <c r="L22" s="533"/>
      <c r="M22" s="525"/>
      <c r="N22" s="1"/>
    </row>
    <row r="23" spans="2:14" ht="20.100000000000001" customHeight="1">
      <c r="B23" s="2581"/>
      <c r="C23" s="465" t="s">
        <v>250</v>
      </c>
      <c r="D23" s="441"/>
      <c r="E23" s="442"/>
      <c r="F23" s="484"/>
      <c r="G23" s="485"/>
      <c r="H23" s="484"/>
      <c r="I23" s="485"/>
      <c r="J23" s="1084">
        <f t="shared" si="1"/>
        <v>0</v>
      </c>
      <c r="K23" s="1085">
        <f t="shared" si="1"/>
        <v>0</v>
      </c>
      <c r="L23" s="533"/>
      <c r="M23" s="525"/>
      <c r="N23" s="1"/>
    </row>
    <row r="24" spans="2:14" ht="20.100000000000001" customHeight="1">
      <c r="B24" s="2581"/>
      <c r="C24" s="465" t="s">
        <v>259</v>
      </c>
      <c r="D24" s="441"/>
      <c r="E24" s="442"/>
      <c r="F24" s="484"/>
      <c r="G24" s="485"/>
      <c r="H24" s="484"/>
      <c r="I24" s="485"/>
      <c r="J24" s="1084">
        <f t="shared" si="1"/>
        <v>0</v>
      </c>
      <c r="K24" s="1085">
        <f t="shared" si="1"/>
        <v>0</v>
      </c>
      <c r="L24" s="533"/>
      <c r="M24" s="525"/>
      <c r="N24" s="1"/>
    </row>
    <row r="25" spans="2:14" ht="20.100000000000001" customHeight="1">
      <c r="B25" s="2581"/>
      <c r="C25" s="465" t="s">
        <v>261</v>
      </c>
      <c r="D25" s="441"/>
      <c r="E25" s="442"/>
      <c r="F25" s="484"/>
      <c r="G25" s="485"/>
      <c r="H25" s="484"/>
      <c r="I25" s="485"/>
      <c r="J25" s="1084">
        <f t="shared" si="1"/>
        <v>0</v>
      </c>
      <c r="K25" s="1085">
        <f t="shared" si="1"/>
        <v>0</v>
      </c>
      <c r="L25" s="533"/>
      <c r="M25" s="525"/>
      <c r="N25" s="1"/>
    </row>
    <row r="26" spans="2:14" ht="20.100000000000001" customHeight="1">
      <c r="B26" s="2581"/>
      <c r="C26" s="465" t="s">
        <v>535</v>
      </c>
      <c r="D26" s="441"/>
      <c r="E26" s="442"/>
      <c r="F26" s="484"/>
      <c r="G26" s="485"/>
      <c r="H26" s="484"/>
      <c r="I26" s="485"/>
      <c r="J26" s="1084">
        <f t="shared" si="1"/>
        <v>0</v>
      </c>
      <c r="K26" s="1085">
        <f t="shared" si="1"/>
        <v>0</v>
      </c>
      <c r="L26" s="533"/>
      <c r="M26" s="525"/>
      <c r="N26" s="1"/>
    </row>
    <row r="27" spans="2:14" ht="20.100000000000001" customHeight="1">
      <c r="B27" s="2582"/>
      <c r="C27" s="1922" t="s">
        <v>252</v>
      </c>
      <c r="D27" s="1923"/>
      <c r="E27" s="1924"/>
      <c r="F27" s="1925"/>
      <c r="G27" s="1926"/>
      <c r="H27" s="1925"/>
      <c r="I27" s="1926"/>
      <c r="J27" s="1084">
        <f t="shared" ref="J27" si="2">SUM(D27,H27,F27)</f>
        <v>0</v>
      </c>
      <c r="K27" s="1085">
        <f t="shared" ref="K27" si="3">SUM(E27,I27,G27)</f>
        <v>0</v>
      </c>
      <c r="L27" s="533"/>
      <c r="M27" s="525"/>
      <c r="N27" s="1"/>
    </row>
    <row r="28" spans="2:14" ht="20.100000000000001" customHeight="1" thickBot="1">
      <c r="B28" s="2583"/>
      <c r="C28" s="466" t="s">
        <v>168</v>
      </c>
      <c r="D28" s="447"/>
      <c r="E28" s="448"/>
      <c r="F28" s="486"/>
      <c r="G28" s="487"/>
      <c r="H28" s="486"/>
      <c r="I28" s="487"/>
      <c r="J28" s="1086">
        <f t="shared" si="1"/>
        <v>0</v>
      </c>
      <c r="K28" s="1901">
        <f t="shared" si="1"/>
        <v>0</v>
      </c>
      <c r="L28" s="533"/>
      <c r="M28" s="525"/>
      <c r="N28" s="1"/>
    </row>
    <row r="29" spans="2:14" ht="30" customHeight="1"/>
    <row r="30" spans="2:14" ht="30" customHeight="1"/>
  </sheetData>
  <sheetProtection algorithmName="SHA-512" hashValue="5fno5+QwFBQP0fLNEj6HPNI8KzN1RQoR4Lyx6eY/+72ppT4GNa9HIsMwhxMwdft0KWmSic0WE/S8ZbljXmyWDg==" saltValue="RDzTnp8ozRN2WezTePQaLg==" spinCount="100000" sheet="1" objects="1" scenarios="1" formatRows="0"/>
  <sortState xmlns:xlrd2="http://schemas.microsoft.com/office/spreadsheetml/2017/richdata2" ref="C8:C27">
    <sortCondition ref="C8:C27"/>
  </sortState>
  <mergeCells count="14">
    <mergeCell ref="J5:J6"/>
    <mergeCell ref="K5:K6"/>
    <mergeCell ref="J1:K1"/>
    <mergeCell ref="D4:E4"/>
    <mergeCell ref="F4:G4"/>
    <mergeCell ref="H4:I4"/>
    <mergeCell ref="D3:G3"/>
    <mergeCell ref="H3:I3"/>
    <mergeCell ref="J3:K4"/>
    <mergeCell ref="B8:B28"/>
    <mergeCell ref="D1:I1"/>
    <mergeCell ref="E5:E6"/>
    <mergeCell ref="G5:G6"/>
    <mergeCell ref="I5:I6"/>
  </mergeCells>
  <printOptions horizontalCentered="1"/>
  <pageMargins left="0.9055118110236221" right="0.1140625" top="0.74803149606299213" bottom="0.74803149606299213" header="0.31496062992125984" footer="0.31496062992125984"/>
  <pageSetup paperSize="9" scale="89" orientation="portrait" r:id="rId1"/>
  <headerFooter>
    <oddFooter>&amp;L&amp;7CEA - arkusz organizacyjny na rok szkolny 2022/2023    nr teczki: &amp;F</oddFooter>
  </headerFooter>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Arkusz10">
    <tabColor rgb="FFFFFF00"/>
    <pageSetUpPr fitToPage="1"/>
  </sheetPr>
  <dimension ref="B1:R32"/>
  <sheetViews>
    <sheetView showGridLines="0" view="pageBreakPreview" zoomScale="86" zoomScaleNormal="100" zoomScaleSheetLayoutView="86" workbookViewId="0">
      <selection activeCell="F21" sqref="F21"/>
    </sheetView>
  </sheetViews>
  <sheetFormatPr defaultRowHeight="12.75"/>
  <cols>
    <col min="1" max="1" width="4.5703125" customWidth="1"/>
    <col min="2" max="2" width="7" customWidth="1"/>
    <col min="3" max="3" width="29.140625" customWidth="1"/>
    <col min="4" max="12" width="9.7109375" customWidth="1"/>
    <col min="13" max="15" width="10.7109375" customWidth="1"/>
    <col min="16" max="16" width="9.140625" customWidth="1"/>
    <col min="17" max="17" width="9.140625" style="524" customWidth="1"/>
    <col min="18" max="18" width="2.85546875" customWidth="1"/>
  </cols>
  <sheetData>
    <row r="1" spans="2:18" ht="35.450000000000003" customHeight="1" thickBot="1">
      <c r="B1" s="456" t="str">
        <f>wizyt!C3</f>
        <v>??</v>
      </c>
      <c r="C1" s="430"/>
      <c r="D1" s="2584" t="s">
        <v>989</v>
      </c>
      <c r="E1" s="2584"/>
      <c r="F1" s="2584"/>
      <c r="G1" s="2584"/>
      <c r="H1" s="2584"/>
      <c r="I1" s="2584"/>
      <c r="J1" s="2584"/>
      <c r="K1" s="2584"/>
      <c r="L1" s="2584"/>
      <c r="M1" s="2591">
        <v>2022</v>
      </c>
      <c r="N1" s="2591"/>
      <c r="O1" s="1495"/>
    </row>
    <row r="2" spans="2:18" ht="24.95" customHeight="1">
      <c r="B2" s="299"/>
      <c r="C2" s="467"/>
      <c r="D2" s="2594" t="s">
        <v>307</v>
      </c>
      <c r="E2" s="2595"/>
      <c r="F2" s="2604"/>
      <c r="G2" s="2594" t="s">
        <v>988</v>
      </c>
      <c r="H2" s="2595"/>
      <c r="I2" s="2604"/>
      <c r="J2" s="2594" t="s">
        <v>987</v>
      </c>
      <c r="K2" s="2595"/>
      <c r="L2" s="2604"/>
      <c r="M2" s="2594" t="s">
        <v>29</v>
      </c>
      <c r="N2" s="2595"/>
      <c r="O2" s="2604"/>
    </row>
    <row r="3" spans="2:18" s="1" customFormat="1" ht="28.5" customHeight="1">
      <c r="B3" s="1487"/>
      <c r="C3" s="1488"/>
      <c r="D3" s="1490" t="s">
        <v>807</v>
      </c>
      <c r="E3" s="2602" t="s">
        <v>410</v>
      </c>
      <c r="F3" s="2589" t="s">
        <v>515</v>
      </c>
      <c r="G3" s="1490" t="s">
        <v>807</v>
      </c>
      <c r="H3" s="2602" t="s">
        <v>410</v>
      </c>
      <c r="I3" s="2589" t="s">
        <v>515</v>
      </c>
      <c r="J3" s="1490" t="s">
        <v>807</v>
      </c>
      <c r="K3" s="2602" t="s">
        <v>410</v>
      </c>
      <c r="L3" s="2589" t="s">
        <v>515</v>
      </c>
      <c r="M3" s="1490" t="s">
        <v>807</v>
      </c>
      <c r="N3" s="2602" t="s">
        <v>410</v>
      </c>
      <c r="O3" s="2589" t="s">
        <v>515</v>
      </c>
      <c r="Q3" s="525"/>
    </row>
    <row r="4" spans="2:18" s="1" customFormat="1" ht="12.75" customHeight="1" thickBot="1">
      <c r="B4" s="494"/>
      <c r="C4" s="495"/>
      <c r="D4" s="1493"/>
      <c r="E4" s="2603"/>
      <c r="F4" s="2590"/>
      <c r="G4" s="1493"/>
      <c r="H4" s="2603"/>
      <c r="I4" s="2590"/>
      <c r="J4" s="1493"/>
      <c r="K4" s="2603"/>
      <c r="L4" s="2590"/>
      <c r="M4" s="1493"/>
      <c r="N4" s="2603"/>
      <c r="O4" s="2590"/>
      <c r="Q4" s="525"/>
    </row>
    <row r="5" spans="2:18" ht="24.95" customHeight="1">
      <c r="B5" s="492"/>
      <c r="C5" s="1494" t="s">
        <v>28</v>
      </c>
      <c r="D5" s="452">
        <f t="shared" ref="D5:O5" si="0">SUM(D6:D10)</f>
        <v>0</v>
      </c>
      <c r="E5" s="451">
        <f t="shared" si="0"/>
        <v>0</v>
      </c>
      <c r="F5" s="488">
        <f t="shared" si="0"/>
        <v>0</v>
      </c>
      <c r="G5" s="452">
        <f t="shared" si="0"/>
        <v>0</v>
      </c>
      <c r="H5" s="451">
        <f t="shared" si="0"/>
        <v>0</v>
      </c>
      <c r="I5" s="488">
        <f t="shared" si="0"/>
        <v>0</v>
      </c>
      <c r="J5" s="452">
        <f t="shared" si="0"/>
        <v>0</v>
      </c>
      <c r="K5" s="451">
        <f t="shared" si="0"/>
        <v>0</v>
      </c>
      <c r="L5" s="488">
        <f t="shared" si="0"/>
        <v>0</v>
      </c>
      <c r="M5" s="452">
        <f t="shared" si="0"/>
        <v>0</v>
      </c>
      <c r="N5" s="451">
        <f t="shared" si="0"/>
        <v>0</v>
      </c>
      <c r="O5" s="488">
        <f t="shared" si="0"/>
        <v>0</v>
      </c>
      <c r="P5" s="520"/>
      <c r="Q5" s="526"/>
      <c r="R5" s="1"/>
    </row>
    <row r="6" spans="2:18" s="440" customFormat="1" ht="24.95" customHeight="1">
      <c r="B6" s="2600" t="s">
        <v>982</v>
      </c>
      <c r="C6" s="2601"/>
      <c r="D6" s="489"/>
      <c r="E6" s="468"/>
      <c r="F6" s="490"/>
      <c r="G6" s="489"/>
      <c r="H6" s="468"/>
      <c r="I6" s="490"/>
      <c r="J6" s="489"/>
      <c r="K6" s="468"/>
      <c r="L6" s="490"/>
      <c r="M6" s="489">
        <f>D6+G6+J6</f>
        <v>0</v>
      </c>
      <c r="N6" s="489">
        <f>E6+H6+K6</f>
        <v>0</v>
      </c>
      <c r="O6" s="489">
        <f>F6+I6+L6</f>
        <v>0</v>
      </c>
      <c r="P6" s="533"/>
      <c r="Q6" s="526"/>
      <c r="R6" s="523"/>
    </row>
    <row r="7" spans="2:18" ht="24.95" customHeight="1">
      <c r="B7" s="2600" t="s">
        <v>983</v>
      </c>
      <c r="C7" s="2601"/>
      <c r="D7" s="489"/>
      <c r="E7" s="468"/>
      <c r="F7" s="490"/>
      <c r="G7" s="489"/>
      <c r="H7" s="468"/>
      <c r="I7" s="490"/>
      <c r="J7" s="489"/>
      <c r="K7" s="468"/>
      <c r="L7" s="490"/>
      <c r="M7" s="489">
        <f t="shared" ref="M7:M9" si="1">D7+G7+J7</f>
        <v>0</v>
      </c>
      <c r="N7" s="489">
        <f t="shared" ref="N7:N9" si="2">E7+H7+K7</f>
        <v>0</v>
      </c>
      <c r="O7" s="489">
        <f t="shared" ref="O7:O9" si="3">F7+I7+L7</f>
        <v>0</v>
      </c>
      <c r="P7" s="533"/>
      <c r="Q7" s="526"/>
      <c r="R7" s="1"/>
    </row>
    <row r="8" spans="2:18" ht="24.95" customHeight="1">
      <c r="B8" s="2600" t="s">
        <v>986</v>
      </c>
      <c r="C8" s="2601"/>
      <c r="D8" s="1930"/>
      <c r="E8" s="1931"/>
      <c r="F8" s="1932"/>
      <c r="G8" s="1930"/>
      <c r="H8" s="1931"/>
      <c r="I8" s="1932"/>
      <c r="J8" s="1930"/>
      <c r="K8" s="1931"/>
      <c r="L8" s="1932"/>
      <c r="M8" s="489">
        <f t="shared" si="1"/>
        <v>0</v>
      </c>
      <c r="N8" s="489">
        <f t="shared" si="2"/>
        <v>0</v>
      </c>
      <c r="O8" s="489">
        <f t="shared" si="3"/>
        <v>0</v>
      </c>
      <c r="P8" s="533"/>
      <c r="Q8" s="526"/>
      <c r="R8" s="1"/>
    </row>
    <row r="9" spans="2:18" ht="24.95" customHeight="1">
      <c r="B9" s="2600" t="s">
        <v>985</v>
      </c>
      <c r="C9" s="2601"/>
      <c r="D9" s="1930"/>
      <c r="E9" s="1931"/>
      <c r="F9" s="1932"/>
      <c r="G9" s="1930"/>
      <c r="H9" s="1931"/>
      <c r="I9" s="1932"/>
      <c r="J9" s="1930"/>
      <c r="K9" s="1931"/>
      <c r="L9" s="1932"/>
      <c r="M9" s="489">
        <f t="shared" si="1"/>
        <v>0</v>
      </c>
      <c r="N9" s="489">
        <f t="shared" si="2"/>
        <v>0</v>
      </c>
      <c r="O9" s="489">
        <f t="shared" si="3"/>
        <v>0</v>
      </c>
      <c r="P9" s="533"/>
      <c r="Q9" s="526"/>
      <c r="R9" s="1"/>
    </row>
    <row r="10" spans="2:18" ht="24.95" customHeight="1">
      <c r="B10" s="2600" t="s">
        <v>984</v>
      </c>
      <c r="C10" s="2601"/>
      <c r="D10" s="437">
        <f t="shared" ref="D10:L10" si="4">SUM(D11:D30)</f>
        <v>0</v>
      </c>
      <c r="E10" s="435">
        <f t="shared" si="4"/>
        <v>0</v>
      </c>
      <c r="F10" s="438">
        <f t="shared" si="4"/>
        <v>0</v>
      </c>
      <c r="G10" s="437">
        <f t="shared" si="4"/>
        <v>0</v>
      </c>
      <c r="H10" s="435">
        <f t="shared" si="4"/>
        <v>0</v>
      </c>
      <c r="I10" s="438">
        <f t="shared" si="4"/>
        <v>0</v>
      </c>
      <c r="J10" s="437">
        <f t="shared" si="4"/>
        <v>0</v>
      </c>
      <c r="K10" s="435">
        <f t="shared" si="4"/>
        <v>0</v>
      </c>
      <c r="L10" s="438">
        <f t="shared" si="4"/>
        <v>0</v>
      </c>
      <c r="M10" s="437">
        <f t="shared" ref="M10:O10" si="5">SUM(M11:M30)</f>
        <v>0</v>
      </c>
      <c r="N10" s="435">
        <f t="shared" si="5"/>
        <v>0</v>
      </c>
      <c r="O10" s="438">
        <f t="shared" si="5"/>
        <v>0</v>
      </c>
      <c r="P10" s="533"/>
      <c r="Q10" s="526"/>
      <c r="R10" s="1"/>
    </row>
    <row r="11" spans="2:18" ht="20.100000000000001" customHeight="1">
      <c r="B11" s="2580" t="s">
        <v>816</v>
      </c>
      <c r="C11" s="463" t="s">
        <v>247</v>
      </c>
      <c r="D11" s="443"/>
      <c r="E11" s="441"/>
      <c r="F11" s="444"/>
      <c r="G11" s="443"/>
      <c r="H11" s="441"/>
      <c r="I11" s="444"/>
      <c r="J11" s="443"/>
      <c r="K11" s="441"/>
      <c r="L11" s="444"/>
      <c r="M11" s="489">
        <f>D11+G11+J11</f>
        <v>0</v>
      </c>
      <c r="N11" s="489">
        <f>E11+H11+K11</f>
        <v>0</v>
      </c>
      <c r="O11" s="489">
        <f>F11+I11+L11</f>
        <v>0</v>
      </c>
      <c r="P11" s="533"/>
      <c r="Q11" s="525"/>
      <c r="R11" s="1"/>
    </row>
    <row r="12" spans="2:18" ht="20.100000000000001" customHeight="1">
      <c r="B12" s="2581"/>
      <c r="C12" s="493" t="s">
        <v>251</v>
      </c>
      <c r="D12" s="443"/>
      <c r="E12" s="441"/>
      <c r="F12" s="444"/>
      <c r="G12" s="443"/>
      <c r="H12" s="441"/>
      <c r="I12" s="444"/>
      <c r="J12" s="443"/>
      <c r="K12" s="441"/>
      <c r="L12" s="444"/>
      <c r="M12" s="489">
        <f t="shared" ref="M12:M30" si="6">D12+G12+J12</f>
        <v>0</v>
      </c>
      <c r="N12" s="489">
        <f t="shared" ref="N12:N30" si="7">E12+H12+K12</f>
        <v>0</v>
      </c>
      <c r="O12" s="489">
        <f t="shared" ref="O12:O30" si="8">F12+I12+L12</f>
        <v>0</v>
      </c>
      <c r="P12" s="533"/>
      <c r="Q12" s="525"/>
      <c r="R12" s="1"/>
    </row>
    <row r="13" spans="2:18" ht="20.100000000000001" customHeight="1">
      <c r="B13" s="2581"/>
      <c r="C13" s="465" t="s">
        <v>258</v>
      </c>
      <c r="D13" s="443"/>
      <c r="E13" s="441"/>
      <c r="F13" s="444"/>
      <c r="G13" s="443"/>
      <c r="H13" s="441"/>
      <c r="I13" s="444"/>
      <c r="J13" s="443"/>
      <c r="K13" s="441"/>
      <c r="L13" s="444"/>
      <c r="M13" s="489">
        <f t="shared" si="6"/>
        <v>0</v>
      </c>
      <c r="N13" s="489">
        <f t="shared" si="7"/>
        <v>0</v>
      </c>
      <c r="O13" s="489">
        <f t="shared" si="8"/>
        <v>0</v>
      </c>
      <c r="P13" s="533"/>
      <c r="Q13" s="525"/>
      <c r="R13" s="1"/>
    </row>
    <row r="14" spans="2:18" ht="20.100000000000001" customHeight="1">
      <c r="B14" s="2581"/>
      <c r="C14" s="465" t="s">
        <v>254</v>
      </c>
      <c r="D14" s="443"/>
      <c r="E14" s="441"/>
      <c r="F14" s="444"/>
      <c r="G14" s="443"/>
      <c r="H14" s="441"/>
      <c r="I14" s="444"/>
      <c r="J14" s="443"/>
      <c r="K14" s="441"/>
      <c r="L14" s="444"/>
      <c r="M14" s="489">
        <f t="shared" si="6"/>
        <v>0</v>
      </c>
      <c r="N14" s="489">
        <f t="shared" si="7"/>
        <v>0</v>
      </c>
      <c r="O14" s="489">
        <f t="shared" si="8"/>
        <v>0</v>
      </c>
      <c r="P14" s="533"/>
      <c r="Q14" s="525"/>
      <c r="R14" s="1"/>
    </row>
    <row r="15" spans="2:18" ht="20.100000000000001" customHeight="1">
      <c r="B15" s="2581"/>
      <c r="C15" s="465" t="s">
        <v>245</v>
      </c>
      <c r="D15" s="443"/>
      <c r="E15" s="441"/>
      <c r="F15" s="444"/>
      <c r="G15" s="443"/>
      <c r="H15" s="441"/>
      <c r="I15" s="444"/>
      <c r="J15" s="443"/>
      <c r="K15" s="441"/>
      <c r="L15" s="444"/>
      <c r="M15" s="489">
        <f t="shared" si="6"/>
        <v>0</v>
      </c>
      <c r="N15" s="489">
        <f t="shared" si="7"/>
        <v>0</v>
      </c>
      <c r="O15" s="489">
        <f t="shared" si="8"/>
        <v>0</v>
      </c>
      <c r="P15" s="533"/>
      <c r="Q15" s="525"/>
      <c r="R15" s="1"/>
    </row>
    <row r="16" spans="2:18" ht="20.100000000000001" customHeight="1">
      <c r="B16" s="2581"/>
      <c r="C16" s="465" t="s">
        <v>248</v>
      </c>
      <c r="D16" s="443"/>
      <c r="E16" s="441"/>
      <c r="F16" s="444"/>
      <c r="G16" s="443"/>
      <c r="H16" s="441"/>
      <c r="I16" s="444"/>
      <c r="J16" s="443"/>
      <c r="K16" s="441"/>
      <c r="L16" s="444"/>
      <c r="M16" s="489">
        <f t="shared" si="6"/>
        <v>0</v>
      </c>
      <c r="N16" s="489">
        <f t="shared" si="7"/>
        <v>0</v>
      </c>
      <c r="O16" s="489">
        <f t="shared" si="8"/>
        <v>0</v>
      </c>
      <c r="P16" s="533"/>
      <c r="Q16" s="525"/>
      <c r="R16" s="1"/>
    </row>
    <row r="17" spans="2:18" ht="20.100000000000001" customHeight="1">
      <c r="B17" s="2581"/>
      <c r="C17" s="465" t="s">
        <v>249</v>
      </c>
      <c r="D17" s="443"/>
      <c r="E17" s="441"/>
      <c r="F17" s="444"/>
      <c r="G17" s="443"/>
      <c r="H17" s="441"/>
      <c r="I17" s="444"/>
      <c r="J17" s="443"/>
      <c r="K17" s="441"/>
      <c r="L17" s="444"/>
      <c r="M17" s="489">
        <f t="shared" si="6"/>
        <v>0</v>
      </c>
      <c r="N17" s="489">
        <f t="shared" si="7"/>
        <v>0</v>
      </c>
      <c r="O17" s="489">
        <f t="shared" si="8"/>
        <v>0</v>
      </c>
      <c r="P17" s="533"/>
      <c r="Q17" s="525"/>
      <c r="R17" s="1"/>
    </row>
    <row r="18" spans="2:18" ht="20.100000000000001" customHeight="1">
      <c r="B18" s="2581"/>
      <c r="C18" s="465" t="s">
        <v>256</v>
      </c>
      <c r="D18" s="443"/>
      <c r="E18" s="441"/>
      <c r="F18" s="444"/>
      <c r="G18" s="443"/>
      <c r="H18" s="441"/>
      <c r="I18" s="444"/>
      <c r="J18" s="443"/>
      <c r="K18" s="441"/>
      <c r="L18" s="444"/>
      <c r="M18" s="489">
        <f t="shared" si="6"/>
        <v>0</v>
      </c>
      <c r="N18" s="489">
        <f t="shared" si="7"/>
        <v>0</v>
      </c>
      <c r="O18" s="489">
        <f t="shared" si="8"/>
        <v>0</v>
      </c>
      <c r="P18" s="533"/>
      <c r="Q18" s="525"/>
      <c r="R18" s="1"/>
    </row>
    <row r="19" spans="2:18" ht="20.100000000000001" customHeight="1">
      <c r="B19" s="2581"/>
      <c r="C19" s="465" t="s">
        <v>253</v>
      </c>
      <c r="D19" s="443"/>
      <c r="E19" s="441"/>
      <c r="F19" s="444"/>
      <c r="G19" s="443"/>
      <c r="H19" s="441"/>
      <c r="I19" s="444"/>
      <c r="J19" s="443"/>
      <c r="K19" s="441"/>
      <c r="L19" s="444"/>
      <c r="M19" s="489">
        <f t="shared" si="6"/>
        <v>0</v>
      </c>
      <c r="N19" s="489">
        <f t="shared" si="7"/>
        <v>0</v>
      </c>
      <c r="O19" s="489">
        <f t="shared" si="8"/>
        <v>0</v>
      </c>
      <c r="P19" s="533"/>
      <c r="Q19" s="525"/>
      <c r="R19" s="1"/>
    </row>
    <row r="20" spans="2:18" ht="20.100000000000001" customHeight="1">
      <c r="B20" s="2581"/>
      <c r="C20" s="465" t="s">
        <v>255</v>
      </c>
      <c r="D20" s="443"/>
      <c r="E20" s="441"/>
      <c r="F20" s="444"/>
      <c r="G20" s="443"/>
      <c r="H20" s="441"/>
      <c r="I20" s="444"/>
      <c r="J20" s="443"/>
      <c r="K20" s="441"/>
      <c r="L20" s="444"/>
      <c r="M20" s="489">
        <f t="shared" si="6"/>
        <v>0</v>
      </c>
      <c r="N20" s="489">
        <f t="shared" si="7"/>
        <v>0</v>
      </c>
      <c r="O20" s="489">
        <f t="shared" si="8"/>
        <v>0</v>
      </c>
      <c r="P20" s="533"/>
      <c r="Q20" s="525"/>
      <c r="R20" s="1"/>
    </row>
    <row r="21" spans="2:18" ht="20.100000000000001" customHeight="1">
      <c r="B21" s="2581"/>
      <c r="C21" s="465" t="s">
        <v>246</v>
      </c>
      <c r="D21" s="443"/>
      <c r="E21" s="441"/>
      <c r="F21" s="444"/>
      <c r="G21" s="443"/>
      <c r="H21" s="441"/>
      <c r="I21" s="444"/>
      <c r="J21" s="443"/>
      <c r="K21" s="441"/>
      <c r="L21" s="444"/>
      <c r="M21" s="489">
        <f t="shared" si="6"/>
        <v>0</v>
      </c>
      <c r="N21" s="489">
        <f t="shared" si="7"/>
        <v>0</v>
      </c>
      <c r="O21" s="489">
        <f t="shared" si="8"/>
        <v>0</v>
      </c>
      <c r="P21" s="533"/>
      <c r="Q21" s="525"/>
      <c r="R21" s="1"/>
    </row>
    <row r="22" spans="2:18" ht="20.100000000000001" customHeight="1">
      <c r="B22" s="2581"/>
      <c r="C22" s="465" t="s">
        <v>262</v>
      </c>
      <c r="D22" s="443"/>
      <c r="E22" s="441"/>
      <c r="F22" s="444"/>
      <c r="G22" s="443"/>
      <c r="H22" s="441"/>
      <c r="I22" s="444"/>
      <c r="J22" s="443"/>
      <c r="K22" s="441"/>
      <c r="L22" s="444"/>
      <c r="M22" s="489">
        <f t="shared" si="6"/>
        <v>0</v>
      </c>
      <c r="N22" s="489">
        <f t="shared" si="7"/>
        <v>0</v>
      </c>
      <c r="O22" s="489">
        <f t="shared" si="8"/>
        <v>0</v>
      </c>
      <c r="P22" s="533"/>
      <c r="Q22" s="525"/>
      <c r="R22" s="1"/>
    </row>
    <row r="23" spans="2:18" ht="20.100000000000001" customHeight="1">
      <c r="B23" s="2581"/>
      <c r="C23" s="465" t="s">
        <v>260</v>
      </c>
      <c r="D23" s="443"/>
      <c r="E23" s="441"/>
      <c r="F23" s="444"/>
      <c r="G23" s="443"/>
      <c r="H23" s="441"/>
      <c r="I23" s="444"/>
      <c r="J23" s="443"/>
      <c r="K23" s="441"/>
      <c r="L23" s="444"/>
      <c r="M23" s="489">
        <f t="shared" si="6"/>
        <v>0</v>
      </c>
      <c r="N23" s="489">
        <f t="shared" si="7"/>
        <v>0</v>
      </c>
      <c r="O23" s="489">
        <f t="shared" si="8"/>
        <v>0</v>
      </c>
      <c r="P23" s="533"/>
      <c r="Q23" s="525"/>
      <c r="R23" s="1"/>
    </row>
    <row r="24" spans="2:18" ht="20.100000000000001" customHeight="1">
      <c r="B24" s="2581"/>
      <c r="C24" s="465" t="s">
        <v>257</v>
      </c>
      <c r="D24" s="443"/>
      <c r="E24" s="441"/>
      <c r="F24" s="444"/>
      <c r="G24" s="443"/>
      <c r="H24" s="441"/>
      <c r="I24" s="444"/>
      <c r="J24" s="443"/>
      <c r="K24" s="441"/>
      <c r="L24" s="444"/>
      <c r="M24" s="489">
        <f t="shared" si="6"/>
        <v>0</v>
      </c>
      <c r="N24" s="489">
        <f t="shared" si="7"/>
        <v>0</v>
      </c>
      <c r="O24" s="489">
        <f t="shared" si="8"/>
        <v>0</v>
      </c>
      <c r="P24" s="533"/>
      <c r="Q24" s="525"/>
      <c r="R24" s="1"/>
    </row>
    <row r="25" spans="2:18" ht="20.100000000000001" customHeight="1">
      <c r="B25" s="2581"/>
      <c r="C25" s="465" t="s">
        <v>250</v>
      </c>
      <c r="D25" s="443"/>
      <c r="E25" s="441"/>
      <c r="F25" s="444"/>
      <c r="G25" s="443"/>
      <c r="H25" s="441"/>
      <c r="I25" s="444"/>
      <c r="J25" s="443"/>
      <c r="K25" s="441"/>
      <c r="L25" s="444"/>
      <c r="M25" s="489">
        <f t="shared" si="6"/>
        <v>0</v>
      </c>
      <c r="N25" s="489">
        <f t="shared" si="7"/>
        <v>0</v>
      </c>
      <c r="O25" s="489">
        <f t="shared" si="8"/>
        <v>0</v>
      </c>
      <c r="P25" s="533"/>
      <c r="Q25" s="525"/>
      <c r="R25" s="1"/>
    </row>
    <row r="26" spans="2:18" ht="20.100000000000001" customHeight="1">
      <c r="B26" s="2581"/>
      <c r="C26" s="465" t="s">
        <v>259</v>
      </c>
      <c r="D26" s="443"/>
      <c r="E26" s="441"/>
      <c r="F26" s="444"/>
      <c r="G26" s="443"/>
      <c r="H26" s="441"/>
      <c r="I26" s="444"/>
      <c r="J26" s="443"/>
      <c r="K26" s="441"/>
      <c r="L26" s="444"/>
      <c r="M26" s="489">
        <f t="shared" si="6"/>
        <v>0</v>
      </c>
      <c r="N26" s="489">
        <f t="shared" si="7"/>
        <v>0</v>
      </c>
      <c r="O26" s="489">
        <f t="shared" si="8"/>
        <v>0</v>
      </c>
      <c r="P26" s="533"/>
      <c r="Q26" s="525"/>
      <c r="R26" s="1"/>
    </row>
    <row r="27" spans="2:18" ht="20.100000000000001" customHeight="1">
      <c r="B27" s="2581"/>
      <c r="C27" s="465" t="s">
        <v>261</v>
      </c>
      <c r="D27" s="443"/>
      <c r="E27" s="441"/>
      <c r="F27" s="444"/>
      <c r="G27" s="443"/>
      <c r="H27" s="441"/>
      <c r="I27" s="444"/>
      <c r="J27" s="443"/>
      <c r="K27" s="441"/>
      <c r="L27" s="444"/>
      <c r="M27" s="489">
        <f t="shared" si="6"/>
        <v>0</v>
      </c>
      <c r="N27" s="489">
        <f t="shared" si="7"/>
        <v>0</v>
      </c>
      <c r="O27" s="489">
        <f t="shared" si="8"/>
        <v>0</v>
      </c>
      <c r="P27" s="533"/>
      <c r="Q27" s="525"/>
      <c r="R27" s="1"/>
    </row>
    <row r="28" spans="2:18" ht="20.100000000000001" customHeight="1">
      <c r="B28" s="2581"/>
      <c r="C28" s="465" t="s">
        <v>535</v>
      </c>
      <c r="D28" s="443"/>
      <c r="E28" s="441"/>
      <c r="F28" s="444"/>
      <c r="G28" s="443"/>
      <c r="H28" s="441"/>
      <c r="I28" s="444"/>
      <c r="J28" s="443"/>
      <c r="K28" s="441"/>
      <c r="L28" s="444"/>
      <c r="M28" s="489">
        <f t="shared" si="6"/>
        <v>0</v>
      </c>
      <c r="N28" s="489">
        <f t="shared" si="7"/>
        <v>0</v>
      </c>
      <c r="O28" s="489">
        <f t="shared" si="8"/>
        <v>0</v>
      </c>
      <c r="P28" s="533"/>
      <c r="Q28" s="525"/>
      <c r="R28" s="1"/>
    </row>
    <row r="29" spans="2:18" ht="20.100000000000001" customHeight="1">
      <c r="B29" s="2581"/>
      <c r="C29" s="465" t="s">
        <v>252</v>
      </c>
      <c r="D29" s="443"/>
      <c r="E29" s="441"/>
      <c r="F29" s="444"/>
      <c r="G29" s="443"/>
      <c r="H29" s="441"/>
      <c r="I29" s="444"/>
      <c r="J29" s="443"/>
      <c r="K29" s="441"/>
      <c r="L29" s="444"/>
      <c r="M29" s="489">
        <f t="shared" si="6"/>
        <v>0</v>
      </c>
      <c r="N29" s="489">
        <f t="shared" si="7"/>
        <v>0</v>
      </c>
      <c r="O29" s="489">
        <f t="shared" si="8"/>
        <v>0</v>
      </c>
      <c r="P29" s="533"/>
      <c r="Q29" s="525"/>
      <c r="R29" s="1"/>
    </row>
    <row r="30" spans="2:18" ht="20.100000000000001" customHeight="1" thickBot="1">
      <c r="B30" s="2583"/>
      <c r="C30" s="466" t="s">
        <v>168</v>
      </c>
      <c r="D30" s="449"/>
      <c r="E30" s="447"/>
      <c r="F30" s="491"/>
      <c r="G30" s="449"/>
      <c r="H30" s="447"/>
      <c r="I30" s="491"/>
      <c r="J30" s="449"/>
      <c r="K30" s="447"/>
      <c r="L30" s="491"/>
      <c r="M30" s="489">
        <f t="shared" si="6"/>
        <v>0</v>
      </c>
      <c r="N30" s="489">
        <f t="shared" si="7"/>
        <v>0</v>
      </c>
      <c r="O30" s="489">
        <f t="shared" si="8"/>
        <v>0</v>
      </c>
      <c r="P30" s="533"/>
      <c r="Q30" s="525"/>
      <c r="R30" s="1"/>
    </row>
    <row r="31" spans="2:18" ht="30" customHeight="1"/>
    <row r="32" spans="2:18" ht="30" customHeight="1"/>
  </sheetData>
  <sheetProtection algorithmName="SHA-512" hashValue="0uU3iLy49amFvuLVf0wO1nZUXLlOhIYLiPwz4B94nuStAQuenoGDRvwakstBUexdtWq0LBYgfzCsHeYRZgSSSA==" saltValue="ZG1i8JeSkY3lZvBFGSUW7w==" spinCount="100000" sheet="1" objects="1" scenarios="1" formatRows="0"/>
  <sortState xmlns:xlrd2="http://schemas.microsoft.com/office/spreadsheetml/2017/richdata2" ref="C11:C29">
    <sortCondition ref="C11:C29"/>
  </sortState>
  <mergeCells count="20">
    <mergeCell ref="D2:F2"/>
    <mergeCell ref="G2:I2"/>
    <mergeCell ref="J2:L2"/>
    <mergeCell ref="M2:O2"/>
    <mergeCell ref="D1:L1"/>
    <mergeCell ref="M1:N1"/>
    <mergeCell ref="E3:E4"/>
    <mergeCell ref="I3:I4"/>
    <mergeCell ref="N3:N4"/>
    <mergeCell ref="O3:O4"/>
    <mergeCell ref="F3:F4"/>
    <mergeCell ref="H3:H4"/>
    <mergeCell ref="K3:K4"/>
    <mergeCell ref="L3:L4"/>
    <mergeCell ref="B10:C10"/>
    <mergeCell ref="B11:B30"/>
    <mergeCell ref="B6:C6"/>
    <mergeCell ref="B7:C7"/>
    <mergeCell ref="B8:C8"/>
    <mergeCell ref="B9:C9"/>
  </mergeCells>
  <phoneticPr fontId="12" type="noConversion"/>
  <printOptions horizontalCentered="1"/>
  <pageMargins left="0.9055118110236221" right="0.1140625" top="0.74803149606299213" bottom="0.74803149606299213" header="0.31496062992125984" footer="0.31496062992125984"/>
  <pageSetup paperSize="9" scale="60" orientation="portrait" r:id="rId1"/>
  <headerFooter>
    <oddFooter>&amp;L&amp;7CEA - arkusz organizacyjny na rok szkolny 2022/2023    nr teczki: &amp;F</oddFooter>
  </headerFooter>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Arkusz15">
    <tabColor theme="3" tint="0.59999389629810485"/>
    <pageSetUpPr fitToPage="1"/>
  </sheetPr>
  <dimension ref="B1:BE42"/>
  <sheetViews>
    <sheetView showGridLines="0" tabSelected="1" view="pageBreakPreview" zoomScale="90" zoomScaleNormal="100" zoomScaleSheetLayoutView="90" workbookViewId="0">
      <selection activeCell="F16" sqref="F16"/>
    </sheetView>
  </sheetViews>
  <sheetFormatPr defaultRowHeight="12.75"/>
  <cols>
    <col min="1" max="1" width="4.7109375" customWidth="1"/>
    <col min="2" max="2" width="4.42578125" customWidth="1"/>
    <col min="3" max="3" width="29.85546875" customWidth="1"/>
    <col min="4" max="56" width="2.7109375" customWidth="1"/>
    <col min="57" max="57" width="10.85546875" customWidth="1"/>
  </cols>
  <sheetData>
    <row r="1" spans="2:57" ht="30.75" customHeight="1">
      <c r="B1" s="1728" t="s">
        <v>877</v>
      </c>
      <c r="C1" s="1689"/>
      <c r="D1" s="1689"/>
      <c r="E1" s="1689"/>
      <c r="F1" s="1689"/>
      <c r="G1" s="1689"/>
      <c r="H1" s="1689"/>
      <c r="I1" s="1689"/>
      <c r="J1" s="1689"/>
      <c r="K1" s="1689"/>
      <c r="L1" s="1689"/>
      <c r="M1" s="1689"/>
      <c r="N1" s="1689"/>
      <c r="O1" s="1689"/>
      <c r="P1" s="1689"/>
      <c r="Q1" s="1689"/>
      <c r="R1" s="1689"/>
      <c r="S1" s="1689"/>
      <c r="T1" s="1689"/>
      <c r="U1" s="1689"/>
      <c r="V1" s="1689"/>
      <c r="W1" s="1689"/>
      <c r="X1" s="1689"/>
      <c r="Y1" s="1689"/>
      <c r="Z1" s="1689"/>
      <c r="AA1" s="1689"/>
      <c r="AB1" s="1689"/>
      <c r="AC1" s="1689"/>
      <c r="AD1" s="1689"/>
      <c r="AE1" s="1689"/>
      <c r="AF1" s="1689"/>
      <c r="AG1" s="1689"/>
      <c r="AH1" s="1689"/>
      <c r="AI1" s="1689"/>
      <c r="AJ1" s="1689"/>
      <c r="AK1" s="1689"/>
      <c r="AL1" s="1689"/>
      <c r="AM1" s="1689"/>
      <c r="AN1" s="1689"/>
      <c r="AO1" s="1689"/>
      <c r="AP1" s="1689"/>
      <c r="AQ1" s="1689"/>
      <c r="AR1" s="1689"/>
      <c r="AS1" s="1689"/>
      <c r="AT1" s="1689"/>
      <c r="AU1" s="1689"/>
      <c r="AV1" s="1689"/>
      <c r="AW1" s="1689"/>
      <c r="AX1" s="1689"/>
      <c r="AY1" s="1689"/>
      <c r="AZ1" s="1689"/>
      <c r="BA1" s="1689"/>
      <c r="BB1" s="1689"/>
      <c r="BC1" s="1689"/>
      <c r="BD1" s="1689"/>
      <c r="BE1" s="1689"/>
    </row>
    <row r="2" spans="2:57" ht="39" customHeight="1" thickBot="1">
      <c r="B2" s="215"/>
      <c r="C2" s="496" t="str">
        <f>wizyt!C3</f>
        <v>??</v>
      </c>
      <c r="G2" s="475"/>
      <c r="H2" s="475"/>
      <c r="I2" s="475"/>
      <c r="J2" s="475"/>
      <c r="K2" s="475"/>
      <c r="L2" s="475"/>
      <c r="M2" s="475"/>
      <c r="N2" s="475"/>
      <c r="O2" s="475"/>
      <c r="P2" s="475"/>
      <c r="Q2" s="475"/>
      <c r="R2" s="1706"/>
      <c r="S2" s="1707"/>
      <c r="T2" s="1707"/>
      <c r="U2" s="1707"/>
      <c r="V2" s="1707"/>
      <c r="W2" s="1707"/>
      <c r="X2" s="1706"/>
      <c r="Y2" s="1706"/>
      <c r="Z2" s="1706"/>
      <c r="AA2" s="1706"/>
      <c r="AB2" s="1706"/>
      <c r="AC2" s="1715" t="s">
        <v>878</v>
      </c>
      <c r="AD2" s="1715"/>
      <c r="AE2" s="1715"/>
      <c r="AF2" s="1706" t="str">
        <f>wizyt!H3</f>
        <v>2022/2023</v>
      </c>
      <c r="AG2" s="1706"/>
      <c r="AH2" s="1706"/>
      <c r="AI2" s="1706"/>
      <c r="AJ2" s="1706"/>
      <c r="AK2" s="1706"/>
      <c r="AL2" s="1706"/>
      <c r="AM2" s="1706"/>
      <c r="AN2" s="1706"/>
      <c r="AO2" s="1706"/>
      <c r="AP2" s="475"/>
      <c r="AQ2" s="475"/>
      <c r="AR2" s="475"/>
      <c r="AS2" s="475"/>
      <c r="AT2" s="475"/>
      <c r="AU2" s="475"/>
      <c r="AV2" s="475"/>
      <c r="AW2" s="475"/>
      <c r="AX2" s="475"/>
      <c r="AY2" s="475"/>
      <c r="AZ2" s="475"/>
      <c r="BA2" s="1540" t="str">
        <f>wizyt!$B$1</f>
        <v/>
      </c>
      <c r="BB2" s="2605" t="str">
        <f>wizyt!$D$1</f>
        <v>.</v>
      </c>
      <c r="BC2" s="2605"/>
      <c r="BD2" s="2605"/>
      <c r="BE2" s="2605"/>
    </row>
    <row r="3" spans="2:57" ht="30" customHeight="1" thickBot="1">
      <c r="B3" s="482"/>
      <c r="C3" s="1711" t="s">
        <v>319</v>
      </c>
      <c r="D3" s="2614" t="s">
        <v>991</v>
      </c>
      <c r="E3" s="2615"/>
      <c r="F3" s="2615"/>
      <c r="G3" s="2615"/>
      <c r="H3" s="2615"/>
      <c r="I3" s="2615"/>
      <c r="J3" s="2615"/>
      <c r="K3" s="2615"/>
      <c r="L3" s="2615"/>
      <c r="M3" s="2615"/>
      <c r="N3" s="2615"/>
      <c r="O3" s="2615"/>
      <c r="P3" s="2615"/>
      <c r="Q3" s="2615"/>
      <c r="R3" s="2615"/>
      <c r="S3" s="2615"/>
      <c r="T3" s="2615"/>
      <c r="U3" s="2615"/>
      <c r="V3" s="2615"/>
      <c r="W3" s="2615"/>
      <c r="X3" s="2615"/>
      <c r="Y3" s="2615"/>
      <c r="Z3" s="2615"/>
      <c r="AA3" s="2615"/>
      <c r="AB3" s="2615"/>
      <c r="AC3" s="2615"/>
      <c r="AD3" s="2615"/>
      <c r="AE3" s="2615"/>
      <c r="AF3" s="2615"/>
      <c r="AG3" s="2615"/>
      <c r="AH3" s="2615"/>
      <c r="AI3" s="2615"/>
      <c r="AJ3" s="2615"/>
      <c r="AK3" s="2615"/>
      <c r="AL3" s="2615"/>
      <c r="AM3" s="2615"/>
      <c r="AN3" s="2615"/>
      <c r="AO3" s="2615"/>
      <c r="AP3" s="2615"/>
      <c r="AQ3" s="2615"/>
      <c r="AR3" s="2615"/>
      <c r="AS3" s="2615"/>
      <c r="AT3" s="2615"/>
      <c r="AU3" s="2615"/>
      <c r="AV3" s="2615"/>
      <c r="AW3" s="2615"/>
      <c r="AX3" s="2615"/>
      <c r="AY3" s="2615"/>
      <c r="AZ3" s="2615"/>
      <c r="BA3" s="2615"/>
      <c r="BB3" s="2615"/>
      <c r="BC3" s="2615"/>
      <c r="BD3" s="2615"/>
      <c r="BE3" s="2616"/>
    </row>
    <row r="4" spans="2:57" ht="14.25" customHeight="1">
      <c r="B4" s="502"/>
      <c r="C4" s="499" t="s">
        <v>329</v>
      </c>
      <c r="D4" s="2617" t="s">
        <v>286</v>
      </c>
      <c r="E4" s="2618"/>
      <c r="F4" s="2618"/>
      <c r="G4" s="2618"/>
      <c r="H4" s="2618"/>
      <c r="I4" s="2618"/>
      <c r="J4" s="2618"/>
      <c r="K4" s="2618"/>
      <c r="L4" s="2618"/>
      <c r="M4" s="2618"/>
      <c r="N4" s="2618"/>
      <c r="O4" s="2618"/>
      <c r="P4" s="2618"/>
      <c r="Q4" s="2618"/>
      <c r="R4" s="2618"/>
      <c r="S4" s="2618"/>
      <c r="T4" s="2618"/>
      <c r="U4" s="2618"/>
      <c r="V4" s="2618"/>
      <c r="W4" s="2618"/>
      <c r="X4" s="2618"/>
      <c r="Y4" s="2618"/>
      <c r="Z4" s="2618"/>
      <c r="AA4" s="2618"/>
      <c r="AB4" s="2618"/>
      <c r="AC4" s="2618"/>
      <c r="AD4" s="2618"/>
      <c r="AE4" s="2618"/>
      <c r="AF4" s="2618"/>
      <c r="AG4" s="2618"/>
      <c r="AH4" s="2618"/>
      <c r="AI4" s="2618"/>
      <c r="AJ4" s="2618"/>
      <c r="AK4" s="2618"/>
      <c r="AL4" s="2618"/>
      <c r="AM4" s="2618"/>
      <c r="AN4" s="2618"/>
      <c r="AO4" s="2618"/>
      <c r="AP4" s="2618"/>
      <c r="AQ4" s="2618"/>
      <c r="AR4" s="2618"/>
      <c r="AS4" s="2618"/>
      <c r="AT4" s="2618"/>
      <c r="AU4" s="2618"/>
      <c r="AV4" s="2618"/>
      <c r="AW4" s="2618"/>
      <c r="AX4" s="2618"/>
      <c r="AY4" s="2618"/>
      <c r="AZ4" s="2618"/>
      <c r="BA4" s="2618"/>
      <c r="BB4" s="2618"/>
      <c r="BC4" s="2618"/>
      <c r="BD4" s="2618"/>
      <c r="BE4" s="2619"/>
    </row>
    <row r="5" spans="2:57" ht="14.25" customHeight="1">
      <c r="B5" s="507"/>
      <c r="C5" s="508" t="s">
        <v>310</v>
      </c>
      <c r="D5" s="2638" t="s">
        <v>335</v>
      </c>
      <c r="E5" s="2639"/>
      <c r="F5" s="2639"/>
      <c r="G5" s="2639"/>
      <c r="H5" s="2639"/>
      <c r="I5" s="2639"/>
      <c r="J5" s="2639"/>
      <c r="K5" s="2639"/>
      <c r="L5" s="2639"/>
      <c r="M5" s="2639"/>
      <c r="N5" s="2639"/>
      <c r="O5" s="2639"/>
      <c r="P5" s="2639"/>
      <c r="Q5" s="2639"/>
      <c r="R5" s="2639"/>
      <c r="S5" s="2639"/>
      <c r="T5" s="2639"/>
      <c r="U5" s="2639"/>
      <c r="V5" s="2639"/>
      <c r="W5" s="2639"/>
      <c r="X5" s="2639"/>
      <c r="Y5" s="2639"/>
      <c r="Z5" s="2639"/>
      <c r="AA5" s="2639"/>
      <c r="AB5" s="2639"/>
      <c r="AC5" s="2639"/>
      <c r="AD5" s="2639"/>
      <c r="AE5" s="2639"/>
      <c r="AF5" s="2639"/>
      <c r="AG5" s="2639"/>
      <c r="AH5" s="2640" t="s">
        <v>336</v>
      </c>
      <c r="AI5" s="2641"/>
      <c r="AJ5" s="2641"/>
      <c r="AK5" s="2642"/>
      <c r="AL5" s="2642"/>
      <c r="AM5" s="2642"/>
      <c r="AN5" s="2641"/>
      <c r="AO5" s="2641"/>
      <c r="AP5" s="2642"/>
      <c r="AQ5" s="2642"/>
      <c r="AR5" s="2642"/>
      <c r="AS5" s="2641"/>
      <c r="AT5" s="2641"/>
      <c r="AU5" s="2642"/>
      <c r="AV5" s="2642"/>
      <c r="AW5" s="2642"/>
      <c r="AX5" s="2641"/>
      <c r="AY5" s="2641"/>
      <c r="AZ5" s="2642"/>
      <c r="BA5" s="2643"/>
      <c r="BB5" s="2626" t="s">
        <v>992</v>
      </c>
      <c r="BC5" s="2627"/>
      <c r="BD5" s="2628"/>
      <c r="BE5" s="2635" t="s">
        <v>338</v>
      </c>
    </row>
    <row r="6" spans="2:57" ht="14.25" customHeight="1">
      <c r="B6" s="503"/>
      <c r="C6" s="1682" t="s">
        <v>25</v>
      </c>
      <c r="D6" s="2622" t="s">
        <v>4</v>
      </c>
      <c r="E6" s="2623"/>
      <c r="F6" s="2623"/>
      <c r="G6" s="2624"/>
      <c r="H6" s="2625"/>
      <c r="I6" s="2622" t="s">
        <v>5</v>
      </c>
      <c r="J6" s="2623"/>
      <c r="K6" s="2623"/>
      <c r="L6" s="2624"/>
      <c r="M6" s="2625"/>
      <c r="N6" s="2622" t="s">
        <v>6</v>
      </c>
      <c r="O6" s="2623"/>
      <c r="P6" s="2623"/>
      <c r="Q6" s="2624"/>
      <c r="R6" s="2625"/>
      <c r="S6" s="2622" t="s">
        <v>8</v>
      </c>
      <c r="T6" s="2623"/>
      <c r="U6" s="2623"/>
      <c r="V6" s="2624"/>
      <c r="W6" s="2625"/>
      <c r="X6" s="2622" t="s">
        <v>7</v>
      </c>
      <c r="Y6" s="2623"/>
      <c r="Z6" s="2623"/>
      <c r="AA6" s="2624"/>
      <c r="AB6" s="2625"/>
      <c r="AC6" s="2622" t="s">
        <v>9</v>
      </c>
      <c r="AD6" s="2623"/>
      <c r="AE6" s="2623"/>
      <c r="AF6" s="2624"/>
      <c r="AG6" s="2625"/>
      <c r="AH6" s="2622" t="s">
        <v>4</v>
      </c>
      <c r="AI6" s="2623"/>
      <c r="AJ6" s="2623"/>
      <c r="AK6" s="2624"/>
      <c r="AL6" s="2625"/>
      <c r="AM6" s="2622" t="s">
        <v>5</v>
      </c>
      <c r="AN6" s="2623"/>
      <c r="AO6" s="2623"/>
      <c r="AP6" s="2624"/>
      <c r="AQ6" s="2625"/>
      <c r="AR6" s="2622" t="s">
        <v>6</v>
      </c>
      <c r="AS6" s="2623"/>
      <c r="AT6" s="2623"/>
      <c r="AU6" s="2624"/>
      <c r="AV6" s="2625"/>
      <c r="AW6" s="2622" t="s">
        <v>8</v>
      </c>
      <c r="AX6" s="2623"/>
      <c r="AY6" s="2623"/>
      <c r="AZ6" s="2624"/>
      <c r="BA6" s="2625"/>
      <c r="BB6" s="2629"/>
      <c r="BC6" s="2630"/>
      <c r="BD6" s="2631"/>
      <c r="BE6" s="2636"/>
    </row>
    <row r="7" spans="2:57" ht="14.25" customHeight="1">
      <c r="B7" s="503"/>
      <c r="C7" s="1682" t="s">
        <v>330</v>
      </c>
      <c r="D7" s="2610">
        <f>liczbaucz!C19</f>
        <v>0</v>
      </c>
      <c r="E7" s="2611"/>
      <c r="F7" s="2611"/>
      <c r="G7" s="2612"/>
      <c r="H7" s="2613"/>
      <c r="I7" s="2610">
        <f>liczbaucz!D19</f>
        <v>0</v>
      </c>
      <c r="J7" s="2611"/>
      <c r="K7" s="2611"/>
      <c r="L7" s="2612"/>
      <c r="M7" s="2613"/>
      <c r="N7" s="2610">
        <f>liczbaucz!E19</f>
        <v>0</v>
      </c>
      <c r="O7" s="2611"/>
      <c r="P7" s="2611"/>
      <c r="Q7" s="2612"/>
      <c r="R7" s="2613"/>
      <c r="S7" s="2610">
        <f>liczbaucz!F19</f>
        <v>0</v>
      </c>
      <c r="T7" s="2611"/>
      <c r="U7" s="2611"/>
      <c r="V7" s="2612"/>
      <c r="W7" s="2613"/>
      <c r="X7" s="2610">
        <f>liczbaucz!G19</f>
        <v>0</v>
      </c>
      <c r="Y7" s="2611"/>
      <c r="Z7" s="2611"/>
      <c r="AA7" s="2612"/>
      <c r="AB7" s="2613"/>
      <c r="AC7" s="2610">
        <f>liczbaucz!H19</f>
        <v>0</v>
      </c>
      <c r="AD7" s="2611"/>
      <c r="AE7" s="2611"/>
      <c r="AF7" s="2612"/>
      <c r="AG7" s="2613"/>
      <c r="AH7" s="2610">
        <f>liczbaucz!I19</f>
        <v>0</v>
      </c>
      <c r="AI7" s="2611"/>
      <c r="AJ7" s="2611"/>
      <c r="AK7" s="2612"/>
      <c r="AL7" s="2613"/>
      <c r="AM7" s="2610">
        <f>liczbaucz!J19</f>
        <v>0</v>
      </c>
      <c r="AN7" s="2611"/>
      <c r="AO7" s="2611"/>
      <c r="AP7" s="2612"/>
      <c r="AQ7" s="2613"/>
      <c r="AR7" s="2610">
        <f>liczbaucz!K19</f>
        <v>0</v>
      </c>
      <c r="AS7" s="2611"/>
      <c r="AT7" s="2611"/>
      <c r="AU7" s="2612"/>
      <c r="AV7" s="2613"/>
      <c r="AW7" s="2610">
        <f>liczbaucz!L19</f>
        <v>0</v>
      </c>
      <c r="AX7" s="2611"/>
      <c r="AY7" s="2611"/>
      <c r="AZ7" s="2612"/>
      <c r="BA7" s="2613"/>
      <c r="BB7" s="2629"/>
      <c r="BC7" s="2630"/>
      <c r="BD7" s="2631"/>
      <c r="BE7" s="2636"/>
    </row>
    <row r="8" spans="2:57" ht="14.25" customHeight="1">
      <c r="B8" s="503"/>
      <c r="C8" s="1682" t="s">
        <v>978</v>
      </c>
      <c r="D8" s="2610">
        <f>liczbaucz!C16</f>
        <v>0</v>
      </c>
      <c r="E8" s="2611"/>
      <c r="F8" s="2611"/>
      <c r="G8" s="2612"/>
      <c r="H8" s="2613"/>
      <c r="I8" s="2610">
        <f>liczbaucz!D16</f>
        <v>0</v>
      </c>
      <c r="J8" s="2611"/>
      <c r="K8" s="2611"/>
      <c r="L8" s="2612"/>
      <c r="M8" s="2613"/>
      <c r="N8" s="2610">
        <f>liczbaucz!E16</f>
        <v>0</v>
      </c>
      <c r="O8" s="2611"/>
      <c r="P8" s="2611"/>
      <c r="Q8" s="2612"/>
      <c r="R8" s="2613"/>
      <c r="S8" s="2610">
        <f>liczbaucz!F16</f>
        <v>0</v>
      </c>
      <c r="T8" s="2611"/>
      <c r="U8" s="2611"/>
      <c r="V8" s="2612"/>
      <c r="W8" s="2613"/>
      <c r="X8" s="2610">
        <f>liczbaucz!G16</f>
        <v>0</v>
      </c>
      <c r="Y8" s="2611"/>
      <c r="Z8" s="2611"/>
      <c r="AA8" s="2612"/>
      <c r="AB8" s="2613"/>
      <c r="AC8" s="2610">
        <f>liczbaucz!H16</f>
        <v>0</v>
      </c>
      <c r="AD8" s="2611"/>
      <c r="AE8" s="2611"/>
      <c r="AF8" s="2612"/>
      <c r="AG8" s="2613"/>
      <c r="AH8" s="2610">
        <f>liczbaucz!I16</f>
        <v>0</v>
      </c>
      <c r="AI8" s="2611"/>
      <c r="AJ8" s="2611"/>
      <c r="AK8" s="2612"/>
      <c r="AL8" s="2613"/>
      <c r="AM8" s="2610">
        <f>liczbaucz!J16</f>
        <v>0</v>
      </c>
      <c r="AN8" s="2611"/>
      <c r="AO8" s="2611"/>
      <c r="AP8" s="2612"/>
      <c r="AQ8" s="2613"/>
      <c r="AR8" s="2610">
        <f>liczbaucz!K16</f>
        <v>0</v>
      </c>
      <c r="AS8" s="2611"/>
      <c r="AT8" s="2611"/>
      <c r="AU8" s="2612"/>
      <c r="AV8" s="2613"/>
      <c r="AW8" s="2610">
        <f>liczbaucz!L16</f>
        <v>0</v>
      </c>
      <c r="AX8" s="2611"/>
      <c r="AY8" s="2611"/>
      <c r="AZ8" s="2612"/>
      <c r="BA8" s="2613"/>
      <c r="BB8" s="2629"/>
      <c r="BC8" s="2630"/>
      <c r="BD8" s="2631"/>
      <c r="BE8" s="2636"/>
    </row>
    <row r="9" spans="2:57" ht="14.25" customHeight="1">
      <c r="B9" s="1776"/>
      <c r="C9" s="1780" t="s">
        <v>990</v>
      </c>
      <c r="D9" s="1787"/>
      <c r="E9" s="1790"/>
      <c r="F9" s="1790"/>
      <c r="G9" s="1788"/>
      <c r="H9" s="1789"/>
      <c r="I9" s="1787"/>
      <c r="J9" s="1790"/>
      <c r="K9" s="1790"/>
      <c r="L9" s="1788"/>
      <c r="M9" s="1789"/>
      <c r="N9" s="1787"/>
      <c r="O9" s="1790"/>
      <c r="P9" s="1790"/>
      <c r="Q9" s="1788"/>
      <c r="R9" s="1789"/>
      <c r="S9" s="1787"/>
      <c r="T9" s="1790"/>
      <c r="U9" s="1790"/>
      <c r="V9" s="1788"/>
      <c r="W9" s="1789"/>
      <c r="X9" s="1787"/>
      <c r="Y9" s="1790"/>
      <c r="Z9" s="1790"/>
      <c r="AA9" s="1788"/>
      <c r="AB9" s="1789"/>
      <c r="AC9" s="1787"/>
      <c r="AD9" s="1790"/>
      <c r="AE9" s="1790"/>
      <c r="AF9" s="1788"/>
      <c r="AG9" s="1789"/>
      <c r="AH9" s="1787"/>
      <c r="AI9" s="1790"/>
      <c r="AJ9" s="1790"/>
      <c r="AK9" s="1788"/>
      <c r="AL9" s="1789"/>
      <c r="AM9" s="1787"/>
      <c r="AN9" s="1790"/>
      <c r="AO9" s="1790"/>
      <c r="AP9" s="1788"/>
      <c r="AQ9" s="1789"/>
      <c r="AR9" s="1787"/>
      <c r="AS9" s="1790"/>
      <c r="AT9" s="1790"/>
      <c r="AU9" s="1788"/>
      <c r="AV9" s="1789"/>
      <c r="AW9" s="1787"/>
      <c r="AX9" s="1790"/>
      <c r="AY9" s="1790"/>
      <c r="AZ9" s="1788"/>
      <c r="BA9" s="1789"/>
      <c r="BB9" s="2632"/>
      <c r="BC9" s="2633"/>
      <c r="BD9" s="2634"/>
      <c r="BE9" s="2637"/>
    </row>
    <row r="10" spans="2:57" ht="16.5" customHeight="1">
      <c r="B10" s="1776"/>
      <c r="C10" s="1729" t="s">
        <v>331</v>
      </c>
      <c r="D10" s="2644">
        <f>COUNTA(D12:H37)</f>
        <v>0</v>
      </c>
      <c r="E10" s="2645"/>
      <c r="F10" s="2645"/>
      <c r="G10" s="2646"/>
      <c r="H10" s="2647"/>
      <c r="I10" s="2606">
        <f t="shared" ref="I10" si="0">COUNTA(I12:M37)</f>
        <v>0</v>
      </c>
      <c r="J10" s="2607"/>
      <c r="K10" s="2607"/>
      <c r="L10" s="2608"/>
      <c r="M10" s="2609"/>
      <c r="N10" s="2606">
        <f t="shared" ref="N10" si="1">COUNTA(N12:R37)</f>
        <v>0</v>
      </c>
      <c r="O10" s="2607"/>
      <c r="P10" s="2607"/>
      <c r="Q10" s="2608"/>
      <c r="R10" s="2609"/>
      <c r="S10" s="2606">
        <f t="shared" ref="S10" si="2">COUNTA(S12:W37)</f>
        <v>0</v>
      </c>
      <c r="T10" s="2607"/>
      <c r="U10" s="2607"/>
      <c r="V10" s="2608"/>
      <c r="W10" s="2609"/>
      <c r="X10" s="2606">
        <f t="shared" ref="X10" si="3">COUNTA(X12:AB37)</f>
        <v>0</v>
      </c>
      <c r="Y10" s="2607"/>
      <c r="Z10" s="2607"/>
      <c r="AA10" s="2608"/>
      <c r="AB10" s="2609"/>
      <c r="AC10" s="2606">
        <f t="shared" ref="AC10" si="4">COUNTA(AC12:AG37)</f>
        <v>0</v>
      </c>
      <c r="AD10" s="2607"/>
      <c r="AE10" s="2607"/>
      <c r="AF10" s="2608"/>
      <c r="AG10" s="2609"/>
      <c r="AH10" s="2606">
        <f>COUNTA(AH12:AL37)</f>
        <v>0</v>
      </c>
      <c r="AI10" s="2607"/>
      <c r="AJ10" s="2607"/>
      <c r="AK10" s="2608"/>
      <c r="AL10" s="2609"/>
      <c r="AM10" s="2606">
        <f t="shared" ref="AM10" si="5">COUNTA(AM12:AQ37)</f>
        <v>0</v>
      </c>
      <c r="AN10" s="2607"/>
      <c r="AO10" s="2607"/>
      <c r="AP10" s="2608"/>
      <c r="AQ10" s="2609"/>
      <c r="AR10" s="2606">
        <f t="shared" ref="AR10" si="6">COUNTA(AR12:AV37)</f>
        <v>0</v>
      </c>
      <c r="AS10" s="2607"/>
      <c r="AT10" s="2607"/>
      <c r="AU10" s="2608"/>
      <c r="AV10" s="2609"/>
      <c r="AW10" s="2606">
        <f t="shared" ref="AW10" si="7">COUNTA(AW12:BA37)</f>
        <v>0</v>
      </c>
      <c r="AX10" s="2607"/>
      <c r="AY10" s="2607"/>
      <c r="AZ10" s="2608"/>
      <c r="BA10" s="2609"/>
      <c r="BB10" s="2606">
        <f t="shared" ref="BB10" si="8">COUNTA(BB12:BD37)</f>
        <v>0</v>
      </c>
      <c r="BC10" s="2608"/>
      <c r="BD10" s="2609"/>
      <c r="BE10" s="2620">
        <f>SUM(BE12:BE37)</f>
        <v>0</v>
      </c>
    </row>
    <row r="11" spans="2:57" ht="16.5" customHeight="1">
      <c r="B11" s="1775" t="s">
        <v>2</v>
      </c>
      <c r="C11" s="1683" t="s">
        <v>891</v>
      </c>
      <c r="D11" s="1686">
        <v>1</v>
      </c>
      <c r="E11" s="1798">
        <v>2</v>
      </c>
      <c r="F11" s="1798">
        <v>3</v>
      </c>
      <c r="G11" s="1687">
        <v>4</v>
      </c>
      <c r="H11" s="1688">
        <v>5</v>
      </c>
      <c r="I11" s="1686">
        <v>1</v>
      </c>
      <c r="J11" s="1798">
        <v>2</v>
      </c>
      <c r="K11" s="1798">
        <v>3</v>
      </c>
      <c r="L11" s="1687">
        <v>4</v>
      </c>
      <c r="M11" s="1688">
        <v>5</v>
      </c>
      <c r="N11" s="1686">
        <v>1</v>
      </c>
      <c r="O11" s="1798">
        <v>2</v>
      </c>
      <c r="P11" s="1798">
        <v>3</v>
      </c>
      <c r="Q11" s="1687">
        <v>4</v>
      </c>
      <c r="R11" s="1688">
        <v>5</v>
      </c>
      <c r="S11" s="1686">
        <v>1</v>
      </c>
      <c r="T11" s="1798">
        <v>2</v>
      </c>
      <c r="U11" s="1798">
        <v>3</v>
      </c>
      <c r="V11" s="1687">
        <v>4</v>
      </c>
      <c r="W11" s="1688">
        <v>5</v>
      </c>
      <c r="X11" s="1686">
        <v>1</v>
      </c>
      <c r="Y11" s="1798">
        <v>2</v>
      </c>
      <c r="Z11" s="1798">
        <v>3</v>
      </c>
      <c r="AA11" s="1687">
        <v>4</v>
      </c>
      <c r="AB11" s="1688">
        <v>5</v>
      </c>
      <c r="AC11" s="1686">
        <v>1</v>
      </c>
      <c r="AD11" s="1798">
        <v>2</v>
      </c>
      <c r="AE11" s="1798">
        <v>3</v>
      </c>
      <c r="AF11" s="1687">
        <v>4</v>
      </c>
      <c r="AG11" s="1688">
        <v>5</v>
      </c>
      <c r="AH11" s="1686">
        <v>1</v>
      </c>
      <c r="AI11" s="1798">
        <v>2</v>
      </c>
      <c r="AJ11" s="1798">
        <v>3</v>
      </c>
      <c r="AK11" s="1687">
        <v>4</v>
      </c>
      <c r="AL11" s="1688">
        <v>5</v>
      </c>
      <c r="AM11" s="1686">
        <v>1</v>
      </c>
      <c r="AN11" s="1798">
        <v>2</v>
      </c>
      <c r="AO11" s="1798">
        <v>3</v>
      </c>
      <c r="AP11" s="1687">
        <v>4</v>
      </c>
      <c r="AQ11" s="1688">
        <v>5</v>
      </c>
      <c r="AR11" s="1686">
        <v>1</v>
      </c>
      <c r="AS11" s="1798">
        <v>2</v>
      </c>
      <c r="AT11" s="1798">
        <v>3</v>
      </c>
      <c r="AU11" s="1687">
        <v>4</v>
      </c>
      <c r="AV11" s="1688">
        <v>5</v>
      </c>
      <c r="AW11" s="1686">
        <v>1</v>
      </c>
      <c r="AX11" s="1798">
        <v>2</v>
      </c>
      <c r="AY11" s="1798">
        <v>3</v>
      </c>
      <c r="AZ11" s="1687">
        <v>4</v>
      </c>
      <c r="BA11" s="1688">
        <v>5</v>
      </c>
      <c r="BB11" s="1686">
        <v>1</v>
      </c>
      <c r="BC11" s="1687">
        <v>2</v>
      </c>
      <c r="BD11" s="1688">
        <v>3</v>
      </c>
      <c r="BE11" s="2621"/>
    </row>
    <row r="12" spans="2:57" ht="12.95" customHeight="1">
      <c r="B12" s="504">
        <v>1</v>
      </c>
      <c r="C12" s="1684" t="s">
        <v>242</v>
      </c>
      <c r="D12" s="1730"/>
      <c r="E12" s="1755"/>
      <c r="F12" s="1755"/>
      <c r="G12" s="1731"/>
      <c r="H12" s="1732"/>
      <c r="I12" s="1730"/>
      <c r="J12" s="1755"/>
      <c r="K12" s="1755"/>
      <c r="L12" s="1731"/>
      <c r="M12" s="1732"/>
      <c r="N12" s="1730"/>
      <c r="O12" s="1755"/>
      <c r="P12" s="1755"/>
      <c r="Q12" s="1731"/>
      <c r="R12" s="1732"/>
      <c r="S12" s="1730"/>
      <c r="T12" s="1755"/>
      <c r="U12" s="1755"/>
      <c r="V12" s="1731"/>
      <c r="W12" s="1732"/>
      <c r="X12" s="1730"/>
      <c r="Y12" s="1755"/>
      <c r="Z12" s="1755"/>
      <c r="AA12" s="1731"/>
      <c r="AB12" s="1732"/>
      <c r="AC12" s="1730"/>
      <c r="AD12" s="1755"/>
      <c r="AE12" s="1755"/>
      <c r="AF12" s="1731"/>
      <c r="AG12" s="1732"/>
      <c r="AH12" s="1730"/>
      <c r="AI12" s="1755"/>
      <c r="AJ12" s="1755"/>
      <c r="AK12" s="1731"/>
      <c r="AL12" s="1732"/>
      <c r="AM12" s="1730"/>
      <c r="AN12" s="1755"/>
      <c r="AO12" s="1755"/>
      <c r="AP12" s="1731"/>
      <c r="AQ12" s="1732"/>
      <c r="AR12" s="1730"/>
      <c r="AS12" s="1755"/>
      <c r="AT12" s="1755"/>
      <c r="AU12" s="1731"/>
      <c r="AV12" s="1732"/>
      <c r="AW12" s="1730"/>
      <c r="AX12" s="1755"/>
      <c r="AY12" s="1755"/>
      <c r="AZ12" s="1731"/>
      <c r="BA12" s="1732"/>
      <c r="BB12" s="1730"/>
      <c r="BC12" s="1731"/>
      <c r="BD12" s="1732"/>
      <c r="BE12" s="1685">
        <f>COUNTA(D12:BD12)</f>
        <v>0</v>
      </c>
    </row>
    <row r="13" spans="2:57" ht="12.95" customHeight="1">
      <c r="B13" s="504">
        <v>2</v>
      </c>
      <c r="C13" s="1684" t="s">
        <v>283</v>
      </c>
      <c r="D13" s="1730"/>
      <c r="E13" s="1755"/>
      <c r="F13" s="1755"/>
      <c r="G13" s="1731"/>
      <c r="H13" s="1732"/>
      <c r="I13" s="1730"/>
      <c r="J13" s="1755"/>
      <c r="K13" s="1755"/>
      <c r="L13" s="1731"/>
      <c r="M13" s="1732"/>
      <c r="N13" s="1730"/>
      <c r="O13" s="1755"/>
      <c r="P13" s="1755"/>
      <c r="Q13" s="1731"/>
      <c r="R13" s="1732"/>
      <c r="S13" s="1730"/>
      <c r="T13" s="1755"/>
      <c r="U13" s="1755"/>
      <c r="V13" s="1731"/>
      <c r="W13" s="1732"/>
      <c r="X13" s="1730"/>
      <c r="Y13" s="1755"/>
      <c r="Z13" s="1755"/>
      <c r="AA13" s="1731"/>
      <c r="AB13" s="1732"/>
      <c r="AC13" s="1730"/>
      <c r="AD13" s="1755"/>
      <c r="AE13" s="1755"/>
      <c r="AF13" s="1731"/>
      <c r="AG13" s="1732"/>
      <c r="AH13" s="1730"/>
      <c r="AI13" s="1755"/>
      <c r="AJ13" s="1755"/>
      <c r="AK13" s="1731"/>
      <c r="AL13" s="1732"/>
      <c r="AM13" s="1730"/>
      <c r="AN13" s="1755"/>
      <c r="AO13" s="1755"/>
      <c r="AP13" s="1731"/>
      <c r="AQ13" s="1732"/>
      <c r="AR13" s="1730"/>
      <c r="AS13" s="1755"/>
      <c r="AT13" s="1755"/>
      <c r="AU13" s="1731"/>
      <c r="AV13" s="1732"/>
      <c r="AW13" s="1730"/>
      <c r="AX13" s="1755"/>
      <c r="AY13" s="1755"/>
      <c r="AZ13" s="1731"/>
      <c r="BA13" s="1732"/>
      <c r="BB13" s="1730"/>
      <c r="BC13" s="1731"/>
      <c r="BD13" s="1732"/>
      <c r="BE13" s="1685">
        <f t="shared" ref="BE13:BE37" si="9">COUNTA(D13:BD13)</f>
        <v>0</v>
      </c>
    </row>
    <row r="14" spans="2:57" ht="12.95" customHeight="1">
      <c r="B14" s="504">
        <v>3</v>
      </c>
      <c r="C14" s="1684" t="s">
        <v>270</v>
      </c>
      <c r="D14" s="1730"/>
      <c r="E14" s="1755"/>
      <c r="F14" s="1755"/>
      <c r="G14" s="1731"/>
      <c r="H14" s="1732"/>
      <c r="I14" s="1730"/>
      <c r="J14" s="1755"/>
      <c r="K14" s="1755"/>
      <c r="L14" s="1731"/>
      <c r="M14" s="1732"/>
      <c r="N14" s="1730"/>
      <c r="O14" s="1755"/>
      <c r="P14" s="1755"/>
      <c r="Q14" s="1731"/>
      <c r="R14" s="1732"/>
      <c r="S14" s="1730"/>
      <c r="T14" s="1755"/>
      <c r="U14" s="1755"/>
      <c r="V14" s="1731"/>
      <c r="W14" s="1732"/>
      <c r="X14" s="1730"/>
      <c r="Y14" s="1755"/>
      <c r="Z14" s="1755"/>
      <c r="AA14" s="1731"/>
      <c r="AB14" s="1732"/>
      <c r="AC14" s="1730"/>
      <c r="AD14" s="1755"/>
      <c r="AE14" s="1755"/>
      <c r="AF14" s="1731"/>
      <c r="AG14" s="1732"/>
      <c r="AH14" s="1730"/>
      <c r="AI14" s="1755"/>
      <c r="AJ14" s="1755"/>
      <c r="AK14" s="1731"/>
      <c r="AL14" s="1732"/>
      <c r="AM14" s="1730"/>
      <c r="AN14" s="1755"/>
      <c r="AO14" s="1755"/>
      <c r="AP14" s="1731"/>
      <c r="AQ14" s="1732"/>
      <c r="AR14" s="1730"/>
      <c r="AS14" s="1755"/>
      <c r="AT14" s="1755"/>
      <c r="AU14" s="1731"/>
      <c r="AV14" s="1732"/>
      <c r="AW14" s="1730"/>
      <c r="AX14" s="1755"/>
      <c r="AY14" s="1755"/>
      <c r="AZ14" s="1731"/>
      <c r="BA14" s="1732"/>
      <c r="BB14" s="1730"/>
      <c r="BC14" s="1731"/>
      <c r="BD14" s="1732"/>
      <c r="BE14" s="1685">
        <f t="shared" si="9"/>
        <v>0</v>
      </c>
    </row>
    <row r="15" spans="2:57" ht="12.95" customHeight="1">
      <c r="B15" s="504">
        <v>4</v>
      </c>
      <c r="C15" s="1684" t="s">
        <v>292</v>
      </c>
      <c r="D15" s="1730"/>
      <c r="E15" s="1755"/>
      <c r="F15" s="1755"/>
      <c r="G15" s="1731"/>
      <c r="H15" s="1732"/>
      <c r="I15" s="1730"/>
      <c r="J15" s="1755"/>
      <c r="K15" s="1755"/>
      <c r="L15" s="1731"/>
      <c r="M15" s="1732"/>
      <c r="N15" s="1730"/>
      <c r="O15" s="1755"/>
      <c r="P15" s="1755"/>
      <c r="Q15" s="1731"/>
      <c r="R15" s="1732"/>
      <c r="S15" s="1730"/>
      <c r="T15" s="1755"/>
      <c r="U15" s="1755"/>
      <c r="V15" s="1731"/>
      <c r="W15" s="1732"/>
      <c r="X15" s="1730"/>
      <c r="Y15" s="1755"/>
      <c r="Z15" s="1755"/>
      <c r="AA15" s="1731"/>
      <c r="AB15" s="1732"/>
      <c r="AC15" s="1730"/>
      <c r="AD15" s="1755"/>
      <c r="AE15" s="1755"/>
      <c r="AF15" s="1731"/>
      <c r="AG15" s="1732"/>
      <c r="AH15" s="1730"/>
      <c r="AI15" s="1755"/>
      <c r="AJ15" s="1755"/>
      <c r="AK15" s="1731"/>
      <c r="AL15" s="1732"/>
      <c r="AM15" s="1730"/>
      <c r="AN15" s="1755"/>
      <c r="AO15" s="1755"/>
      <c r="AP15" s="1731"/>
      <c r="AQ15" s="1732"/>
      <c r="AR15" s="1730"/>
      <c r="AS15" s="1755"/>
      <c r="AT15" s="1755"/>
      <c r="AU15" s="1731"/>
      <c r="AV15" s="1732"/>
      <c r="AW15" s="1730"/>
      <c r="AX15" s="1755"/>
      <c r="AY15" s="1755"/>
      <c r="AZ15" s="1731"/>
      <c r="BA15" s="1732"/>
      <c r="BB15" s="1730"/>
      <c r="BC15" s="1731"/>
      <c r="BD15" s="1732"/>
      <c r="BE15" s="1685">
        <f t="shared" si="9"/>
        <v>0</v>
      </c>
    </row>
    <row r="16" spans="2:57" ht="12.95" customHeight="1">
      <c r="B16" s="504">
        <v>5</v>
      </c>
      <c r="C16" s="1684" t="s">
        <v>1030</v>
      </c>
      <c r="D16" s="1730"/>
      <c r="E16" s="1755"/>
      <c r="F16" s="1755"/>
      <c r="G16" s="1731"/>
      <c r="H16" s="1732"/>
      <c r="I16" s="1730"/>
      <c r="J16" s="1755"/>
      <c r="K16" s="1755"/>
      <c r="L16" s="1731"/>
      <c r="M16" s="1732"/>
      <c r="N16" s="1730"/>
      <c r="O16" s="1755"/>
      <c r="P16" s="1755"/>
      <c r="Q16" s="1731"/>
      <c r="R16" s="1732"/>
      <c r="S16" s="1730"/>
      <c r="T16" s="1755"/>
      <c r="U16" s="1755"/>
      <c r="V16" s="1731"/>
      <c r="W16" s="1732"/>
      <c r="X16" s="1730"/>
      <c r="Y16" s="1755"/>
      <c r="Z16" s="1755"/>
      <c r="AA16" s="1731"/>
      <c r="AB16" s="1732"/>
      <c r="AC16" s="1730"/>
      <c r="AD16" s="1755"/>
      <c r="AE16" s="1755"/>
      <c r="AF16" s="1731"/>
      <c r="AG16" s="1732"/>
      <c r="AH16" s="1730"/>
      <c r="AI16" s="1755"/>
      <c r="AJ16" s="1755"/>
      <c r="AK16" s="1731"/>
      <c r="AL16" s="1732"/>
      <c r="AM16" s="1730"/>
      <c r="AN16" s="1755"/>
      <c r="AO16" s="1755"/>
      <c r="AP16" s="1731"/>
      <c r="AQ16" s="1732"/>
      <c r="AR16" s="1730"/>
      <c r="AS16" s="1755"/>
      <c r="AT16" s="1755"/>
      <c r="AU16" s="1731"/>
      <c r="AV16" s="1732"/>
      <c r="AW16" s="1730"/>
      <c r="AX16" s="1755"/>
      <c r="AY16" s="1755"/>
      <c r="AZ16" s="1731"/>
      <c r="BA16" s="1732"/>
      <c r="BB16" s="1730"/>
      <c r="BC16" s="1731"/>
      <c r="BD16" s="1732"/>
      <c r="BE16" s="1685">
        <f t="shared" si="9"/>
        <v>0</v>
      </c>
    </row>
    <row r="17" spans="2:57" ht="12.95" customHeight="1">
      <c r="B17" s="504">
        <v>6</v>
      </c>
      <c r="C17" s="1684" t="s">
        <v>178</v>
      </c>
      <c r="D17" s="1730"/>
      <c r="E17" s="1755"/>
      <c r="F17" s="1755"/>
      <c r="G17" s="1731"/>
      <c r="H17" s="1732"/>
      <c r="I17" s="1730"/>
      <c r="J17" s="1755"/>
      <c r="K17" s="1755"/>
      <c r="L17" s="1731"/>
      <c r="M17" s="1732"/>
      <c r="N17" s="1730"/>
      <c r="O17" s="1755"/>
      <c r="P17" s="1755"/>
      <c r="Q17" s="1731"/>
      <c r="R17" s="1732"/>
      <c r="S17" s="1730"/>
      <c r="T17" s="1755"/>
      <c r="U17" s="1755"/>
      <c r="V17" s="1731"/>
      <c r="W17" s="1732"/>
      <c r="X17" s="1730"/>
      <c r="Y17" s="1755"/>
      <c r="Z17" s="1755"/>
      <c r="AA17" s="1731"/>
      <c r="AB17" s="1732"/>
      <c r="AC17" s="1730"/>
      <c r="AD17" s="1755"/>
      <c r="AE17" s="1755"/>
      <c r="AF17" s="1731"/>
      <c r="AG17" s="1732"/>
      <c r="AH17" s="1730"/>
      <c r="AI17" s="1755"/>
      <c r="AJ17" s="1755"/>
      <c r="AK17" s="1731"/>
      <c r="AL17" s="1732"/>
      <c r="AM17" s="1730"/>
      <c r="AN17" s="1755"/>
      <c r="AO17" s="1755"/>
      <c r="AP17" s="1731"/>
      <c r="AQ17" s="1732"/>
      <c r="AR17" s="1730"/>
      <c r="AS17" s="1755"/>
      <c r="AT17" s="1755"/>
      <c r="AU17" s="1731"/>
      <c r="AV17" s="1732"/>
      <c r="AW17" s="1730"/>
      <c r="AX17" s="1755"/>
      <c r="AY17" s="1755"/>
      <c r="AZ17" s="1731"/>
      <c r="BA17" s="1732"/>
      <c r="BB17" s="1730"/>
      <c r="BC17" s="1731"/>
      <c r="BD17" s="1732"/>
      <c r="BE17" s="1685">
        <f t="shared" si="9"/>
        <v>0</v>
      </c>
    </row>
    <row r="18" spans="2:57" ht="12.95" customHeight="1">
      <c r="B18" s="504">
        <v>7</v>
      </c>
      <c r="C18" s="1684" t="s">
        <v>337</v>
      </c>
      <c r="D18" s="1730"/>
      <c r="E18" s="1755"/>
      <c r="F18" s="1755"/>
      <c r="G18" s="1731"/>
      <c r="H18" s="1732"/>
      <c r="I18" s="1730"/>
      <c r="J18" s="1755"/>
      <c r="K18" s="1755"/>
      <c r="L18" s="1731"/>
      <c r="M18" s="1732"/>
      <c r="N18" s="1730"/>
      <c r="O18" s="1755"/>
      <c r="P18" s="1755"/>
      <c r="Q18" s="1731"/>
      <c r="R18" s="1732"/>
      <c r="S18" s="1730"/>
      <c r="T18" s="1755"/>
      <c r="U18" s="1755"/>
      <c r="V18" s="1731"/>
      <c r="W18" s="1732"/>
      <c r="X18" s="1730"/>
      <c r="Y18" s="1755"/>
      <c r="Z18" s="1755"/>
      <c r="AA18" s="1731"/>
      <c r="AB18" s="1732"/>
      <c r="AC18" s="1730"/>
      <c r="AD18" s="1755"/>
      <c r="AE18" s="1755"/>
      <c r="AF18" s="1731"/>
      <c r="AG18" s="1732"/>
      <c r="AH18" s="1730"/>
      <c r="AI18" s="1755"/>
      <c r="AJ18" s="1755"/>
      <c r="AK18" s="1731"/>
      <c r="AL18" s="1732"/>
      <c r="AM18" s="1730"/>
      <c r="AN18" s="1755"/>
      <c r="AO18" s="1755"/>
      <c r="AP18" s="1731"/>
      <c r="AQ18" s="1732"/>
      <c r="AR18" s="1730"/>
      <c r="AS18" s="1755"/>
      <c r="AT18" s="1755"/>
      <c r="AU18" s="1731"/>
      <c r="AV18" s="1732"/>
      <c r="AW18" s="1730"/>
      <c r="AX18" s="1755"/>
      <c r="AY18" s="1755"/>
      <c r="AZ18" s="1731"/>
      <c r="BA18" s="1732"/>
      <c r="BB18" s="1730"/>
      <c r="BC18" s="1731"/>
      <c r="BD18" s="1732"/>
      <c r="BE18" s="1685">
        <f t="shared" si="9"/>
        <v>0</v>
      </c>
    </row>
    <row r="19" spans="2:57" ht="12.95" customHeight="1">
      <c r="B19" s="504">
        <v>8</v>
      </c>
      <c r="C19" s="1684" t="s">
        <v>524</v>
      </c>
      <c r="D19" s="1730"/>
      <c r="E19" s="1755"/>
      <c r="F19" s="1755"/>
      <c r="G19" s="1731"/>
      <c r="H19" s="1732"/>
      <c r="I19" s="1730"/>
      <c r="J19" s="1755"/>
      <c r="K19" s="1755"/>
      <c r="L19" s="1731"/>
      <c r="M19" s="1732"/>
      <c r="N19" s="1730"/>
      <c r="O19" s="1755"/>
      <c r="P19" s="1755"/>
      <c r="Q19" s="1731"/>
      <c r="R19" s="1732"/>
      <c r="S19" s="1730"/>
      <c r="T19" s="1755"/>
      <c r="U19" s="1755"/>
      <c r="V19" s="1731"/>
      <c r="W19" s="1732"/>
      <c r="X19" s="1730"/>
      <c r="Y19" s="1755"/>
      <c r="Z19" s="1755"/>
      <c r="AA19" s="1731"/>
      <c r="AB19" s="1732"/>
      <c r="AC19" s="1730"/>
      <c r="AD19" s="1755"/>
      <c r="AE19" s="1755"/>
      <c r="AF19" s="1731"/>
      <c r="AG19" s="1732"/>
      <c r="AH19" s="1730"/>
      <c r="AI19" s="1755"/>
      <c r="AJ19" s="1755"/>
      <c r="AK19" s="1731"/>
      <c r="AL19" s="1732"/>
      <c r="AM19" s="1730"/>
      <c r="AN19" s="1755"/>
      <c r="AO19" s="1755"/>
      <c r="AP19" s="1731"/>
      <c r="AQ19" s="1732"/>
      <c r="AR19" s="1730"/>
      <c r="AS19" s="1755"/>
      <c r="AT19" s="1755"/>
      <c r="AU19" s="1731"/>
      <c r="AV19" s="1732"/>
      <c r="AW19" s="1730"/>
      <c r="AX19" s="1755"/>
      <c r="AY19" s="1755"/>
      <c r="AZ19" s="1731"/>
      <c r="BA19" s="1732"/>
      <c r="BB19" s="1730"/>
      <c r="BC19" s="1731"/>
      <c r="BD19" s="1732"/>
      <c r="BE19" s="1685">
        <f t="shared" si="9"/>
        <v>0</v>
      </c>
    </row>
    <row r="20" spans="2:57" ht="12.95" customHeight="1">
      <c r="B20" s="504">
        <v>9</v>
      </c>
      <c r="C20" s="1845"/>
      <c r="D20" s="1730"/>
      <c r="E20" s="1755"/>
      <c r="F20" s="1755"/>
      <c r="G20" s="1731"/>
      <c r="H20" s="1732"/>
      <c r="I20" s="1730"/>
      <c r="J20" s="1755"/>
      <c r="K20" s="1755"/>
      <c r="L20" s="1731"/>
      <c r="M20" s="1732"/>
      <c r="N20" s="1730"/>
      <c r="O20" s="1755"/>
      <c r="P20" s="1755"/>
      <c r="Q20" s="1731"/>
      <c r="R20" s="1732"/>
      <c r="S20" s="1730"/>
      <c r="T20" s="1755"/>
      <c r="U20" s="1755"/>
      <c r="V20" s="1731"/>
      <c r="W20" s="1732"/>
      <c r="X20" s="1730"/>
      <c r="Y20" s="1755"/>
      <c r="Z20" s="1755"/>
      <c r="AA20" s="1731"/>
      <c r="AB20" s="1732"/>
      <c r="AC20" s="1730"/>
      <c r="AD20" s="1755"/>
      <c r="AE20" s="1755"/>
      <c r="AF20" s="1731"/>
      <c r="AG20" s="1732"/>
      <c r="AH20" s="1730"/>
      <c r="AI20" s="1755"/>
      <c r="AJ20" s="1755"/>
      <c r="AK20" s="1731"/>
      <c r="AL20" s="1732"/>
      <c r="AM20" s="1730"/>
      <c r="AN20" s="1755"/>
      <c r="AO20" s="1755"/>
      <c r="AP20" s="1731"/>
      <c r="AQ20" s="1732"/>
      <c r="AR20" s="1730"/>
      <c r="AS20" s="1755"/>
      <c r="AT20" s="1755"/>
      <c r="AU20" s="1731"/>
      <c r="AV20" s="1732"/>
      <c r="AW20" s="1730"/>
      <c r="AX20" s="1755"/>
      <c r="AY20" s="1755"/>
      <c r="AZ20" s="1731"/>
      <c r="BA20" s="1732"/>
      <c r="BB20" s="1730"/>
      <c r="BC20" s="1731"/>
      <c r="BD20" s="1732"/>
      <c r="BE20" s="1685">
        <f t="shared" si="9"/>
        <v>0</v>
      </c>
    </row>
    <row r="21" spans="2:57" ht="12.95" customHeight="1">
      <c r="B21" s="504">
        <v>10</v>
      </c>
      <c r="C21" s="1845"/>
      <c r="D21" s="1730"/>
      <c r="E21" s="1755"/>
      <c r="F21" s="1755"/>
      <c r="G21" s="1731"/>
      <c r="H21" s="1732"/>
      <c r="I21" s="1730"/>
      <c r="J21" s="1755"/>
      <c r="K21" s="1755"/>
      <c r="L21" s="1731"/>
      <c r="M21" s="1732"/>
      <c r="N21" s="1730"/>
      <c r="O21" s="1755"/>
      <c r="P21" s="1755"/>
      <c r="Q21" s="1731"/>
      <c r="R21" s="1732"/>
      <c r="S21" s="1730"/>
      <c r="T21" s="1755"/>
      <c r="U21" s="1755"/>
      <c r="V21" s="1731"/>
      <c r="W21" s="1732"/>
      <c r="X21" s="1730"/>
      <c r="Y21" s="1755"/>
      <c r="Z21" s="1755"/>
      <c r="AA21" s="1731"/>
      <c r="AB21" s="1732"/>
      <c r="AC21" s="1730"/>
      <c r="AD21" s="1755"/>
      <c r="AE21" s="1755"/>
      <c r="AF21" s="1731"/>
      <c r="AG21" s="1732"/>
      <c r="AH21" s="1730"/>
      <c r="AI21" s="1755"/>
      <c r="AJ21" s="1755"/>
      <c r="AK21" s="1731"/>
      <c r="AL21" s="1732"/>
      <c r="AM21" s="1730"/>
      <c r="AN21" s="1755"/>
      <c r="AO21" s="1755"/>
      <c r="AP21" s="1731"/>
      <c r="AQ21" s="1732"/>
      <c r="AR21" s="1730"/>
      <c r="AS21" s="1755"/>
      <c r="AT21" s="1755"/>
      <c r="AU21" s="1731"/>
      <c r="AV21" s="1732"/>
      <c r="AW21" s="1730"/>
      <c r="AX21" s="1755"/>
      <c r="AY21" s="1755"/>
      <c r="AZ21" s="1731"/>
      <c r="BA21" s="1732"/>
      <c r="BB21" s="1730"/>
      <c r="BC21" s="1731"/>
      <c r="BD21" s="1732"/>
      <c r="BE21" s="1685">
        <f t="shared" si="9"/>
        <v>0</v>
      </c>
    </row>
    <row r="22" spans="2:57" ht="12.95" customHeight="1">
      <c r="B22" s="504">
        <v>11</v>
      </c>
      <c r="C22" s="1845"/>
      <c r="D22" s="1730"/>
      <c r="E22" s="1755"/>
      <c r="F22" s="1755"/>
      <c r="G22" s="1731"/>
      <c r="H22" s="1732"/>
      <c r="I22" s="1730"/>
      <c r="J22" s="1755"/>
      <c r="K22" s="1755"/>
      <c r="L22" s="1731"/>
      <c r="M22" s="1732"/>
      <c r="N22" s="1730"/>
      <c r="O22" s="1755"/>
      <c r="P22" s="1755"/>
      <c r="Q22" s="1731"/>
      <c r="R22" s="1732"/>
      <c r="S22" s="1730"/>
      <c r="T22" s="1755"/>
      <c r="U22" s="1755"/>
      <c r="V22" s="1731"/>
      <c r="W22" s="1732"/>
      <c r="X22" s="1730"/>
      <c r="Y22" s="1755"/>
      <c r="Z22" s="1755"/>
      <c r="AA22" s="1731"/>
      <c r="AB22" s="1732"/>
      <c r="AC22" s="1730"/>
      <c r="AD22" s="1755"/>
      <c r="AE22" s="1755"/>
      <c r="AF22" s="1731"/>
      <c r="AG22" s="1732"/>
      <c r="AH22" s="1730"/>
      <c r="AI22" s="1755"/>
      <c r="AJ22" s="1755"/>
      <c r="AK22" s="1731"/>
      <c r="AL22" s="1732"/>
      <c r="AM22" s="1730"/>
      <c r="AN22" s="1755"/>
      <c r="AO22" s="1755"/>
      <c r="AP22" s="1731"/>
      <c r="AQ22" s="1732"/>
      <c r="AR22" s="1730"/>
      <c r="AS22" s="1755"/>
      <c r="AT22" s="1755"/>
      <c r="AU22" s="1731"/>
      <c r="AV22" s="1732"/>
      <c r="AW22" s="1730"/>
      <c r="AX22" s="1755"/>
      <c r="AY22" s="1755"/>
      <c r="AZ22" s="1731"/>
      <c r="BA22" s="1732"/>
      <c r="BB22" s="1730"/>
      <c r="BC22" s="1731"/>
      <c r="BD22" s="1732"/>
      <c r="BE22" s="1685">
        <f t="shared" si="9"/>
        <v>0</v>
      </c>
    </row>
    <row r="23" spans="2:57" ht="12.95" customHeight="1">
      <c r="B23" s="504">
        <v>12</v>
      </c>
      <c r="C23" s="1845"/>
      <c r="D23" s="1730"/>
      <c r="E23" s="1755"/>
      <c r="F23" s="1755"/>
      <c r="G23" s="1731"/>
      <c r="H23" s="1732"/>
      <c r="I23" s="1730"/>
      <c r="J23" s="1755"/>
      <c r="K23" s="1755"/>
      <c r="L23" s="1731"/>
      <c r="M23" s="1732"/>
      <c r="N23" s="1730"/>
      <c r="O23" s="1755"/>
      <c r="P23" s="1755"/>
      <c r="Q23" s="1731"/>
      <c r="R23" s="1732"/>
      <c r="S23" s="1730"/>
      <c r="T23" s="1755"/>
      <c r="U23" s="1755"/>
      <c r="V23" s="1731"/>
      <c r="W23" s="1732"/>
      <c r="X23" s="1730"/>
      <c r="Y23" s="1755"/>
      <c r="Z23" s="1755"/>
      <c r="AA23" s="1731"/>
      <c r="AB23" s="1732"/>
      <c r="AC23" s="1730"/>
      <c r="AD23" s="1755"/>
      <c r="AE23" s="1755"/>
      <c r="AF23" s="1731"/>
      <c r="AG23" s="1732"/>
      <c r="AH23" s="1730"/>
      <c r="AI23" s="1755"/>
      <c r="AJ23" s="1755"/>
      <c r="AK23" s="1731"/>
      <c r="AL23" s="1732"/>
      <c r="AM23" s="1730"/>
      <c r="AN23" s="1755"/>
      <c r="AO23" s="1755"/>
      <c r="AP23" s="1731"/>
      <c r="AQ23" s="1732"/>
      <c r="AR23" s="1730"/>
      <c r="AS23" s="1755"/>
      <c r="AT23" s="1755"/>
      <c r="AU23" s="1731"/>
      <c r="AV23" s="1732"/>
      <c r="AW23" s="1730"/>
      <c r="AX23" s="1755"/>
      <c r="AY23" s="1755"/>
      <c r="AZ23" s="1731"/>
      <c r="BA23" s="1732"/>
      <c r="BB23" s="1730"/>
      <c r="BC23" s="1731"/>
      <c r="BD23" s="1732"/>
      <c r="BE23" s="1685">
        <f t="shared" si="9"/>
        <v>0</v>
      </c>
    </row>
    <row r="24" spans="2:57" ht="12.95" customHeight="1">
      <c r="B24" s="504">
        <v>13</v>
      </c>
      <c r="C24" s="1845"/>
      <c r="D24" s="1730"/>
      <c r="E24" s="1755"/>
      <c r="F24" s="1755"/>
      <c r="G24" s="1731"/>
      <c r="H24" s="1732"/>
      <c r="I24" s="1730"/>
      <c r="J24" s="1755"/>
      <c r="K24" s="1755"/>
      <c r="L24" s="1731"/>
      <c r="M24" s="1732"/>
      <c r="N24" s="1730"/>
      <c r="O24" s="1755"/>
      <c r="P24" s="1755"/>
      <c r="Q24" s="1731"/>
      <c r="R24" s="1732"/>
      <c r="S24" s="1730"/>
      <c r="T24" s="1755"/>
      <c r="U24" s="1755"/>
      <c r="V24" s="1731"/>
      <c r="W24" s="1732"/>
      <c r="X24" s="1730"/>
      <c r="Y24" s="1755"/>
      <c r="Z24" s="1755"/>
      <c r="AA24" s="1731"/>
      <c r="AB24" s="1732"/>
      <c r="AC24" s="1730"/>
      <c r="AD24" s="1755"/>
      <c r="AE24" s="1755"/>
      <c r="AF24" s="1731"/>
      <c r="AG24" s="1732"/>
      <c r="AH24" s="1730"/>
      <c r="AI24" s="1755"/>
      <c r="AJ24" s="1755"/>
      <c r="AK24" s="1731"/>
      <c r="AL24" s="1732"/>
      <c r="AM24" s="1730"/>
      <c r="AN24" s="1755"/>
      <c r="AO24" s="1755"/>
      <c r="AP24" s="1731"/>
      <c r="AQ24" s="1732"/>
      <c r="AR24" s="1730"/>
      <c r="AS24" s="1755"/>
      <c r="AT24" s="1755"/>
      <c r="AU24" s="1731"/>
      <c r="AV24" s="1732"/>
      <c r="AW24" s="1730"/>
      <c r="AX24" s="1755"/>
      <c r="AY24" s="1755"/>
      <c r="AZ24" s="1731"/>
      <c r="BA24" s="1732"/>
      <c r="BB24" s="1730"/>
      <c r="BC24" s="1731"/>
      <c r="BD24" s="1732"/>
      <c r="BE24" s="1685">
        <f t="shared" si="9"/>
        <v>0</v>
      </c>
    </row>
    <row r="25" spans="2:57" ht="12.95" customHeight="1">
      <c r="B25" s="504">
        <v>14</v>
      </c>
      <c r="C25" s="1845"/>
      <c r="D25" s="1730"/>
      <c r="E25" s="1755"/>
      <c r="F25" s="1755"/>
      <c r="G25" s="1731"/>
      <c r="H25" s="1732"/>
      <c r="I25" s="1730"/>
      <c r="J25" s="1755"/>
      <c r="K25" s="1755"/>
      <c r="L25" s="1731"/>
      <c r="M25" s="1732"/>
      <c r="N25" s="1730"/>
      <c r="O25" s="1755"/>
      <c r="P25" s="1755"/>
      <c r="Q25" s="1731"/>
      <c r="R25" s="1732"/>
      <c r="S25" s="1730"/>
      <c r="T25" s="1755"/>
      <c r="U25" s="1755"/>
      <c r="V25" s="1731"/>
      <c r="W25" s="1732"/>
      <c r="X25" s="1730"/>
      <c r="Y25" s="1755"/>
      <c r="Z25" s="1755"/>
      <c r="AA25" s="1731"/>
      <c r="AB25" s="1732"/>
      <c r="AC25" s="1730"/>
      <c r="AD25" s="1755"/>
      <c r="AE25" s="1755"/>
      <c r="AF25" s="1731"/>
      <c r="AG25" s="1732"/>
      <c r="AH25" s="1730"/>
      <c r="AI25" s="1755"/>
      <c r="AJ25" s="1755"/>
      <c r="AK25" s="1731"/>
      <c r="AL25" s="1732"/>
      <c r="AM25" s="1730"/>
      <c r="AN25" s="1755"/>
      <c r="AO25" s="1755"/>
      <c r="AP25" s="1731"/>
      <c r="AQ25" s="1732"/>
      <c r="AR25" s="1730"/>
      <c r="AS25" s="1755"/>
      <c r="AT25" s="1755"/>
      <c r="AU25" s="1731"/>
      <c r="AV25" s="1732"/>
      <c r="AW25" s="1730"/>
      <c r="AX25" s="1755"/>
      <c r="AY25" s="1755"/>
      <c r="AZ25" s="1731"/>
      <c r="BA25" s="1732"/>
      <c r="BB25" s="1730"/>
      <c r="BC25" s="1731"/>
      <c r="BD25" s="1732"/>
      <c r="BE25" s="1685">
        <f t="shared" si="9"/>
        <v>0</v>
      </c>
    </row>
    <row r="26" spans="2:57" ht="12.95" customHeight="1">
      <c r="B26" s="504">
        <v>15</v>
      </c>
      <c r="C26" s="1845"/>
      <c r="D26" s="1730"/>
      <c r="E26" s="1755"/>
      <c r="F26" s="1755"/>
      <c r="G26" s="1731"/>
      <c r="H26" s="1732"/>
      <c r="I26" s="1730"/>
      <c r="J26" s="1755"/>
      <c r="K26" s="1755"/>
      <c r="L26" s="1731"/>
      <c r="M26" s="1732"/>
      <c r="N26" s="1730"/>
      <c r="O26" s="1755"/>
      <c r="P26" s="1755"/>
      <c r="Q26" s="1731"/>
      <c r="R26" s="1732"/>
      <c r="S26" s="1730"/>
      <c r="T26" s="1755"/>
      <c r="U26" s="1755"/>
      <c r="V26" s="1731"/>
      <c r="W26" s="1732"/>
      <c r="X26" s="1730"/>
      <c r="Y26" s="1755"/>
      <c r="Z26" s="1755"/>
      <c r="AA26" s="1731"/>
      <c r="AB26" s="1732"/>
      <c r="AC26" s="1730"/>
      <c r="AD26" s="1755"/>
      <c r="AE26" s="1755"/>
      <c r="AF26" s="1731"/>
      <c r="AG26" s="1732"/>
      <c r="AH26" s="1730"/>
      <c r="AI26" s="1755"/>
      <c r="AJ26" s="1755"/>
      <c r="AK26" s="1731"/>
      <c r="AL26" s="1732"/>
      <c r="AM26" s="1730"/>
      <c r="AN26" s="1755"/>
      <c r="AO26" s="1755"/>
      <c r="AP26" s="1731"/>
      <c r="AQ26" s="1732"/>
      <c r="AR26" s="1730"/>
      <c r="AS26" s="1755"/>
      <c r="AT26" s="1755"/>
      <c r="AU26" s="1731"/>
      <c r="AV26" s="1732"/>
      <c r="AW26" s="1730"/>
      <c r="AX26" s="1755"/>
      <c r="AY26" s="1755"/>
      <c r="AZ26" s="1731"/>
      <c r="BA26" s="1732"/>
      <c r="BB26" s="1730"/>
      <c r="BC26" s="1731"/>
      <c r="BD26" s="1732"/>
      <c r="BE26" s="1685">
        <f t="shared" si="9"/>
        <v>0</v>
      </c>
    </row>
    <row r="27" spans="2:57" ht="12.95" customHeight="1">
      <c r="B27" s="504">
        <v>16</v>
      </c>
      <c r="C27" s="1845"/>
      <c r="D27" s="1730"/>
      <c r="E27" s="1755"/>
      <c r="F27" s="1755"/>
      <c r="G27" s="1731"/>
      <c r="H27" s="1732"/>
      <c r="I27" s="1730"/>
      <c r="J27" s="1755"/>
      <c r="K27" s="1755"/>
      <c r="L27" s="1731"/>
      <c r="M27" s="1732"/>
      <c r="N27" s="1730"/>
      <c r="O27" s="1755"/>
      <c r="P27" s="1755"/>
      <c r="Q27" s="1731"/>
      <c r="R27" s="1732"/>
      <c r="S27" s="1730"/>
      <c r="T27" s="1755"/>
      <c r="U27" s="1755"/>
      <c r="V27" s="1731"/>
      <c r="W27" s="1732"/>
      <c r="X27" s="1730"/>
      <c r="Y27" s="1755"/>
      <c r="Z27" s="1755"/>
      <c r="AA27" s="1731"/>
      <c r="AB27" s="1732"/>
      <c r="AC27" s="1730"/>
      <c r="AD27" s="1755"/>
      <c r="AE27" s="1755"/>
      <c r="AF27" s="1731"/>
      <c r="AG27" s="1732"/>
      <c r="AH27" s="1730"/>
      <c r="AI27" s="1755"/>
      <c r="AJ27" s="1755"/>
      <c r="AK27" s="1731"/>
      <c r="AL27" s="1732"/>
      <c r="AM27" s="1730"/>
      <c r="AN27" s="1755"/>
      <c r="AO27" s="1755"/>
      <c r="AP27" s="1731"/>
      <c r="AQ27" s="1732"/>
      <c r="AR27" s="1730"/>
      <c r="AS27" s="1755"/>
      <c r="AT27" s="1755"/>
      <c r="AU27" s="1731"/>
      <c r="AV27" s="1732"/>
      <c r="AW27" s="1730"/>
      <c r="AX27" s="1755"/>
      <c r="AY27" s="1755"/>
      <c r="AZ27" s="1731"/>
      <c r="BA27" s="1732"/>
      <c r="BB27" s="1730"/>
      <c r="BC27" s="1731"/>
      <c r="BD27" s="1732"/>
      <c r="BE27" s="1685">
        <f t="shared" si="9"/>
        <v>0</v>
      </c>
    </row>
    <row r="28" spans="2:57" ht="12.95" customHeight="1">
      <c r="B28" s="504">
        <v>17</v>
      </c>
      <c r="C28" s="1845"/>
      <c r="D28" s="1730"/>
      <c r="E28" s="1755"/>
      <c r="F28" s="1755"/>
      <c r="G28" s="1731"/>
      <c r="H28" s="1732"/>
      <c r="I28" s="1730"/>
      <c r="J28" s="1755"/>
      <c r="K28" s="1755"/>
      <c r="L28" s="1731"/>
      <c r="M28" s="1732"/>
      <c r="N28" s="1730"/>
      <c r="O28" s="1755"/>
      <c r="P28" s="1755"/>
      <c r="Q28" s="1731"/>
      <c r="R28" s="1732"/>
      <c r="S28" s="1730"/>
      <c r="T28" s="1755"/>
      <c r="U28" s="1755"/>
      <c r="V28" s="1731"/>
      <c r="W28" s="1732"/>
      <c r="X28" s="1730"/>
      <c r="Y28" s="1755"/>
      <c r="Z28" s="1755"/>
      <c r="AA28" s="1731"/>
      <c r="AB28" s="1732"/>
      <c r="AC28" s="1730"/>
      <c r="AD28" s="1755"/>
      <c r="AE28" s="1755"/>
      <c r="AF28" s="1731"/>
      <c r="AG28" s="1732"/>
      <c r="AH28" s="1730"/>
      <c r="AI28" s="1755"/>
      <c r="AJ28" s="1755"/>
      <c r="AK28" s="1731"/>
      <c r="AL28" s="1732"/>
      <c r="AM28" s="1730"/>
      <c r="AN28" s="1755"/>
      <c r="AO28" s="1755"/>
      <c r="AP28" s="1731"/>
      <c r="AQ28" s="1732"/>
      <c r="AR28" s="1730"/>
      <c r="AS28" s="1755"/>
      <c r="AT28" s="1755"/>
      <c r="AU28" s="1731"/>
      <c r="AV28" s="1732"/>
      <c r="AW28" s="1730"/>
      <c r="AX28" s="1755"/>
      <c r="AY28" s="1755"/>
      <c r="AZ28" s="1731"/>
      <c r="BA28" s="1732"/>
      <c r="BB28" s="1730"/>
      <c r="BC28" s="1731"/>
      <c r="BD28" s="1732"/>
      <c r="BE28" s="1685">
        <f t="shared" si="9"/>
        <v>0</v>
      </c>
    </row>
    <row r="29" spans="2:57" ht="12.95" customHeight="1">
      <c r="B29" s="504">
        <v>18</v>
      </c>
      <c r="C29" s="1845"/>
      <c r="D29" s="1730"/>
      <c r="E29" s="1755"/>
      <c r="F29" s="1755"/>
      <c r="G29" s="1731"/>
      <c r="H29" s="1732"/>
      <c r="I29" s="1730"/>
      <c r="J29" s="1755"/>
      <c r="K29" s="1755"/>
      <c r="L29" s="1731"/>
      <c r="M29" s="1732"/>
      <c r="N29" s="1730"/>
      <c r="O29" s="1755"/>
      <c r="P29" s="1755"/>
      <c r="Q29" s="1731"/>
      <c r="R29" s="1732"/>
      <c r="S29" s="1730"/>
      <c r="T29" s="1755"/>
      <c r="U29" s="1755"/>
      <c r="V29" s="1731"/>
      <c r="W29" s="1732"/>
      <c r="X29" s="1730"/>
      <c r="Y29" s="1755"/>
      <c r="Z29" s="1755"/>
      <c r="AA29" s="1731"/>
      <c r="AB29" s="1732"/>
      <c r="AC29" s="1730"/>
      <c r="AD29" s="1755"/>
      <c r="AE29" s="1755"/>
      <c r="AF29" s="1731"/>
      <c r="AG29" s="1732"/>
      <c r="AH29" s="1730"/>
      <c r="AI29" s="1755"/>
      <c r="AJ29" s="1755"/>
      <c r="AK29" s="1731"/>
      <c r="AL29" s="1732"/>
      <c r="AM29" s="1730"/>
      <c r="AN29" s="1755"/>
      <c r="AO29" s="1755"/>
      <c r="AP29" s="1731"/>
      <c r="AQ29" s="1732"/>
      <c r="AR29" s="1730"/>
      <c r="AS29" s="1755"/>
      <c r="AT29" s="1755"/>
      <c r="AU29" s="1731"/>
      <c r="AV29" s="1732"/>
      <c r="AW29" s="1730"/>
      <c r="AX29" s="1755"/>
      <c r="AY29" s="1755"/>
      <c r="AZ29" s="1731"/>
      <c r="BA29" s="1732"/>
      <c r="BB29" s="1730"/>
      <c r="BC29" s="1731"/>
      <c r="BD29" s="1732"/>
      <c r="BE29" s="1685">
        <f t="shared" si="9"/>
        <v>0</v>
      </c>
    </row>
    <row r="30" spans="2:57" ht="12.95" customHeight="1">
      <c r="B30" s="504">
        <v>19</v>
      </c>
      <c r="C30" s="1845"/>
      <c r="D30" s="1730"/>
      <c r="E30" s="1755"/>
      <c r="F30" s="1755"/>
      <c r="G30" s="1731"/>
      <c r="H30" s="1732"/>
      <c r="I30" s="1730"/>
      <c r="J30" s="1755"/>
      <c r="K30" s="1755"/>
      <c r="L30" s="1731"/>
      <c r="M30" s="1732"/>
      <c r="N30" s="1730"/>
      <c r="O30" s="1755"/>
      <c r="P30" s="1755"/>
      <c r="Q30" s="1731"/>
      <c r="R30" s="1732"/>
      <c r="S30" s="1730"/>
      <c r="T30" s="1755"/>
      <c r="U30" s="1755"/>
      <c r="V30" s="1731"/>
      <c r="W30" s="1732"/>
      <c r="X30" s="1730"/>
      <c r="Y30" s="1755"/>
      <c r="Z30" s="1755"/>
      <c r="AA30" s="1731"/>
      <c r="AB30" s="1732"/>
      <c r="AC30" s="1730"/>
      <c r="AD30" s="1755"/>
      <c r="AE30" s="1755"/>
      <c r="AF30" s="1731"/>
      <c r="AG30" s="1732"/>
      <c r="AH30" s="1730"/>
      <c r="AI30" s="1755"/>
      <c r="AJ30" s="1755"/>
      <c r="AK30" s="1731"/>
      <c r="AL30" s="1732"/>
      <c r="AM30" s="1730"/>
      <c r="AN30" s="1755"/>
      <c r="AO30" s="1755"/>
      <c r="AP30" s="1731"/>
      <c r="AQ30" s="1732"/>
      <c r="AR30" s="1730"/>
      <c r="AS30" s="1755"/>
      <c r="AT30" s="1755"/>
      <c r="AU30" s="1731"/>
      <c r="AV30" s="1732"/>
      <c r="AW30" s="1730"/>
      <c r="AX30" s="1755"/>
      <c r="AY30" s="1755"/>
      <c r="AZ30" s="1731"/>
      <c r="BA30" s="1732"/>
      <c r="BB30" s="1730"/>
      <c r="BC30" s="1731"/>
      <c r="BD30" s="1732"/>
      <c r="BE30" s="1685">
        <f t="shared" si="9"/>
        <v>0</v>
      </c>
    </row>
    <row r="31" spans="2:57" ht="12.95" customHeight="1">
      <c r="B31" s="504">
        <v>20</v>
      </c>
      <c r="C31" s="1845"/>
      <c r="D31" s="1730"/>
      <c r="E31" s="1755"/>
      <c r="F31" s="1755"/>
      <c r="G31" s="1731"/>
      <c r="H31" s="1732"/>
      <c r="I31" s="1730"/>
      <c r="J31" s="1755"/>
      <c r="K31" s="1755"/>
      <c r="L31" s="1731"/>
      <c r="M31" s="1732"/>
      <c r="N31" s="1730"/>
      <c r="O31" s="1755"/>
      <c r="P31" s="1755"/>
      <c r="Q31" s="1731"/>
      <c r="R31" s="1732"/>
      <c r="S31" s="1730"/>
      <c r="T31" s="1755"/>
      <c r="U31" s="1755"/>
      <c r="V31" s="1731"/>
      <c r="W31" s="1732"/>
      <c r="X31" s="1730"/>
      <c r="Y31" s="1755"/>
      <c r="Z31" s="1755"/>
      <c r="AA31" s="1731"/>
      <c r="AB31" s="1732"/>
      <c r="AC31" s="1730"/>
      <c r="AD31" s="1755"/>
      <c r="AE31" s="1755"/>
      <c r="AF31" s="1731"/>
      <c r="AG31" s="1732"/>
      <c r="AH31" s="1730"/>
      <c r="AI31" s="1755"/>
      <c r="AJ31" s="1755"/>
      <c r="AK31" s="1731"/>
      <c r="AL31" s="1732"/>
      <c r="AM31" s="1730"/>
      <c r="AN31" s="1755"/>
      <c r="AO31" s="1755"/>
      <c r="AP31" s="1731"/>
      <c r="AQ31" s="1732"/>
      <c r="AR31" s="1730"/>
      <c r="AS31" s="1755"/>
      <c r="AT31" s="1755"/>
      <c r="AU31" s="1731"/>
      <c r="AV31" s="1732"/>
      <c r="AW31" s="1730"/>
      <c r="AX31" s="1755"/>
      <c r="AY31" s="1755"/>
      <c r="AZ31" s="1731"/>
      <c r="BA31" s="1732"/>
      <c r="BB31" s="1730"/>
      <c r="BC31" s="1731"/>
      <c r="BD31" s="1732"/>
      <c r="BE31" s="1685">
        <f t="shared" si="9"/>
        <v>0</v>
      </c>
    </row>
    <row r="32" spans="2:57" ht="12.95" customHeight="1">
      <c r="B32" s="504">
        <v>21</v>
      </c>
      <c r="C32" s="1845"/>
      <c r="D32" s="1730"/>
      <c r="E32" s="1755"/>
      <c r="F32" s="1755"/>
      <c r="G32" s="1731"/>
      <c r="H32" s="1732"/>
      <c r="I32" s="1730"/>
      <c r="J32" s="1755"/>
      <c r="K32" s="1755"/>
      <c r="L32" s="1731"/>
      <c r="M32" s="1732"/>
      <c r="N32" s="1730"/>
      <c r="O32" s="1755"/>
      <c r="P32" s="1755"/>
      <c r="Q32" s="1731"/>
      <c r="R32" s="1732"/>
      <c r="S32" s="1730"/>
      <c r="T32" s="1755"/>
      <c r="U32" s="1755"/>
      <c r="V32" s="1731"/>
      <c r="W32" s="1732"/>
      <c r="X32" s="1730"/>
      <c r="Y32" s="1755"/>
      <c r="Z32" s="1755"/>
      <c r="AA32" s="1731"/>
      <c r="AB32" s="1732"/>
      <c r="AC32" s="1730"/>
      <c r="AD32" s="1755"/>
      <c r="AE32" s="1755"/>
      <c r="AF32" s="1731"/>
      <c r="AG32" s="1732"/>
      <c r="AH32" s="1730"/>
      <c r="AI32" s="1755"/>
      <c r="AJ32" s="1755"/>
      <c r="AK32" s="1731"/>
      <c r="AL32" s="1732"/>
      <c r="AM32" s="1730"/>
      <c r="AN32" s="1755"/>
      <c r="AO32" s="1755"/>
      <c r="AP32" s="1731"/>
      <c r="AQ32" s="1732"/>
      <c r="AR32" s="1730"/>
      <c r="AS32" s="1755"/>
      <c r="AT32" s="1755"/>
      <c r="AU32" s="1731"/>
      <c r="AV32" s="1732"/>
      <c r="AW32" s="1730"/>
      <c r="AX32" s="1755"/>
      <c r="AY32" s="1755"/>
      <c r="AZ32" s="1731"/>
      <c r="BA32" s="1732"/>
      <c r="BB32" s="1730"/>
      <c r="BC32" s="1731"/>
      <c r="BD32" s="1732"/>
      <c r="BE32" s="1685">
        <f t="shared" si="9"/>
        <v>0</v>
      </c>
    </row>
    <row r="33" spans="2:57" ht="12.95" customHeight="1">
      <c r="B33" s="504">
        <v>22</v>
      </c>
      <c r="C33" s="1845"/>
      <c r="D33" s="1730"/>
      <c r="E33" s="1755"/>
      <c r="F33" s="1755"/>
      <c r="G33" s="1731"/>
      <c r="H33" s="1732"/>
      <c r="I33" s="1730"/>
      <c r="J33" s="1755"/>
      <c r="K33" s="1755"/>
      <c r="L33" s="1731"/>
      <c r="M33" s="1732"/>
      <c r="N33" s="1730"/>
      <c r="O33" s="1755"/>
      <c r="P33" s="1755"/>
      <c r="Q33" s="1731"/>
      <c r="R33" s="1732"/>
      <c r="S33" s="1730"/>
      <c r="T33" s="1755"/>
      <c r="U33" s="1755"/>
      <c r="V33" s="1731"/>
      <c r="W33" s="1732"/>
      <c r="X33" s="1730"/>
      <c r="Y33" s="1755"/>
      <c r="Z33" s="1755"/>
      <c r="AA33" s="1731"/>
      <c r="AB33" s="1732"/>
      <c r="AC33" s="1730"/>
      <c r="AD33" s="1755"/>
      <c r="AE33" s="1755"/>
      <c r="AF33" s="1731"/>
      <c r="AG33" s="1732"/>
      <c r="AH33" s="1730"/>
      <c r="AI33" s="1755"/>
      <c r="AJ33" s="1755"/>
      <c r="AK33" s="1731"/>
      <c r="AL33" s="1732"/>
      <c r="AM33" s="1730"/>
      <c r="AN33" s="1755"/>
      <c r="AO33" s="1755"/>
      <c r="AP33" s="1731"/>
      <c r="AQ33" s="1732"/>
      <c r="AR33" s="1730"/>
      <c r="AS33" s="1755"/>
      <c r="AT33" s="1755"/>
      <c r="AU33" s="1731"/>
      <c r="AV33" s="1732"/>
      <c r="AW33" s="1730"/>
      <c r="AX33" s="1755"/>
      <c r="AY33" s="1755"/>
      <c r="AZ33" s="1731"/>
      <c r="BA33" s="1732"/>
      <c r="BB33" s="1730"/>
      <c r="BC33" s="1731"/>
      <c r="BD33" s="1732"/>
      <c r="BE33" s="1685">
        <f t="shared" si="9"/>
        <v>0</v>
      </c>
    </row>
    <row r="34" spans="2:57" ht="12.95" customHeight="1">
      <c r="B34" s="504">
        <v>23</v>
      </c>
      <c r="C34" s="1845"/>
      <c r="D34" s="1730"/>
      <c r="E34" s="1755"/>
      <c r="F34" s="1755"/>
      <c r="G34" s="1731"/>
      <c r="H34" s="1732"/>
      <c r="I34" s="1730"/>
      <c r="J34" s="1755"/>
      <c r="K34" s="1755"/>
      <c r="L34" s="1731"/>
      <c r="M34" s="1732"/>
      <c r="N34" s="1730"/>
      <c r="O34" s="1755"/>
      <c r="P34" s="1755"/>
      <c r="Q34" s="1731"/>
      <c r="R34" s="1732"/>
      <c r="S34" s="1730"/>
      <c r="T34" s="1755"/>
      <c r="U34" s="1755"/>
      <c r="V34" s="1731"/>
      <c r="W34" s="1732"/>
      <c r="X34" s="1730"/>
      <c r="Y34" s="1755"/>
      <c r="Z34" s="1755"/>
      <c r="AA34" s="1731"/>
      <c r="AB34" s="1732"/>
      <c r="AC34" s="1730"/>
      <c r="AD34" s="1755"/>
      <c r="AE34" s="1755"/>
      <c r="AF34" s="1731"/>
      <c r="AG34" s="1732"/>
      <c r="AH34" s="1730"/>
      <c r="AI34" s="1755"/>
      <c r="AJ34" s="1755"/>
      <c r="AK34" s="1731"/>
      <c r="AL34" s="1732"/>
      <c r="AM34" s="1730"/>
      <c r="AN34" s="1755"/>
      <c r="AO34" s="1755"/>
      <c r="AP34" s="1731"/>
      <c r="AQ34" s="1732"/>
      <c r="AR34" s="1730"/>
      <c r="AS34" s="1755"/>
      <c r="AT34" s="1755"/>
      <c r="AU34" s="1731"/>
      <c r="AV34" s="1732"/>
      <c r="AW34" s="1730"/>
      <c r="AX34" s="1755"/>
      <c r="AY34" s="1755"/>
      <c r="AZ34" s="1731"/>
      <c r="BA34" s="1732"/>
      <c r="BB34" s="1730"/>
      <c r="BC34" s="1731"/>
      <c r="BD34" s="1732"/>
      <c r="BE34" s="1685">
        <f t="shared" si="9"/>
        <v>0</v>
      </c>
    </row>
    <row r="35" spans="2:57" ht="12.95" customHeight="1">
      <c r="B35" s="504">
        <v>24</v>
      </c>
      <c r="C35" s="1845"/>
      <c r="D35" s="1730"/>
      <c r="E35" s="1755"/>
      <c r="F35" s="1755"/>
      <c r="G35" s="1731"/>
      <c r="H35" s="1732"/>
      <c r="I35" s="1730"/>
      <c r="J35" s="1755"/>
      <c r="K35" s="1755"/>
      <c r="L35" s="1731"/>
      <c r="M35" s="1732"/>
      <c r="N35" s="1730"/>
      <c r="O35" s="1755"/>
      <c r="P35" s="1755"/>
      <c r="Q35" s="1731"/>
      <c r="R35" s="1732"/>
      <c r="S35" s="1730"/>
      <c r="T35" s="1755"/>
      <c r="U35" s="1755"/>
      <c r="V35" s="1731"/>
      <c r="W35" s="1732"/>
      <c r="X35" s="1730"/>
      <c r="Y35" s="1755"/>
      <c r="Z35" s="1755"/>
      <c r="AA35" s="1731"/>
      <c r="AB35" s="1732"/>
      <c r="AC35" s="1730"/>
      <c r="AD35" s="1755"/>
      <c r="AE35" s="1755"/>
      <c r="AF35" s="1731"/>
      <c r="AG35" s="1732"/>
      <c r="AH35" s="1730"/>
      <c r="AI35" s="1755"/>
      <c r="AJ35" s="1755"/>
      <c r="AK35" s="1731"/>
      <c r="AL35" s="1732"/>
      <c r="AM35" s="1730"/>
      <c r="AN35" s="1755"/>
      <c r="AO35" s="1755"/>
      <c r="AP35" s="1731"/>
      <c r="AQ35" s="1732"/>
      <c r="AR35" s="1730"/>
      <c r="AS35" s="1755"/>
      <c r="AT35" s="1755"/>
      <c r="AU35" s="1731"/>
      <c r="AV35" s="1732"/>
      <c r="AW35" s="1730"/>
      <c r="AX35" s="1755"/>
      <c r="AY35" s="1755"/>
      <c r="AZ35" s="1731"/>
      <c r="BA35" s="1732"/>
      <c r="BB35" s="1730"/>
      <c r="BC35" s="1731"/>
      <c r="BD35" s="1732"/>
      <c r="BE35" s="1685">
        <f t="shared" si="9"/>
        <v>0</v>
      </c>
    </row>
    <row r="36" spans="2:57" ht="12.95" customHeight="1">
      <c r="B36" s="504">
        <v>25</v>
      </c>
      <c r="C36" s="1845"/>
      <c r="D36" s="1730"/>
      <c r="E36" s="1755"/>
      <c r="F36" s="1755"/>
      <c r="G36" s="1731"/>
      <c r="H36" s="1732"/>
      <c r="I36" s="1730"/>
      <c r="J36" s="1755"/>
      <c r="K36" s="1755"/>
      <c r="L36" s="1731"/>
      <c r="M36" s="1732"/>
      <c r="N36" s="1730"/>
      <c r="O36" s="1755"/>
      <c r="P36" s="1755"/>
      <c r="Q36" s="1731"/>
      <c r="R36" s="1732"/>
      <c r="S36" s="1730"/>
      <c r="T36" s="1755"/>
      <c r="U36" s="1755"/>
      <c r="V36" s="1731"/>
      <c r="W36" s="1732"/>
      <c r="X36" s="1730"/>
      <c r="Y36" s="1755"/>
      <c r="Z36" s="1755"/>
      <c r="AA36" s="1731"/>
      <c r="AB36" s="1732"/>
      <c r="AC36" s="1730"/>
      <c r="AD36" s="1755"/>
      <c r="AE36" s="1755"/>
      <c r="AF36" s="1731"/>
      <c r="AG36" s="1732"/>
      <c r="AH36" s="1730"/>
      <c r="AI36" s="1755"/>
      <c r="AJ36" s="1755"/>
      <c r="AK36" s="1731"/>
      <c r="AL36" s="1732"/>
      <c r="AM36" s="1730"/>
      <c r="AN36" s="1755"/>
      <c r="AO36" s="1755"/>
      <c r="AP36" s="1731"/>
      <c r="AQ36" s="1732"/>
      <c r="AR36" s="1730"/>
      <c r="AS36" s="1755"/>
      <c r="AT36" s="1755"/>
      <c r="AU36" s="1731"/>
      <c r="AV36" s="1732"/>
      <c r="AW36" s="1730"/>
      <c r="AX36" s="1755"/>
      <c r="AY36" s="1755"/>
      <c r="AZ36" s="1731"/>
      <c r="BA36" s="1732"/>
      <c r="BB36" s="1730"/>
      <c r="BC36" s="1731"/>
      <c r="BD36" s="1732"/>
      <c r="BE36" s="1685">
        <f t="shared" si="9"/>
        <v>0</v>
      </c>
    </row>
    <row r="37" spans="2:57" ht="12.95" customHeight="1" thickBot="1">
      <c r="B37" s="506">
        <v>26</v>
      </c>
      <c r="C37" s="1846"/>
      <c r="D37" s="1740"/>
      <c r="E37" s="1764"/>
      <c r="F37" s="1764"/>
      <c r="G37" s="1741"/>
      <c r="H37" s="1742"/>
      <c r="I37" s="1740"/>
      <c r="J37" s="1764"/>
      <c r="K37" s="1764"/>
      <c r="L37" s="1741"/>
      <c r="M37" s="1742"/>
      <c r="N37" s="1740"/>
      <c r="O37" s="1764"/>
      <c r="P37" s="1764"/>
      <c r="Q37" s="1741"/>
      <c r="R37" s="1742"/>
      <c r="S37" s="1740"/>
      <c r="T37" s="1764"/>
      <c r="U37" s="1764"/>
      <c r="V37" s="1741"/>
      <c r="W37" s="1742"/>
      <c r="X37" s="1740"/>
      <c r="Y37" s="1764"/>
      <c r="Z37" s="1764"/>
      <c r="AA37" s="1741"/>
      <c r="AB37" s="1742"/>
      <c r="AC37" s="1740"/>
      <c r="AD37" s="1764"/>
      <c r="AE37" s="1764"/>
      <c r="AF37" s="1741"/>
      <c r="AG37" s="1742"/>
      <c r="AH37" s="1740"/>
      <c r="AI37" s="1764"/>
      <c r="AJ37" s="1764"/>
      <c r="AK37" s="1741"/>
      <c r="AL37" s="1742"/>
      <c r="AM37" s="1740"/>
      <c r="AN37" s="1764"/>
      <c r="AO37" s="1764"/>
      <c r="AP37" s="1741"/>
      <c r="AQ37" s="1742"/>
      <c r="AR37" s="1740"/>
      <c r="AS37" s="1764"/>
      <c r="AT37" s="1764"/>
      <c r="AU37" s="1741"/>
      <c r="AV37" s="1742"/>
      <c r="AW37" s="1740"/>
      <c r="AX37" s="1764"/>
      <c r="AY37" s="1764"/>
      <c r="AZ37" s="1741"/>
      <c r="BA37" s="1742"/>
      <c r="BB37" s="1740"/>
      <c r="BC37" s="1741"/>
      <c r="BD37" s="1742"/>
      <c r="BE37" s="1713">
        <f t="shared" si="9"/>
        <v>0</v>
      </c>
    </row>
    <row r="38" spans="2:57">
      <c r="B38" s="505"/>
    </row>
    <row r="39" spans="2:57">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row>
    <row r="40" spans="2:57">
      <c r="C40" s="2"/>
      <c r="D40" s="479"/>
      <c r="E40" s="479"/>
      <c r="F40" s="479"/>
      <c r="G40" s="479"/>
      <c r="H40" s="479"/>
      <c r="I40" s="479"/>
      <c r="J40" s="479"/>
      <c r="K40" s="479"/>
      <c r="L40" s="479"/>
      <c r="M40" s="479"/>
      <c r="N40" s="479"/>
      <c r="O40" s="479"/>
      <c r="P40" s="479"/>
      <c r="Q40" s="479"/>
      <c r="R40" s="479"/>
      <c r="S40" s="479"/>
      <c r="T40" s="479"/>
      <c r="U40" s="479"/>
      <c r="V40" s="479"/>
      <c r="W40" s="479"/>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row>
    <row r="41" spans="2:57">
      <c r="C41" s="2"/>
      <c r="D41" s="480"/>
      <c r="E41" s="480"/>
      <c r="F41" s="480"/>
      <c r="G41" s="480"/>
      <c r="H41" s="480"/>
      <c r="I41" s="480"/>
      <c r="J41" s="480"/>
      <c r="K41" s="480"/>
      <c r="L41" s="480"/>
      <c r="M41" s="480"/>
      <c r="N41" s="480"/>
      <c r="O41" s="480"/>
      <c r="P41" s="480"/>
      <c r="Q41" s="480"/>
      <c r="R41" s="480"/>
      <c r="S41" s="480"/>
      <c r="T41" s="480"/>
      <c r="U41" s="480"/>
      <c r="V41" s="480"/>
      <c r="W41" s="480"/>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row>
    <row r="42" spans="2:57">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row>
  </sheetData>
  <sheetProtection algorithmName="SHA-512" hashValue="Ro4CcPsnH9wUgkSrZIx4x0LgcrLK5xhdti2sgCuDZMb3JWDVJdEg56HV8U4PkcyvOt2S4Rzc4YQqs8+TC+cXpg==" saltValue="JJsJSLfMzoiswV6zQTh4aQ==" spinCount="100000" sheet="1" objects="1" scenarios="1" formatRows="0"/>
  <sortState xmlns:xlrd2="http://schemas.microsoft.com/office/spreadsheetml/2017/richdata2" ref="C10:C22">
    <sortCondition ref="C10"/>
  </sortState>
  <mergeCells count="49">
    <mergeCell ref="BB5:BD9"/>
    <mergeCell ref="BE5:BE9"/>
    <mergeCell ref="D5:AG5"/>
    <mergeCell ref="AH5:BA5"/>
    <mergeCell ref="BB10:BD10"/>
    <mergeCell ref="I10:M10"/>
    <mergeCell ref="I8:M8"/>
    <mergeCell ref="D10:H10"/>
    <mergeCell ref="D8:H8"/>
    <mergeCell ref="AW7:BA7"/>
    <mergeCell ref="AR7:AV7"/>
    <mergeCell ref="AM7:AQ7"/>
    <mergeCell ref="AC7:AG7"/>
    <mergeCell ref="AH7:AL7"/>
    <mergeCell ref="X7:AB7"/>
    <mergeCell ref="S7:W7"/>
    <mergeCell ref="N7:R7"/>
    <mergeCell ref="I7:M7"/>
    <mergeCell ref="D7:H7"/>
    <mergeCell ref="X10:AB10"/>
    <mergeCell ref="X8:AB8"/>
    <mergeCell ref="S10:W10"/>
    <mergeCell ref="S8:W8"/>
    <mergeCell ref="N10:R10"/>
    <mergeCell ref="N8:R8"/>
    <mergeCell ref="AH6:AL6"/>
    <mergeCell ref="AC6:AG6"/>
    <mergeCell ref="AR8:AV8"/>
    <mergeCell ref="AM8:AQ8"/>
    <mergeCell ref="AH10:AL10"/>
    <mergeCell ref="AH8:AL8"/>
    <mergeCell ref="AC10:AG10"/>
    <mergeCell ref="AC8:AG8"/>
    <mergeCell ref="BB2:BE2"/>
    <mergeCell ref="AW10:BA10"/>
    <mergeCell ref="AR10:AV10"/>
    <mergeCell ref="AM10:AQ10"/>
    <mergeCell ref="AW8:BA8"/>
    <mergeCell ref="D3:BE3"/>
    <mergeCell ref="D4:BE4"/>
    <mergeCell ref="BE10:BE11"/>
    <mergeCell ref="X6:AB6"/>
    <mergeCell ref="S6:W6"/>
    <mergeCell ref="N6:R6"/>
    <mergeCell ref="I6:M6"/>
    <mergeCell ref="D6:H6"/>
    <mergeCell ref="AW6:BA6"/>
    <mergeCell ref="AR6:AV6"/>
    <mergeCell ref="AM6:AQ6"/>
  </mergeCells>
  <phoneticPr fontId="12" type="noConversion"/>
  <printOptions horizontalCentered="1"/>
  <pageMargins left="0.59055118110236227" right="0.51181102362204722" top="1.1811023622047245" bottom="0.98425196850393704" header="0.51181102362204722" footer="0.51181102362204722"/>
  <pageSetup paperSize="9" scale="73" orientation="landscape" horizontalDpi="4294967293" verticalDpi="4294967293" r:id="rId1"/>
  <headerFooter alignWithMargins="0">
    <oddFooter>&amp;L&amp;7CEA - arkusz organizacyjny na rok szkolny 2022/2023    nr teczki: &amp;F</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D00-000000000000}">
          <x14:formula1>
            <xm:f>słownik!$A$2:$A$148</xm:f>
          </x14:formula1>
          <xm:sqref>C20:C37</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Arkusz16">
    <tabColor theme="3" tint="0.59999389629810485"/>
    <pageSetUpPr fitToPage="1"/>
  </sheetPr>
  <dimension ref="B1:AZ66"/>
  <sheetViews>
    <sheetView showGridLines="0" view="pageBreakPreview" topLeftCell="B7" zoomScale="80" zoomScaleNormal="90" zoomScaleSheetLayoutView="80" workbookViewId="0">
      <selection activeCell="D20" sqref="D20:AW20"/>
    </sheetView>
  </sheetViews>
  <sheetFormatPr defaultRowHeight="12.75"/>
  <cols>
    <col min="1" max="1" width="4.7109375" customWidth="1"/>
    <col min="2" max="2" width="4.42578125" customWidth="1"/>
    <col min="3" max="3" width="30.7109375" customWidth="1"/>
    <col min="4" max="48" width="3" customWidth="1"/>
    <col min="49" max="49" width="10.85546875" customWidth="1"/>
  </cols>
  <sheetData>
    <row r="1" spans="2:49" ht="30.75" customHeight="1">
      <c r="B1" s="1728" t="s">
        <v>877</v>
      </c>
      <c r="C1" s="1689"/>
      <c r="D1" s="1689"/>
      <c r="E1" s="1689"/>
      <c r="F1" s="1689"/>
      <c r="G1" s="1689"/>
      <c r="H1" s="1689"/>
      <c r="I1" s="1689"/>
      <c r="J1" s="1689"/>
      <c r="K1" s="1689"/>
      <c r="L1" s="1689"/>
      <c r="M1" s="1689"/>
      <c r="N1" s="1689"/>
      <c r="O1" s="1689"/>
      <c r="P1" s="1689"/>
      <c r="Q1" s="1689"/>
      <c r="R1" s="1689"/>
      <c r="S1" s="1689"/>
      <c r="T1" s="1689"/>
      <c r="U1" s="1689"/>
      <c r="V1" s="1689"/>
      <c r="W1" s="1689"/>
      <c r="X1" s="1689"/>
      <c r="Y1" s="1689"/>
      <c r="Z1" s="1689"/>
      <c r="AA1" s="1689"/>
      <c r="AB1" s="1689"/>
      <c r="AC1" s="1689"/>
      <c r="AD1" s="1689"/>
      <c r="AE1" s="1689"/>
      <c r="AF1" s="1689"/>
      <c r="AG1" s="1689"/>
      <c r="AH1" s="1689"/>
      <c r="AI1" s="1689"/>
      <c r="AJ1" s="1689"/>
      <c r="AK1" s="1689"/>
      <c r="AL1" s="1689"/>
      <c r="AM1" s="1689"/>
      <c r="AN1" s="1689"/>
      <c r="AO1" s="1689"/>
      <c r="AP1" s="1689"/>
      <c r="AQ1" s="1689"/>
      <c r="AR1" s="1689"/>
      <c r="AS1" s="1689"/>
      <c r="AT1" s="1689"/>
      <c r="AU1" s="1689"/>
      <c r="AV1" s="1689"/>
      <c r="AW1" s="1689"/>
    </row>
    <row r="2" spans="2:49" ht="30" customHeight="1" thickBot="1">
      <c r="B2" s="215"/>
      <c r="C2" s="496" t="str">
        <f>wizyt!C3</f>
        <v>??</v>
      </c>
      <c r="E2" s="475"/>
      <c r="F2" s="475"/>
      <c r="G2" s="475"/>
      <c r="H2" s="475"/>
      <c r="I2" s="475"/>
      <c r="J2" s="475"/>
      <c r="K2" s="475"/>
      <c r="L2" s="475"/>
      <c r="M2" s="475"/>
      <c r="N2" s="475"/>
      <c r="O2" s="475"/>
      <c r="P2" s="475"/>
      <c r="R2" s="1708"/>
      <c r="S2" s="1708"/>
      <c r="T2" s="1708"/>
      <c r="U2" s="1708"/>
      <c r="V2" s="1708"/>
      <c r="W2" s="1708"/>
      <c r="X2" s="1708"/>
      <c r="Y2" s="1708"/>
      <c r="Z2" s="1708"/>
      <c r="AA2" s="1710" t="s">
        <v>878</v>
      </c>
      <c r="AB2" s="1708" t="str">
        <f>wizyt!H3</f>
        <v>2022/2023</v>
      </c>
      <c r="AC2" s="1709"/>
      <c r="AD2" s="1709"/>
      <c r="AE2" s="1709"/>
      <c r="AF2" s="1709"/>
      <c r="AG2" s="1709"/>
      <c r="AH2" s="475"/>
      <c r="AI2" s="475"/>
      <c r="AJ2" s="475"/>
      <c r="AK2" s="475"/>
      <c r="AL2" s="475"/>
      <c r="AM2" s="475"/>
      <c r="AN2" s="475"/>
      <c r="AO2" s="475"/>
      <c r="AP2" s="475"/>
      <c r="AQ2" s="475"/>
      <c r="AR2" s="1540" t="str">
        <f>wizyt!$B$1</f>
        <v/>
      </c>
      <c r="AS2" s="2605" t="str">
        <f>wizyt!$D$1</f>
        <v>.</v>
      </c>
      <c r="AT2" s="2605"/>
      <c r="AU2" s="2605"/>
      <c r="AV2" s="2605"/>
      <c r="AW2" s="2605"/>
    </row>
    <row r="3" spans="2:49" ht="32.65" customHeight="1" thickBot="1">
      <c r="B3" s="482"/>
      <c r="C3" s="1712" t="s">
        <v>518</v>
      </c>
      <c r="D3" s="2650" t="s">
        <v>991</v>
      </c>
      <c r="E3" s="2651"/>
      <c r="F3" s="2651"/>
      <c r="G3" s="2651"/>
      <c r="H3" s="2651"/>
      <c r="I3" s="2652"/>
      <c r="J3" s="2651"/>
      <c r="K3" s="2651"/>
      <c r="L3" s="2651"/>
      <c r="M3" s="2651"/>
      <c r="N3" s="2652"/>
      <c r="O3" s="2651"/>
      <c r="P3" s="2651"/>
      <c r="Q3" s="2651"/>
      <c r="R3" s="2651"/>
      <c r="S3" s="2651"/>
      <c r="T3" s="2651"/>
      <c r="U3" s="2651"/>
      <c r="V3" s="2651"/>
      <c r="W3" s="2651"/>
      <c r="X3" s="2651"/>
      <c r="Y3" s="2651"/>
      <c r="Z3" s="2651"/>
      <c r="AA3" s="2651"/>
      <c r="AB3" s="2651"/>
      <c r="AC3" s="2652"/>
      <c r="AD3" s="2651"/>
      <c r="AE3" s="2651"/>
      <c r="AF3" s="2651"/>
      <c r="AG3" s="2651"/>
      <c r="AH3" s="2652"/>
      <c r="AI3" s="2651"/>
      <c r="AJ3" s="2651"/>
      <c r="AK3" s="2651"/>
      <c r="AL3" s="2651"/>
      <c r="AM3" s="2652"/>
      <c r="AN3" s="2651"/>
      <c r="AO3" s="2651"/>
      <c r="AP3" s="2651"/>
      <c r="AQ3" s="2651"/>
      <c r="AR3" s="2652"/>
      <c r="AS3" s="2651"/>
      <c r="AT3" s="2651"/>
      <c r="AU3" s="2651"/>
      <c r="AV3" s="2651"/>
      <c r="AW3" s="2653"/>
    </row>
    <row r="4" spans="2:49" ht="14.25" customHeight="1">
      <c r="B4" s="502"/>
      <c r="C4" s="499" t="s">
        <v>329</v>
      </c>
      <c r="D4" s="2654" t="s">
        <v>286</v>
      </c>
      <c r="E4" s="2618"/>
      <c r="F4" s="2618"/>
      <c r="G4" s="2618"/>
      <c r="H4" s="2618"/>
      <c r="I4" s="2618"/>
      <c r="J4" s="2618"/>
      <c r="K4" s="2618"/>
      <c r="L4" s="2618"/>
      <c r="M4" s="2618"/>
      <c r="N4" s="2618"/>
      <c r="O4" s="2618"/>
      <c r="P4" s="2618"/>
      <c r="Q4" s="2618"/>
      <c r="R4" s="2618"/>
      <c r="S4" s="2618"/>
      <c r="T4" s="2618"/>
      <c r="U4" s="2618"/>
      <c r="V4" s="2618"/>
      <c r="W4" s="2618"/>
      <c r="X4" s="2618"/>
      <c r="Y4" s="2618"/>
      <c r="Z4" s="2618"/>
      <c r="AA4" s="2618"/>
      <c r="AB4" s="2618"/>
      <c r="AC4" s="2618"/>
      <c r="AD4" s="2618"/>
      <c r="AE4" s="2618"/>
      <c r="AF4" s="2618"/>
      <c r="AG4" s="2618"/>
      <c r="AH4" s="2618"/>
      <c r="AI4" s="2618"/>
      <c r="AJ4" s="2618"/>
      <c r="AK4" s="2618"/>
      <c r="AL4" s="2618"/>
      <c r="AM4" s="2618"/>
      <c r="AN4" s="2618"/>
      <c r="AO4" s="2618"/>
      <c r="AP4" s="2618"/>
      <c r="AQ4" s="2618"/>
      <c r="AR4" s="2618"/>
      <c r="AS4" s="2618"/>
      <c r="AT4" s="2618"/>
      <c r="AU4" s="2618"/>
      <c r="AV4" s="2618"/>
      <c r="AW4" s="2619"/>
    </row>
    <row r="5" spans="2:49" ht="14.25" customHeight="1">
      <c r="B5" s="507"/>
      <c r="C5" s="508" t="s">
        <v>310</v>
      </c>
      <c r="D5" s="2664" t="s">
        <v>993</v>
      </c>
      <c r="E5" s="2639"/>
      <c r="F5" s="2639"/>
      <c r="G5" s="2639"/>
      <c r="H5" s="2639"/>
      <c r="I5" s="2639"/>
      <c r="J5" s="2639"/>
      <c r="K5" s="2639"/>
      <c r="L5" s="2639"/>
      <c r="M5" s="2639"/>
      <c r="N5" s="2639"/>
      <c r="O5" s="2639"/>
      <c r="P5" s="2639"/>
      <c r="Q5" s="2639"/>
      <c r="R5" s="2639"/>
      <c r="S5" s="2639"/>
      <c r="T5" s="2639"/>
      <c r="U5" s="2639"/>
      <c r="V5" s="2639"/>
      <c r="W5" s="2639"/>
      <c r="X5" s="2639"/>
      <c r="Y5" s="2639"/>
      <c r="Z5" s="2639"/>
      <c r="AA5" s="2639"/>
      <c r="AB5" s="2639"/>
      <c r="AC5" s="2639"/>
      <c r="AD5" s="2639"/>
      <c r="AE5" s="2639"/>
      <c r="AF5" s="2639"/>
      <c r="AG5" s="2639"/>
      <c r="AH5" s="2639"/>
      <c r="AI5" s="2639"/>
      <c r="AJ5" s="2639"/>
      <c r="AK5" s="2639"/>
      <c r="AL5" s="2639"/>
      <c r="AM5" s="2639"/>
      <c r="AN5" s="2639"/>
      <c r="AO5" s="2639"/>
      <c r="AP5" s="2639"/>
      <c r="AQ5" s="2665"/>
      <c r="AR5" s="2626" t="s">
        <v>992</v>
      </c>
      <c r="AS5" s="2627"/>
      <c r="AT5" s="2627"/>
      <c r="AU5" s="2627"/>
      <c r="AV5" s="2628"/>
      <c r="AW5" s="2635" t="s">
        <v>338</v>
      </c>
    </row>
    <row r="6" spans="2:49" ht="14.25" customHeight="1">
      <c r="B6" s="503"/>
      <c r="C6" s="1682" t="s">
        <v>25</v>
      </c>
      <c r="D6" s="2661" t="s">
        <v>4</v>
      </c>
      <c r="E6" s="2662"/>
      <c r="F6" s="2662"/>
      <c r="G6" s="2662"/>
      <c r="H6" s="2663"/>
      <c r="I6" s="2661" t="s">
        <v>5</v>
      </c>
      <c r="J6" s="2662"/>
      <c r="K6" s="2662"/>
      <c r="L6" s="2662"/>
      <c r="M6" s="2663"/>
      <c r="N6" s="2661" t="s">
        <v>6</v>
      </c>
      <c r="O6" s="2662"/>
      <c r="P6" s="2662"/>
      <c r="Q6" s="2662"/>
      <c r="R6" s="2663"/>
      <c r="S6" s="2661" t="s">
        <v>8</v>
      </c>
      <c r="T6" s="2662"/>
      <c r="U6" s="2662"/>
      <c r="V6" s="2662"/>
      <c r="W6" s="2663"/>
      <c r="X6" s="2661" t="s">
        <v>7</v>
      </c>
      <c r="Y6" s="2662"/>
      <c r="Z6" s="2662"/>
      <c r="AA6" s="2662"/>
      <c r="AB6" s="2663"/>
      <c r="AC6" s="2661" t="s">
        <v>9</v>
      </c>
      <c r="AD6" s="2662"/>
      <c r="AE6" s="2662"/>
      <c r="AF6" s="2662"/>
      <c r="AG6" s="2663"/>
      <c r="AH6" s="2661" t="s">
        <v>808</v>
      </c>
      <c r="AI6" s="2662"/>
      <c r="AJ6" s="2662"/>
      <c r="AK6" s="2662"/>
      <c r="AL6" s="2663"/>
      <c r="AM6" s="2661" t="s">
        <v>809</v>
      </c>
      <c r="AN6" s="2662"/>
      <c r="AO6" s="2662"/>
      <c r="AP6" s="2662"/>
      <c r="AQ6" s="2663"/>
      <c r="AR6" s="2629"/>
      <c r="AS6" s="2630"/>
      <c r="AT6" s="2630"/>
      <c r="AU6" s="2630"/>
      <c r="AV6" s="2631"/>
      <c r="AW6" s="2636"/>
    </row>
    <row r="7" spans="2:49" ht="14.25" customHeight="1">
      <c r="B7" s="503"/>
      <c r="C7" s="1682" t="s">
        <v>330</v>
      </c>
      <c r="D7" s="2658">
        <f>liczbaucz!C8</f>
        <v>0</v>
      </c>
      <c r="E7" s="2659"/>
      <c r="F7" s="2659"/>
      <c r="G7" s="2659"/>
      <c r="H7" s="2660"/>
      <c r="I7" s="2658">
        <f>liczbaucz!D8</f>
        <v>0</v>
      </c>
      <c r="J7" s="2659"/>
      <c r="K7" s="2659"/>
      <c r="L7" s="2659"/>
      <c r="M7" s="2660"/>
      <c r="N7" s="2658">
        <f>liczbaucz!E8</f>
        <v>0</v>
      </c>
      <c r="O7" s="2659"/>
      <c r="P7" s="2659"/>
      <c r="Q7" s="2659"/>
      <c r="R7" s="2660"/>
      <c r="S7" s="2658">
        <f>liczbaucz!F8</f>
        <v>0</v>
      </c>
      <c r="T7" s="2659"/>
      <c r="U7" s="2659"/>
      <c r="V7" s="2659"/>
      <c r="W7" s="2660"/>
      <c r="X7" s="2658">
        <f>liczbaucz!G8</f>
        <v>0</v>
      </c>
      <c r="Y7" s="2659"/>
      <c r="Z7" s="2659"/>
      <c r="AA7" s="2659"/>
      <c r="AB7" s="2660"/>
      <c r="AC7" s="2658">
        <f>liczbaucz!H8</f>
        <v>0</v>
      </c>
      <c r="AD7" s="2659"/>
      <c r="AE7" s="2659"/>
      <c r="AF7" s="2659"/>
      <c r="AG7" s="2660"/>
      <c r="AH7" s="2658">
        <f>liczbaucz!I8</f>
        <v>0</v>
      </c>
      <c r="AI7" s="2659"/>
      <c r="AJ7" s="2659"/>
      <c r="AK7" s="2659"/>
      <c r="AL7" s="2660"/>
      <c r="AM7" s="2655">
        <f>liczbaucz!J8</f>
        <v>0</v>
      </c>
      <c r="AN7" s="2656"/>
      <c r="AO7" s="2656"/>
      <c r="AP7" s="2656"/>
      <c r="AQ7" s="2657"/>
      <c r="AR7" s="2629"/>
      <c r="AS7" s="2630"/>
      <c r="AT7" s="2630"/>
      <c r="AU7" s="2630"/>
      <c r="AV7" s="2631"/>
      <c r="AW7" s="2636"/>
    </row>
    <row r="8" spans="2:49" ht="14.25" customHeight="1">
      <c r="B8" s="503"/>
      <c r="C8" s="1682" t="s">
        <v>856</v>
      </c>
      <c r="D8" s="2658">
        <f>liczbaucz!C5</f>
        <v>0</v>
      </c>
      <c r="E8" s="2659"/>
      <c r="F8" s="2659"/>
      <c r="G8" s="2659"/>
      <c r="H8" s="2660"/>
      <c r="I8" s="2658">
        <f>liczbaucz!D5</f>
        <v>0</v>
      </c>
      <c r="J8" s="2659"/>
      <c r="K8" s="2659"/>
      <c r="L8" s="2659"/>
      <c r="M8" s="2660"/>
      <c r="N8" s="2658">
        <f>liczbaucz!E5</f>
        <v>0</v>
      </c>
      <c r="O8" s="2659"/>
      <c r="P8" s="2659"/>
      <c r="Q8" s="2659"/>
      <c r="R8" s="2660"/>
      <c r="S8" s="2658">
        <f>liczbaucz!F5</f>
        <v>0</v>
      </c>
      <c r="T8" s="2659"/>
      <c r="U8" s="2659"/>
      <c r="V8" s="2659"/>
      <c r="W8" s="2660"/>
      <c r="X8" s="2658">
        <f>liczbaucz!G5</f>
        <v>0</v>
      </c>
      <c r="Y8" s="2659"/>
      <c r="Z8" s="2659"/>
      <c r="AA8" s="2659"/>
      <c r="AB8" s="2660"/>
      <c r="AC8" s="2658">
        <f>liczbaucz!H5</f>
        <v>0</v>
      </c>
      <c r="AD8" s="2659"/>
      <c r="AE8" s="2659"/>
      <c r="AF8" s="2659"/>
      <c r="AG8" s="2660"/>
      <c r="AH8" s="2658">
        <f>liczbaucz!I5</f>
        <v>0</v>
      </c>
      <c r="AI8" s="2659"/>
      <c r="AJ8" s="2659"/>
      <c r="AK8" s="2659"/>
      <c r="AL8" s="2660"/>
      <c r="AM8" s="2658">
        <f>liczbaucz!J5</f>
        <v>0</v>
      </c>
      <c r="AN8" s="2659"/>
      <c r="AO8" s="2659"/>
      <c r="AP8" s="2659"/>
      <c r="AQ8" s="2660"/>
      <c r="AR8" s="2629"/>
      <c r="AS8" s="2630"/>
      <c r="AT8" s="2630"/>
      <c r="AU8" s="2630"/>
      <c r="AV8" s="2631"/>
      <c r="AW8" s="2636"/>
    </row>
    <row r="9" spans="2:49" ht="14.25" customHeight="1">
      <c r="B9" s="1776"/>
      <c r="C9" s="1780" t="s">
        <v>890</v>
      </c>
      <c r="D9" s="1787"/>
      <c r="E9" s="1788"/>
      <c r="F9" s="1788"/>
      <c r="G9" s="1788"/>
      <c r="H9" s="1789"/>
      <c r="I9" s="1787"/>
      <c r="J9" s="1788"/>
      <c r="K9" s="1788"/>
      <c r="L9" s="1788"/>
      <c r="M9" s="1789"/>
      <c r="N9" s="1787"/>
      <c r="O9" s="1788"/>
      <c r="P9" s="1788"/>
      <c r="Q9" s="1788"/>
      <c r="R9" s="1789"/>
      <c r="S9" s="1787"/>
      <c r="T9" s="1788"/>
      <c r="U9" s="1788"/>
      <c r="V9" s="1788"/>
      <c r="W9" s="1789"/>
      <c r="X9" s="1787"/>
      <c r="Y9" s="1790"/>
      <c r="Z9" s="1788"/>
      <c r="AA9" s="1788"/>
      <c r="AB9" s="1789"/>
      <c r="AC9" s="1787"/>
      <c r="AD9" s="1790"/>
      <c r="AE9" s="1788"/>
      <c r="AF9" s="1788"/>
      <c r="AG9" s="1789"/>
      <c r="AH9" s="1787"/>
      <c r="AI9" s="1790"/>
      <c r="AJ9" s="1788"/>
      <c r="AK9" s="1788"/>
      <c r="AL9" s="1789"/>
      <c r="AM9" s="1787"/>
      <c r="AN9" s="1790"/>
      <c r="AO9" s="1788"/>
      <c r="AP9" s="1788"/>
      <c r="AQ9" s="1789"/>
      <c r="AR9" s="2632"/>
      <c r="AS9" s="2633"/>
      <c r="AT9" s="2633"/>
      <c r="AU9" s="2633"/>
      <c r="AV9" s="2634"/>
      <c r="AW9" s="2637"/>
    </row>
    <row r="10" spans="2:49" ht="16.5" customHeight="1">
      <c r="B10" s="2648" t="s">
        <v>331</v>
      </c>
      <c r="C10" s="2649"/>
      <c r="D10" s="2666">
        <f>COUNTA(D12:H19,D21:H55)+D20</f>
        <v>0</v>
      </c>
      <c r="E10" s="2667"/>
      <c r="F10" s="2667"/>
      <c r="G10" s="2667"/>
      <c r="H10" s="2668"/>
      <c r="I10" s="2666">
        <f>COUNTA(I12:M19,I21:M55)+I20</f>
        <v>0</v>
      </c>
      <c r="J10" s="2667"/>
      <c r="K10" s="2667"/>
      <c r="L10" s="2667"/>
      <c r="M10" s="2668"/>
      <c r="N10" s="2666">
        <f t="shared" ref="N10" si="0">COUNTA(N12:R19,N21:R55)+N20</f>
        <v>0</v>
      </c>
      <c r="O10" s="2667"/>
      <c r="P10" s="2667"/>
      <c r="Q10" s="2667"/>
      <c r="R10" s="2668"/>
      <c r="S10" s="2666">
        <f t="shared" ref="S10" si="1">COUNTA(S12:W19,S21:W55)+S20</f>
        <v>0</v>
      </c>
      <c r="T10" s="2667"/>
      <c r="U10" s="2667"/>
      <c r="V10" s="2667"/>
      <c r="W10" s="2668"/>
      <c r="X10" s="2666">
        <f t="shared" ref="X10" si="2">COUNTA(X12:AB19,X21:AB55)+X20</f>
        <v>0</v>
      </c>
      <c r="Y10" s="2667"/>
      <c r="Z10" s="2667"/>
      <c r="AA10" s="2667"/>
      <c r="AB10" s="2668"/>
      <c r="AC10" s="2666">
        <f>COUNTA(AC12:AG19,AC21:AG55)+AC20</f>
        <v>0</v>
      </c>
      <c r="AD10" s="2667"/>
      <c r="AE10" s="2667"/>
      <c r="AF10" s="2667"/>
      <c r="AG10" s="2668"/>
      <c r="AH10" s="2666">
        <f t="shared" ref="AH10" si="3">COUNTA(AH12:AL19,AH21:AL55)+AH20</f>
        <v>0</v>
      </c>
      <c r="AI10" s="2667"/>
      <c r="AJ10" s="2667"/>
      <c r="AK10" s="2667"/>
      <c r="AL10" s="2668"/>
      <c r="AM10" s="2666">
        <f>COUNTA(AM12:AQ19,AM21:AQ55)+AM20</f>
        <v>0</v>
      </c>
      <c r="AN10" s="2667"/>
      <c r="AO10" s="2667"/>
      <c r="AP10" s="2667"/>
      <c r="AQ10" s="2668"/>
      <c r="AR10" s="2666">
        <f>COUNTA(AR12:AV19,AR21:AV55)+AR20</f>
        <v>0</v>
      </c>
      <c r="AS10" s="2667"/>
      <c r="AT10" s="2667"/>
      <c r="AU10" s="2667"/>
      <c r="AV10" s="2668"/>
      <c r="AW10" s="2669">
        <f>SUM(AW12:AW55)</f>
        <v>0</v>
      </c>
    </row>
    <row r="11" spans="2:49" ht="16.5" customHeight="1">
      <c r="B11" s="1775" t="s">
        <v>2</v>
      </c>
      <c r="C11" s="1700" t="s">
        <v>893</v>
      </c>
      <c r="D11" s="1703">
        <v>1</v>
      </c>
      <c r="E11" s="1699">
        <v>2</v>
      </c>
      <c r="F11" s="1699">
        <v>3</v>
      </c>
      <c r="G11" s="1699">
        <v>4</v>
      </c>
      <c r="H11" s="1704">
        <v>5</v>
      </c>
      <c r="I11" s="1703">
        <v>1</v>
      </c>
      <c r="J11" s="1699">
        <v>2</v>
      </c>
      <c r="K11" s="1699">
        <v>3</v>
      </c>
      <c r="L11" s="1699">
        <v>4</v>
      </c>
      <c r="M11" s="1704">
        <v>5</v>
      </c>
      <c r="N11" s="1703">
        <v>1</v>
      </c>
      <c r="O11" s="1699">
        <v>2</v>
      </c>
      <c r="P11" s="1699">
        <v>3</v>
      </c>
      <c r="Q11" s="1699">
        <v>4</v>
      </c>
      <c r="R11" s="1704">
        <v>5</v>
      </c>
      <c r="S11" s="1703">
        <v>1</v>
      </c>
      <c r="T11" s="1699">
        <v>2</v>
      </c>
      <c r="U11" s="1699">
        <v>3</v>
      </c>
      <c r="V11" s="1699">
        <v>4</v>
      </c>
      <c r="W11" s="1704">
        <v>5</v>
      </c>
      <c r="X11" s="1703">
        <v>1</v>
      </c>
      <c r="Y11" s="1699">
        <v>2</v>
      </c>
      <c r="Z11" s="1699">
        <v>3</v>
      </c>
      <c r="AA11" s="1699">
        <v>4</v>
      </c>
      <c r="AB11" s="1704">
        <v>5</v>
      </c>
      <c r="AC11" s="1703">
        <v>1</v>
      </c>
      <c r="AD11" s="1699">
        <v>2</v>
      </c>
      <c r="AE11" s="1699">
        <v>3</v>
      </c>
      <c r="AF11" s="1699">
        <v>4</v>
      </c>
      <c r="AG11" s="1704">
        <v>5</v>
      </c>
      <c r="AH11" s="1703">
        <v>1</v>
      </c>
      <c r="AI11" s="1699">
        <v>2</v>
      </c>
      <c r="AJ11" s="1699">
        <v>3</v>
      </c>
      <c r="AK11" s="1699">
        <v>4</v>
      </c>
      <c r="AL11" s="1704">
        <v>5</v>
      </c>
      <c r="AM11" s="1703">
        <v>1</v>
      </c>
      <c r="AN11" s="1699">
        <v>2</v>
      </c>
      <c r="AO11" s="1699">
        <v>3</v>
      </c>
      <c r="AP11" s="1699">
        <v>4</v>
      </c>
      <c r="AQ11" s="1704">
        <v>5</v>
      </c>
      <c r="AR11" s="1703">
        <v>1</v>
      </c>
      <c r="AS11" s="1699">
        <v>2</v>
      </c>
      <c r="AT11" s="1699">
        <v>3</v>
      </c>
      <c r="AU11" s="1699">
        <v>4</v>
      </c>
      <c r="AV11" s="1704">
        <v>5</v>
      </c>
      <c r="AW11" s="2670"/>
    </row>
    <row r="12" spans="2:49" ht="12.95" customHeight="1">
      <c r="B12" s="504">
        <v>1</v>
      </c>
      <c r="C12" s="1684" t="s">
        <v>242</v>
      </c>
      <c r="D12" s="1730"/>
      <c r="E12" s="1731"/>
      <c r="F12" s="1731"/>
      <c r="G12" s="1731"/>
      <c r="H12" s="1732"/>
      <c r="I12" s="1730"/>
      <c r="J12" s="1731"/>
      <c r="K12" s="1731"/>
      <c r="L12" s="1731"/>
      <c r="M12" s="1732"/>
      <c r="N12" s="1730"/>
      <c r="O12" s="1731"/>
      <c r="P12" s="1731"/>
      <c r="Q12" s="1731"/>
      <c r="R12" s="1732"/>
      <c r="S12" s="1730"/>
      <c r="T12" s="1731"/>
      <c r="U12" s="1731"/>
      <c r="V12" s="1731"/>
      <c r="W12" s="1732"/>
      <c r="X12" s="1730"/>
      <c r="Y12" s="1755"/>
      <c r="Z12" s="1731"/>
      <c r="AA12" s="1731"/>
      <c r="AB12" s="1732"/>
      <c r="AC12" s="1730"/>
      <c r="AD12" s="1755"/>
      <c r="AE12" s="1731"/>
      <c r="AF12" s="1731"/>
      <c r="AG12" s="1732"/>
      <c r="AH12" s="1730"/>
      <c r="AI12" s="1806"/>
      <c r="AJ12" s="1733"/>
      <c r="AK12" s="1733"/>
      <c r="AL12" s="1732"/>
      <c r="AM12" s="1734"/>
      <c r="AN12" s="1733"/>
      <c r="AO12" s="1733"/>
      <c r="AP12" s="1731"/>
      <c r="AQ12" s="1732"/>
      <c r="AR12" s="1734"/>
      <c r="AS12" s="1733"/>
      <c r="AT12" s="1733"/>
      <c r="AU12" s="1733"/>
      <c r="AV12" s="1732"/>
      <c r="AW12" s="1685">
        <f>COUNTA(D12:AV12)</f>
        <v>0</v>
      </c>
    </row>
    <row r="13" spans="2:49" ht="12.95" customHeight="1">
      <c r="B13" s="504">
        <v>2</v>
      </c>
      <c r="C13" s="1684" t="s">
        <v>283</v>
      </c>
      <c r="D13" s="1730"/>
      <c r="E13" s="1731"/>
      <c r="F13" s="1731"/>
      <c r="G13" s="1731"/>
      <c r="H13" s="1732"/>
      <c r="I13" s="1730"/>
      <c r="J13" s="1731"/>
      <c r="K13" s="1731"/>
      <c r="L13" s="1731"/>
      <c r="M13" s="1732"/>
      <c r="N13" s="1730"/>
      <c r="O13" s="1731"/>
      <c r="P13" s="1731"/>
      <c r="Q13" s="1731"/>
      <c r="R13" s="1732"/>
      <c r="S13" s="1730"/>
      <c r="T13" s="1731"/>
      <c r="U13" s="1731"/>
      <c r="V13" s="1731"/>
      <c r="W13" s="1732"/>
      <c r="X13" s="1730"/>
      <c r="Y13" s="1755"/>
      <c r="Z13" s="1731"/>
      <c r="AA13" s="1731"/>
      <c r="AB13" s="1732"/>
      <c r="AC13" s="1730"/>
      <c r="AD13" s="1755"/>
      <c r="AE13" s="1731"/>
      <c r="AF13" s="1731"/>
      <c r="AG13" s="1732"/>
      <c r="AH13" s="1730"/>
      <c r="AI13" s="1806"/>
      <c r="AJ13" s="1733"/>
      <c r="AK13" s="1733"/>
      <c r="AL13" s="1732"/>
      <c r="AM13" s="1734"/>
      <c r="AN13" s="1733"/>
      <c r="AO13" s="1733"/>
      <c r="AP13" s="1731"/>
      <c r="AQ13" s="1732"/>
      <c r="AR13" s="1734"/>
      <c r="AS13" s="1733"/>
      <c r="AT13" s="1733"/>
      <c r="AU13" s="1733"/>
      <c r="AV13" s="1732"/>
      <c r="AW13" s="1685">
        <f t="shared" ref="AW13:AW55" si="4">COUNTA(D13:AV13)</f>
        <v>0</v>
      </c>
    </row>
    <row r="14" spans="2:49" ht="12.95" customHeight="1">
      <c r="B14" s="504">
        <v>3</v>
      </c>
      <c r="C14" s="1684" t="s">
        <v>270</v>
      </c>
      <c r="D14" s="1730"/>
      <c r="E14" s="1731"/>
      <c r="F14" s="1731"/>
      <c r="G14" s="1731"/>
      <c r="H14" s="1732"/>
      <c r="I14" s="1730"/>
      <c r="J14" s="1731"/>
      <c r="K14" s="1731"/>
      <c r="L14" s="1731"/>
      <c r="M14" s="1732"/>
      <c r="N14" s="1730"/>
      <c r="O14" s="1731"/>
      <c r="P14" s="1731"/>
      <c r="Q14" s="1731"/>
      <c r="R14" s="1732"/>
      <c r="S14" s="1730"/>
      <c r="T14" s="1731"/>
      <c r="U14" s="1731"/>
      <c r="V14" s="1731"/>
      <c r="W14" s="1732"/>
      <c r="X14" s="1730"/>
      <c r="Y14" s="1755"/>
      <c r="Z14" s="1731"/>
      <c r="AA14" s="1731"/>
      <c r="AB14" s="1732"/>
      <c r="AC14" s="1730"/>
      <c r="AD14" s="1755"/>
      <c r="AE14" s="1731"/>
      <c r="AF14" s="1731"/>
      <c r="AG14" s="1732"/>
      <c r="AH14" s="1730"/>
      <c r="AI14" s="1806"/>
      <c r="AJ14" s="1733"/>
      <c r="AK14" s="1733"/>
      <c r="AL14" s="1732"/>
      <c r="AM14" s="1734"/>
      <c r="AN14" s="1733"/>
      <c r="AO14" s="1733"/>
      <c r="AP14" s="1731"/>
      <c r="AQ14" s="1732"/>
      <c r="AR14" s="1734"/>
      <c r="AS14" s="1733"/>
      <c r="AT14" s="1733"/>
      <c r="AU14" s="1733"/>
      <c r="AV14" s="1732"/>
      <c r="AW14" s="1685">
        <f t="shared" si="4"/>
        <v>0</v>
      </c>
    </row>
    <row r="15" spans="2:49" ht="12.95" customHeight="1">
      <c r="B15" s="504">
        <v>4</v>
      </c>
      <c r="C15" s="1684" t="s">
        <v>292</v>
      </c>
      <c r="D15" s="1730"/>
      <c r="E15" s="1731"/>
      <c r="F15" s="1731"/>
      <c r="G15" s="1731"/>
      <c r="H15" s="1732"/>
      <c r="I15" s="1730"/>
      <c r="J15" s="1731"/>
      <c r="K15" s="1731"/>
      <c r="L15" s="1731"/>
      <c r="M15" s="1732"/>
      <c r="N15" s="1730"/>
      <c r="O15" s="1731"/>
      <c r="P15" s="1731"/>
      <c r="Q15" s="1731"/>
      <c r="R15" s="1732"/>
      <c r="S15" s="1730"/>
      <c r="T15" s="1731"/>
      <c r="U15" s="1731"/>
      <c r="V15" s="1731"/>
      <c r="W15" s="1732"/>
      <c r="X15" s="1730"/>
      <c r="Y15" s="1755"/>
      <c r="Z15" s="1731"/>
      <c r="AA15" s="1731"/>
      <c r="AB15" s="1732"/>
      <c r="AC15" s="1730"/>
      <c r="AD15" s="1755"/>
      <c r="AE15" s="1731"/>
      <c r="AF15" s="1731"/>
      <c r="AG15" s="1732"/>
      <c r="AH15" s="1730"/>
      <c r="AI15" s="1806"/>
      <c r="AJ15" s="1733"/>
      <c r="AK15" s="1733"/>
      <c r="AL15" s="1732"/>
      <c r="AM15" s="1734"/>
      <c r="AN15" s="1733"/>
      <c r="AO15" s="1733"/>
      <c r="AP15" s="1731"/>
      <c r="AQ15" s="1732"/>
      <c r="AR15" s="1734"/>
      <c r="AS15" s="1733"/>
      <c r="AT15" s="1733"/>
      <c r="AU15" s="1733"/>
      <c r="AV15" s="1732"/>
      <c r="AW15" s="1685">
        <f t="shared" si="4"/>
        <v>0</v>
      </c>
    </row>
    <row r="16" spans="2:49" ht="12.95" customHeight="1">
      <c r="B16" s="504">
        <v>5</v>
      </c>
      <c r="C16" s="1684" t="s">
        <v>241</v>
      </c>
      <c r="D16" s="1730"/>
      <c r="E16" s="1731"/>
      <c r="F16" s="1731"/>
      <c r="G16" s="1731"/>
      <c r="H16" s="1732"/>
      <c r="I16" s="1730"/>
      <c r="J16" s="1731"/>
      <c r="K16" s="1731"/>
      <c r="L16" s="1731"/>
      <c r="M16" s="1732"/>
      <c r="N16" s="1730"/>
      <c r="O16" s="1731"/>
      <c r="P16" s="1731"/>
      <c r="Q16" s="1731"/>
      <c r="R16" s="1732"/>
      <c r="S16" s="1730"/>
      <c r="T16" s="1731"/>
      <c r="U16" s="1731"/>
      <c r="V16" s="1731"/>
      <c r="W16" s="1732"/>
      <c r="X16" s="1730"/>
      <c r="Y16" s="1755"/>
      <c r="Z16" s="1731"/>
      <c r="AA16" s="1731"/>
      <c r="AB16" s="1732"/>
      <c r="AC16" s="1730"/>
      <c r="AD16" s="1755"/>
      <c r="AE16" s="1731"/>
      <c r="AF16" s="1731"/>
      <c r="AG16" s="1732"/>
      <c r="AH16" s="1730"/>
      <c r="AI16" s="1806"/>
      <c r="AJ16" s="1733"/>
      <c r="AK16" s="1733"/>
      <c r="AL16" s="1732"/>
      <c r="AM16" s="1734"/>
      <c r="AN16" s="1733"/>
      <c r="AO16" s="1733"/>
      <c r="AP16" s="1731"/>
      <c r="AQ16" s="1732"/>
      <c r="AR16" s="1734"/>
      <c r="AS16" s="1733"/>
      <c r="AT16" s="1733"/>
      <c r="AU16" s="1733"/>
      <c r="AV16" s="1732"/>
      <c r="AW16" s="1685">
        <f t="shared" si="4"/>
        <v>0</v>
      </c>
    </row>
    <row r="17" spans="2:52" ht="12.95" customHeight="1">
      <c r="B17" s="504">
        <v>6</v>
      </c>
      <c r="C17" s="1684" t="s">
        <v>178</v>
      </c>
      <c r="D17" s="1730"/>
      <c r="E17" s="1731"/>
      <c r="F17" s="1731"/>
      <c r="G17" s="1731"/>
      <c r="H17" s="1732"/>
      <c r="I17" s="1730"/>
      <c r="J17" s="1731"/>
      <c r="K17" s="1731"/>
      <c r="L17" s="1731"/>
      <c r="M17" s="1732"/>
      <c r="N17" s="1730"/>
      <c r="O17" s="1731"/>
      <c r="P17" s="1731"/>
      <c r="Q17" s="1731"/>
      <c r="R17" s="1732"/>
      <c r="S17" s="1730"/>
      <c r="T17" s="1731"/>
      <c r="U17" s="1731"/>
      <c r="V17" s="1731"/>
      <c r="W17" s="1732"/>
      <c r="X17" s="1730"/>
      <c r="Y17" s="1755"/>
      <c r="Z17" s="1731"/>
      <c r="AA17" s="1731"/>
      <c r="AB17" s="1732"/>
      <c r="AC17" s="1730"/>
      <c r="AD17" s="1755"/>
      <c r="AE17" s="1731"/>
      <c r="AF17" s="1731"/>
      <c r="AG17" s="1732"/>
      <c r="AH17" s="1730"/>
      <c r="AI17" s="1806"/>
      <c r="AJ17" s="1733"/>
      <c r="AK17" s="1733"/>
      <c r="AL17" s="1732"/>
      <c r="AM17" s="1734"/>
      <c r="AN17" s="1733"/>
      <c r="AO17" s="1733"/>
      <c r="AP17" s="1731"/>
      <c r="AQ17" s="1732"/>
      <c r="AR17" s="1734"/>
      <c r="AS17" s="1733"/>
      <c r="AT17" s="1733"/>
      <c r="AU17" s="1733"/>
      <c r="AV17" s="1732"/>
      <c r="AW17" s="1685">
        <f t="shared" si="4"/>
        <v>0</v>
      </c>
    </row>
    <row r="18" spans="2:52" ht="12.95" customHeight="1">
      <c r="B18" s="504">
        <v>7</v>
      </c>
      <c r="C18" s="1684" t="s">
        <v>337</v>
      </c>
      <c r="D18" s="1730"/>
      <c r="E18" s="1731"/>
      <c r="F18" s="1731"/>
      <c r="G18" s="1731"/>
      <c r="H18" s="1732"/>
      <c r="I18" s="1730"/>
      <c r="J18" s="1731"/>
      <c r="K18" s="1731"/>
      <c r="L18" s="1731"/>
      <c r="M18" s="1732"/>
      <c r="N18" s="1730"/>
      <c r="O18" s="1731"/>
      <c r="P18" s="1731"/>
      <c r="Q18" s="1731"/>
      <c r="R18" s="1732"/>
      <c r="S18" s="1730"/>
      <c r="T18" s="1731"/>
      <c r="U18" s="1731"/>
      <c r="V18" s="1731"/>
      <c r="W18" s="1732"/>
      <c r="X18" s="1730"/>
      <c r="Y18" s="1755"/>
      <c r="Z18" s="1731"/>
      <c r="AA18" s="1731"/>
      <c r="AB18" s="1732"/>
      <c r="AC18" s="1730"/>
      <c r="AD18" s="1755"/>
      <c r="AE18" s="1731"/>
      <c r="AF18" s="1731"/>
      <c r="AG18" s="1732"/>
      <c r="AH18" s="1730"/>
      <c r="AI18" s="1806"/>
      <c r="AJ18" s="1733"/>
      <c r="AK18" s="1733"/>
      <c r="AL18" s="1732"/>
      <c r="AM18" s="1734"/>
      <c r="AN18" s="1733"/>
      <c r="AO18" s="1733"/>
      <c r="AP18" s="1731"/>
      <c r="AQ18" s="1732"/>
      <c r="AR18" s="1734"/>
      <c r="AS18" s="1733"/>
      <c r="AT18" s="1733"/>
      <c r="AU18" s="1733"/>
      <c r="AV18" s="1732"/>
      <c r="AW18" s="1685">
        <f t="shared" si="4"/>
        <v>0</v>
      </c>
    </row>
    <row r="19" spans="2:52" ht="12.95" customHeight="1">
      <c r="B19" s="504">
        <v>8</v>
      </c>
      <c r="C19" s="1701" t="s">
        <v>524</v>
      </c>
      <c r="D19" s="1730"/>
      <c r="E19" s="1731"/>
      <c r="F19" s="1731"/>
      <c r="G19" s="1731"/>
      <c r="H19" s="1732"/>
      <c r="I19" s="1730"/>
      <c r="J19" s="1731"/>
      <c r="K19" s="1731"/>
      <c r="L19" s="1731"/>
      <c r="M19" s="1732"/>
      <c r="N19" s="1730"/>
      <c r="O19" s="1731"/>
      <c r="P19" s="1731"/>
      <c r="Q19" s="1731"/>
      <c r="R19" s="1732"/>
      <c r="S19" s="1730"/>
      <c r="T19" s="1731"/>
      <c r="U19" s="1731"/>
      <c r="V19" s="1731"/>
      <c r="W19" s="1732"/>
      <c r="X19" s="1730"/>
      <c r="Y19" s="1755"/>
      <c r="Z19" s="1731"/>
      <c r="AA19" s="1731"/>
      <c r="AB19" s="1732"/>
      <c r="AC19" s="1730"/>
      <c r="AD19" s="1755"/>
      <c r="AE19" s="1731"/>
      <c r="AF19" s="1731"/>
      <c r="AG19" s="1732"/>
      <c r="AH19" s="1730"/>
      <c r="AI19" s="1806"/>
      <c r="AJ19" s="1733"/>
      <c r="AK19" s="1733"/>
      <c r="AL19" s="1732"/>
      <c r="AM19" s="1734"/>
      <c r="AN19" s="1733"/>
      <c r="AO19" s="1733"/>
      <c r="AP19" s="1731"/>
      <c r="AQ19" s="1732"/>
      <c r="AR19" s="1734"/>
      <c r="AS19" s="1733"/>
      <c r="AT19" s="1733"/>
      <c r="AU19" s="1733"/>
      <c r="AV19" s="1732"/>
      <c r="AW19" s="1685">
        <f t="shared" si="4"/>
        <v>0</v>
      </c>
      <c r="AZ19" s="1705"/>
    </row>
    <row r="20" spans="2:52" ht="12.95" customHeight="1">
      <c r="B20" s="504">
        <v>9</v>
      </c>
      <c r="C20" s="1847" t="s">
        <v>648</v>
      </c>
      <c r="D20" s="2671">
        <f>D57</f>
        <v>0</v>
      </c>
      <c r="E20" s="2672"/>
      <c r="F20" s="2672"/>
      <c r="G20" s="2672"/>
      <c r="H20" s="2673"/>
      <c r="I20" s="2671">
        <f t="shared" ref="I20:N20" si="5">I57</f>
        <v>0</v>
      </c>
      <c r="J20" s="2672"/>
      <c r="K20" s="2672"/>
      <c r="L20" s="2672"/>
      <c r="M20" s="2673"/>
      <c r="N20" s="2671">
        <f t="shared" si="5"/>
        <v>0</v>
      </c>
      <c r="O20" s="2672"/>
      <c r="P20" s="2672"/>
      <c r="Q20" s="2672"/>
      <c r="R20" s="2673"/>
      <c r="S20" s="1799"/>
      <c r="T20" s="1800"/>
      <c r="U20" s="1800"/>
      <c r="V20" s="1800"/>
      <c r="W20" s="1801"/>
      <c r="X20" s="1799"/>
      <c r="Y20" s="1800"/>
      <c r="Z20" s="1800"/>
      <c r="AA20" s="1800"/>
      <c r="AB20" s="1801"/>
      <c r="AC20" s="1802"/>
      <c r="AD20" s="1803"/>
      <c r="AE20" s="1803"/>
      <c r="AF20" s="1803"/>
      <c r="AG20" s="1804"/>
      <c r="AH20" s="1802"/>
      <c r="AI20" s="1803"/>
      <c r="AJ20" s="1803"/>
      <c r="AK20" s="1803"/>
      <c r="AL20" s="1804"/>
      <c r="AM20" s="1802"/>
      <c r="AN20" s="1814"/>
      <c r="AO20" s="1803"/>
      <c r="AP20" s="1803"/>
      <c r="AQ20" s="1804"/>
      <c r="AR20" s="1802"/>
      <c r="AS20" s="1803"/>
      <c r="AT20" s="1803"/>
      <c r="AU20" s="1803"/>
      <c r="AV20" s="1804"/>
      <c r="AW20" s="1685">
        <f>SUM(D20:AV20)</f>
        <v>0</v>
      </c>
    </row>
    <row r="21" spans="2:52" ht="12.95" customHeight="1">
      <c r="B21" s="504">
        <v>10</v>
      </c>
      <c r="C21" s="1684" t="s">
        <v>62</v>
      </c>
      <c r="D21" s="1730"/>
      <c r="E21" s="1731"/>
      <c r="F21" s="1731"/>
      <c r="G21" s="1731"/>
      <c r="H21" s="1732"/>
      <c r="I21" s="1730"/>
      <c r="J21" s="1731"/>
      <c r="K21" s="1731"/>
      <c r="L21" s="1731"/>
      <c r="M21" s="1732"/>
      <c r="N21" s="1730"/>
      <c r="O21" s="1731"/>
      <c r="P21" s="1731"/>
      <c r="Q21" s="1731"/>
      <c r="R21" s="1732"/>
      <c r="S21" s="1730"/>
      <c r="T21" s="1731"/>
      <c r="U21" s="1731"/>
      <c r="V21" s="1731"/>
      <c r="W21" s="1732"/>
      <c r="X21" s="1730"/>
      <c r="Y21" s="1755"/>
      <c r="Z21" s="1731"/>
      <c r="AA21" s="1731"/>
      <c r="AB21" s="1732"/>
      <c r="AC21" s="1730"/>
      <c r="AD21" s="1755"/>
      <c r="AE21" s="1731"/>
      <c r="AF21" s="1731"/>
      <c r="AG21" s="1732"/>
      <c r="AH21" s="1730"/>
      <c r="AI21" s="1806"/>
      <c r="AJ21" s="1733"/>
      <c r="AK21" s="1733"/>
      <c r="AL21" s="1732"/>
      <c r="AM21" s="1734"/>
      <c r="AN21" s="1733"/>
      <c r="AO21" s="1733"/>
      <c r="AP21" s="1731"/>
      <c r="AQ21" s="1732"/>
      <c r="AR21" s="1734"/>
      <c r="AS21" s="1733"/>
      <c r="AT21" s="1733"/>
      <c r="AU21" s="1733"/>
      <c r="AV21" s="1732"/>
      <c r="AW21" s="1685">
        <f t="shared" si="4"/>
        <v>0</v>
      </c>
    </row>
    <row r="22" spans="2:52" ht="12.95" customHeight="1">
      <c r="B22" s="504">
        <v>11</v>
      </c>
      <c r="C22" s="1684" t="s">
        <v>63</v>
      </c>
      <c r="D22" s="1730"/>
      <c r="E22" s="1731"/>
      <c r="F22" s="1731"/>
      <c r="G22" s="1731"/>
      <c r="H22" s="1732"/>
      <c r="I22" s="1730"/>
      <c r="J22" s="1731"/>
      <c r="K22" s="1731"/>
      <c r="L22" s="1731"/>
      <c r="M22" s="1732"/>
      <c r="N22" s="1730"/>
      <c r="O22" s="1731"/>
      <c r="P22" s="1731"/>
      <c r="Q22" s="1731"/>
      <c r="R22" s="1732"/>
      <c r="S22" s="1730"/>
      <c r="T22" s="1731"/>
      <c r="U22" s="1731"/>
      <c r="V22" s="1731"/>
      <c r="W22" s="1732"/>
      <c r="X22" s="1730"/>
      <c r="Y22" s="1755"/>
      <c r="Z22" s="1731"/>
      <c r="AA22" s="1731"/>
      <c r="AB22" s="1732"/>
      <c r="AC22" s="1730"/>
      <c r="AD22" s="1755"/>
      <c r="AE22" s="1731"/>
      <c r="AF22" s="1731"/>
      <c r="AG22" s="1732"/>
      <c r="AH22" s="1730"/>
      <c r="AI22" s="1806"/>
      <c r="AJ22" s="1733"/>
      <c r="AK22" s="1733"/>
      <c r="AL22" s="1732"/>
      <c r="AM22" s="1734"/>
      <c r="AN22" s="1733"/>
      <c r="AO22" s="1733"/>
      <c r="AP22" s="1731"/>
      <c r="AQ22" s="1732"/>
      <c r="AR22" s="1734"/>
      <c r="AS22" s="1733"/>
      <c r="AT22" s="1733"/>
      <c r="AU22" s="1733"/>
      <c r="AV22" s="1732"/>
      <c r="AW22" s="1685">
        <f t="shared" si="4"/>
        <v>0</v>
      </c>
    </row>
    <row r="23" spans="2:52" ht="12.95" customHeight="1">
      <c r="B23" s="504">
        <v>12</v>
      </c>
      <c r="C23" s="1684" t="s">
        <v>58</v>
      </c>
      <c r="D23" s="1730"/>
      <c r="E23" s="1731"/>
      <c r="F23" s="1731"/>
      <c r="G23" s="1731"/>
      <c r="H23" s="1732"/>
      <c r="I23" s="1730"/>
      <c r="J23" s="1731"/>
      <c r="K23" s="1731"/>
      <c r="L23" s="1731"/>
      <c r="M23" s="1732"/>
      <c r="N23" s="1730"/>
      <c r="O23" s="1731"/>
      <c r="P23" s="1731"/>
      <c r="Q23" s="1731"/>
      <c r="R23" s="1732"/>
      <c r="S23" s="1730"/>
      <c r="T23" s="1731"/>
      <c r="U23" s="1731"/>
      <c r="V23" s="1731"/>
      <c r="W23" s="1732"/>
      <c r="X23" s="1730"/>
      <c r="Y23" s="1755"/>
      <c r="Z23" s="1731"/>
      <c r="AA23" s="1731"/>
      <c r="AB23" s="1732"/>
      <c r="AC23" s="1730"/>
      <c r="AD23" s="1755"/>
      <c r="AE23" s="1731"/>
      <c r="AF23" s="1731"/>
      <c r="AG23" s="1732"/>
      <c r="AH23" s="1730"/>
      <c r="AI23" s="1806"/>
      <c r="AJ23" s="1733"/>
      <c r="AK23" s="1733"/>
      <c r="AL23" s="1732"/>
      <c r="AM23" s="1734"/>
      <c r="AN23" s="1733"/>
      <c r="AO23" s="1733"/>
      <c r="AP23" s="1731"/>
      <c r="AQ23" s="1732"/>
      <c r="AR23" s="1734"/>
      <c r="AS23" s="1733"/>
      <c r="AT23" s="1733"/>
      <c r="AU23" s="1733"/>
      <c r="AV23" s="1732"/>
      <c r="AW23" s="1685">
        <f t="shared" si="4"/>
        <v>0</v>
      </c>
    </row>
    <row r="24" spans="2:52" ht="12.95" customHeight="1">
      <c r="B24" s="504">
        <v>13</v>
      </c>
      <c r="C24" s="1684" t="s">
        <v>328</v>
      </c>
      <c r="D24" s="1730"/>
      <c r="E24" s="1731"/>
      <c r="F24" s="1731"/>
      <c r="G24" s="1731"/>
      <c r="H24" s="1732"/>
      <c r="I24" s="1730"/>
      <c r="J24" s="1731"/>
      <c r="K24" s="1731"/>
      <c r="L24" s="1731"/>
      <c r="M24" s="1732"/>
      <c r="N24" s="1730"/>
      <c r="O24" s="1731"/>
      <c r="P24" s="1731"/>
      <c r="Q24" s="1731"/>
      <c r="R24" s="1732"/>
      <c r="S24" s="1730"/>
      <c r="T24" s="1731"/>
      <c r="U24" s="1731"/>
      <c r="V24" s="1731"/>
      <c r="W24" s="1732"/>
      <c r="X24" s="1730"/>
      <c r="Y24" s="1755"/>
      <c r="Z24" s="1731"/>
      <c r="AA24" s="1731"/>
      <c r="AB24" s="1732"/>
      <c r="AC24" s="1730"/>
      <c r="AD24" s="1755"/>
      <c r="AE24" s="1731"/>
      <c r="AF24" s="1731"/>
      <c r="AG24" s="1732"/>
      <c r="AH24" s="1730"/>
      <c r="AI24" s="1806"/>
      <c r="AJ24" s="1733"/>
      <c r="AK24" s="1733"/>
      <c r="AL24" s="1732"/>
      <c r="AM24" s="1734"/>
      <c r="AN24" s="1733"/>
      <c r="AO24" s="1733"/>
      <c r="AP24" s="1731"/>
      <c r="AQ24" s="1732"/>
      <c r="AR24" s="1734"/>
      <c r="AS24" s="1733"/>
      <c r="AT24" s="1733"/>
      <c r="AU24" s="1733"/>
      <c r="AV24" s="1732"/>
      <c r="AW24" s="1685">
        <f t="shared" si="4"/>
        <v>0</v>
      </c>
    </row>
    <row r="25" spans="2:52" ht="12.95" customHeight="1">
      <c r="B25" s="504">
        <v>14</v>
      </c>
      <c r="C25" s="1684" t="s">
        <v>60</v>
      </c>
      <c r="D25" s="1730"/>
      <c r="E25" s="1731"/>
      <c r="F25" s="1731"/>
      <c r="G25" s="1731"/>
      <c r="H25" s="1732"/>
      <c r="I25" s="1730"/>
      <c r="J25" s="1731"/>
      <c r="K25" s="1731"/>
      <c r="L25" s="1731"/>
      <c r="M25" s="1732"/>
      <c r="N25" s="1730"/>
      <c r="O25" s="1731"/>
      <c r="P25" s="1731"/>
      <c r="Q25" s="1731"/>
      <c r="R25" s="1732"/>
      <c r="S25" s="1730"/>
      <c r="T25" s="1731"/>
      <c r="U25" s="1731"/>
      <c r="V25" s="1731"/>
      <c r="W25" s="1732"/>
      <c r="X25" s="1730"/>
      <c r="Y25" s="1755"/>
      <c r="Z25" s="1731"/>
      <c r="AA25" s="1731"/>
      <c r="AB25" s="1732"/>
      <c r="AC25" s="1730"/>
      <c r="AD25" s="1755"/>
      <c r="AE25" s="1731"/>
      <c r="AF25" s="1731"/>
      <c r="AG25" s="1732"/>
      <c r="AH25" s="1730"/>
      <c r="AI25" s="1806"/>
      <c r="AJ25" s="1733"/>
      <c r="AK25" s="1733"/>
      <c r="AL25" s="1732"/>
      <c r="AM25" s="1734"/>
      <c r="AN25" s="1733"/>
      <c r="AO25" s="1733"/>
      <c r="AP25" s="1731"/>
      <c r="AQ25" s="1732"/>
      <c r="AR25" s="1734"/>
      <c r="AS25" s="1733"/>
      <c r="AT25" s="1733"/>
      <c r="AU25" s="1733"/>
      <c r="AV25" s="1732"/>
      <c r="AW25" s="1685">
        <f t="shared" si="4"/>
        <v>0</v>
      </c>
    </row>
    <row r="26" spans="2:52" ht="12.95" customHeight="1">
      <c r="B26" s="504">
        <v>15</v>
      </c>
      <c r="C26" s="1684" t="s">
        <v>243</v>
      </c>
      <c r="D26" s="1730"/>
      <c r="E26" s="1731"/>
      <c r="F26" s="1731"/>
      <c r="G26" s="1731"/>
      <c r="H26" s="1732"/>
      <c r="I26" s="1730"/>
      <c r="J26" s="1731"/>
      <c r="K26" s="1731"/>
      <c r="L26" s="1731"/>
      <c r="M26" s="1732"/>
      <c r="N26" s="1730"/>
      <c r="O26" s="1731"/>
      <c r="P26" s="1731"/>
      <c r="Q26" s="1731"/>
      <c r="R26" s="1732"/>
      <c r="S26" s="1730"/>
      <c r="T26" s="1731"/>
      <c r="U26" s="1731"/>
      <c r="V26" s="1731"/>
      <c r="W26" s="1732"/>
      <c r="X26" s="1730"/>
      <c r="Y26" s="1755"/>
      <c r="Z26" s="1731"/>
      <c r="AA26" s="1731"/>
      <c r="AB26" s="1732"/>
      <c r="AC26" s="1730"/>
      <c r="AD26" s="1755"/>
      <c r="AE26" s="1731"/>
      <c r="AF26" s="1731"/>
      <c r="AG26" s="1732"/>
      <c r="AH26" s="1730"/>
      <c r="AI26" s="1806"/>
      <c r="AJ26" s="1733"/>
      <c r="AK26" s="1733"/>
      <c r="AL26" s="1732"/>
      <c r="AM26" s="1734"/>
      <c r="AN26" s="1733"/>
      <c r="AO26" s="1733"/>
      <c r="AP26" s="1731"/>
      <c r="AQ26" s="1732"/>
      <c r="AR26" s="1734"/>
      <c r="AS26" s="1733"/>
      <c r="AT26" s="1733"/>
      <c r="AU26" s="1733"/>
      <c r="AV26" s="1732"/>
      <c r="AW26" s="1685">
        <f t="shared" si="4"/>
        <v>0</v>
      </c>
    </row>
    <row r="27" spans="2:52" ht="12.95" customHeight="1">
      <c r="B27" s="504">
        <v>16</v>
      </c>
      <c r="C27" s="1684" t="s">
        <v>244</v>
      </c>
      <c r="D27" s="1730"/>
      <c r="E27" s="1731"/>
      <c r="F27" s="1731"/>
      <c r="G27" s="1731"/>
      <c r="H27" s="1732"/>
      <c r="I27" s="1730"/>
      <c r="J27" s="1731"/>
      <c r="K27" s="1731"/>
      <c r="L27" s="1731"/>
      <c r="M27" s="1732"/>
      <c r="N27" s="1730"/>
      <c r="O27" s="1731"/>
      <c r="P27" s="1731"/>
      <c r="Q27" s="1731"/>
      <c r="R27" s="1732"/>
      <c r="S27" s="1730"/>
      <c r="T27" s="1731"/>
      <c r="U27" s="1731"/>
      <c r="V27" s="1731"/>
      <c r="W27" s="1732"/>
      <c r="X27" s="1730"/>
      <c r="Y27" s="1755"/>
      <c r="Z27" s="1731"/>
      <c r="AA27" s="1731"/>
      <c r="AB27" s="1732"/>
      <c r="AC27" s="1730"/>
      <c r="AD27" s="1755"/>
      <c r="AE27" s="1731"/>
      <c r="AF27" s="1731"/>
      <c r="AG27" s="1732"/>
      <c r="AH27" s="1730"/>
      <c r="AI27" s="1806"/>
      <c r="AJ27" s="1733"/>
      <c r="AK27" s="1733"/>
      <c r="AL27" s="1732"/>
      <c r="AM27" s="1734"/>
      <c r="AN27" s="1733"/>
      <c r="AO27" s="1733"/>
      <c r="AP27" s="1731"/>
      <c r="AQ27" s="1732"/>
      <c r="AR27" s="1734"/>
      <c r="AS27" s="1733"/>
      <c r="AT27" s="1733"/>
      <c r="AU27" s="1733"/>
      <c r="AV27" s="1732"/>
      <c r="AW27" s="1685">
        <f t="shared" si="4"/>
        <v>0</v>
      </c>
    </row>
    <row r="28" spans="2:52" ht="12.95" customHeight="1">
      <c r="B28" s="504">
        <v>17</v>
      </c>
      <c r="C28" s="1684" t="s">
        <v>61</v>
      </c>
      <c r="D28" s="1730"/>
      <c r="E28" s="1731"/>
      <c r="F28" s="1731"/>
      <c r="G28" s="1731"/>
      <c r="H28" s="1732"/>
      <c r="I28" s="1730"/>
      <c r="J28" s="1731"/>
      <c r="K28" s="1731"/>
      <c r="L28" s="1731"/>
      <c r="M28" s="1732"/>
      <c r="N28" s="1730"/>
      <c r="O28" s="1731"/>
      <c r="P28" s="1731"/>
      <c r="Q28" s="1731"/>
      <c r="R28" s="1732"/>
      <c r="S28" s="1730"/>
      <c r="T28" s="1731"/>
      <c r="U28" s="1731"/>
      <c r="V28" s="1731"/>
      <c r="W28" s="1732"/>
      <c r="X28" s="1730"/>
      <c r="Y28" s="1755"/>
      <c r="Z28" s="1731"/>
      <c r="AA28" s="1731"/>
      <c r="AB28" s="1732"/>
      <c r="AC28" s="1730"/>
      <c r="AD28" s="1755"/>
      <c r="AE28" s="1731"/>
      <c r="AF28" s="1731"/>
      <c r="AG28" s="1732"/>
      <c r="AH28" s="1730"/>
      <c r="AI28" s="1806"/>
      <c r="AJ28" s="1733"/>
      <c r="AK28" s="1733"/>
      <c r="AL28" s="1732"/>
      <c r="AM28" s="1734"/>
      <c r="AN28" s="1733"/>
      <c r="AO28" s="1733"/>
      <c r="AP28" s="1731"/>
      <c r="AQ28" s="1732"/>
      <c r="AR28" s="1734"/>
      <c r="AS28" s="1733"/>
      <c r="AT28" s="1733"/>
      <c r="AU28" s="1733"/>
      <c r="AV28" s="1732"/>
      <c r="AW28" s="1685">
        <f t="shared" si="4"/>
        <v>0</v>
      </c>
    </row>
    <row r="29" spans="2:52" ht="12.95" customHeight="1">
      <c r="B29" s="504">
        <v>18</v>
      </c>
      <c r="C29" s="1684" t="s">
        <v>143</v>
      </c>
      <c r="D29" s="1730"/>
      <c r="E29" s="1731"/>
      <c r="F29" s="1731"/>
      <c r="G29" s="1731"/>
      <c r="H29" s="1732"/>
      <c r="I29" s="1730"/>
      <c r="J29" s="1731"/>
      <c r="K29" s="1731"/>
      <c r="L29" s="1731"/>
      <c r="M29" s="1732"/>
      <c r="N29" s="1730"/>
      <c r="O29" s="1731"/>
      <c r="P29" s="1731"/>
      <c r="Q29" s="1731"/>
      <c r="R29" s="1732"/>
      <c r="S29" s="1730"/>
      <c r="T29" s="1731"/>
      <c r="U29" s="1731"/>
      <c r="V29" s="1731"/>
      <c r="W29" s="1732"/>
      <c r="X29" s="1730"/>
      <c r="Y29" s="1755"/>
      <c r="Z29" s="1731"/>
      <c r="AA29" s="1731"/>
      <c r="AB29" s="1732"/>
      <c r="AC29" s="1730"/>
      <c r="AD29" s="1755"/>
      <c r="AE29" s="1731"/>
      <c r="AF29" s="1731"/>
      <c r="AG29" s="1732"/>
      <c r="AH29" s="1730"/>
      <c r="AI29" s="1806"/>
      <c r="AJ29" s="1733"/>
      <c r="AK29" s="1733"/>
      <c r="AL29" s="1732"/>
      <c r="AM29" s="1734"/>
      <c r="AN29" s="1733"/>
      <c r="AO29" s="1733"/>
      <c r="AP29" s="1731"/>
      <c r="AQ29" s="1732"/>
      <c r="AR29" s="1734"/>
      <c r="AS29" s="1733"/>
      <c r="AT29" s="1733"/>
      <c r="AU29" s="1733"/>
      <c r="AV29" s="1732"/>
      <c r="AW29" s="1685">
        <f t="shared" si="4"/>
        <v>0</v>
      </c>
    </row>
    <row r="30" spans="2:52" ht="12.95" customHeight="1">
      <c r="B30" s="504">
        <v>19</v>
      </c>
      <c r="C30" s="1684" t="s">
        <v>557</v>
      </c>
      <c r="D30" s="1730"/>
      <c r="E30" s="1731"/>
      <c r="F30" s="1731"/>
      <c r="G30" s="1731"/>
      <c r="H30" s="1732"/>
      <c r="I30" s="1730"/>
      <c r="J30" s="1731"/>
      <c r="K30" s="1731"/>
      <c r="L30" s="1731"/>
      <c r="M30" s="1732"/>
      <c r="N30" s="1730"/>
      <c r="O30" s="1731"/>
      <c r="P30" s="1731"/>
      <c r="Q30" s="1731"/>
      <c r="R30" s="1732"/>
      <c r="S30" s="1730"/>
      <c r="T30" s="1731"/>
      <c r="U30" s="1731"/>
      <c r="V30" s="1731"/>
      <c r="W30" s="1732"/>
      <c r="X30" s="1730"/>
      <c r="Y30" s="1755"/>
      <c r="Z30" s="1731"/>
      <c r="AA30" s="1731"/>
      <c r="AB30" s="1732"/>
      <c r="AC30" s="1730"/>
      <c r="AD30" s="1755"/>
      <c r="AE30" s="1731"/>
      <c r="AF30" s="1731"/>
      <c r="AG30" s="1732"/>
      <c r="AH30" s="1730"/>
      <c r="AI30" s="1806"/>
      <c r="AJ30" s="1733"/>
      <c r="AK30" s="1733"/>
      <c r="AL30" s="1732"/>
      <c r="AM30" s="1734"/>
      <c r="AN30" s="1733"/>
      <c r="AO30" s="1733"/>
      <c r="AP30" s="1731"/>
      <c r="AQ30" s="1732"/>
      <c r="AR30" s="1734"/>
      <c r="AS30" s="1733"/>
      <c r="AT30" s="1733"/>
      <c r="AU30" s="1733"/>
      <c r="AV30" s="1732"/>
      <c r="AW30" s="1685">
        <f t="shared" si="4"/>
        <v>0</v>
      </c>
    </row>
    <row r="31" spans="2:52" ht="12.95" customHeight="1">
      <c r="B31" s="504">
        <v>20</v>
      </c>
      <c r="C31" s="1684" t="s">
        <v>473</v>
      </c>
      <c r="D31" s="1730"/>
      <c r="E31" s="1731"/>
      <c r="F31" s="1731"/>
      <c r="G31" s="1731"/>
      <c r="H31" s="1732"/>
      <c r="I31" s="1730"/>
      <c r="J31" s="1731"/>
      <c r="K31" s="1731"/>
      <c r="L31" s="1731"/>
      <c r="M31" s="1732"/>
      <c r="N31" s="1730"/>
      <c r="O31" s="1731"/>
      <c r="P31" s="1731"/>
      <c r="Q31" s="1731"/>
      <c r="R31" s="1732"/>
      <c r="S31" s="1730"/>
      <c r="T31" s="1731"/>
      <c r="U31" s="1731"/>
      <c r="V31" s="1731"/>
      <c r="W31" s="1732"/>
      <c r="X31" s="1730"/>
      <c r="Y31" s="1755"/>
      <c r="Z31" s="1731"/>
      <c r="AA31" s="1731"/>
      <c r="AB31" s="1732"/>
      <c r="AC31" s="1730"/>
      <c r="AD31" s="1755"/>
      <c r="AE31" s="1731"/>
      <c r="AF31" s="1731"/>
      <c r="AG31" s="1732"/>
      <c r="AH31" s="1730"/>
      <c r="AI31" s="1806"/>
      <c r="AJ31" s="1733"/>
      <c r="AK31" s="1733"/>
      <c r="AL31" s="1732"/>
      <c r="AM31" s="1734"/>
      <c r="AN31" s="1733"/>
      <c r="AO31" s="1733"/>
      <c r="AP31" s="1731"/>
      <c r="AQ31" s="1732"/>
      <c r="AR31" s="1734"/>
      <c r="AS31" s="1733"/>
      <c r="AT31" s="1733"/>
      <c r="AU31" s="1733"/>
      <c r="AV31" s="1732"/>
      <c r="AW31" s="1685">
        <f t="shared" si="4"/>
        <v>0</v>
      </c>
    </row>
    <row r="32" spans="2:52" ht="12.95" customHeight="1">
      <c r="B32" s="504">
        <v>21</v>
      </c>
      <c r="C32" s="1684" t="s">
        <v>59</v>
      </c>
      <c r="D32" s="1735"/>
      <c r="E32" s="1736"/>
      <c r="F32" s="1736"/>
      <c r="G32" s="1736"/>
      <c r="H32" s="1737"/>
      <c r="I32" s="1735"/>
      <c r="J32" s="1736"/>
      <c r="K32" s="1736"/>
      <c r="L32" s="1736"/>
      <c r="M32" s="1737"/>
      <c r="N32" s="1735"/>
      <c r="O32" s="1736"/>
      <c r="P32" s="1736"/>
      <c r="Q32" s="1736"/>
      <c r="R32" s="1737"/>
      <c r="S32" s="1735"/>
      <c r="T32" s="1736"/>
      <c r="U32" s="1736"/>
      <c r="V32" s="1736"/>
      <c r="W32" s="1737"/>
      <c r="X32" s="1735"/>
      <c r="Y32" s="1809"/>
      <c r="Z32" s="1736"/>
      <c r="AA32" s="1736"/>
      <c r="AB32" s="1737"/>
      <c r="AC32" s="1735"/>
      <c r="AD32" s="1809"/>
      <c r="AE32" s="1736"/>
      <c r="AF32" s="1736"/>
      <c r="AG32" s="1737"/>
      <c r="AH32" s="1735"/>
      <c r="AI32" s="1808"/>
      <c r="AJ32" s="1738"/>
      <c r="AK32" s="1738"/>
      <c r="AL32" s="1737"/>
      <c r="AM32" s="1739"/>
      <c r="AN32" s="1738"/>
      <c r="AO32" s="1738"/>
      <c r="AP32" s="1736"/>
      <c r="AQ32" s="1737"/>
      <c r="AR32" s="1739"/>
      <c r="AS32" s="1738"/>
      <c r="AT32" s="1738"/>
      <c r="AU32" s="1738"/>
      <c r="AV32" s="1737"/>
      <c r="AW32" s="1685">
        <f t="shared" si="4"/>
        <v>0</v>
      </c>
    </row>
    <row r="33" spans="2:49" ht="12.95" customHeight="1">
      <c r="B33" s="504">
        <v>22</v>
      </c>
      <c r="C33" s="1848" t="s">
        <v>140</v>
      </c>
      <c r="D33" s="1735"/>
      <c r="E33" s="1736"/>
      <c r="F33" s="1736"/>
      <c r="G33" s="1736"/>
      <c r="H33" s="1737"/>
      <c r="I33" s="1735"/>
      <c r="J33" s="1736"/>
      <c r="K33" s="1736"/>
      <c r="L33" s="1736"/>
      <c r="M33" s="1737"/>
      <c r="N33" s="1735"/>
      <c r="O33" s="1736"/>
      <c r="P33" s="1736"/>
      <c r="Q33" s="1736"/>
      <c r="R33" s="1737"/>
      <c r="S33" s="1735"/>
      <c r="T33" s="1736"/>
      <c r="U33" s="1736"/>
      <c r="V33" s="1736"/>
      <c r="W33" s="1737"/>
      <c r="X33" s="1735"/>
      <c r="Y33" s="1809"/>
      <c r="Z33" s="1736"/>
      <c r="AA33" s="1736"/>
      <c r="AB33" s="1737"/>
      <c r="AC33" s="1735"/>
      <c r="AD33" s="1809"/>
      <c r="AE33" s="1736"/>
      <c r="AF33" s="1736"/>
      <c r="AG33" s="1737"/>
      <c r="AH33" s="1735"/>
      <c r="AI33" s="1808"/>
      <c r="AJ33" s="1738"/>
      <c r="AK33" s="1738"/>
      <c r="AL33" s="1737"/>
      <c r="AM33" s="1739"/>
      <c r="AN33" s="1738"/>
      <c r="AO33" s="1738"/>
      <c r="AP33" s="1736"/>
      <c r="AQ33" s="1737"/>
      <c r="AR33" s="1739"/>
      <c r="AS33" s="1738"/>
      <c r="AT33" s="1738"/>
      <c r="AU33" s="1738"/>
      <c r="AV33" s="1737"/>
      <c r="AW33" s="1685">
        <f t="shared" si="4"/>
        <v>0</v>
      </c>
    </row>
    <row r="34" spans="2:49" ht="12.95" customHeight="1">
      <c r="B34" s="504">
        <v>23</v>
      </c>
      <c r="C34" s="1849" t="s">
        <v>740</v>
      </c>
      <c r="D34" s="1735"/>
      <c r="E34" s="1736"/>
      <c r="F34" s="1736"/>
      <c r="G34" s="1736"/>
      <c r="H34" s="1737"/>
      <c r="I34" s="1735"/>
      <c r="J34" s="1736"/>
      <c r="K34" s="1736"/>
      <c r="L34" s="1736"/>
      <c r="M34" s="1737"/>
      <c r="N34" s="1735"/>
      <c r="O34" s="1736"/>
      <c r="P34" s="1736"/>
      <c r="Q34" s="1736"/>
      <c r="R34" s="1737"/>
      <c r="S34" s="1735"/>
      <c r="T34" s="1736"/>
      <c r="U34" s="1736"/>
      <c r="V34" s="1736"/>
      <c r="W34" s="1737"/>
      <c r="X34" s="1735"/>
      <c r="Y34" s="1809"/>
      <c r="Z34" s="1736"/>
      <c r="AA34" s="1736"/>
      <c r="AB34" s="1737"/>
      <c r="AC34" s="1735"/>
      <c r="AD34" s="1809"/>
      <c r="AE34" s="1736"/>
      <c r="AF34" s="1736"/>
      <c r="AG34" s="1737"/>
      <c r="AH34" s="1735"/>
      <c r="AI34" s="1808"/>
      <c r="AJ34" s="1738"/>
      <c r="AK34" s="1738"/>
      <c r="AL34" s="1737"/>
      <c r="AM34" s="1739"/>
      <c r="AN34" s="1738"/>
      <c r="AO34" s="1738"/>
      <c r="AP34" s="1736"/>
      <c r="AQ34" s="1737"/>
      <c r="AR34" s="1739"/>
      <c r="AS34" s="1738"/>
      <c r="AT34" s="1738"/>
      <c r="AU34" s="1738"/>
      <c r="AV34" s="1737"/>
      <c r="AW34" s="1685">
        <f t="shared" si="4"/>
        <v>0</v>
      </c>
    </row>
    <row r="35" spans="2:49" ht="12.95" customHeight="1">
      <c r="B35" s="504">
        <v>24</v>
      </c>
      <c r="C35" s="1849" t="s">
        <v>64</v>
      </c>
      <c r="D35" s="1735"/>
      <c r="E35" s="1736"/>
      <c r="F35" s="1736"/>
      <c r="G35" s="1736"/>
      <c r="H35" s="1737"/>
      <c r="I35" s="1735"/>
      <c r="J35" s="1736"/>
      <c r="K35" s="1736"/>
      <c r="L35" s="1736"/>
      <c r="M35" s="1737"/>
      <c r="N35" s="1735"/>
      <c r="O35" s="1736"/>
      <c r="P35" s="1736"/>
      <c r="Q35" s="1736"/>
      <c r="R35" s="1737"/>
      <c r="S35" s="1735"/>
      <c r="T35" s="1736"/>
      <c r="U35" s="1736"/>
      <c r="V35" s="1736"/>
      <c r="W35" s="1737"/>
      <c r="X35" s="1735"/>
      <c r="Y35" s="1809"/>
      <c r="Z35" s="1736"/>
      <c r="AA35" s="1736"/>
      <c r="AB35" s="1737"/>
      <c r="AC35" s="1735"/>
      <c r="AD35" s="1809"/>
      <c r="AE35" s="1736"/>
      <c r="AF35" s="1736"/>
      <c r="AG35" s="1737"/>
      <c r="AH35" s="1735"/>
      <c r="AI35" s="1808"/>
      <c r="AJ35" s="1738"/>
      <c r="AK35" s="1738"/>
      <c r="AL35" s="1737"/>
      <c r="AM35" s="1739"/>
      <c r="AN35" s="1738"/>
      <c r="AO35" s="1738"/>
      <c r="AP35" s="1736"/>
      <c r="AQ35" s="1737"/>
      <c r="AR35" s="1739"/>
      <c r="AS35" s="1738"/>
      <c r="AT35" s="1738"/>
      <c r="AU35" s="1738"/>
      <c r="AV35" s="1737"/>
      <c r="AW35" s="1685">
        <f t="shared" si="4"/>
        <v>0</v>
      </c>
    </row>
    <row r="36" spans="2:49" ht="12.95" customHeight="1">
      <c r="B36" s="504">
        <v>25</v>
      </c>
      <c r="C36" s="1849" t="s">
        <v>116</v>
      </c>
      <c r="D36" s="1735"/>
      <c r="E36" s="1736"/>
      <c r="F36" s="1736"/>
      <c r="G36" s="1736"/>
      <c r="H36" s="1737"/>
      <c r="I36" s="1735"/>
      <c r="J36" s="1736"/>
      <c r="K36" s="1736"/>
      <c r="L36" s="1736"/>
      <c r="M36" s="1737"/>
      <c r="N36" s="1735"/>
      <c r="O36" s="1736"/>
      <c r="P36" s="1736"/>
      <c r="Q36" s="1736"/>
      <c r="R36" s="1737"/>
      <c r="S36" s="1735"/>
      <c r="T36" s="1736"/>
      <c r="U36" s="1736"/>
      <c r="V36" s="1736"/>
      <c r="W36" s="1737"/>
      <c r="X36" s="1735"/>
      <c r="Y36" s="1809"/>
      <c r="Z36" s="1736"/>
      <c r="AA36" s="1736"/>
      <c r="AB36" s="1737"/>
      <c r="AC36" s="1735"/>
      <c r="AD36" s="1809"/>
      <c r="AE36" s="1736"/>
      <c r="AF36" s="1736"/>
      <c r="AG36" s="1737"/>
      <c r="AH36" s="1735"/>
      <c r="AI36" s="1808"/>
      <c r="AJ36" s="1738"/>
      <c r="AK36" s="1738"/>
      <c r="AL36" s="1737"/>
      <c r="AM36" s="1739"/>
      <c r="AN36" s="1738"/>
      <c r="AO36" s="1738"/>
      <c r="AP36" s="1736"/>
      <c r="AQ36" s="1737"/>
      <c r="AR36" s="1739"/>
      <c r="AS36" s="1738"/>
      <c r="AT36" s="1738"/>
      <c r="AU36" s="1738"/>
      <c r="AV36" s="1737"/>
      <c r="AW36" s="1685">
        <f t="shared" si="4"/>
        <v>0</v>
      </c>
    </row>
    <row r="37" spans="2:49" ht="12.95" customHeight="1">
      <c r="B37" s="504">
        <v>26</v>
      </c>
      <c r="C37" s="1684" t="s">
        <v>556</v>
      </c>
      <c r="D37" s="1735"/>
      <c r="E37" s="1736"/>
      <c r="F37" s="1736"/>
      <c r="G37" s="1736"/>
      <c r="H37" s="1737"/>
      <c r="I37" s="1735"/>
      <c r="J37" s="1736"/>
      <c r="K37" s="1736"/>
      <c r="L37" s="1736"/>
      <c r="M37" s="1737"/>
      <c r="N37" s="1735"/>
      <c r="O37" s="1736"/>
      <c r="P37" s="1736"/>
      <c r="Q37" s="1736"/>
      <c r="R37" s="1737"/>
      <c r="S37" s="1735"/>
      <c r="T37" s="1736"/>
      <c r="U37" s="1736"/>
      <c r="V37" s="1736"/>
      <c r="W37" s="1737"/>
      <c r="X37" s="1735"/>
      <c r="Y37" s="1809"/>
      <c r="Z37" s="1736"/>
      <c r="AA37" s="1736"/>
      <c r="AB37" s="1737"/>
      <c r="AC37" s="1735"/>
      <c r="AD37" s="1809"/>
      <c r="AE37" s="1736"/>
      <c r="AF37" s="1736"/>
      <c r="AG37" s="1737"/>
      <c r="AH37" s="1735"/>
      <c r="AI37" s="1808"/>
      <c r="AJ37" s="1738"/>
      <c r="AK37" s="1738"/>
      <c r="AL37" s="1737"/>
      <c r="AM37" s="1739"/>
      <c r="AN37" s="1738"/>
      <c r="AO37" s="1738"/>
      <c r="AP37" s="1736"/>
      <c r="AQ37" s="1737"/>
      <c r="AR37" s="1739"/>
      <c r="AS37" s="1738"/>
      <c r="AT37" s="1738"/>
      <c r="AU37" s="1738"/>
      <c r="AV37" s="1737"/>
      <c r="AW37" s="1685">
        <f t="shared" si="4"/>
        <v>0</v>
      </c>
    </row>
    <row r="38" spans="2:49" ht="12.95" customHeight="1">
      <c r="B38" s="504">
        <v>27</v>
      </c>
      <c r="C38" s="1845" t="s">
        <v>1007</v>
      </c>
      <c r="D38" s="1735"/>
      <c r="E38" s="1736"/>
      <c r="F38" s="1736"/>
      <c r="G38" s="1736"/>
      <c r="H38" s="1737"/>
      <c r="I38" s="1735"/>
      <c r="J38" s="1736"/>
      <c r="K38" s="1736"/>
      <c r="L38" s="1736"/>
      <c r="M38" s="1737"/>
      <c r="N38" s="1735"/>
      <c r="O38" s="1736"/>
      <c r="P38" s="1736"/>
      <c r="Q38" s="1736"/>
      <c r="R38" s="1737"/>
      <c r="S38" s="1735"/>
      <c r="T38" s="1736"/>
      <c r="U38" s="1736"/>
      <c r="V38" s="1736"/>
      <c r="W38" s="1737"/>
      <c r="X38" s="1735"/>
      <c r="Y38" s="1809"/>
      <c r="Z38" s="1736"/>
      <c r="AA38" s="1736"/>
      <c r="AB38" s="1737"/>
      <c r="AC38" s="1735"/>
      <c r="AD38" s="1809"/>
      <c r="AE38" s="1736"/>
      <c r="AF38" s="1736"/>
      <c r="AG38" s="1737"/>
      <c r="AH38" s="1735"/>
      <c r="AI38" s="1808"/>
      <c r="AJ38" s="1738"/>
      <c r="AK38" s="1738"/>
      <c r="AL38" s="1737"/>
      <c r="AM38" s="1739"/>
      <c r="AN38" s="1738"/>
      <c r="AO38" s="1738"/>
      <c r="AP38" s="1736"/>
      <c r="AQ38" s="1737"/>
      <c r="AR38" s="1739"/>
      <c r="AS38" s="1738"/>
      <c r="AT38" s="1738"/>
      <c r="AU38" s="1738"/>
      <c r="AV38" s="1737"/>
      <c r="AW38" s="1685">
        <f t="shared" si="4"/>
        <v>0</v>
      </c>
    </row>
    <row r="39" spans="2:49" ht="12.95" customHeight="1">
      <c r="B39" s="504">
        <v>28</v>
      </c>
      <c r="C39" s="1845"/>
      <c r="D39" s="1735"/>
      <c r="E39" s="1736"/>
      <c r="F39" s="1736"/>
      <c r="G39" s="1736"/>
      <c r="H39" s="1737"/>
      <c r="I39" s="1735"/>
      <c r="J39" s="1736"/>
      <c r="K39" s="1736"/>
      <c r="L39" s="1736"/>
      <c r="M39" s="1737"/>
      <c r="N39" s="1735"/>
      <c r="O39" s="1736"/>
      <c r="P39" s="1736"/>
      <c r="Q39" s="1736"/>
      <c r="R39" s="1737"/>
      <c r="S39" s="1735"/>
      <c r="T39" s="1736"/>
      <c r="U39" s="1736"/>
      <c r="V39" s="1736"/>
      <c r="W39" s="1737"/>
      <c r="X39" s="1735"/>
      <c r="Y39" s="1809"/>
      <c r="Z39" s="1736"/>
      <c r="AA39" s="1736"/>
      <c r="AB39" s="1737"/>
      <c r="AC39" s="1735"/>
      <c r="AD39" s="1809"/>
      <c r="AE39" s="1736"/>
      <c r="AF39" s="1736"/>
      <c r="AG39" s="1737"/>
      <c r="AH39" s="1735"/>
      <c r="AI39" s="1808"/>
      <c r="AJ39" s="1738"/>
      <c r="AK39" s="1738"/>
      <c r="AL39" s="1737"/>
      <c r="AM39" s="1739"/>
      <c r="AN39" s="1738"/>
      <c r="AO39" s="1738"/>
      <c r="AP39" s="1736"/>
      <c r="AQ39" s="1737"/>
      <c r="AR39" s="1739"/>
      <c r="AS39" s="1738"/>
      <c r="AT39" s="1738"/>
      <c r="AU39" s="1738"/>
      <c r="AV39" s="1737"/>
      <c r="AW39" s="1685">
        <f t="shared" si="4"/>
        <v>0</v>
      </c>
    </row>
    <row r="40" spans="2:49" ht="12.95" customHeight="1">
      <c r="B40" s="504">
        <v>29</v>
      </c>
      <c r="C40" s="1845"/>
      <c r="D40" s="1735"/>
      <c r="E40" s="1736"/>
      <c r="F40" s="1736"/>
      <c r="G40" s="1736"/>
      <c r="H40" s="1737"/>
      <c r="I40" s="1735"/>
      <c r="J40" s="1736"/>
      <c r="K40" s="1736"/>
      <c r="L40" s="1736"/>
      <c r="M40" s="1737"/>
      <c r="N40" s="1735"/>
      <c r="O40" s="1736"/>
      <c r="P40" s="1736"/>
      <c r="Q40" s="1736"/>
      <c r="R40" s="1737"/>
      <c r="S40" s="1735"/>
      <c r="T40" s="1736"/>
      <c r="U40" s="1736"/>
      <c r="V40" s="1736"/>
      <c r="W40" s="1737"/>
      <c r="X40" s="1735"/>
      <c r="Y40" s="1809"/>
      <c r="Z40" s="1736"/>
      <c r="AA40" s="1736"/>
      <c r="AB40" s="1737"/>
      <c r="AC40" s="1735"/>
      <c r="AD40" s="1809"/>
      <c r="AE40" s="1736"/>
      <c r="AF40" s="1736"/>
      <c r="AG40" s="1737"/>
      <c r="AH40" s="1735"/>
      <c r="AI40" s="1808"/>
      <c r="AJ40" s="1738"/>
      <c r="AK40" s="1738"/>
      <c r="AL40" s="1737"/>
      <c r="AM40" s="1739"/>
      <c r="AN40" s="1738"/>
      <c r="AO40" s="1738"/>
      <c r="AP40" s="1736"/>
      <c r="AQ40" s="1737"/>
      <c r="AR40" s="1739"/>
      <c r="AS40" s="1738"/>
      <c r="AT40" s="1738"/>
      <c r="AU40" s="1738"/>
      <c r="AV40" s="1737"/>
      <c r="AW40" s="1685">
        <f t="shared" si="4"/>
        <v>0</v>
      </c>
    </row>
    <row r="41" spans="2:49" ht="12.95" customHeight="1">
      <c r="B41" s="504">
        <v>30</v>
      </c>
      <c r="C41" s="1845"/>
      <c r="D41" s="1735"/>
      <c r="E41" s="1736"/>
      <c r="F41" s="1736"/>
      <c r="G41" s="1736"/>
      <c r="H41" s="1737"/>
      <c r="I41" s="1735"/>
      <c r="J41" s="1736"/>
      <c r="K41" s="1736"/>
      <c r="L41" s="1736"/>
      <c r="M41" s="1737"/>
      <c r="N41" s="1735"/>
      <c r="O41" s="1736"/>
      <c r="P41" s="1736"/>
      <c r="Q41" s="1736"/>
      <c r="R41" s="1737"/>
      <c r="S41" s="1735"/>
      <c r="T41" s="1736"/>
      <c r="U41" s="1736"/>
      <c r="V41" s="1736"/>
      <c r="W41" s="1737"/>
      <c r="X41" s="1735"/>
      <c r="Y41" s="1809"/>
      <c r="Z41" s="1736"/>
      <c r="AA41" s="1736"/>
      <c r="AB41" s="1737"/>
      <c r="AC41" s="1735"/>
      <c r="AD41" s="1809"/>
      <c r="AE41" s="1736"/>
      <c r="AF41" s="1736"/>
      <c r="AG41" s="1737"/>
      <c r="AH41" s="1735"/>
      <c r="AI41" s="1808"/>
      <c r="AJ41" s="1738"/>
      <c r="AK41" s="1738"/>
      <c r="AL41" s="1737"/>
      <c r="AM41" s="1739"/>
      <c r="AN41" s="1738"/>
      <c r="AO41" s="1738"/>
      <c r="AP41" s="1736"/>
      <c r="AQ41" s="1737"/>
      <c r="AR41" s="1739"/>
      <c r="AS41" s="1738"/>
      <c r="AT41" s="1738"/>
      <c r="AU41" s="1738"/>
      <c r="AV41" s="1737"/>
      <c r="AW41" s="1685">
        <f t="shared" si="4"/>
        <v>0</v>
      </c>
    </row>
    <row r="42" spans="2:49" ht="12.95" customHeight="1">
      <c r="B42" s="504">
        <v>31</v>
      </c>
      <c r="C42" s="1845"/>
      <c r="D42" s="1735"/>
      <c r="E42" s="1736"/>
      <c r="F42" s="1736"/>
      <c r="G42" s="1736"/>
      <c r="H42" s="1737"/>
      <c r="I42" s="1735"/>
      <c r="J42" s="1736"/>
      <c r="K42" s="1736"/>
      <c r="L42" s="1736"/>
      <c r="M42" s="1737"/>
      <c r="N42" s="1735"/>
      <c r="O42" s="1736"/>
      <c r="P42" s="1736"/>
      <c r="Q42" s="1736"/>
      <c r="R42" s="1737"/>
      <c r="S42" s="1735"/>
      <c r="T42" s="1736"/>
      <c r="U42" s="1736"/>
      <c r="V42" s="1736"/>
      <c r="W42" s="1737"/>
      <c r="X42" s="1735"/>
      <c r="Y42" s="1809"/>
      <c r="Z42" s="1736"/>
      <c r="AA42" s="1736"/>
      <c r="AB42" s="1737"/>
      <c r="AC42" s="1735"/>
      <c r="AD42" s="1809"/>
      <c r="AE42" s="1736"/>
      <c r="AF42" s="1736"/>
      <c r="AG42" s="1737"/>
      <c r="AH42" s="1735"/>
      <c r="AI42" s="1808"/>
      <c r="AJ42" s="1738"/>
      <c r="AK42" s="1738"/>
      <c r="AL42" s="1737"/>
      <c r="AM42" s="1739"/>
      <c r="AN42" s="1738"/>
      <c r="AO42" s="1738"/>
      <c r="AP42" s="1736"/>
      <c r="AQ42" s="1737"/>
      <c r="AR42" s="1739"/>
      <c r="AS42" s="1738"/>
      <c r="AT42" s="1738"/>
      <c r="AU42" s="1738"/>
      <c r="AV42" s="1737"/>
      <c r="AW42" s="1685">
        <f t="shared" si="4"/>
        <v>0</v>
      </c>
    </row>
    <row r="43" spans="2:49" ht="12.95" customHeight="1">
      <c r="B43" s="504">
        <v>32</v>
      </c>
      <c r="C43" s="1845"/>
      <c r="D43" s="1735"/>
      <c r="E43" s="1736"/>
      <c r="F43" s="1736"/>
      <c r="G43" s="1736"/>
      <c r="H43" s="1737"/>
      <c r="I43" s="1735"/>
      <c r="J43" s="1736"/>
      <c r="K43" s="1736"/>
      <c r="L43" s="1736"/>
      <c r="M43" s="1737"/>
      <c r="N43" s="1735"/>
      <c r="O43" s="1736"/>
      <c r="P43" s="1736"/>
      <c r="Q43" s="1736"/>
      <c r="R43" s="1737"/>
      <c r="S43" s="1735"/>
      <c r="T43" s="1736"/>
      <c r="U43" s="1736"/>
      <c r="V43" s="1736"/>
      <c r="W43" s="1737"/>
      <c r="X43" s="1735"/>
      <c r="Y43" s="1809"/>
      <c r="Z43" s="1736"/>
      <c r="AA43" s="1736"/>
      <c r="AB43" s="1737"/>
      <c r="AC43" s="1735"/>
      <c r="AD43" s="1809"/>
      <c r="AE43" s="1736"/>
      <c r="AF43" s="1736"/>
      <c r="AG43" s="1737"/>
      <c r="AH43" s="1735"/>
      <c r="AI43" s="1808"/>
      <c r="AJ43" s="1738"/>
      <c r="AK43" s="1738"/>
      <c r="AL43" s="1737"/>
      <c r="AM43" s="1739"/>
      <c r="AN43" s="1738"/>
      <c r="AO43" s="1738"/>
      <c r="AP43" s="1736"/>
      <c r="AQ43" s="1737"/>
      <c r="AR43" s="1739"/>
      <c r="AS43" s="1738"/>
      <c r="AT43" s="1738"/>
      <c r="AU43" s="1738"/>
      <c r="AV43" s="1737"/>
      <c r="AW43" s="1685">
        <f t="shared" si="4"/>
        <v>0</v>
      </c>
    </row>
    <row r="44" spans="2:49" ht="12.95" customHeight="1">
      <c r="B44" s="504">
        <v>33</v>
      </c>
      <c r="C44" s="1845"/>
      <c r="D44" s="1735"/>
      <c r="E44" s="1736"/>
      <c r="F44" s="1736"/>
      <c r="G44" s="1736"/>
      <c r="H44" s="1737"/>
      <c r="I44" s="1735"/>
      <c r="J44" s="1736"/>
      <c r="K44" s="1736"/>
      <c r="L44" s="1736"/>
      <c r="M44" s="1737"/>
      <c r="N44" s="1735"/>
      <c r="O44" s="1736"/>
      <c r="P44" s="1736"/>
      <c r="Q44" s="1736"/>
      <c r="R44" s="1737"/>
      <c r="S44" s="1735"/>
      <c r="T44" s="1736"/>
      <c r="U44" s="1736"/>
      <c r="V44" s="1736"/>
      <c r="W44" s="1737"/>
      <c r="X44" s="1735"/>
      <c r="Y44" s="1809"/>
      <c r="Z44" s="1736"/>
      <c r="AA44" s="1736"/>
      <c r="AB44" s="1737"/>
      <c r="AC44" s="1735"/>
      <c r="AD44" s="1809"/>
      <c r="AE44" s="1736"/>
      <c r="AF44" s="1736"/>
      <c r="AG44" s="1737"/>
      <c r="AH44" s="1735"/>
      <c r="AI44" s="1808"/>
      <c r="AJ44" s="1738"/>
      <c r="AK44" s="1738"/>
      <c r="AL44" s="1737"/>
      <c r="AM44" s="1739"/>
      <c r="AN44" s="1738"/>
      <c r="AO44" s="1738"/>
      <c r="AP44" s="1736"/>
      <c r="AQ44" s="1737"/>
      <c r="AR44" s="1739"/>
      <c r="AS44" s="1738"/>
      <c r="AT44" s="1738"/>
      <c r="AU44" s="1738"/>
      <c r="AV44" s="1737"/>
      <c r="AW44" s="1685">
        <f t="shared" si="4"/>
        <v>0</v>
      </c>
    </row>
    <row r="45" spans="2:49" ht="12.95" customHeight="1">
      <c r="B45" s="504">
        <v>34</v>
      </c>
      <c r="C45" s="1845"/>
      <c r="D45" s="1735"/>
      <c r="E45" s="1736"/>
      <c r="F45" s="1736"/>
      <c r="G45" s="1736"/>
      <c r="H45" s="1737"/>
      <c r="I45" s="1735"/>
      <c r="J45" s="1736"/>
      <c r="K45" s="1736"/>
      <c r="L45" s="1736"/>
      <c r="M45" s="1737"/>
      <c r="N45" s="1735"/>
      <c r="O45" s="1736"/>
      <c r="P45" s="1736"/>
      <c r="Q45" s="1736"/>
      <c r="R45" s="1737"/>
      <c r="S45" s="1735"/>
      <c r="T45" s="1736"/>
      <c r="U45" s="1736"/>
      <c r="V45" s="1736"/>
      <c r="W45" s="1737"/>
      <c r="X45" s="1735"/>
      <c r="Y45" s="1809"/>
      <c r="Z45" s="1736"/>
      <c r="AA45" s="1736"/>
      <c r="AB45" s="1737"/>
      <c r="AC45" s="1735"/>
      <c r="AD45" s="1809"/>
      <c r="AE45" s="1736"/>
      <c r="AF45" s="1736"/>
      <c r="AG45" s="1737"/>
      <c r="AH45" s="1735"/>
      <c r="AI45" s="1808"/>
      <c r="AJ45" s="1738"/>
      <c r="AK45" s="1738"/>
      <c r="AL45" s="1737"/>
      <c r="AM45" s="1739"/>
      <c r="AN45" s="1738"/>
      <c r="AO45" s="1738"/>
      <c r="AP45" s="1736"/>
      <c r="AQ45" s="1737"/>
      <c r="AR45" s="1739"/>
      <c r="AS45" s="1738"/>
      <c r="AT45" s="1738"/>
      <c r="AU45" s="1738"/>
      <c r="AV45" s="1737"/>
      <c r="AW45" s="1685">
        <f t="shared" si="4"/>
        <v>0</v>
      </c>
    </row>
    <row r="46" spans="2:49" ht="12.95" customHeight="1">
      <c r="B46" s="504">
        <v>35</v>
      </c>
      <c r="C46" s="1845"/>
      <c r="D46" s="1735"/>
      <c r="E46" s="1736"/>
      <c r="F46" s="1736"/>
      <c r="G46" s="1736"/>
      <c r="H46" s="1737"/>
      <c r="I46" s="1735"/>
      <c r="J46" s="1736"/>
      <c r="K46" s="1736"/>
      <c r="L46" s="1736"/>
      <c r="M46" s="1737"/>
      <c r="N46" s="1735"/>
      <c r="O46" s="1736"/>
      <c r="P46" s="1736"/>
      <c r="Q46" s="1736"/>
      <c r="R46" s="1737"/>
      <c r="S46" s="1735"/>
      <c r="T46" s="1736"/>
      <c r="U46" s="1736"/>
      <c r="V46" s="1736"/>
      <c r="W46" s="1737"/>
      <c r="X46" s="1735"/>
      <c r="Y46" s="1809"/>
      <c r="Z46" s="1736"/>
      <c r="AA46" s="1736"/>
      <c r="AB46" s="1737"/>
      <c r="AC46" s="1735"/>
      <c r="AD46" s="1809"/>
      <c r="AE46" s="1736"/>
      <c r="AF46" s="1736"/>
      <c r="AG46" s="1737"/>
      <c r="AH46" s="1735"/>
      <c r="AI46" s="1808"/>
      <c r="AJ46" s="1738"/>
      <c r="AK46" s="1738"/>
      <c r="AL46" s="1737"/>
      <c r="AM46" s="1739"/>
      <c r="AN46" s="1738"/>
      <c r="AO46" s="1738"/>
      <c r="AP46" s="1736"/>
      <c r="AQ46" s="1737"/>
      <c r="AR46" s="1739"/>
      <c r="AS46" s="1738"/>
      <c r="AT46" s="1738"/>
      <c r="AU46" s="1738"/>
      <c r="AV46" s="1737"/>
      <c r="AW46" s="1685">
        <f t="shared" si="4"/>
        <v>0</v>
      </c>
    </row>
    <row r="47" spans="2:49" ht="12.95" customHeight="1">
      <c r="B47" s="504">
        <v>36</v>
      </c>
      <c r="C47" s="1845"/>
      <c r="D47" s="1735"/>
      <c r="E47" s="1736"/>
      <c r="F47" s="1736"/>
      <c r="G47" s="1736"/>
      <c r="H47" s="1737"/>
      <c r="I47" s="1735"/>
      <c r="J47" s="1736"/>
      <c r="K47" s="1736"/>
      <c r="L47" s="1736"/>
      <c r="M47" s="1737"/>
      <c r="N47" s="1735"/>
      <c r="O47" s="1736"/>
      <c r="P47" s="1736"/>
      <c r="Q47" s="1736"/>
      <c r="R47" s="1737"/>
      <c r="S47" s="1735"/>
      <c r="T47" s="1736"/>
      <c r="U47" s="1736"/>
      <c r="V47" s="1736"/>
      <c r="W47" s="1737"/>
      <c r="X47" s="1735"/>
      <c r="Y47" s="1809"/>
      <c r="Z47" s="1736"/>
      <c r="AA47" s="1736"/>
      <c r="AB47" s="1737"/>
      <c r="AC47" s="1735"/>
      <c r="AD47" s="1809"/>
      <c r="AE47" s="1736"/>
      <c r="AF47" s="1736"/>
      <c r="AG47" s="1737"/>
      <c r="AH47" s="1735"/>
      <c r="AI47" s="1808"/>
      <c r="AJ47" s="1738"/>
      <c r="AK47" s="1738"/>
      <c r="AL47" s="1737"/>
      <c r="AM47" s="1739"/>
      <c r="AN47" s="1738"/>
      <c r="AO47" s="1738"/>
      <c r="AP47" s="1736"/>
      <c r="AQ47" s="1737"/>
      <c r="AR47" s="1739"/>
      <c r="AS47" s="1738"/>
      <c r="AT47" s="1738"/>
      <c r="AU47" s="1738"/>
      <c r="AV47" s="1737"/>
      <c r="AW47" s="1685">
        <f t="shared" si="4"/>
        <v>0</v>
      </c>
    </row>
    <row r="48" spans="2:49" ht="12.95" customHeight="1">
      <c r="B48" s="504">
        <v>37</v>
      </c>
      <c r="C48" s="1845"/>
      <c r="D48" s="1735"/>
      <c r="E48" s="1736"/>
      <c r="F48" s="1736"/>
      <c r="G48" s="1736"/>
      <c r="H48" s="1737"/>
      <c r="I48" s="1735"/>
      <c r="J48" s="1736"/>
      <c r="K48" s="1736"/>
      <c r="L48" s="1736"/>
      <c r="M48" s="1737"/>
      <c r="N48" s="1735"/>
      <c r="O48" s="1736"/>
      <c r="P48" s="1736"/>
      <c r="Q48" s="1736"/>
      <c r="R48" s="1737"/>
      <c r="S48" s="1735"/>
      <c r="T48" s="1736"/>
      <c r="U48" s="1736"/>
      <c r="V48" s="1736"/>
      <c r="W48" s="1737"/>
      <c r="X48" s="1735"/>
      <c r="Y48" s="1809"/>
      <c r="Z48" s="1736"/>
      <c r="AA48" s="1736"/>
      <c r="AB48" s="1737"/>
      <c r="AC48" s="1735"/>
      <c r="AD48" s="1809"/>
      <c r="AE48" s="1736"/>
      <c r="AF48" s="1736"/>
      <c r="AG48" s="1737"/>
      <c r="AH48" s="1735"/>
      <c r="AI48" s="1808"/>
      <c r="AJ48" s="1738"/>
      <c r="AK48" s="1738"/>
      <c r="AL48" s="1737"/>
      <c r="AM48" s="1739"/>
      <c r="AN48" s="1738"/>
      <c r="AO48" s="1738"/>
      <c r="AP48" s="1736"/>
      <c r="AQ48" s="1737"/>
      <c r="AR48" s="1739"/>
      <c r="AS48" s="1738"/>
      <c r="AT48" s="1738"/>
      <c r="AU48" s="1738"/>
      <c r="AV48" s="1737"/>
      <c r="AW48" s="1685">
        <f t="shared" si="4"/>
        <v>0</v>
      </c>
    </row>
    <row r="49" spans="2:52" ht="12.95" customHeight="1">
      <c r="B49" s="504">
        <v>38</v>
      </c>
      <c r="C49" s="1845"/>
      <c r="D49" s="1735"/>
      <c r="E49" s="1736"/>
      <c r="F49" s="1736"/>
      <c r="G49" s="1736"/>
      <c r="H49" s="1737"/>
      <c r="I49" s="1735"/>
      <c r="J49" s="1736"/>
      <c r="K49" s="1736"/>
      <c r="L49" s="1736"/>
      <c r="M49" s="1737"/>
      <c r="N49" s="1735"/>
      <c r="O49" s="1736"/>
      <c r="P49" s="1736"/>
      <c r="Q49" s="1736"/>
      <c r="R49" s="1737"/>
      <c r="S49" s="1735"/>
      <c r="T49" s="1736"/>
      <c r="U49" s="1736"/>
      <c r="V49" s="1736"/>
      <c r="W49" s="1737"/>
      <c r="X49" s="1735"/>
      <c r="Y49" s="1809"/>
      <c r="Z49" s="1736"/>
      <c r="AA49" s="1736"/>
      <c r="AB49" s="1737"/>
      <c r="AC49" s="1735"/>
      <c r="AD49" s="1809"/>
      <c r="AE49" s="1736"/>
      <c r="AF49" s="1736"/>
      <c r="AG49" s="1737"/>
      <c r="AH49" s="1735"/>
      <c r="AI49" s="1808"/>
      <c r="AJ49" s="1738"/>
      <c r="AK49" s="1738"/>
      <c r="AL49" s="1737"/>
      <c r="AM49" s="1739"/>
      <c r="AN49" s="1738"/>
      <c r="AO49" s="1738"/>
      <c r="AP49" s="1736"/>
      <c r="AQ49" s="1737"/>
      <c r="AR49" s="1739"/>
      <c r="AS49" s="1738"/>
      <c r="AT49" s="1738"/>
      <c r="AU49" s="1738"/>
      <c r="AV49" s="1737"/>
      <c r="AW49" s="1685">
        <f t="shared" si="4"/>
        <v>0</v>
      </c>
    </row>
    <row r="50" spans="2:52" ht="12.95" customHeight="1">
      <c r="B50" s="504">
        <v>39</v>
      </c>
      <c r="C50" s="1845"/>
      <c r="D50" s="1735"/>
      <c r="E50" s="1736"/>
      <c r="F50" s="1736"/>
      <c r="G50" s="1736"/>
      <c r="H50" s="1737"/>
      <c r="I50" s="1735"/>
      <c r="J50" s="1736"/>
      <c r="K50" s="1736"/>
      <c r="L50" s="1736"/>
      <c r="M50" s="1737"/>
      <c r="N50" s="1735"/>
      <c r="O50" s="1736"/>
      <c r="P50" s="1736"/>
      <c r="Q50" s="1736"/>
      <c r="R50" s="1737"/>
      <c r="S50" s="1735"/>
      <c r="T50" s="1736"/>
      <c r="U50" s="1736"/>
      <c r="V50" s="1736"/>
      <c r="W50" s="1737"/>
      <c r="X50" s="1735"/>
      <c r="Y50" s="1809"/>
      <c r="Z50" s="1736"/>
      <c r="AA50" s="1736"/>
      <c r="AB50" s="1737"/>
      <c r="AC50" s="1735"/>
      <c r="AD50" s="1809"/>
      <c r="AE50" s="1736"/>
      <c r="AF50" s="1736"/>
      <c r="AG50" s="1737"/>
      <c r="AH50" s="1735"/>
      <c r="AI50" s="1808"/>
      <c r="AJ50" s="1738"/>
      <c r="AK50" s="1738"/>
      <c r="AL50" s="1737"/>
      <c r="AM50" s="1739"/>
      <c r="AN50" s="1738"/>
      <c r="AO50" s="1738"/>
      <c r="AP50" s="1736"/>
      <c r="AQ50" s="1737"/>
      <c r="AR50" s="1739"/>
      <c r="AS50" s="1738"/>
      <c r="AT50" s="1738"/>
      <c r="AU50" s="1738"/>
      <c r="AV50" s="1737"/>
      <c r="AW50" s="1685">
        <f t="shared" si="4"/>
        <v>0</v>
      </c>
    </row>
    <row r="51" spans="2:52" ht="12.95" customHeight="1">
      <c r="B51" s="504">
        <v>40</v>
      </c>
      <c r="C51" s="1845"/>
      <c r="D51" s="1735"/>
      <c r="E51" s="1736"/>
      <c r="F51" s="1736"/>
      <c r="G51" s="1736"/>
      <c r="H51" s="1737"/>
      <c r="I51" s="1735"/>
      <c r="J51" s="1736"/>
      <c r="K51" s="1736"/>
      <c r="L51" s="1736"/>
      <c r="M51" s="1737"/>
      <c r="N51" s="1735"/>
      <c r="O51" s="1736"/>
      <c r="P51" s="1736"/>
      <c r="Q51" s="1736"/>
      <c r="R51" s="1737"/>
      <c r="S51" s="1735"/>
      <c r="T51" s="1736"/>
      <c r="U51" s="1736"/>
      <c r="V51" s="1736"/>
      <c r="W51" s="1737"/>
      <c r="X51" s="1735"/>
      <c r="Y51" s="1809"/>
      <c r="Z51" s="1736"/>
      <c r="AA51" s="1736"/>
      <c r="AB51" s="1737"/>
      <c r="AC51" s="1735"/>
      <c r="AD51" s="1809"/>
      <c r="AE51" s="1736"/>
      <c r="AF51" s="1736"/>
      <c r="AG51" s="1737"/>
      <c r="AH51" s="1735"/>
      <c r="AI51" s="1808"/>
      <c r="AJ51" s="1738"/>
      <c r="AK51" s="1738"/>
      <c r="AL51" s="1737"/>
      <c r="AM51" s="1739"/>
      <c r="AN51" s="1738"/>
      <c r="AO51" s="1738"/>
      <c r="AP51" s="1736"/>
      <c r="AQ51" s="1737"/>
      <c r="AR51" s="1739"/>
      <c r="AS51" s="1738"/>
      <c r="AT51" s="1738"/>
      <c r="AU51" s="1738"/>
      <c r="AV51" s="1737"/>
      <c r="AW51" s="1685">
        <f t="shared" si="4"/>
        <v>0</v>
      </c>
    </row>
    <row r="52" spans="2:52" ht="12.95" customHeight="1">
      <c r="B52" s="504">
        <v>41</v>
      </c>
      <c r="C52" s="1845"/>
      <c r="D52" s="1735"/>
      <c r="E52" s="1736"/>
      <c r="F52" s="1736"/>
      <c r="G52" s="1736"/>
      <c r="H52" s="1737"/>
      <c r="I52" s="1735"/>
      <c r="J52" s="1736"/>
      <c r="K52" s="1736"/>
      <c r="L52" s="1736"/>
      <c r="M52" s="1737"/>
      <c r="N52" s="1735"/>
      <c r="O52" s="1736"/>
      <c r="P52" s="1736"/>
      <c r="Q52" s="1736"/>
      <c r="R52" s="1737"/>
      <c r="S52" s="1735"/>
      <c r="T52" s="1736"/>
      <c r="U52" s="1736"/>
      <c r="V52" s="1736"/>
      <c r="W52" s="1737"/>
      <c r="X52" s="1735"/>
      <c r="Y52" s="1809"/>
      <c r="Z52" s="1736"/>
      <c r="AA52" s="1736"/>
      <c r="AB52" s="1737"/>
      <c r="AC52" s="1735"/>
      <c r="AD52" s="1809"/>
      <c r="AE52" s="1736"/>
      <c r="AF52" s="1736"/>
      <c r="AG52" s="1737"/>
      <c r="AH52" s="1735"/>
      <c r="AI52" s="1808"/>
      <c r="AJ52" s="1738"/>
      <c r="AK52" s="1738"/>
      <c r="AL52" s="1737"/>
      <c r="AM52" s="1739"/>
      <c r="AN52" s="1738"/>
      <c r="AO52" s="1738"/>
      <c r="AP52" s="1736"/>
      <c r="AQ52" s="1737"/>
      <c r="AR52" s="1739"/>
      <c r="AS52" s="1738"/>
      <c r="AT52" s="1738"/>
      <c r="AU52" s="1738"/>
      <c r="AV52" s="1737"/>
      <c r="AW52" s="1685">
        <f t="shared" si="4"/>
        <v>0</v>
      </c>
    </row>
    <row r="53" spans="2:52" ht="12.95" customHeight="1">
      <c r="B53" s="504">
        <v>42</v>
      </c>
      <c r="C53" s="1845"/>
      <c r="D53" s="1735"/>
      <c r="E53" s="1736"/>
      <c r="F53" s="1736"/>
      <c r="G53" s="1736"/>
      <c r="H53" s="1737"/>
      <c r="I53" s="1735"/>
      <c r="J53" s="1736"/>
      <c r="K53" s="1736"/>
      <c r="L53" s="1736"/>
      <c r="M53" s="1737"/>
      <c r="N53" s="1735"/>
      <c r="O53" s="1736"/>
      <c r="P53" s="1736"/>
      <c r="Q53" s="1736"/>
      <c r="R53" s="1737"/>
      <c r="S53" s="1735"/>
      <c r="T53" s="1736"/>
      <c r="U53" s="1736"/>
      <c r="V53" s="1736"/>
      <c r="W53" s="1737"/>
      <c r="X53" s="1735"/>
      <c r="Y53" s="1809"/>
      <c r="Z53" s="1736"/>
      <c r="AA53" s="1736"/>
      <c r="AB53" s="1737"/>
      <c r="AC53" s="1735"/>
      <c r="AD53" s="1809"/>
      <c r="AE53" s="1736"/>
      <c r="AF53" s="1736"/>
      <c r="AG53" s="1737"/>
      <c r="AH53" s="1735"/>
      <c r="AI53" s="1808"/>
      <c r="AJ53" s="1738"/>
      <c r="AK53" s="1738"/>
      <c r="AL53" s="1737"/>
      <c r="AM53" s="1739"/>
      <c r="AN53" s="1738"/>
      <c r="AO53" s="1738"/>
      <c r="AP53" s="1736"/>
      <c r="AQ53" s="1737"/>
      <c r="AR53" s="1739"/>
      <c r="AS53" s="1738"/>
      <c r="AT53" s="1738"/>
      <c r="AU53" s="1738"/>
      <c r="AV53" s="1737"/>
      <c r="AW53" s="1685">
        <f t="shared" si="4"/>
        <v>0</v>
      </c>
    </row>
    <row r="54" spans="2:52" ht="12.95" customHeight="1">
      <c r="B54" s="504">
        <v>43</v>
      </c>
      <c r="C54" s="1845"/>
      <c r="D54" s="1735"/>
      <c r="E54" s="1736"/>
      <c r="F54" s="1736"/>
      <c r="G54" s="1736"/>
      <c r="H54" s="1737"/>
      <c r="I54" s="1735"/>
      <c r="J54" s="1736"/>
      <c r="K54" s="1736"/>
      <c r="L54" s="1736"/>
      <c r="M54" s="1737"/>
      <c r="N54" s="1735"/>
      <c r="O54" s="1736"/>
      <c r="P54" s="1736"/>
      <c r="Q54" s="1736"/>
      <c r="R54" s="1737"/>
      <c r="S54" s="1735"/>
      <c r="T54" s="1736"/>
      <c r="U54" s="1736"/>
      <c r="V54" s="1736"/>
      <c r="W54" s="1737"/>
      <c r="X54" s="1735"/>
      <c r="Y54" s="1809"/>
      <c r="Z54" s="1736"/>
      <c r="AA54" s="1736"/>
      <c r="AB54" s="1737"/>
      <c r="AC54" s="1735"/>
      <c r="AD54" s="1809"/>
      <c r="AE54" s="1736"/>
      <c r="AF54" s="1736"/>
      <c r="AG54" s="1737"/>
      <c r="AH54" s="1735"/>
      <c r="AI54" s="1808"/>
      <c r="AJ54" s="1738"/>
      <c r="AK54" s="1738"/>
      <c r="AL54" s="1737"/>
      <c r="AM54" s="1739"/>
      <c r="AN54" s="1738"/>
      <c r="AO54" s="1738"/>
      <c r="AP54" s="1736"/>
      <c r="AQ54" s="1737"/>
      <c r="AR54" s="1739"/>
      <c r="AS54" s="1738"/>
      <c r="AT54" s="1738"/>
      <c r="AU54" s="1738"/>
      <c r="AV54" s="1737"/>
      <c r="AW54" s="1685">
        <f t="shared" si="4"/>
        <v>0</v>
      </c>
    </row>
    <row r="55" spans="2:52" ht="12.95" customHeight="1" thickBot="1">
      <c r="B55" s="504">
        <v>44</v>
      </c>
      <c r="C55" s="1846"/>
      <c r="D55" s="1740"/>
      <c r="E55" s="1741"/>
      <c r="F55" s="1741"/>
      <c r="G55" s="1741"/>
      <c r="H55" s="1742"/>
      <c r="I55" s="1740"/>
      <c r="J55" s="1741"/>
      <c r="K55" s="1741"/>
      <c r="L55" s="1741"/>
      <c r="M55" s="1742"/>
      <c r="N55" s="1740"/>
      <c r="O55" s="1741"/>
      <c r="P55" s="1741"/>
      <c r="Q55" s="1741"/>
      <c r="R55" s="1742"/>
      <c r="S55" s="1740"/>
      <c r="T55" s="1741"/>
      <c r="U55" s="1741"/>
      <c r="V55" s="1741"/>
      <c r="W55" s="1742"/>
      <c r="X55" s="1740"/>
      <c r="Y55" s="1764"/>
      <c r="Z55" s="1741"/>
      <c r="AA55" s="1741"/>
      <c r="AB55" s="1742"/>
      <c r="AC55" s="1740"/>
      <c r="AD55" s="1764"/>
      <c r="AE55" s="1741"/>
      <c r="AF55" s="1741"/>
      <c r="AG55" s="1742"/>
      <c r="AH55" s="1740"/>
      <c r="AI55" s="1807"/>
      <c r="AJ55" s="1762"/>
      <c r="AK55" s="1762"/>
      <c r="AL55" s="1742"/>
      <c r="AM55" s="1763"/>
      <c r="AN55" s="1762"/>
      <c r="AO55" s="1762"/>
      <c r="AP55" s="1741"/>
      <c r="AQ55" s="1742"/>
      <c r="AR55" s="1763"/>
      <c r="AS55" s="1762"/>
      <c r="AT55" s="1762"/>
      <c r="AU55" s="1762"/>
      <c r="AV55" s="1742"/>
      <c r="AW55" s="1713">
        <f t="shared" si="4"/>
        <v>0</v>
      </c>
    </row>
    <row r="56" spans="2:52" ht="8.25" customHeight="1" thickBot="1">
      <c r="B56" s="505"/>
    </row>
    <row r="57" spans="2:52" ht="16.5" thickBot="1">
      <c r="B57" s="1691" t="s">
        <v>657</v>
      </c>
      <c r="C57" s="1692" t="s">
        <v>426</v>
      </c>
      <c r="D57" s="2674">
        <f>COUNTA(D58:H66)</f>
        <v>0</v>
      </c>
      <c r="E57" s="2675"/>
      <c r="F57" s="2675"/>
      <c r="G57" s="2675"/>
      <c r="H57" s="2676"/>
      <c r="I57" s="2674">
        <f>COUNTA(I58:M66)</f>
        <v>0</v>
      </c>
      <c r="J57" s="2675"/>
      <c r="K57" s="2675"/>
      <c r="L57" s="2675"/>
      <c r="M57" s="2676"/>
      <c r="N57" s="2674">
        <f t="shared" ref="N57" si="6">COUNTA(N58:R66)</f>
        <v>0</v>
      </c>
      <c r="O57" s="2675"/>
      <c r="P57" s="2675"/>
      <c r="Q57" s="2675"/>
      <c r="R57" s="2676"/>
      <c r="S57" s="1" t="s">
        <v>714</v>
      </c>
      <c r="T57" s="1690"/>
      <c r="U57" s="1690"/>
      <c r="V57" s="1690"/>
      <c r="W57" s="1690"/>
      <c r="X57" s="1690"/>
      <c r="Y57" s="1690"/>
      <c r="Z57" s="1690"/>
      <c r="AA57" s="1690"/>
      <c r="AB57" s="1690"/>
      <c r="AC57" s="1690"/>
      <c r="AD57" s="1690"/>
      <c r="AE57" s="1690"/>
      <c r="AF57" s="1690"/>
      <c r="AG57" s="440"/>
      <c r="AH57" s="1"/>
      <c r="AI57" s="1"/>
      <c r="AJ57" s="1"/>
      <c r="AK57" s="1"/>
      <c r="AL57" s="2"/>
      <c r="AM57" s="2"/>
      <c r="AN57" s="2"/>
      <c r="AO57" s="2"/>
      <c r="AP57" s="2"/>
      <c r="AQ57" s="2"/>
      <c r="AR57" s="2"/>
      <c r="AS57" s="2"/>
      <c r="AT57" s="2"/>
      <c r="AU57" s="2"/>
      <c r="AV57" s="2"/>
      <c r="AW57" s="2"/>
      <c r="AX57" s="2"/>
      <c r="AY57" s="2"/>
      <c r="AZ57" s="2"/>
    </row>
    <row r="58" spans="2:52" ht="13.5">
      <c r="B58" s="1693">
        <v>1</v>
      </c>
      <c r="C58" s="1694" t="s">
        <v>649</v>
      </c>
      <c r="D58" s="1743"/>
      <c r="E58" s="1744"/>
      <c r="F58" s="1744"/>
      <c r="G58" s="1744"/>
      <c r="H58" s="1745"/>
      <c r="I58" s="1743"/>
      <c r="J58" s="1744"/>
      <c r="K58" s="1744"/>
      <c r="L58" s="1744"/>
      <c r="M58" s="1745"/>
      <c r="N58" s="1743"/>
      <c r="O58" s="1744"/>
      <c r="P58" s="1744"/>
      <c r="Q58" s="1744"/>
      <c r="R58" s="1745"/>
      <c r="S58" s="1583"/>
      <c r="T58" s="1583"/>
      <c r="U58" s="1583"/>
      <c r="V58" s="1583"/>
      <c r="W58" s="1583"/>
      <c r="X58" s="1583"/>
      <c r="Y58" s="1583"/>
      <c r="Z58" s="1583"/>
      <c r="AA58" s="1583"/>
      <c r="AB58" s="1583"/>
      <c r="AC58" s="1583"/>
      <c r="AD58" s="1583"/>
      <c r="AE58" s="1583"/>
      <c r="AF58" s="1583"/>
      <c r="AG58" s="479"/>
      <c r="AH58" s="479"/>
      <c r="AI58" s="479"/>
      <c r="AJ58" s="479"/>
      <c r="AK58" s="479"/>
      <c r="AL58" s="2"/>
      <c r="AM58" s="2"/>
      <c r="AN58" s="2"/>
      <c r="AO58" s="2"/>
      <c r="AP58" s="2"/>
      <c r="AQ58" s="2"/>
      <c r="AR58" s="2"/>
      <c r="AS58" s="2"/>
      <c r="AT58" s="2"/>
      <c r="AU58" s="2"/>
      <c r="AV58" s="2"/>
      <c r="AW58" s="2"/>
      <c r="AX58" s="2"/>
      <c r="AY58" s="2"/>
      <c r="AZ58" s="2"/>
    </row>
    <row r="59" spans="2:52" ht="13.5">
      <c r="B59" s="1695">
        <v>2</v>
      </c>
      <c r="C59" s="1696" t="s">
        <v>650</v>
      </c>
      <c r="D59" s="1746"/>
      <c r="E59" s="1747"/>
      <c r="F59" s="1747"/>
      <c r="G59" s="1747"/>
      <c r="H59" s="1748"/>
      <c r="I59" s="1746"/>
      <c r="J59" s="1747"/>
      <c r="K59" s="1747"/>
      <c r="L59" s="1747"/>
      <c r="M59" s="1748"/>
      <c r="N59" s="1746"/>
      <c r="O59" s="1747"/>
      <c r="P59" s="1747"/>
      <c r="Q59" s="1747"/>
      <c r="R59" s="1748"/>
      <c r="S59" s="1583"/>
      <c r="T59" s="1583"/>
      <c r="U59" s="1583"/>
      <c r="V59" s="1583"/>
      <c r="W59" s="1583"/>
      <c r="X59" s="1583"/>
      <c r="Y59" s="1583"/>
      <c r="Z59" s="1583"/>
      <c r="AA59" s="1583"/>
      <c r="AB59" s="1583"/>
      <c r="AC59" s="1583"/>
      <c r="AD59" s="1583"/>
      <c r="AE59" s="1583"/>
      <c r="AF59" s="1583"/>
      <c r="AG59" s="480"/>
      <c r="AH59" s="480"/>
      <c r="AI59" s="480"/>
      <c r="AJ59" s="480"/>
      <c r="AK59" s="480"/>
      <c r="AL59" s="2"/>
      <c r="AM59" s="2"/>
      <c r="AN59" s="2"/>
      <c r="AO59" s="2"/>
      <c r="AP59" s="2"/>
      <c r="AQ59" s="2"/>
      <c r="AR59" s="2"/>
      <c r="AS59" s="2"/>
      <c r="AT59" s="2"/>
      <c r="AU59" s="2"/>
      <c r="AV59" s="2"/>
      <c r="AW59" s="2"/>
      <c r="AX59" s="2"/>
      <c r="AY59" s="2"/>
      <c r="AZ59" s="2"/>
    </row>
    <row r="60" spans="2:52" ht="13.5">
      <c r="B60" s="1695">
        <v>3</v>
      </c>
      <c r="C60" s="1696" t="s">
        <v>651</v>
      </c>
      <c r="D60" s="1746"/>
      <c r="E60" s="1747"/>
      <c r="F60" s="1747"/>
      <c r="G60" s="1747"/>
      <c r="H60" s="1748"/>
      <c r="I60" s="1746"/>
      <c r="J60" s="1747"/>
      <c r="K60" s="1747"/>
      <c r="L60" s="1747"/>
      <c r="M60" s="1748"/>
      <c r="N60" s="1746"/>
      <c r="O60" s="1747"/>
      <c r="P60" s="1747"/>
      <c r="Q60" s="1747"/>
      <c r="R60" s="1748"/>
      <c r="S60" s="1583"/>
      <c r="T60" s="1583"/>
      <c r="U60" s="1583"/>
      <c r="V60" s="1583"/>
      <c r="W60" s="1583"/>
      <c r="X60" s="1583"/>
      <c r="Y60" s="1583"/>
      <c r="Z60" s="1583"/>
      <c r="AA60" s="1583"/>
      <c r="AB60" s="1583"/>
      <c r="AC60" s="1583"/>
      <c r="AD60" s="1583"/>
      <c r="AE60" s="1583"/>
      <c r="AF60" s="1583"/>
      <c r="AG60" s="2"/>
      <c r="AH60" s="2"/>
      <c r="AI60" s="2"/>
      <c r="AJ60" s="2"/>
      <c r="AK60" s="2"/>
      <c r="AL60" s="2"/>
      <c r="AM60" s="2"/>
      <c r="AN60" s="2"/>
      <c r="AO60" s="2"/>
      <c r="AP60" s="2"/>
      <c r="AQ60" s="2"/>
      <c r="AR60" s="2"/>
      <c r="AS60" s="2"/>
      <c r="AT60" s="2"/>
      <c r="AU60" s="2"/>
      <c r="AV60" s="2"/>
      <c r="AW60" s="2"/>
      <c r="AX60" s="2"/>
      <c r="AY60" s="2"/>
      <c r="AZ60" s="2"/>
    </row>
    <row r="61" spans="2:52" ht="13.5">
      <c r="B61" s="1695">
        <v>4</v>
      </c>
      <c r="C61" s="1696" t="s">
        <v>652</v>
      </c>
      <c r="D61" s="1746"/>
      <c r="E61" s="1747"/>
      <c r="F61" s="1747"/>
      <c r="G61" s="1747"/>
      <c r="H61" s="1748"/>
      <c r="I61" s="1746"/>
      <c r="J61" s="1747"/>
      <c r="K61" s="1747"/>
      <c r="L61" s="1747"/>
      <c r="M61" s="1748"/>
      <c r="N61" s="1746"/>
      <c r="O61" s="1747"/>
      <c r="P61" s="1747"/>
      <c r="Q61" s="1747"/>
      <c r="R61" s="1748"/>
      <c r="S61" s="1583"/>
      <c r="T61" s="1583"/>
      <c r="U61" s="1583"/>
      <c r="V61" s="1583"/>
      <c r="W61" s="1583"/>
      <c r="X61" s="1583"/>
      <c r="Y61" s="1583"/>
      <c r="Z61" s="1583"/>
      <c r="AA61" s="1583"/>
      <c r="AB61" s="1583"/>
      <c r="AC61" s="1583"/>
      <c r="AD61" s="1583"/>
      <c r="AE61" s="1583"/>
      <c r="AF61" s="1583"/>
    </row>
    <row r="62" spans="2:52" ht="13.5">
      <c r="B62" s="1695">
        <v>5</v>
      </c>
      <c r="C62" s="1696" t="s">
        <v>653</v>
      </c>
      <c r="D62" s="1746"/>
      <c r="E62" s="1747"/>
      <c r="F62" s="1747"/>
      <c r="G62" s="1747"/>
      <c r="H62" s="1748"/>
      <c r="I62" s="1746"/>
      <c r="J62" s="1747"/>
      <c r="K62" s="1747"/>
      <c r="L62" s="1747"/>
      <c r="M62" s="1748"/>
      <c r="N62" s="1746"/>
      <c r="O62" s="1747"/>
      <c r="P62" s="1747"/>
      <c r="Q62" s="1747"/>
      <c r="R62" s="1748"/>
      <c r="S62" s="1583"/>
      <c r="T62" s="1583"/>
      <c r="U62" s="1583"/>
      <c r="V62" s="1583"/>
      <c r="W62" s="1583"/>
      <c r="X62" s="1583"/>
      <c r="Y62" s="1583"/>
      <c r="Z62" s="1583"/>
      <c r="AA62" s="1583"/>
      <c r="AB62" s="1583"/>
      <c r="AC62" s="1583"/>
      <c r="AD62" s="1583"/>
      <c r="AE62" s="1583"/>
      <c r="AF62" s="1583"/>
    </row>
    <row r="63" spans="2:52" ht="13.5">
      <c r="B63" s="1695">
        <v>6</v>
      </c>
      <c r="C63" s="1696" t="s">
        <v>654</v>
      </c>
      <c r="D63" s="1749"/>
      <c r="E63" s="1750"/>
      <c r="F63" s="1750"/>
      <c r="G63" s="1750"/>
      <c r="H63" s="1751"/>
      <c r="I63" s="1749"/>
      <c r="J63" s="1750"/>
      <c r="K63" s="1750"/>
      <c r="L63" s="1750"/>
      <c r="M63" s="1751"/>
      <c r="N63" s="1749"/>
      <c r="O63" s="1750"/>
      <c r="P63" s="1750"/>
      <c r="Q63" s="1750"/>
      <c r="R63" s="1751"/>
      <c r="S63" s="1584"/>
      <c r="T63" s="1584"/>
      <c r="U63" s="1584"/>
      <c r="V63" s="1584"/>
      <c r="W63" s="1584"/>
      <c r="X63" s="1584"/>
      <c r="Y63" s="1584"/>
      <c r="Z63" s="1584"/>
      <c r="AA63" s="1584"/>
      <c r="AB63" s="1584"/>
      <c r="AC63" s="1584"/>
      <c r="AD63" s="1584"/>
      <c r="AE63" s="1584"/>
      <c r="AF63" s="1584"/>
    </row>
    <row r="64" spans="2:52" ht="13.5">
      <c r="B64" s="1695">
        <v>7</v>
      </c>
      <c r="C64" s="1696" t="s">
        <v>655</v>
      </c>
      <c r="D64" s="1749"/>
      <c r="E64" s="1750"/>
      <c r="F64" s="1750"/>
      <c r="G64" s="1750"/>
      <c r="H64" s="1751"/>
      <c r="I64" s="1749"/>
      <c r="J64" s="1750"/>
      <c r="K64" s="1750"/>
      <c r="L64" s="1750"/>
      <c r="M64" s="1751"/>
      <c r="N64" s="1749"/>
      <c r="O64" s="1750"/>
      <c r="P64" s="1750"/>
      <c r="Q64" s="1750"/>
      <c r="R64" s="1751"/>
      <c r="S64" s="1584"/>
      <c r="T64" s="1584"/>
      <c r="U64" s="1584"/>
      <c r="V64" s="1584"/>
      <c r="W64" s="1584"/>
      <c r="X64" s="1584"/>
      <c r="Y64" s="1584"/>
      <c r="Z64" s="1584"/>
      <c r="AA64" s="1584"/>
      <c r="AB64" s="1584"/>
      <c r="AC64" s="1584"/>
      <c r="AD64" s="1584"/>
      <c r="AE64" s="1584"/>
      <c r="AF64" s="1584"/>
    </row>
    <row r="65" spans="2:32" ht="13.5">
      <c r="B65" s="1695">
        <v>8</v>
      </c>
      <c r="C65" s="1696" t="s">
        <v>830</v>
      </c>
      <c r="D65" s="1749"/>
      <c r="E65" s="1750"/>
      <c r="F65" s="1750"/>
      <c r="G65" s="1750"/>
      <c r="H65" s="1751"/>
      <c r="I65" s="1749"/>
      <c r="J65" s="1750"/>
      <c r="K65" s="1750"/>
      <c r="L65" s="1750"/>
      <c r="M65" s="1751"/>
      <c r="N65" s="1749"/>
      <c r="O65" s="1750"/>
      <c r="P65" s="1750"/>
      <c r="Q65" s="1750"/>
      <c r="R65" s="1751"/>
      <c r="S65" s="1584"/>
      <c r="T65" s="1584"/>
      <c r="U65" s="1584"/>
      <c r="V65" s="1584"/>
      <c r="W65" s="1584"/>
      <c r="X65" s="1584"/>
      <c r="Y65" s="1584"/>
      <c r="Z65" s="1584"/>
      <c r="AA65" s="1584"/>
      <c r="AB65" s="1584"/>
      <c r="AC65" s="1584"/>
      <c r="AD65" s="1584"/>
      <c r="AE65" s="1584"/>
      <c r="AF65" s="1584"/>
    </row>
    <row r="66" spans="2:32" ht="14.25" thickBot="1">
      <c r="B66" s="1697">
        <v>9</v>
      </c>
      <c r="C66" s="1698" t="s">
        <v>656</v>
      </c>
      <c r="D66" s="1752"/>
      <c r="E66" s="1753"/>
      <c r="F66" s="1753"/>
      <c r="G66" s="1753"/>
      <c r="H66" s="1754"/>
      <c r="I66" s="1752"/>
      <c r="J66" s="1753"/>
      <c r="K66" s="1753"/>
      <c r="L66" s="1753"/>
      <c r="M66" s="1754"/>
      <c r="N66" s="1752"/>
      <c r="O66" s="1753"/>
      <c r="P66" s="1753"/>
      <c r="Q66" s="1753"/>
      <c r="R66" s="1754"/>
      <c r="S66" s="1584"/>
      <c r="T66" s="1584"/>
      <c r="U66" s="1584"/>
      <c r="V66" s="1584"/>
      <c r="W66" s="1584"/>
      <c r="X66" s="1584"/>
      <c r="Y66" s="1584"/>
      <c r="Z66" s="1584"/>
      <c r="AA66" s="1584"/>
      <c r="AB66" s="1584"/>
      <c r="AC66" s="1584"/>
      <c r="AD66" s="1584"/>
      <c r="AE66" s="1584"/>
      <c r="AF66" s="1584"/>
    </row>
  </sheetData>
  <sheetProtection algorithmName="SHA-512" hashValue="8wLVkxlo7Tl3LOsWJdhXDF5qSBcAScLcrlg8JX+3arBtyk0K5m53ehqy6ri8iveb+ECP3MIQmLgtzIt7Zu/GoQ==" saltValue="Ls4rDurSk/QnUFL0QbTrjw==" spinCount="100000" sheet="1" objects="1" scenarios="1" formatRows="0"/>
  <mergeCells count="47">
    <mergeCell ref="N20:R20"/>
    <mergeCell ref="I20:M20"/>
    <mergeCell ref="D20:H20"/>
    <mergeCell ref="N57:R57"/>
    <mergeCell ref="I57:M57"/>
    <mergeCell ref="D57:H57"/>
    <mergeCell ref="AR5:AV9"/>
    <mergeCell ref="AW5:AW9"/>
    <mergeCell ref="AW10:AW11"/>
    <mergeCell ref="D10:H10"/>
    <mergeCell ref="AM10:AQ10"/>
    <mergeCell ref="AH10:AL10"/>
    <mergeCell ref="AR10:AV10"/>
    <mergeCell ref="X6:AB6"/>
    <mergeCell ref="S6:W6"/>
    <mergeCell ref="N6:R6"/>
    <mergeCell ref="I6:M6"/>
    <mergeCell ref="D6:H6"/>
    <mergeCell ref="AM8:AQ8"/>
    <mergeCell ref="AH8:AL8"/>
    <mergeCell ref="AC8:AG8"/>
    <mergeCell ref="X8:AB8"/>
    <mergeCell ref="S8:W8"/>
    <mergeCell ref="N8:R8"/>
    <mergeCell ref="I8:M8"/>
    <mergeCell ref="D8:H8"/>
    <mergeCell ref="AC10:AG10"/>
    <mergeCell ref="X10:AB10"/>
    <mergeCell ref="S10:W10"/>
    <mergeCell ref="N10:R10"/>
    <mergeCell ref="I10:M10"/>
    <mergeCell ref="B10:C10"/>
    <mergeCell ref="AS2:AW2"/>
    <mergeCell ref="D3:AW3"/>
    <mergeCell ref="D4:AW4"/>
    <mergeCell ref="AM7:AQ7"/>
    <mergeCell ref="AH7:AL7"/>
    <mergeCell ref="AC7:AG7"/>
    <mergeCell ref="X7:AB7"/>
    <mergeCell ref="S7:W7"/>
    <mergeCell ref="N7:R7"/>
    <mergeCell ref="I7:M7"/>
    <mergeCell ref="D7:H7"/>
    <mergeCell ref="AM6:AQ6"/>
    <mergeCell ref="AH6:AL6"/>
    <mergeCell ref="AC6:AG6"/>
    <mergeCell ref="D5:AQ5"/>
  </mergeCells>
  <printOptions horizontalCentered="1"/>
  <pageMargins left="0.59055118110236227" right="0.51181102362204722" top="1.1811023622047245" bottom="0.98425196850393704" header="0.51181102362204722" footer="0.51181102362204722"/>
  <pageSetup paperSize="9" scale="51" orientation="portrait" horizontalDpi="4294967293" verticalDpi="4294967293" r:id="rId1"/>
  <headerFooter alignWithMargins="0">
    <oddFooter>&amp;L&amp;7CEA - arkusz organizacyjny na rok szkolny 2022/2023    nr teczki: &amp;F</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E00-000000000000}">
          <x14:formula1>
            <xm:f>słownik!$A$2:$A$148</xm:f>
          </x14:formula1>
          <xm:sqref>C38:C55</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Arkusz38">
    <tabColor theme="3" tint="0.59999389629810485"/>
    <pageSetUpPr fitToPage="1"/>
  </sheetPr>
  <dimension ref="B1:AL47"/>
  <sheetViews>
    <sheetView showGridLines="0" view="pageBreakPreview" zoomScale="90" zoomScaleNormal="100" zoomScaleSheetLayoutView="90" workbookViewId="0">
      <selection activeCell="E42" sqref="E42"/>
    </sheetView>
  </sheetViews>
  <sheetFormatPr defaultColWidth="3.42578125" defaultRowHeight="12.75"/>
  <cols>
    <col min="1" max="1" width="4.7109375" customWidth="1"/>
    <col min="2" max="2" width="4.42578125" customWidth="1"/>
    <col min="3" max="3" width="30.140625" customWidth="1"/>
    <col min="4" max="37" width="2.7109375" customWidth="1"/>
    <col min="38" max="38" width="10.42578125" customWidth="1"/>
  </cols>
  <sheetData>
    <row r="1" spans="2:38" ht="30.75" customHeight="1">
      <c r="B1" s="1726" t="s">
        <v>882</v>
      </c>
      <c r="C1" s="1727"/>
      <c r="D1" s="1727"/>
      <c r="E1" s="1727"/>
      <c r="F1" s="1727"/>
      <c r="G1" s="1727"/>
      <c r="H1" s="1727"/>
      <c r="I1" s="1727"/>
      <c r="J1" s="1727"/>
      <c r="K1" s="1727"/>
      <c r="L1" s="1727"/>
      <c r="M1" s="1727"/>
      <c r="N1" s="1727"/>
      <c r="O1" s="1727"/>
      <c r="P1" s="1727"/>
      <c r="Q1" s="1727"/>
      <c r="R1" s="1689"/>
      <c r="S1" s="1689"/>
      <c r="T1" s="1689"/>
      <c r="U1" s="1689"/>
      <c r="V1" s="1689"/>
      <c r="W1" s="1689"/>
      <c r="X1" s="1689"/>
      <c r="Y1" s="1689"/>
      <c r="Z1" s="1689"/>
      <c r="AA1" s="1689"/>
      <c r="AB1" s="1689"/>
      <c r="AC1" s="1689"/>
      <c r="AD1" s="1689"/>
      <c r="AE1" s="1689"/>
      <c r="AF1" s="1689" t="s">
        <v>896</v>
      </c>
      <c r="AG1" s="1689"/>
      <c r="AH1" s="1689"/>
      <c r="AI1" s="1689"/>
      <c r="AJ1" s="1689"/>
      <c r="AK1" s="1689"/>
      <c r="AL1" s="1689"/>
    </row>
    <row r="2" spans="2:38" ht="31.5" customHeight="1" thickBot="1">
      <c r="B2" s="215"/>
      <c r="C2" s="509" t="str">
        <f>wizyt!C3</f>
        <v>??</v>
      </c>
      <c r="G2" s="475"/>
      <c r="H2" s="475"/>
      <c r="I2" s="475"/>
      <c r="J2" s="475"/>
      <c r="K2" s="475"/>
      <c r="L2" s="475"/>
      <c r="M2" s="475"/>
      <c r="N2" s="475"/>
      <c r="O2" s="475"/>
      <c r="P2" s="475"/>
      <c r="Q2" s="475"/>
      <c r="S2" s="475"/>
      <c r="T2" s="475"/>
      <c r="U2" s="475"/>
      <c r="V2" s="1714" t="s">
        <v>814</v>
      </c>
      <c r="W2" s="475" t="str">
        <f>wizyt!H3</f>
        <v>2022/2023</v>
      </c>
      <c r="AK2" s="1546" t="str">
        <f>wizyt!$B$1</f>
        <v/>
      </c>
      <c r="AL2" s="1767" t="str">
        <f>wizyt!$D$1</f>
        <v>.</v>
      </c>
    </row>
    <row r="3" spans="2:38" ht="22.5" customHeight="1" thickBot="1">
      <c r="B3" s="482"/>
      <c r="C3" s="1725" t="s">
        <v>307</v>
      </c>
      <c r="D3" s="2694" t="s">
        <v>991</v>
      </c>
      <c r="E3" s="2695"/>
      <c r="F3" s="2695"/>
      <c r="G3" s="2695"/>
      <c r="H3" s="2695"/>
      <c r="I3" s="2695"/>
      <c r="J3" s="2695"/>
      <c r="K3" s="2695"/>
      <c r="L3" s="2695"/>
      <c r="M3" s="2695"/>
      <c r="N3" s="2695"/>
      <c r="O3" s="2695"/>
      <c r="P3" s="2695"/>
      <c r="Q3" s="2695"/>
      <c r="R3" s="2695"/>
      <c r="S3" s="2695"/>
      <c r="T3" s="2695"/>
      <c r="U3" s="2695"/>
      <c r="V3" s="2695"/>
      <c r="W3" s="2695"/>
      <c r="X3" s="2695"/>
      <c r="Y3" s="2695"/>
      <c r="Z3" s="2695"/>
      <c r="AA3" s="2695"/>
      <c r="AB3" s="2695"/>
      <c r="AC3" s="2695"/>
      <c r="AD3" s="2695"/>
      <c r="AE3" s="2695"/>
      <c r="AF3" s="2695"/>
      <c r="AG3" s="2695"/>
      <c r="AH3" s="2695"/>
      <c r="AI3" s="2695"/>
      <c r="AJ3" s="2695"/>
      <c r="AK3" s="2695"/>
      <c r="AL3" s="2696"/>
    </row>
    <row r="4" spans="2:38" ht="14.25" customHeight="1">
      <c r="B4" s="502"/>
      <c r="C4" s="499" t="s">
        <v>329</v>
      </c>
      <c r="D4" s="2697" t="s">
        <v>287</v>
      </c>
      <c r="E4" s="2698"/>
      <c r="F4" s="2698"/>
      <c r="G4" s="2698"/>
      <c r="H4" s="2698"/>
      <c r="I4" s="2698"/>
      <c r="J4" s="2698"/>
      <c r="K4" s="2698"/>
      <c r="L4" s="2698"/>
      <c r="M4" s="2698"/>
      <c r="N4" s="2698"/>
      <c r="O4" s="2698"/>
      <c r="P4" s="2698"/>
      <c r="Q4" s="2698"/>
      <c r="R4" s="2698"/>
      <c r="S4" s="2698"/>
      <c r="T4" s="2698"/>
      <c r="U4" s="2698"/>
      <c r="V4" s="2698"/>
      <c r="W4" s="2698"/>
      <c r="X4" s="2698"/>
      <c r="Y4" s="2698"/>
      <c r="Z4" s="2698"/>
      <c r="AA4" s="2698"/>
      <c r="AB4" s="2698"/>
      <c r="AC4" s="2698"/>
      <c r="AD4" s="2698"/>
      <c r="AE4" s="2698"/>
      <c r="AF4" s="2698"/>
      <c r="AG4" s="2698"/>
      <c r="AH4" s="2698"/>
      <c r="AI4" s="2698"/>
      <c r="AJ4" s="2698"/>
      <c r="AK4" s="2698"/>
      <c r="AL4" s="2699"/>
    </row>
    <row r="5" spans="2:38" ht="14.25" customHeight="1">
      <c r="B5" s="503"/>
      <c r="C5" s="500" t="s">
        <v>25</v>
      </c>
      <c r="D5" s="2622" t="s">
        <v>4</v>
      </c>
      <c r="E5" s="2623"/>
      <c r="F5" s="2623"/>
      <c r="G5" s="2624"/>
      <c r="H5" s="2625"/>
      <c r="I5" s="2622" t="s">
        <v>5</v>
      </c>
      <c r="J5" s="2623"/>
      <c r="K5" s="2623"/>
      <c r="L5" s="2624"/>
      <c r="M5" s="2625"/>
      <c r="N5" s="2622" t="s">
        <v>6</v>
      </c>
      <c r="O5" s="2623"/>
      <c r="P5" s="2623"/>
      <c r="Q5" s="2624"/>
      <c r="R5" s="2625"/>
      <c r="S5" s="2622" t="s">
        <v>8</v>
      </c>
      <c r="T5" s="2623"/>
      <c r="U5" s="2623"/>
      <c r="V5" s="2624"/>
      <c r="W5" s="2625"/>
      <c r="X5" s="2622" t="s">
        <v>7</v>
      </c>
      <c r="Y5" s="2623"/>
      <c r="Z5" s="2623"/>
      <c r="AA5" s="2624"/>
      <c r="AB5" s="2625"/>
      <c r="AC5" s="2622" t="s">
        <v>9</v>
      </c>
      <c r="AD5" s="2623"/>
      <c r="AE5" s="2623"/>
      <c r="AF5" s="2624"/>
      <c r="AG5" s="2625"/>
      <c r="AH5" s="2677" t="s">
        <v>992</v>
      </c>
      <c r="AI5" s="2678"/>
      <c r="AJ5" s="2678"/>
      <c r="AK5" s="2679"/>
      <c r="AL5" s="2686" t="s">
        <v>54</v>
      </c>
    </row>
    <row r="6" spans="2:38" ht="14.25" customHeight="1">
      <c r="B6" s="503"/>
      <c r="C6" s="500" t="s">
        <v>330</v>
      </c>
      <c r="D6" s="2610">
        <f>liczbaucz!M19</f>
        <v>0</v>
      </c>
      <c r="E6" s="2611"/>
      <c r="F6" s="2611"/>
      <c r="G6" s="2612"/>
      <c r="H6" s="2613"/>
      <c r="I6" s="2610">
        <f>liczbaucz!N19</f>
        <v>0</v>
      </c>
      <c r="J6" s="2611"/>
      <c r="K6" s="2611"/>
      <c r="L6" s="2612"/>
      <c r="M6" s="2613"/>
      <c r="N6" s="2610">
        <f>liczbaucz!O19</f>
        <v>0</v>
      </c>
      <c r="O6" s="2611"/>
      <c r="P6" s="2611"/>
      <c r="Q6" s="2612"/>
      <c r="R6" s="2613"/>
      <c r="S6" s="2610">
        <f>liczbaucz!P19</f>
        <v>0</v>
      </c>
      <c r="T6" s="2611"/>
      <c r="U6" s="2611"/>
      <c r="V6" s="2612"/>
      <c r="W6" s="2613"/>
      <c r="X6" s="2610">
        <f>liczbaucz!Q19</f>
        <v>0</v>
      </c>
      <c r="Y6" s="2611"/>
      <c r="Z6" s="2611"/>
      <c r="AA6" s="2612"/>
      <c r="AB6" s="2613"/>
      <c r="AC6" s="2610">
        <f>liczbaucz!R19</f>
        <v>0</v>
      </c>
      <c r="AD6" s="2611"/>
      <c r="AE6" s="2611"/>
      <c r="AF6" s="2612"/>
      <c r="AG6" s="2613"/>
      <c r="AH6" s="2680"/>
      <c r="AI6" s="2681"/>
      <c r="AJ6" s="2681"/>
      <c r="AK6" s="2682"/>
      <c r="AL6" s="2687"/>
    </row>
    <row r="7" spans="2:38" ht="14.25" customHeight="1">
      <c r="B7" s="503"/>
      <c r="C7" s="500" t="s">
        <v>978</v>
      </c>
      <c r="D7" s="2610">
        <f>liczbaucz!M16</f>
        <v>0</v>
      </c>
      <c r="E7" s="2611"/>
      <c r="F7" s="2611"/>
      <c r="G7" s="2612"/>
      <c r="H7" s="2613"/>
      <c r="I7" s="2610">
        <f>liczbaucz!N16</f>
        <v>0</v>
      </c>
      <c r="J7" s="2611"/>
      <c r="K7" s="2611"/>
      <c r="L7" s="2612"/>
      <c r="M7" s="2613"/>
      <c r="N7" s="2610">
        <f>liczbaucz!O16</f>
        <v>0</v>
      </c>
      <c r="O7" s="2611"/>
      <c r="P7" s="2611"/>
      <c r="Q7" s="2612"/>
      <c r="R7" s="2613"/>
      <c r="S7" s="2610">
        <f>liczbaucz!P16</f>
        <v>0</v>
      </c>
      <c r="T7" s="2611"/>
      <c r="U7" s="2611"/>
      <c r="V7" s="2612"/>
      <c r="W7" s="2613"/>
      <c r="X7" s="2610">
        <f>liczbaucz!Q16</f>
        <v>0</v>
      </c>
      <c r="Y7" s="2611"/>
      <c r="Z7" s="2611"/>
      <c r="AA7" s="2612"/>
      <c r="AB7" s="2613"/>
      <c r="AC7" s="2610">
        <f>liczbaucz!R16</f>
        <v>0</v>
      </c>
      <c r="AD7" s="2611"/>
      <c r="AE7" s="2611"/>
      <c r="AF7" s="2612"/>
      <c r="AG7" s="2613"/>
      <c r="AH7" s="2680"/>
      <c r="AI7" s="2681"/>
      <c r="AJ7" s="2681"/>
      <c r="AK7" s="2682"/>
      <c r="AL7" s="2687"/>
    </row>
    <row r="8" spans="2:38" ht="14.25" customHeight="1">
      <c r="B8" s="1776"/>
      <c r="C8" s="1781" t="s">
        <v>990</v>
      </c>
      <c r="D8" s="1787"/>
      <c r="E8" s="1790"/>
      <c r="F8" s="1790"/>
      <c r="G8" s="1788"/>
      <c r="H8" s="1789"/>
      <c r="I8" s="1787"/>
      <c r="J8" s="1790"/>
      <c r="K8" s="1790"/>
      <c r="L8" s="1788"/>
      <c r="M8" s="1789"/>
      <c r="N8" s="1787"/>
      <c r="O8" s="1790"/>
      <c r="P8" s="1790"/>
      <c r="Q8" s="1788"/>
      <c r="R8" s="1789"/>
      <c r="S8" s="1787"/>
      <c r="T8" s="1790"/>
      <c r="U8" s="1790"/>
      <c r="V8" s="1788"/>
      <c r="W8" s="1789"/>
      <c r="X8" s="1787"/>
      <c r="Y8" s="1790"/>
      <c r="Z8" s="1790"/>
      <c r="AA8" s="1788"/>
      <c r="AB8" s="1789"/>
      <c r="AC8" s="1787"/>
      <c r="AD8" s="1790"/>
      <c r="AE8" s="1790"/>
      <c r="AF8" s="1788"/>
      <c r="AG8" s="1789"/>
      <c r="AH8" s="2683"/>
      <c r="AI8" s="2684"/>
      <c r="AJ8" s="2684"/>
      <c r="AK8" s="2685"/>
      <c r="AL8" s="2688"/>
    </row>
    <row r="9" spans="2:38" ht="16.5" customHeight="1">
      <c r="B9" s="1776"/>
      <c r="C9" s="1777" t="s">
        <v>331</v>
      </c>
      <c r="D9" s="2689">
        <f>COUNTA(D11:H42)</f>
        <v>0</v>
      </c>
      <c r="E9" s="2690"/>
      <c r="F9" s="2690"/>
      <c r="G9" s="2691"/>
      <c r="H9" s="2692"/>
      <c r="I9" s="2689">
        <f>COUNTA(I11:M42)</f>
        <v>0</v>
      </c>
      <c r="J9" s="2690"/>
      <c r="K9" s="2690"/>
      <c r="L9" s="2691"/>
      <c r="M9" s="2692"/>
      <c r="N9" s="2689">
        <f t="shared" ref="N9" si="0">COUNTA(N11:R42)</f>
        <v>0</v>
      </c>
      <c r="O9" s="2690"/>
      <c r="P9" s="2690"/>
      <c r="Q9" s="2691"/>
      <c r="R9" s="2692"/>
      <c r="S9" s="2689">
        <f t="shared" ref="S9" si="1">COUNTA(S11:W42)</f>
        <v>0</v>
      </c>
      <c r="T9" s="2690"/>
      <c r="U9" s="2690"/>
      <c r="V9" s="2691"/>
      <c r="W9" s="2692"/>
      <c r="X9" s="2689">
        <f t="shared" ref="X9" si="2">COUNTA(X11:AB42)</f>
        <v>0</v>
      </c>
      <c r="Y9" s="2690"/>
      <c r="Z9" s="2690"/>
      <c r="AA9" s="2691"/>
      <c r="AB9" s="2692"/>
      <c r="AC9" s="2689">
        <f t="shared" ref="AC9" si="3">COUNTA(AC11:AG42)</f>
        <v>0</v>
      </c>
      <c r="AD9" s="2690"/>
      <c r="AE9" s="2690"/>
      <c r="AF9" s="2691"/>
      <c r="AG9" s="2692"/>
      <c r="AH9" s="2689">
        <f>COUNTA(AH11:AK42)</f>
        <v>0</v>
      </c>
      <c r="AI9" s="2691"/>
      <c r="AJ9" s="2691"/>
      <c r="AK9" s="2692"/>
      <c r="AL9" s="2693">
        <f>SUM(AL11:AL42)</f>
        <v>0</v>
      </c>
    </row>
    <row r="10" spans="2:38" ht="16.5" customHeight="1">
      <c r="B10" s="1775" t="s">
        <v>2</v>
      </c>
      <c r="C10" s="501" t="s">
        <v>875</v>
      </c>
      <c r="D10" s="1686">
        <v>1</v>
      </c>
      <c r="E10" s="1798">
        <v>2</v>
      </c>
      <c r="F10" s="1798">
        <v>3</v>
      </c>
      <c r="G10" s="1687">
        <v>4</v>
      </c>
      <c r="H10" s="1688">
        <v>5</v>
      </c>
      <c r="I10" s="1686">
        <v>1</v>
      </c>
      <c r="J10" s="1798">
        <v>2</v>
      </c>
      <c r="K10" s="1798">
        <v>3</v>
      </c>
      <c r="L10" s="1687">
        <v>4</v>
      </c>
      <c r="M10" s="1688">
        <v>5</v>
      </c>
      <c r="N10" s="1686">
        <v>1</v>
      </c>
      <c r="O10" s="1798">
        <v>2</v>
      </c>
      <c r="P10" s="1798">
        <v>3</v>
      </c>
      <c r="Q10" s="1687">
        <v>4</v>
      </c>
      <c r="R10" s="1688">
        <v>5</v>
      </c>
      <c r="S10" s="1686">
        <v>1</v>
      </c>
      <c r="T10" s="1798">
        <v>2</v>
      </c>
      <c r="U10" s="1798">
        <v>3</v>
      </c>
      <c r="V10" s="1687">
        <v>4</v>
      </c>
      <c r="W10" s="1688">
        <v>5</v>
      </c>
      <c r="X10" s="1686">
        <v>1</v>
      </c>
      <c r="Y10" s="1798">
        <v>2</v>
      </c>
      <c r="Z10" s="1798">
        <v>3</v>
      </c>
      <c r="AA10" s="1687">
        <v>4</v>
      </c>
      <c r="AB10" s="1688">
        <v>5</v>
      </c>
      <c r="AC10" s="1686">
        <v>1</v>
      </c>
      <c r="AD10" s="1798">
        <v>2</v>
      </c>
      <c r="AE10" s="1798">
        <v>3</v>
      </c>
      <c r="AF10" s="1687">
        <v>4</v>
      </c>
      <c r="AG10" s="1688">
        <v>5</v>
      </c>
      <c r="AH10" s="1686">
        <v>1</v>
      </c>
      <c r="AI10" s="1687">
        <v>2</v>
      </c>
      <c r="AJ10" s="1687">
        <v>3</v>
      </c>
      <c r="AK10" s="1688">
        <v>4</v>
      </c>
      <c r="AL10" s="2668"/>
    </row>
    <row r="11" spans="2:38" ht="13.5">
      <c r="B11" s="504">
        <v>1</v>
      </c>
      <c r="C11" s="497" t="s">
        <v>268</v>
      </c>
      <c r="D11" s="1730"/>
      <c r="E11" s="1755"/>
      <c r="F11" s="1755"/>
      <c r="G11" s="1731"/>
      <c r="H11" s="1732"/>
      <c r="I11" s="1730"/>
      <c r="J11" s="1755"/>
      <c r="K11" s="1755"/>
      <c r="L11" s="1731"/>
      <c r="M11" s="1732"/>
      <c r="N11" s="1730"/>
      <c r="O11" s="1755"/>
      <c r="P11" s="1755"/>
      <c r="Q11" s="1731"/>
      <c r="R11" s="1732"/>
      <c r="S11" s="1730"/>
      <c r="T11" s="1755"/>
      <c r="U11" s="1755"/>
      <c r="V11" s="1731"/>
      <c r="W11" s="1732"/>
      <c r="X11" s="1730"/>
      <c r="Y11" s="1755"/>
      <c r="Z11" s="1755"/>
      <c r="AA11" s="1731"/>
      <c r="AB11" s="1732"/>
      <c r="AC11" s="1730"/>
      <c r="AD11" s="1755"/>
      <c r="AE11" s="1755"/>
      <c r="AF11" s="1731"/>
      <c r="AG11" s="1732"/>
      <c r="AH11" s="1730"/>
      <c r="AI11" s="1731"/>
      <c r="AJ11" s="1731"/>
      <c r="AK11" s="1732"/>
      <c r="AL11" s="1685">
        <f>COUNTA(D11:AK11)</f>
        <v>0</v>
      </c>
    </row>
    <row r="12" spans="2:38" ht="13.5">
      <c r="B12" s="504">
        <v>2</v>
      </c>
      <c r="C12" s="497" t="s">
        <v>292</v>
      </c>
      <c r="D12" s="1730"/>
      <c r="E12" s="1755"/>
      <c r="F12" s="1755"/>
      <c r="G12" s="1731"/>
      <c r="H12" s="1732"/>
      <c r="I12" s="1730"/>
      <c r="J12" s="1755"/>
      <c r="K12" s="1755"/>
      <c r="L12" s="1731"/>
      <c r="M12" s="1732"/>
      <c r="N12" s="1730"/>
      <c r="O12" s="1755"/>
      <c r="P12" s="1755"/>
      <c r="Q12" s="1731"/>
      <c r="R12" s="1732"/>
      <c r="S12" s="1730"/>
      <c r="T12" s="1755"/>
      <c r="U12" s="1755"/>
      <c r="V12" s="1731"/>
      <c r="W12" s="1732"/>
      <c r="X12" s="1730"/>
      <c r="Y12" s="1755"/>
      <c r="Z12" s="1755"/>
      <c r="AA12" s="1731"/>
      <c r="AB12" s="1732"/>
      <c r="AC12" s="1730"/>
      <c r="AD12" s="1755"/>
      <c r="AE12" s="1755"/>
      <c r="AF12" s="1731"/>
      <c r="AG12" s="1732"/>
      <c r="AH12" s="1730"/>
      <c r="AI12" s="1731"/>
      <c r="AJ12" s="1731"/>
      <c r="AK12" s="1732"/>
      <c r="AL12" s="1685">
        <f t="shared" ref="AL12:AL42" si="4">COUNTA(D12:AK12)</f>
        <v>0</v>
      </c>
    </row>
    <row r="13" spans="2:38" ht="13.5">
      <c r="B13" s="504">
        <v>3</v>
      </c>
      <c r="C13" s="497" t="s">
        <v>270</v>
      </c>
      <c r="D13" s="1730"/>
      <c r="E13" s="1755"/>
      <c r="F13" s="1755"/>
      <c r="G13" s="1731"/>
      <c r="H13" s="1732"/>
      <c r="I13" s="1730"/>
      <c r="J13" s="1755"/>
      <c r="K13" s="1755"/>
      <c r="L13" s="1731"/>
      <c r="M13" s="1732"/>
      <c r="N13" s="1730"/>
      <c r="O13" s="1755"/>
      <c r="P13" s="1755"/>
      <c r="Q13" s="1731"/>
      <c r="R13" s="1732"/>
      <c r="S13" s="1730"/>
      <c r="T13" s="1755"/>
      <c r="U13" s="1755"/>
      <c r="V13" s="1731"/>
      <c r="W13" s="1732"/>
      <c r="X13" s="1730"/>
      <c r="Y13" s="1755"/>
      <c r="Z13" s="1755"/>
      <c r="AA13" s="1731"/>
      <c r="AB13" s="1732"/>
      <c r="AC13" s="1730"/>
      <c r="AD13" s="1755"/>
      <c r="AE13" s="1755"/>
      <c r="AF13" s="1731"/>
      <c r="AG13" s="1732"/>
      <c r="AH13" s="1730"/>
      <c r="AI13" s="1731"/>
      <c r="AJ13" s="1731"/>
      <c r="AK13" s="1732"/>
      <c r="AL13" s="1685">
        <f t="shared" si="4"/>
        <v>0</v>
      </c>
    </row>
    <row r="14" spans="2:38" ht="13.5">
      <c r="B14" s="504">
        <v>4</v>
      </c>
      <c r="C14" s="497" t="s">
        <v>272</v>
      </c>
      <c r="D14" s="1730"/>
      <c r="E14" s="1755"/>
      <c r="F14" s="1755"/>
      <c r="G14" s="1731"/>
      <c r="H14" s="1732"/>
      <c r="I14" s="1730"/>
      <c r="J14" s="1755"/>
      <c r="K14" s="1755"/>
      <c r="L14" s="1731"/>
      <c r="M14" s="1732"/>
      <c r="N14" s="1730"/>
      <c r="O14" s="1755"/>
      <c r="P14" s="1755"/>
      <c r="Q14" s="1731"/>
      <c r="R14" s="1732"/>
      <c r="S14" s="1730"/>
      <c r="T14" s="1755"/>
      <c r="U14" s="1755"/>
      <c r="V14" s="1731"/>
      <c r="W14" s="1732"/>
      <c r="X14" s="1730"/>
      <c r="Y14" s="1755"/>
      <c r="Z14" s="1755"/>
      <c r="AA14" s="1731"/>
      <c r="AB14" s="1732"/>
      <c r="AC14" s="1730"/>
      <c r="AD14" s="1755"/>
      <c r="AE14" s="1755"/>
      <c r="AF14" s="1731"/>
      <c r="AG14" s="1732"/>
      <c r="AH14" s="1730"/>
      <c r="AI14" s="1731"/>
      <c r="AJ14" s="1731"/>
      <c r="AK14" s="1732"/>
      <c r="AL14" s="1685">
        <f t="shared" si="4"/>
        <v>0</v>
      </c>
    </row>
    <row r="15" spans="2:38" ht="13.5">
      <c r="B15" s="504">
        <v>5</v>
      </c>
      <c r="C15" s="497" t="s">
        <v>273</v>
      </c>
      <c r="D15" s="1730"/>
      <c r="E15" s="1755"/>
      <c r="F15" s="1755"/>
      <c r="G15" s="1731"/>
      <c r="H15" s="1732"/>
      <c r="I15" s="1730"/>
      <c r="J15" s="1755"/>
      <c r="K15" s="1755"/>
      <c r="L15" s="1731"/>
      <c r="M15" s="1732"/>
      <c r="N15" s="1730"/>
      <c r="O15" s="1755"/>
      <c r="P15" s="1755"/>
      <c r="Q15" s="1731"/>
      <c r="R15" s="1732"/>
      <c r="S15" s="1730"/>
      <c r="T15" s="1755"/>
      <c r="U15" s="1755"/>
      <c r="V15" s="1731"/>
      <c r="W15" s="1732"/>
      <c r="X15" s="1730"/>
      <c r="Y15" s="1755"/>
      <c r="Z15" s="1755"/>
      <c r="AA15" s="1731"/>
      <c r="AB15" s="1732"/>
      <c r="AC15" s="1730"/>
      <c r="AD15" s="1755"/>
      <c r="AE15" s="1755"/>
      <c r="AF15" s="1731"/>
      <c r="AG15" s="1732"/>
      <c r="AH15" s="1730"/>
      <c r="AI15" s="1731"/>
      <c r="AJ15" s="1731"/>
      <c r="AK15" s="1732"/>
      <c r="AL15" s="1685">
        <f t="shared" si="4"/>
        <v>0</v>
      </c>
    </row>
    <row r="16" spans="2:38" ht="13.5">
      <c r="B16" s="504">
        <v>6</v>
      </c>
      <c r="C16" s="497" t="s">
        <v>715</v>
      </c>
      <c r="D16" s="1730"/>
      <c r="E16" s="1755"/>
      <c r="F16" s="1755"/>
      <c r="G16" s="1731"/>
      <c r="H16" s="1732"/>
      <c r="I16" s="1730"/>
      <c r="J16" s="1755"/>
      <c r="K16" s="1755"/>
      <c r="L16" s="1731"/>
      <c r="M16" s="1732"/>
      <c r="N16" s="1730"/>
      <c r="O16" s="1755"/>
      <c r="P16" s="1755"/>
      <c r="Q16" s="1731"/>
      <c r="R16" s="1732"/>
      <c r="S16" s="1730"/>
      <c r="T16" s="1755"/>
      <c r="U16" s="1755"/>
      <c r="V16" s="1731"/>
      <c r="W16" s="1732"/>
      <c r="X16" s="1730"/>
      <c r="Y16" s="1755"/>
      <c r="Z16" s="1755"/>
      <c r="AA16" s="1731"/>
      <c r="AB16" s="1732"/>
      <c r="AC16" s="1730"/>
      <c r="AD16" s="1755"/>
      <c r="AE16" s="1755"/>
      <c r="AF16" s="1731"/>
      <c r="AG16" s="1732"/>
      <c r="AH16" s="1730"/>
      <c r="AI16" s="1731"/>
      <c r="AJ16" s="1731"/>
      <c r="AK16" s="1732"/>
      <c r="AL16" s="1685">
        <f t="shared" si="4"/>
        <v>0</v>
      </c>
    </row>
    <row r="17" spans="2:38" ht="13.5">
      <c r="B17" s="504">
        <v>7</v>
      </c>
      <c r="C17" s="497" t="s">
        <v>274</v>
      </c>
      <c r="D17" s="1730"/>
      <c r="E17" s="1755"/>
      <c r="F17" s="1755"/>
      <c r="G17" s="1731"/>
      <c r="H17" s="1732"/>
      <c r="I17" s="1730"/>
      <c r="J17" s="1755"/>
      <c r="K17" s="1755"/>
      <c r="L17" s="1731"/>
      <c r="M17" s="1732"/>
      <c r="N17" s="1730"/>
      <c r="O17" s="1755"/>
      <c r="P17" s="1755"/>
      <c r="Q17" s="1731"/>
      <c r="R17" s="1732"/>
      <c r="S17" s="1730"/>
      <c r="T17" s="1755"/>
      <c r="U17" s="1755"/>
      <c r="V17" s="1731"/>
      <c r="W17" s="1732"/>
      <c r="X17" s="1730"/>
      <c r="Y17" s="1755"/>
      <c r="Z17" s="1755"/>
      <c r="AA17" s="1731"/>
      <c r="AB17" s="1732"/>
      <c r="AC17" s="1730"/>
      <c r="AD17" s="1755"/>
      <c r="AE17" s="1755"/>
      <c r="AF17" s="1731"/>
      <c r="AG17" s="1732"/>
      <c r="AH17" s="1730"/>
      <c r="AI17" s="1731"/>
      <c r="AJ17" s="1731"/>
      <c r="AK17" s="1732"/>
      <c r="AL17" s="1685">
        <f t="shared" si="4"/>
        <v>0</v>
      </c>
    </row>
    <row r="18" spans="2:38" ht="13.5">
      <c r="B18" s="504">
        <v>8</v>
      </c>
      <c r="C18" s="497" t="s">
        <v>716</v>
      </c>
      <c r="D18" s="1730"/>
      <c r="E18" s="1755"/>
      <c r="F18" s="1755"/>
      <c r="G18" s="1731"/>
      <c r="H18" s="1732"/>
      <c r="I18" s="1730"/>
      <c r="J18" s="1755"/>
      <c r="K18" s="1755"/>
      <c r="L18" s="1731"/>
      <c r="M18" s="1732"/>
      <c r="N18" s="1730"/>
      <c r="O18" s="1755"/>
      <c r="P18" s="1755"/>
      <c r="Q18" s="1731"/>
      <c r="R18" s="1732"/>
      <c r="S18" s="1730"/>
      <c r="T18" s="1755"/>
      <c r="U18" s="1755"/>
      <c r="V18" s="1731"/>
      <c r="W18" s="1732"/>
      <c r="X18" s="1730"/>
      <c r="Y18" s="1755"/>
      <c r="Z18" s="1755"/>
      <c r="AA18" s="1731"/>
      <c r="AB18" s="1732"/>
      <c r="AC18" s="1730"/>
      <c r="AD18" s="1755"/>
      <c r="AE18" s="1755"/>
      <c r="AF18" s="1731"/>
      <c r="AG18" s="1732"/>
      <c r="AH18" s="1730"/>
      <c r="AI18" s="1731"/>
      <c r="AJ18" s="1731"/>
      <c r="AK18" s="1732"/>
      <c r="AL18" s="1685">
        <f t="shared" si="4"/>
        <v>0</v>
      </c>
    </row>
    <row r="19" spans="2:38" ht="13.5">
      <c r="B19" s="504">
        <v>9</v>
      </c>
      <c r="C19" s="497" t="s">
        <v>275</v>
      </c>
      <c r="D19" s="1730"/>
      <c r="E19" s="1755"/>
      <c r="F19" s="1755"/>
      <c r="G19" s="1731"/>
      <c r="H19" s="1732"/>
      <c r="I19" s="1730"/>
      <c r="J19" s="1755"/>
      <c r="K19" s="1755"/>
      <c r="L19" s="1731"/>
      <c r="M19" s="1732"/>
      <c r="N19" s="1730"/>
      <c r="O19" s="1755"/>
      <c r="P19" s="1755"/>
      <c r="Q19" s="1731"/>
      <c r="R19" s="1732"/>
      <c r="S19" s="1730"/>
      <c r="T19" s="1755"/>
      <c r="U19" s="1755"/>
      <c r="V19" s="1731"/>
      <c r="W19" s="1732"/>
      <c r="X19" s="1730"/>
      <c r="Y19" s="1755"/>
      <c r="Z19" s="1755"/>
      <c r="AA19" s="1731"/>
      <c r="AB19" s="1732"/>
      <c r="AC19" s="1730"/>
      <c r="AD19" s="1755"/>
      <c r="AE19" s="1755"/>
      <c r="AF19" s="1731"/>
      <c r="AG19" s="1732"/>
      <c r="AH19" s="1730"/>
      <c r="AI19" s="1731"/>
      <c r="AJ19" s="1731"/>
      <c r="AK19" s="1732"/>
      <c r="AL19" s="1685">
        <f t="shared" si="4"/>
        <v>0</v>
      </c>
    </row>
    <row r="20" spans="2:38" ht="13.5">
      <c r="B20" s="504">
        <v>10</v>
      </c>
      <c r="C20" s="497" t="s">
        <v>283</v>
      </c>
      <c r="D20" s="1730"/>
      <c r="E20" s="1755"/>
      <c r="F20" s="1755"/>
      <c r="G20" s="1731"/>
      <c r="H20" s="1732"/>
      <c r="I20" s="1730"/>
      <c r="J20" s="1755"/>
      <c r="K20" s="1755"/>
      <c r="L20" s="1731"/>
      <c r="M20" s="1732"/>
      <c r="N20" s="1730"/>
      <c r="O20" s="1755"/>
      <c r="P20" s="1755"/>
      <c r="Q20" s="1731"/>
      <c r="R20" s="1732"/>
      <c r="S20" s="1730"/>
      <c r="T20" s="1755"/>
      <c r="U20" s="1755"/>
      <c r="V20" s="1731"/>
      <c r="W20" s="1732"/>
      <c r="X20" s="1730"/>
      <c r="Y20" s="1755"/>
      <c r="Z20" s="1755"/>
      <c r="AA20" s="1731"/>
      <c r="AB20" s="1732"/>
      <c r="AC20" s="1730"/>
      <c r="AD20" s="1755"/>
      <c r="AE20" s="1755"/>
      <c r="AF20" s="1731"/>
      <c r="AG20" s="1732"/>
      <c r="AH20" s="1730"/>
      <c r="AI20" s="1731"/>
      <c r="AJ20" s="1731"/>
      <c r="AK20" s="1732"/>
      <c r="AL20" s="1685">
        <f t="shared" si="4"/>
        <v>0</v>
      </c>
    </row>
    <row r="21" spans="2:38" ht="13.5">
      <c r="B21" s="504">
        <v>11</v>
      </c>
      <c r="C21" s="497" t="s">
        <v>277</v>
      </c>
      <c r="D21" s="1730"/>
      <c r="E21" s="1755"/>
      <c r="F21" s="1755"/>
      <c r="G21" s="1731"/>
      <c r="H21" s="1732"/>
      <c r="I21" s="1730"/>
      <c r="J21" s="1755"/>
      <c r="K21" s="1755"/>
      <c r="L21" s="1731"/>
      <c r="M21" s="1732"/>
      <c r="N21" s="1730"/>
      <c r="O21" s="1755"/>
      <c r="P21" s="1755"/>
      <c r="Q21" s="1731"/>
      <c r="R21" s="1732"/>
      <c r="S21" s="1730"/>
      <c r="T21" s="1755"/>
      <c r="U21" s="1755"/>
      <c r="V21" s="1731"/>
      <c r="W21" s="1732"/>
      <c r="X21" s="1730"/>
      <c r="Y21" s="1755"/>
      <c r="Z21" s="1755"/>
      <c r="AA21" s="1731"/>
      <c r="AB21" s="1732"/>
      <c r="AC21" s="1730"/>
      <c r="AD21" s="1755"/>
      <c r="AE21" s="1755"/>
      <c r="AF21" s="1731"/>
      <c r="AG21" s="1732"/>
      <c r="AH21" s="1730"/>
      <c r="AI21" s="1731"/>
      <c r="AJ21" s="1731"/>
      <c r="AK21" s="1732"/>
      <c r="AL21" s="1685">
        <f t="shared" si="4"/>
        <v>0</v>
      </c>
    </row>
    <row r="22" spans="2:38" ht="13.5">
      <c r="B22" s="504">
        <v>12</v>
      </c>
      <c r="C22" s="497" t="s">
        <v>280</v>
      </c>
      <c r="D22" s="1730"/>
      <c r="E22" s="1755"/>
      <c r="F22" s="1755"/>
      <c r="G22" s="1731"/>
      <c r="H22" s="1732"/>
      <c r="I22" s="1730"/>
      <c r="J22" s="1755"/>
      <c r="K22" s="1755"/>
      <c r="L22" s="1731"/>
      <c r="M22" s="1732"/>
      <c r="N22" s="1730"/>
      <c r="O22" s="1755"/>
      <c r="P22" s="1755"/>
      <c r="Q22" s="1731"/>
      <c r="R22" s="1732"/>
      <c r="S22" s="1730"/>
      <c r="T22" s="1755"/>
      <c r="U22" s="1755"/>
      <c r="V22" s="1731"/>
      <c r="W22" s="1732"/>
      <c r="X22" s="1730"/>
      <c r="Y22" s="1755"/>
      <c r="Z22" s="1755"/>
      <c r="AA22" s="1731"/>
      <c r="AB22" s="1732"/>
      <c r="AC22" s="1730"/>
      <c r="AD22" s="1755"/>
      <c r="AE22" s="1755"/>
      <c r="AF22" s="1731"/>
      <c r="AG22" s="1732"/>
      <c r="AH22" s="1730"/>
      <c r="AI22" s="1731"/>
      <c r="AJ22" s="1731"/>
      <c r="AK22" s="1732"/>
      <c r="AL22" s="1685">
        <f t="shared" si="4"/>
        <v>0</v>
      </c>
    </row>
    <row r="23" spans="2:38" ht="13.5">
      <c r="B23" s="504">
        <v>13</v>
      </c>
      <c r="C23" s="1850" t="s">
        <v>531</v>
      </c>
      <c r="D23" s="1730"/>
      <c r="E23" s="1755"/>
      <c r="F23" s="1755"/>
      <c r="G23" s="1731"/>
      <c r="H23" s="1732"/>
      <c r="I23" s="1730"/>
      <c r="J23" s="1755"/>
      <c r="K23" s="1755"/>
      <c r="L23" s="1731"/>
      <c r="M23" s="1732"/>
      <c r="N23" s="1730"/>
      <c r="O23" s="1755"/>
      <c r="P23" s="1755"/>
      <c r="Q23" s="1731"/>
      <c r="R23" s="1732"/>
      <c r="S23" s="1730"/>
      <c r="T23" s="1755"/>
      <c r="U23" s="1755"/>
      <c r="V23" s="1731"/>
      <c r="W23" s="1732"/>
      <c r="X23" s="1730"/>
      <c r="Y23" s="1755"/>
      <c r="Z23" s="1755"/>
      <c r="AA23" s="1731"/>
      <c r="AB23" s="1732"/>
      <c r="AC23" s="1730"/>
      <c r="AD23" s="1755"/>
      <c r="AE23" s="1755"/>
      <c r="AF23" s="1731"/>
      <c r="AG23" s="1732"/>
      <c r="AH23" s="1730"/>
      <c r="AI23" s="1731"/>
      <c r="AJ23" s="1731"/>
      <c r="AK23" s="1732"/>
      <c r="AL23" s="1685">
        <f t="shared" si="4"/>
        <v>0</v>
      </c>
    </row>
    <row r="24" spans="2:38" ht="13.5">
      <c r="B24" s="504">
        <v>14</v>
      </c>
      <c r="C24" s="1851"/>
      <c r="D24" s="1730"/>
      <c r="E24" s="1755"/>
      <c r="F24" s="1755"/>
      <c r="G24" s="1731"/>
      <c r="H24" s="1732"/>
      <c r="I24" s="1730"/>
      <c r="J24" s="1755"/>
      <c r="K24" s="1755"/>
      <c r="L24" s="1731"/>
      <c r="M24" s="1732"/>
      <c r="N24" s="1730"/>
      <c r="O24" s="1755"/>
      <c r="P24" s="1755"/>
      <c r="Q24" s="1731"/>
      <c r="R24" s="1732"/>
      <c r="S24" s="1730"/>
      <c r="T24" s="1755"/>
      <c r="U24" s="1755"/>
      <c r="V24" s="1731"/>
      <c r="W24" s="1732"/>
      <c r="X24" s="1730"/>
      <c r="Y24" s="1755"/>
      <c r="Z24" s="1755"/>
      <c r="AA24" s="1731"/>
      <c r="AB24" s="1732"/>
      <c r="AC24" s="1730"/>
      <c r="AD24" s="1755"/>
      <c r="AE24" s="1755"/>
      <c r="AF24" s="1731"/>
      <c r="AG24" s="1732"/>
      <c r="AH24" s="1730"/>
      <c r="AI24" s="1731"/>
      <c r="AJ24" s="1731"/>
      <c r="AK24" s="1732"/>
      <c r="AL24" s="1685">
        <f t="shared" si="4"/>
        <v>0</v>
      </c>
    </row>
    <row r="25" spans="2:38" ht="13.5">
      <c r="B25" s="504">
        <v>15</v>
      </c>
      <c r="C25" s="1851"/>
      <c r="D25" s="1730"/>
      <c r="E25" s="1755"/>
      <c r="F25" s="1755"/>
      <c r="G25" s="1731"/>
      <c r="H25" s="1732"/>
      <c r="I25" s="1730"/>
      <c r="J25" s="1755"/>
      <c r="K25" s="1755"/>
      <c r="L25" s="1731"/>
      <c r="M25" s="1732"/>
      <c r="N25" s="1730"/>
      <c r="O25" s="1755"/>
      <c r="P25" s="1755"/>
      <c r="Q25" s="1731"/>
      <c r="R25" s="1732"/>
      <c r="S25" s="1730"/>
      <c r="T25" s="1755"/>
      <c r="U25" s="1755"/>
      <c r="V25" s="1731"/>
      <c r="W25" s="1732"/>
      <c r="X25" s="1730"/>
      <c r="Y25" s="1755"/>
      <c r="Z25" s="1755"/>
      <c r="AA25" s="1731"/>
      <c r="AB25" s="1732"/>
      <c r="AC25" s="1730"/>
      <c r="AD25" s="1755"/>
      <c r="AE25" s="1755"/>
      <c r="AF25" s="1731"/>
      <c r="AG25" s="1732"/>
      <c r="AH25" s="1730"/>
      <c r="AI25" s="1731"/>
      <c r="AJ25" s="1731"/>
      <c r="AK25" s="1732"/>
      <c r="AL25" s="1685">
        <f t="shared" si="4"/>
        <v>0</v>
      </c>
    </row>
    <row r="26" spans="2:38" ht="13.5">
      <c r="B26" s="504">
        <v>16</v>
      </c>
      <c r="C26" s="1851"/>
      <c r="D26" s="1730"/>
      <c r="E26" s="1755"/>
      <c r="F26" s="1755"/>
      <c r="G26" s="1731"/>
      <c r="H26" s="1732"/>
      <c r="I26" s="1730"/>
      <c r="J26" s="1755"/>
      <c r="K26" s="1755"/>
      <c r="L26" s="1731"/>
      <c r="M26" s="1732"/>
      <c r="N26" s="1730"/>
      <c r="O26" s="1755"/>
      <c r="P26" s="1755"/>
      <c r="Q26" s="1731"/>
      <c r="R26" s="1732"/>
      <c r="S26" s="1730"/>
      <c r="T26" s="1755"/>
      <c r="U26" s="1755"/>
      <c r="V26" s="1731"/>
      <c r="W26" s="1732"/>
      <c r="X26" s="1730"/>
      <c r="Y26" s="1755"/>
      <c r="Z26" s="1755"/>
      <c r="AA26" s="1731"/>
      <c r="AB26" s="1732"/>
      <c r="AC26" s="1730"/>
      <c r="AD26" s="1755"/>
      <c r="AE26" s="1755"/>
      <c r="AF26" s="1731"/>
      <c r="AG26" s="1732"/>
      <c r="AH26" s="1730"/>
      <c r="AI26" s="1731"/>
      <c r="AJ26" s="1731"/>
      <c r="AK26" s="1732"/>
      <c r="AL26" s="1685">
        <f t="shared" si="4"/>
        <v>0</v>
      </c>
    </row>
    <row r="27" spans="2:38" ht="13.5">
      <c r="B27" s="504">
        <v>17</v>
      </c>
      <c r="C27" s="1851"/>
      <c r="D27" s="1730"/>
      <c r="E27" s="1755"/>
      <c r="F27" s="1755"/>
      <c r="G27" s="1731"/>
      <c r="H27" s="1732"/>
      <c r="I27" s="1730"/>
      <c r="J27" s="1755"/>
      <c r="K27" s="1755"/>
      <c r="L27" s="1731"/>
      <c r="M27" s="1732"/>
      <c r="N27" s="1730"/>
      <c r="O27" s="1755"/>
      <c r="P27" s="1755"/>
      <c r="Q27" s="1731"/>
      <c r="R27" s="1732"/>
      <c r="S27" s="1730"/>
      <c r="T27" s="1755"/>
      <c r="U27" s="1755"/>
      <c r="V27" s="1731"/>
      <c r="W27" s="1732"/>
      <c r="X27" s="1730"/>
      <c r="Y27" s="1755"/>
      <c r="Z27" s="1755"/>
      <c r="AA27" s="1731"/>
      <c r="AB27" s="1732"/>
      <c r="AC27" s="1730"/>
      <c r="AD27" s="1755"/>
      <c r="AE27" s="1755"/>
      <c r="AF27" s="1731"/>
      <c r="AG27" s="1732"/>
      <c r="AH27" s="1730"/>
      <c r="AI27" s="1731"/>
      <c r="AJ27" s="1731"/>
      <c r="AK27" s="1732"/>
      <c r="AL27" s="1685">
        <f t="shared" si="4"/>
        <v>0</v>
      </c>
    </row>
    <row r="28" spans="2:38" ht="13.5">
      <c r="B28" s="504">
        <v>18</v>
      </c>
      <c r="C28" s="1851"/>
      <c r="D28" s="1730"/>
      <c r="E28" s="1755"/>
      <c r="F28" s="1755"/>
      <c r="G28" s="1731"/>
      <c r="H28" s="1732"/>
      <c r="I28" s="1730"/>
      <c r="J28" s="1755"/>
      <c r="K28" s="1755"/>
      <c r="L28" s="1731"/>
      <c r="M28" s="1732"/>
      <c r="N28" s="1730"/>
      <c r="O28" s="1755"/>
      <c r="P28" s="1755"/>
      <c r="Q28" s="1731"/>
      <c r="R28" s="1732"/>
      <c r="S28" s="1730"/>
      <c r="T28" s="1755"/>
      <c r="U28" s="1755"/>
      <c r="V28" s="1731"/>
      <c r="W28" s="1732"/>
      <c r="X28" s="1730"/>
      <c r="Y28" s="1755"/>
      <c r="Z28" s="1755"/>
      <c r="AA28" s="1731"/>
      <c r="AB28" s="1732"/>
      <c r="AC28" s="1730"/>
      <c r="AD28" s="1755"/>
      <c r="AE28" s="1755"/>
      <c r="AF28" s="1731"/>
      <c r="AG28" s="1732"/>
      <c r="AH28" s="1730"/>
      <c r="AI28" s="1731"/>
      <c r="AJ28" s="1731"/>
      <c r="AK28" s="1732"/>
      <c r="AL28" s="1685">
        <f t="shared" si="4"/>
        <v>0</v>
      </c>
    </row>
    <row r="29" spans="2:38" ht="13.5">
      <c r="B29" s="504">
        <v>19</v>
      </c>
      <c r="C29" s="1851"/>
      <c r="D29" s="1730"/>
      <c r="E29" s="1755"/>
      <c r="F29" s="1755"/>
      <c r="G29" s="1731"/>
      <c r="H29" s="1732"/>
      <c r="I29" s="1730"/>
      <c r="J29" s="1755"/>
      <c r="K29" s="1755"/>
      <c r="L29" s="1731"/>
      <c r="M29" s="1732"/>
      <c r="N29" s="1730"/>
      <c r="O29" s="1755"/>
      <c r="P29" s="1755"/>
      <c r="Q29" s="1731"/>
      <c r="R29" s="1732"/>
      <c r="S29" s="1730"/>
      <c r="T29" s="1755"/>
      <c r="U29" s="1755"/>
      <c r="V29" s="1731"/>
      <c r="W29" s="1732"/>
      <c r="X29" s="1730"/>
      <c r="Y29" s="1755"/>
      <c r="Z29" s="1755"/>
      <c r="AA29" s="1731"/>
      <c r="AB29" s="1732"/>
      <c r="AC29" s="1730"/>
      <c r="AD29" s="1755"/>
      <c r="AE29" s="1755"/>
      <c r="AF29" s="1731"/>
      <c r="AG29" s="1732"/>
      <c r="AH29" s="1730"/>
      <c r="AI29" s="1731"/>
      <c r="AJ29" s="1731"/>
      <c r="AK29" s="1732"/>
      <c r="AL29" s="1685">
        <f t="shared" si="4"/>
        <v>0</v>
      </c>
    </row>
    <row r="30" spans="2:38" ht="13.5">
      <c r="B30" s="504">
        <v>20</v>
      </c>
      <c r="C30" s="1851"/>
      <c r="D30" s="1730"/>
      <c r="E30" s="1755"/>
      <c r="F30" s="1755"/>
      <c r="G30" s="1731"/>
      <c r="H30" s="1732"/>
      <c r="I30" s="1730"/>
      <c r="J30" s="1755"/>
      <c r="K30" s="1755"/>
      <c r="L30" s="1731"/>
      <c r="M30" s="1732"/>
      <c r="N30" s="1730"/>
      <c r="O30" s="1755"/>
      <c r="P30" s="1755"/>
      <c r="Q30" s="1731"/>
      <c r="R30" s="1732"/>
      <c r="S30" s="1730"/>
      <c r="T30" s="1755"/>
      <c r="U30" s="1755"/>
      <c r="V30" s="1731"/>
      <c r="W30" s="1732"/>
      <c r="X30" s="1730"/>
      <c r="Y30" s="1755"/>
      <c r="Z30" s="1755"/>
      <c r="AA30" s="1731"/>
      <c r="AB30" s="1732"/>
      <c r="AC30" s="1730"/>
      <c r="AD30" s="1755"/>
      <c r="AE30" s="1755"/>
      <c r="AF30" s="1731"/>
      <c r="AG30" s="1732"/>
      <c r="AH30" s="1730"/>
      <c r="AI30" s="1731"/>
      <c r="AJ30" s="1731"/>
      <c r="AK30" s="1732"/>
      <c r="AL30" s="1685">
        <f t="shared" si="4"/>
        <v>0</v>
      </c>
    </row>
    <row r="31" spans="2:38" ht="13.5">
      <c r="B31" s="504">
        <v>21</v>
      </c>
      <c r="C31" s="1851"/>
      <c r="D31" s="1730"/>
      <c r="E31" s="1755"/>
      <c r="F31" s="1755"/>
      <c r="G31" s="1731"/>
      <c r="H31" s="1732"/>
      <c r="I31" s="1730"/>
      <c r="J31" s="1755"/>
      <c r="K31" s="1755"/>
      <c r="L31" s="1731"/>
      <c r="M31" s="1732"/>
      <c r="N31" s="1730"/>
      <c r="O31" s="1755"/>
      <c r="P31" s="1755"/>
      <c r="Q31" s="1731"/>
      <c r="R31" s="1732"/>
      <c r="S31" s="1730"/>
      <c r="T31" s="1755"/>
      <c r="U31" s="1755"/>
      <c r="V31" s="1731"/>
      <c r="W31" s="1732"/>
      <c r="X31" s="1730"/>
      <c r="Y31" s="1755"/>
      <c r="Z31" s="1755"/>
      <c r="AA31" s="1731"/>
      <c r="AB31" s="1732"/>
      <c r="AC31" s="1730"/>
      <c r="AD31" s="1755"/>
      <c r="AE31" s="1755"/>
      <c r="AF31" s="1731"/>
      <c r="AG31" s="1732"/>
      <c r="AH31" s="1730"/>
      <c r="AI31" s="1731"/>
      <c r="AJ31" s="1731"/>
      <c r="AK31" s="1732"/>
      <c r="AL31" s="1685">
        <f>COUNTA(D31:AK31)</f>
        <v>0</v>
      </c>
    </row>
    <row r="32" spans="2:38" ht="13.5">
      <c r="B32" s="504">
        <v>22</v>
      </c>
      <c r="C32" s="1851"/>
      <c r="D32" s="1730"/>
      <c r="E32" s="1755"/>
      <c r="F32" s="1755"/>
      <c r="G32" s="1731"/>
      <c r="H32" s="1732"/>
      <c r="I32" s="1730"/>
      <c r="J32" s="1755"/>
      <c r="K32" s="1755"/>
      <c r="L32" s="1731"/>
      <c r="M32" s="1732"/>
      <c r="N32" s="1730"/>
      <c r="O32" s="1755"/>
      <c r="P32" s="1755"/>
      <c r="Q32" s="1731"/>
      <c r="R32" s="1732"/>
      <c r="S32" s="1730"/>
      <c r="T32" s="1755"/>
      <c r="U32" s="1755"/>
      <c r="V32" s="1731"/>
      <c r="W32" s="1732"/>
      <c r="X32" s="1730"/>
      <c r="Y32" s="1755"/>
      <c r="Z32" s="1755"/>
      <c r="AA32" s="1731"/>
      <c r="AB32" s="1732"/>
      <c r="AC32" s="1730"/>
      <c r="AD32" s="1755"/>
      <c r="AE32" s="1755"/>
      <c r="AF32" s="1731"/>
      <c r="AG32" s="1732"/>
      <c r="AH32" s="1730"/>
      <c r="AI32" s="1731"/>
      <c r="AJ32" s="1731"/>
      <c r="AK32" s="1732"/>
      <c r="AL32" s="1685">
        <f t="shared" si="4"/>
        <v>0</v>
      </c>
    </row>
    <row r="33" spans="2:38" ht="13.5">
      <c r="B33" s="504">
        <v>23</v>
      </c>
      <c r="C33" s="1851"/>
      <c r="D33" s="1730"/>
      <c r="E33" s="1755"/>
      <c r="F33" s="1755"/>
      <c r="G33" s="1731"/>
      <c r="H33" s="1732"/>
      <c r="I33" s="1730"/>
      <c r="J33" s="1755"/>
      <c r="K33" s="1755"/>
      <c r="L33" s="1731"/>
      <c r="M33" s="1732"/>
      <c r="N33" s="1730"/>
      <c r="O33" s="1755"/>
      <c r="P33" s="1755"/>
      <c r="Q33" s="1731"/>
      <c r="R33" s="1732"/>
      <c r="S33" s="1730"/>
      <c r="T33" s="1755"/>
      <c r="U33" s="1755"/>
      <c r="V33" s="1731"/>
      <c r="W33" s="1732"/>
      <c r="X33" s="1730"/>
      <c r="Y33" s="1755"/>
      <c r="Z33" s="1755"/>
      <c r="AA33" s="1731"/>
      <c r="AB33" s="1732"/>
      <c r="AC33" s="1730"/>
      <c r="AD33" s="1755"/>
      <c r="AE33" s="1755"/>
      <c r="AF33" s="1731"/>
      <c r="AG33" s="1732"/>
      <c r="AH33" s="1730"/>
      <c r="AI33" s="1731"/>
      <c r="AJ33" s="1731"/>
      <c r="AK33" s="1732"/>
      <c r="AL33" s="1685">
        <f t="shared" si="4"/>
        <v>0</v>
      </c>
    </row>
    <row r="34" spans="2:38" ht="13.5">
      <c r="B34" s="504">
        <v>24</v>
      </c>
      <c r="C34" s="1851"/>
      <c r="D34" s="1730"/>
      <c r="E34" s="1755"/>
      <c r="F34" s="1755"/>
      <c r="G34" s="1731"/>
      <c r="H34" s="1732"/>
      <c r="I34" s="1730"/>
      <c r="J34" s="1755"/>
      <c r="K34" s="1755"/>
      <c r="L34" s="1731"/>
      <c r="M34" s="1732"/>
      <c r="N34" s="1730"/>
      <c r="O34" s="1755"/>
      <c r="P34" s="1755"/>
      <c r="Q34" s="1731"/>
      <c r="R34" s="1732"/>
      <c r="S34" s="1730"/>
      <c r="T34" s="1755"/>
      <c r="U34" s="1755"/>
      <c r="V34" s="1731"/>
      <c r="W34" s="1732"/>
      <c r="X34" s="1730"/>
      <c r="Y34" s="1755"/>
      <c r="Z34" s="1755"/>
      <c r="AA34" s="1731"/>
      <c r="AB34" s="1732"/>
      <c r="AC34" s="1730"/>
      <c r="AD34" s="1755"/>
      <c r="AE34" s="1755"/>
      <c r="AF34" s="1731"/>
      <c r="AG34" s="1732"/>
      <c r="AH34" s="1730"/>
      <c r="AI34" s="1731"/>
      <c r="AJ34" s="1731"/>
      <c r="AK34" s="1732"/>
      <c r="AL34" s="1685">
        <f t="shared" si="4"/>
        <v>0</v>
      </c>
    </row>
    <row r="35" spans="2:38" ht="12" customHeight="1">
      <c r="B35" s="504">
        <v>25</v>
      </c>
      <c r="C35" s="1851"/>
      <c r="D35" s="1730"/>
      <c r="E35" s="1755"/>
      <c r="F35" s="1755"/>
      <c r="G35" s="1731"/>
      <c r="H35" s="1732"/>
      <c r="I35" s="1730"/>
      <c r="J35" s="1755"/>
      <c r="K35" s="1755"/>
      <c r="L35" s="1731"/>
      <c r="M35" s="1732"/>
      <c r="N35" s="1730"/>
      <c r="O35" s="1755"/>
      <c r="P35" s="1755"/>
      <c r="Q35" s="1731"/>
      <c r="R35" s="1732"/>
      <c r="S35" s="1730"/>
      <c r="T35" s="1755"/>
      <c r="U35" s="1755"/>
      <c r="V35" s="1731"/>
      <c r="W35" s="1732"/>
      <c r="X35" s="1730"/>
      <c r="Y35" s="1755"/>
      <c r="Z35" s="1755"/>
      <c r="AA35" s="1731"/>
      <c r="AB35" s="1732"/>
      <c r="AC35" s="1730"/>
      <c r="AD35" s="1755"/>
      <c r="AE35" s="1755"/>
      <c r="AF35" s="1731"/>
      <c r="AG35" s="1732"/>
      <c r="AH35" s="1730"/>
      <c r="AI35" s="1731"/>
      <c r="AJ35" s="1731"/>
      <c r="AK35" s="1732"/>
      <c r="AL35" s="1685">
        <f t="shared" si="4"/>
        <v>0</v>
      </c>
    </row>
    <row r="36" spans="2:38" ht="13.5">
      <c r="B36" s="504">
        <v>26</v>
      </c>
      <c r="C36" s="1851"/>
      <c r="D36" s="1730"/>
      <c r="E36" s="1755"/>
      <c r="F36" s="1755"/>
      <c r="G36" s="1731"/>
      <c r="H36" s="1732"/>
      <c r="I36" s="1730"/>
      <c r="J36" s="1755"/>
      <c r="K36" s="1755"/>
      <c r="L36" s="1731"/>
      <c r="M36" s="1732"/>
      <c r="N36" s="1730"/>
      <c r="O36" s="1755"/>
      <c r="P36" s="1755"/>
      <c r="Q36" s="1731"/>
      <c r="R36" s="1732"/>
      <c r="S36" s="1730"/>
      <c r="T36" s="1755"/>
      <c r="U36" s="1755"/>
      <c r="V36" s="1731"/>
      <c r="W36" s="1732"/>
      <c r="X36" s="1730"/>
      <c r="Y36" s="1755"/>
      <c r="Z36" s="1755"/>
      <c r="AA36" s="1731"/>
      <c r="AB36" s="1732"/>
      <c r="AC36" s="1730"/>
      <c r="AD36" s="1755"/>
      <c r="AE36" s="1755"/>
      <c r="AF36" s="1731"/>
      <c r="AG36" s="1732"/>
      <c r="AH36" s="1730"/>
      <c r="AI36" s="1731"/>
      <c r="AJ36" s="1731"/>
      <c r="AK36" s="1732"/>
      <c r="AL36" s="1685">
        <f t="shared" si="4"/>
        <v>0</v>
      </c>
    </row>
    <row r="37" spans="2:38" ht="13.5">
      <c r="B37" s="504">
        <v>27</v>
      </c>
      <c r="C37" s="1851"/>
      <c r="D37" s="1730"/>
      <c r="E37" s="1755"/>
      <c r="F37" s="1755"/>
      <c r="G37" s="1731"/>
      <c r="H37" s="1732"/>
      <c r="I37" s="1730"/>
      <c r="J37" s="1755"/>
      <c r="K37" s="1755"/>
      <c r="L37" s="1731"/>
      <c r="M37" s="1732"/>
      <c r="N37" s="1730"/>
      <c r="O37" s="1755"/>
      <c r="P37" s="1755"/>
      <c r="Q37" s="1731"/>
      <c r="R37" s="1732"/>
      <c r="S37" s="1730"/>
      <c r="T37" s="1755"/>
      <c r="U37" s="1755"/>
      <c r="V37" s="1731"/>
      <c r="W37" s="1732"/>
      <c r="X37" s="1730"/>
      <c r="Y37" s="1755"/>
      <c r="Z37" s="1755"/>
      <c r="AA37" s="1731"/>
      <c r="AB37" s="1732"/>
      <c r="AC37" s="1730"/>
      <c r="AD37" s="1755"/>
      <c r="AE37" s="1755"/>
      <c r="AF37" s="1731"/>
      <c r="AG37" s="1732"/>
      <c r="AH37" s="1730"/>
      <c r="AI37" s="1731"/>
      <c r="AJ37" s="1731"/>
      <c r="AK37" s="1732"/>
      <c r="AL37" s="1685">
        <f t="shared" si="4"/>
        <v>0</v>
      </c>
    </row>
    <row r="38" spans="2:38" ht="13.5">
      <c r="B38" s="504">
        <v>28</v>
      </c>
      <c r="C38" s="1851"/>
      <c r="D38" s="1730"/>
      <c r="E38" s="1755"/>
      <c r="F38" s="1755"/>
      <c r="G38" s="1731"/>
      <c r="H38" s="1732"/>
      <c r="I38" s="1730"/>
      <c r="J38" s="1755"/>
      <c r="K38" s="1755"/>
      <c r="L38" s="1731"/>
      <c r="M38" s="1732"/>
      <c r="N38" s="1730"/>
      <c r="O38" s="1755"/>
      <c r="P38" s="1755"/>
      <c r="Q38" s="1731"/>
      <c r="R38" s="1732"/>
      <c r="S38" s="1730"/>
      <c r="T38" s="1755"/>
      <c r="U38" s="1755"/>
      <c r="V38" s="1731"/>
      <c r="W38" s="1732"/>
      <c r="X38" s="1730"/>
      <c r="Y38" s="1755"/>
      <c r="Z38" s="1755"/>
      <c r="AA38" s="1731"/>
      <c r="AB38" s="1732"/>
      <c r="AC38" s="1730"/>
      <c r="AD38" s="1755"/>
      <c r="AE38" s="1755"/>
      <c r="AF38" s="1731"/>
      <c r="AG38" s="1732"/>
      <c r="AH38" s="1730"/>
      <c r="AI38" s="1731"/>
      <c r="AJ38" s="1731"/>
      <c r="AK38" s="1732"/>
      <c r="AL38" s="1685">
        <f t="shared" si="4"/>
        <v>0</v>
      </c>
    </row>
    <row r="39" spans="2:38" ht="13.5">
      <c r="B39" s="504">
        <v>29</v>
      </c>
      <c r="C39" s="1851"/>
      <c r="D39" s="1730"/>
      <c r="E39" s="1755"/>
      <c r="F39" s="1755"/>
      <c r="G39" s="1731"/>
      <c r="H39" s="1732"/>
      <c r="I39" s="1730"/>
      <c r="J39" s="1755"/>
      <c r="K39" s="1755"/>
      <c r="L39" s="1731"/>
      <c r="M39" s="1732"/>
      <c r="N39" s="1730"/>
      <c r="O39" s="1755"/>
      <c r="P39" s="1755"/>
      <c r="Q39" s="1731"/>
      <c r="R39" s="1732"/>
      <c r="S39" s="1730"/>
      <c r="T39" s="1755"/>
      <c r="U39" s="1755"/>
      <c r="V39" s="1731"/>
      <c r="W39" s="1732"/>
      <c r="X39" s="1730"/>
      <c r="Y39" s="1755"/>
      <c r="Z39" s="1755"/>
      <c r="AA39" s="1731"/>
      <c r="AB39" s="1732"/>
      <c r="AC39" s="1730"/>
      <c r="AD39" s="1755"/>
      <c r="AE39" s="1755"/>
      <c r="AF39" s="1731"/>
      <c r="AG39" s="1732"/>
      <c r="AH39" s="1730"/>
      <c r="AI39" s="1731"/>
      <c r="AJ39" s="1731"/>
      <c r="AK39" s="1732"/>
      <c r="AL39" s="1685">
        <f t="shared" si="4"/>
        <v>0</v>
      </c>
    </row>
    <row r="40" spans="2:38" ht="13.5">
      <c r="B40" s="504">
        <v>30</v>
      </c>
      <c r="C40" s="1851"/>
      <c r="D40" s="1730"/>
      <c r="E40" s="1755"/>
      <c r="F40" s="1755"/>
      <c r="G40" s="1731"/>
      <c r="H40" s="1732"/>
      <c r="I40" s="1730"/>
      <c r="J40" s="1755"/>
      <c r="K40" s="1755"/>
      <c r="L40" s="1731"/>
      <c r="M40" s="1732"/>
      <c r="N40" s="1730"/>
      <c r="O40" s="1755"/>
      <c r="P40" s="1755"/>
      <c r="Q40" s="1731"/>
      <c r="R40" s="1732"/>
      <c r="S40" s="1730"/>
      <c r="T40" s="1755"/>
      <c r="U40" s="1755"/>
      <c r="V40" s="1731"/>
      <c r="W40" s="1732"/>
      <c r="X40" s="1730"/>
      <c r="Y40" s="1755"/>
      <c r="Z40" s="1755"/>
      <c r="AA40" s="1731"/>
      <c r="AB40" s="1732"/>
      <c r="AC40" s="1730"/>
      <c r="AD40" s="1755"/>
      <c r="AE40" s="1755"/>
      <c r="AF40" s="1731"/>
      <c r="AG40" s="1732"/>
      <c r="AH40" s="1730"/>
      <c r="AI40" s="1731"/>
      <c r="AJ40" s="1731"/>
      <c r="AK40" s="1732"/>
      <c r="AL40" s="1685">
        <f t="shared" si="4"/>
        <v>0</v>
      </c>
    </row>
    <row r="41" spans="2:38" ht="13.5">
      <c r="B41" s="504">
        <v>31</v>
      </c>
      <c r="C41" s="1851"/>
      <c r="D41" s="1730"/>
      <c r="E41" s="1755"/>
      <c r="F41" s="1755"/>
      <c r="G41" s="1731"/>
      <c r="H41" s="1732"/>
      <c r="I41" s="1730"/>
      <c r="J41" s="1755"/>
      <c r="K41" s="1755"/>
      <c r="L41" s="1731"/>
      <c r="M41" s="1732"/>
      <c r="N41" s="1730"/>
      <c r="O41" s="1755"/>
      <c r="P41" s="1755"/>
      <c r="Q41" s="1731"/>
      <c r="R41" s="1732"/>
      <c r="S41" s="1730"/>
      <c r="T41" s="1755"/>
      <c r="U41" s="1755"/>
      <c r="V41" s="1731"/>
      <c r="W41" s="1732"/>
      <c r="X41" s="1730"/>
      <c r="Y41" s="1755"/>
      <c r="Z41" s="1755"/>
      <c r="AA41" s="1731"/>
      <c r="AB41" s="1732"/>
      <c r="AC41" s="1730"/>
      <c r="AD41" s="1755"/>
      <c r="AE41" s="1755"/>
      <c r="AF41" s="1731"/>
      <c r="AG41" s="1732"/>
      <c r="AH41" s="1730"/>
      <c r="AI41" s="1731"/>
      <c r="AJ41" s="1731"/>
      <c r="AK41" s="1732"/>
      <c r="AL41" s="1685">
        <f t="shared" si="4"/>
        <v>0</v>
      </c>
    </row>
    <row r="42" spans="2:38" ht="14.25" thickBot="1">
      <c r="B42" s="506">
        <v>32</v>
      </c>
      <c r="C42" s="1852"/>
      <c r="D42" s="1740"/>
      <c r="E42" s="1764"/>
      <c r="F42" s="1764"/>
      <c r="G42" s="1741"/>
      <c r="H42" s="1742"/>
      <c r="I42" s="1740"/>
      <c r="J42" s="1764"/>
      <c r="K42" s="1764"/>
      <c r="L42" s="1741"/>
      <c r="M42" s="1742"/>
      <c r="N42" s="1740"/>
      <c r="O42" s="1764"/>
      <c r="P42" s="1764"/>
      <c r="Q42" s="1741"/>
      <c r="R42" s="1742"/>
      <c r="S42" s="1740"/>
      <c r="T42" s="1764"/>
      <c r="U42" s="1764"/>
      <c r="V42" s="1741"/>
      <c r="W42" s="1742"/>
      <c r="X42" s="1740"/>
      <c r="Y42" s="1764"/>
      <c r="Z42" s="1764"/>
      <c r="AA42" s="1741"/>
      <c r="AB42" s="1742"/>
      <c r="AC42" s="1740"/>
      <c r="AD42" s="1764"/>
      <c r="AE42" s="1764"/>
      <c r="AF42" s="1741"/>
      <c r="AG42" s="1742"/>
      <c r="AH42" s="1740"/>
      <c r="AI42" s="1741"/>
      <c r="AJ42" s="1741"/>
      <c r="AK42" s="1742"/>
      <c r="AL42" s="1702">
        <f t="shared" si="4"/>
        <v>0</v>
      </c>
    </row>
    <row r="43" spans="2:38">
      <c r="B43" s="505"/>
    </row>
    <row r="44" spans="2:38">
      <c r="C44" s="2"/>
      <c r="D44" s="2"/>
      <c r="E44" s="2"/>
      <c r="F44" s="2"/>
      <c r="G44" s="2"/>
      <c r="H44" s="2"/>
      <c r="I44" s="2"/>
      <c r="J44" s="2"/>
      <c r="K44" s="2"/>
      <c r="L44" s="2"/>
      <c r="M44" s="2"/>
      <c r="N44" s="2"/>
      <c r="O44" s="2"/>
      <c r="P44" s="2"/>
      <c r="Q44" s="2"/>
    </row>
    <row r="45" spans="2:38">
      <c r="C45" s="2"/>
      <c r="D45" s="2"/>
      <c r="E45" s="2"/>
      <c r="F45" s="2"/>
      <c r="G45" s="2"/>
      <c r="H45" s="2"/>
      <c r="I45" s="2"/>
      <c r="J45" s="2"/>
      <c r="K45" s="2"/>
      <c r="L45" s="2"/>
      <c r="M45" s="2"/>
      <c r="N45" s="2"/>
      <c r="O45" s="2"/>
      <c r="P45" s="2"/>
      <c r="Q45" s="2"/>
    </row>
    <row r="46" spans="2:38">
      <c r="C46" s="2"/>
      <c r="D46" s="2"/>
      <c r="E46" s="2"/>
      <c r="F46" s="2"/>
      <c r="G46" s="2"/>
      <c r="H46" s="2"/>
      <c r="I46" s="2"/>
      <c r="J46" s="2"/>
      <c r="K46" s="2"/>
      <c r="L46" s="2"/>
      <c r="M46" s="2"/>
      <c r="N46" s="2"/>
      <c r="O46" s="2"/>
      <c r="P46" s="2"/>
      <c r="Q46" s="2"/>
    </row>
    <row r="47" spans="2:38">
      <c r="C47" s="2"/>
      <c r="D47" s="2"/>
      <c r="E47" s="2"/>
      <c r="F47" s="2"/>
      <c r="G47" s="2"/>
      <c r="H47" s="2"/>
      <c r="I47" s="2"/>
      <c r="J47" s="2"/>
      <c r="K47" s="2"/>
      <c r="L47" s="2"/>
      <c r="M47" s="2"/>
      <c r="N47" s="2"/>
      <c r="O47" s="2"/>
      <c r="P47" s="2"/>
      <c r="Q47" s="2"/>
    </row>
  </sheetData>
  <sheetProtection algorithmName="SHA-512" hashValue="yTxQZLVxEaDPNJJbQyw4KavbgpeSC4BvnSABST2LCXl2QJ39/t9g+1xPkhgMAezkUZPkA8Nzehcq2jfpBDiDtQ==" saltValue="jYPI9ZmabyNmJg0yeWmbWw==" spinCount="100000" sheet="1" objects="1" scenarios="1"/>
  <mergeCells count="30">
    <mergeCell ref="AC9:AG9"/>
    <mergeCell ref="AH9:AK9"/>
    <mergeCell ref="AL9:AL10"/>
    <mergeCell ref="D3:AL3"/>
    <mergeCell ref="D4:AL4"/>
    <mergeCell ref="D9:H9"/>
    <mergeCell ref="I9:M9"/>
    <mergeCell ref="N9:R9"/>
    <mergeCell ref="S9:W9"/>
    <mergeCell ref="X9:AB9"/>
    <mergeCell ref="D7:H7"/>
    <mergeCell ref="I7:M7"/>
    <mergeCell ref="N7:R7"/>
    <mergeCell ref="S7:W7"/>
    <mergeCell ref="X7:AB7"/>
    <mergeCell ref="D6:H6"/>
    <mergeCell ref="S5:W5"/>
    <mergeCell ref="X5:AB5"/>
    <mergeCell ref="AH5:AK8"/>
    <mergeCell ref="AL5:AL8"/>
    <mergeCell ref="D5:H5"/>
    <mergeCell ref="I5:M5"/>
    <mergeCell ref="N5:R5"/>
    <mergeCell ref="AC5:AG5"/>
    <mergeCell ref="AC6:AG6"/>
    <mergeCell ref="AC7:AG7"/>
    <mergeCell ref="I6:M6"/>
    <mergeCell ref="N6:R6"/>
    <mergeCell ref="S6:W6"/>
    <mergeCell ref="X6:AB6"/>
  </mergeCells>
  <phoneticPr fontId="12" type="noConversion"/>
  <printOptions horizontalCentered="1"/>
  <pageMargins left="0.59055118110236227" right="0.51181102362204722" top="1.1811023622047245" bottom="0.98425196850393704" header="0.51181102362204722" footer="0.51181102362204722"/>
  <pageSetup paperSize="9" scale="67" orientation="portrait" horizontalDpi="4294967293" verticalDpi="4294967293" r:id="rId1"/>
  <headerFooter alignWithMargins="0">
    <oddFooter>&amp;L&amp;7CEA - arkusz organizacyjny na rok szkolny 2022/2023    nr teczki: &amp;F</oddFooter>
  </headerFooter>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F00-000000000000}">
          <x14:formula1>
            <xm:f>słownik!$A$2:$A$148</xm:f>
          </x14:formula1>
          <xm:sqref>C24:C42</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Arkusz39">
    <tabColor theme="3" tint="0.59999389629810485"/>
    <pageSetUpPr fitToPage="1"/>
  </sheetPr>
  <dimension ref="B1:CO50"/>
  <sheetViews>
    <sheetView showGridLines="0" view="pageBreakPreview" zoomScale="90" zoomScaleNormal="90" zoomScaleSheetLayoutView="90" workbookViewId="0">
      <selection activeCell="E42" sqref="E42"/>
    </sheetView>
  </sheetViews>
  <sheetFormatPr defaultRowHeight="12.75"/>
  <cols>
    <col min="1" max="1" width="4.7109375" customWidth="1"/>
    <col min="2" max="2" width="4.42578125" customWidth="1"/>
    <col min="3" max="3" width="26.5703125" customWidth="1"/>
    <col min="4" max="56" width="2.5703125" customWidth="1"/>
    <col min="57" max="57" width="7.42578125" customWidth="1"/>
    <col min="58" max="91" width="2.5703125" customWidth="1"/>
    <col min="92" max="92" width="6.7109375" customWidth="1"/>
    <col min="93" max="93" width="7.85546875" customWidth="1"/>
  </cols>
  <sheetData>
    <row r="1" spans="2:93" ht="30.75" customHeight="1">
      <c r="B1" s="1728" t="s">
        <v>880</v>
      </c>
      <c r="C1" s="1689"/>
      <c r="D1" s="1689"/>
      <c r="E1" s="1689"/>
      <c r="F1" s="1689"/>
      <c r="G1" s="1689"/>
      <c r="H1" s="1689"/>
      <c r="I1" s="1689"/>
      <c r="J1" s="1689"/>
      <c r="K1" s="1689"/>
      <c r="L1" s="1689"/>
      <c r="M1" s="1689"/>
      <c r="N1" s="1689"/>
      <c r="O1" s="1689"/>
      <c r="P1" s="1689"/>
      <c r="Q1" s="1689"/>
      <c r="R1" s="1689"/>
      <c r="S1" s="1689"/>
      <c r="T1" s="1689"/>
      <c r="U1" s="1689"/>
      <c r="V1" s="1689"/>
      <c r="W1" s="1689"/>
      <c r="X1" s="1689"/>
      <c r="Y1" s="1689"/>
      <c r="Z1" s="1689"/>
      <c r="AA1" s="1689"/>
      <c r="AB1" s="1689"/>
      <c r="AC1" s="1689"/>
      <c r="AD1" s="1689"/>
      <c r="AE1" s="1689"/>
      <c r="AF1" s="1689"/>
      <c r="AG1" s="1689"/>
      <c r="AH1" s="1689"/>
      <c r="AI1" s="1689"/>
      <c r="AJ1" s="1689"/>
      <c r="AK1" s="1689"/>
      <c r="AL1" s="1689"/>
      <c r="AM1" s="1689"/>
      <c r="AN1" s="1689"/>
      <c r="AO1" s="1689"/>
      <c r="AP1" s="1689"/>
      <c r="AQ1" s="1689"/>
      <c r="AR1" s="1689"/>
      <c r="AS1" s="1689"/>
      <c r="AT1" s="1689"/>
      <c r="AU1" s="1689"/>
      <c r="AV1" s="1689"/>
      <c r="AW1" s="1689"/>
      <c r="AX1" s="1689"/>
      <c r="AY1" s="1689"/>
      <c r="AZ1" s="1689"/>
      <c r="BA1" s="1689"/>
      <c r="BB1" s="1689"/>
      <c r="BC1" s="1689"/>
      <c r="BD1" s="1689"/>
      <c r="BE1" s="1689"/>
      <c r="BF1" s="1689"/>
      <c r="BG1" s="1689"/>
      <c r="BH1" s="1689"/>
      <c r="BI1" s="1689"/>
      <c r="BJ1" s="1689"/>
      <c r="BK1" s="1689"/>
      <c r="BL1" s="1689"/>
      <c r="BM1" s="1689"/>
      <c r="BN1" s="1689"/>
      <c r="BO1" s="1689"/>
      <c r="BP1" s="1689"/>
      <c r="BQ1" s="1689"/>
      <c r="BR1" s="1689"/>
      <c r="BS1" s="1689"/>
      <c r="BT1" s="1689"/>
      <c r="BU1" s="1689"/>
      <c r="BV1" s="1689"/>
      <c r="BW1" s="1689"/>
      <c r="BX1" s="1689"/>
      <c r="BY1" s="1689"/>
      <c r="BZ1" s="1689"/>
      <c r="CA1" s="1689"/>
      <c r="CB1" s="1689"/>
      <c r="CC1" s="1689"/>
      <c r="CD1" s="1689"/>
      <c r="CE1" s="1689"/>
      <c r="CF1" s="1689"/>
      <c r="CG1" s="1689"/>
      <c r="CH1" s="1689"/>
      <c r="CI1" s="1689"/>
      <c r="CJ1" s="1689"/>
      <c r="CK1" s="1689"/>
      <c r="CL1" s="1689"/>
      <c r="CM1" s="1689"/>
      <c r="CN1" s="1689"/>
      <c r="CO1" s="1689"/>
    </row>
    <row r="2" spans="2:93" ht="31.5" customHeight="1" thickBot="1">
      <c r="B2" s="215"/>
      <c r="C2" s="496" t="str">
        <f>wizyt!C3</f>
        <v>??</v>
      </c>
      <c r="D2" s="475"/>
      <c r="E2" s="475"/>
      <c r="F2" s="475"/>
      <c r="G2" s="475"/>
      <c r="H2" s="475"/>
      <c r="I2" s="475"/>
      <c r="J2" s="475"/>
      <c r="K2" s="475"/>
      <c r="L2" s="475"/>
      <c r="M2" s="475"/>
      <c r="N2" s="475"/>
      <c r="O2" s="475"/>
      <c r="P2" s="475"/>
      <c r="Q2" s="475"/>
      <c r="R2" s="475"/>
      <c r="S2" s="1716"/>
      <c r="T2" s="1716"/>
      <c r="U2" s="1716"/>
      <c r="V2" s="1716"/>
      <c r="W2" s="1716"/>
      <c r="X2" s="1716"/>
      <c r="Y2" s="1716"/>
      <c r="Z2" s="1716"/>
      <c r="AA2" s="1716"/>
      <c r="AB2" s="1716"/>
      <c r="AC2" s="1716"/>
      <c r="AD2" s="1716"/>
      <c r="AE2" s="1716"/>
      <c r="AF2" s="1716"/>
      <c r="AG2" s="1716"/>
      <c r="AH2" s="1716"/>
      <c r="AI2" s="1716"/>
      <c r="AJ2" s="1716"/>
      <c r="AK2" s="1716"/>
      <c r="AL2" s="1716"/>
      <c r="AM2" s="1716"/>
      <c r="AN2" s="1716"/>
      <c r="AO2" s="1716"/>
      <c r="AP2" s="1716"/>
      <c r="AQ2" s="1716"/>
      <c r="AR2" s="1716"/>
      <c r="AS2" s="1716"/>
      <c r="AT2" s="1716"/>
      <c r="AU2" s="1716"/>
      <c r="AW2" s="1716"/>
      <c r="AX2" s="475"/>
      <c r="AY2" s="475"/>
      <c r="AZ2" s="1714"/>
      <c r="BA2" s="1714"/>
      <c r="BB2" s="475"/>
      <c r="BC2" s="475"/>
      <c r="BD2" s="1717" t="s">
        <v>878</v>
      </c>
      <c r="BE2" s="1718" t="str">
        <f>wizyt!H3</f>
        <v>2022/2023</v>
      </c>
      <c r="BF2" s="475"/>
      <c r="BG2" s="475"/>
      <c r="BH2" s="475"/>
      <c r="BI2" s="475"/>
      <c r="BJ2" s="475"/>
      <c r="BK2" s="475"/>
      <c r="BL2" s="475"/>
      <c r="BM2" s="475"/>
      <c r="BN2" s="475"/>
      <c r="BO2" s="475"/>
      <c r="BP2" s="475"/>
      <c r="BQ2" s="475"/>
      <c r="BR2" s="475"/>
      <c r="BS2" s="475"/>
      <c r="BT2" s="475"/>
      <c r="BU2" s="477"/>
      <c r="BV2" s="477"/>
      <c r="BW2" s="477"/>
      <c r="BX2" s="477"/>
      <c r="BY2" s="477"/>
      <c r="BZ2" s="481"/>
      <c r="CA2" s="481"/>
      <c r="CB2" s="481"/>
      <c r="CC2" s="481"/>
      <c r="CD2" s="481"/>
      <c r="CE2" s="481"/>
      <c r="CF2" s="481"/>
      <c r="CG2" s="481"/>
      <c r="CH2" s="481"/>
      <c r="CI2" s="481"/>
      <c r="CJ2" s="481"/>
      <c r="CK2" s="481"/>
      <c r="CL2" s="1540" t="str">
        <f>wizyt!$B$1</f>
        <v/>
      </c>
      <c r="CM2" s="2605" t="str">
        <f>wizyt!$D$1</f>
        <v>.</v>
      </c>
      <c r="CN2" s="2605"/>
      <c r="CO2" s="2605"/>
    </row>
    <row r="3" spans="2:93" ht="24" customHeight="1" thickBot="1">
      <c r="B3" s="482"/>
      <c r="C3" s="1719" t="s">
        <v>881</v>
      </c>
      <c r="D3" s="2707" t="s">
        <v>991</v>
      </c>
      <c r="E3" s="2708"/>
      <c r="F3" s="2708"/>
      <c r="G3" s="2708"/>
      <c r="H3" s="2708"/>
      <c r="I3" s="2708"/>
      <c r="J3" s="2708"/>
      <c r="K3" s="2708"/>
      <c r="L3" s="2708"/>
      <c r="M3" s="2708"/>
      <c r="N3" s="2708"/>
      <c r="O3" s="2708"/>
      <c r="P3" s="2708"/>
      <c r="Q3" s="2708"/>
      <c r="R3" s="2708"/>
      <c r="S3" s="2708"/>
      <c r="T3" s="2708"/>
      <c r="U3" s="2708"/>
      <c r="V3" s="2708"/>
      <c r="W3" s="2708"/>
      <c r="X3" s="2708"/>
      <c r="Y3" s="2708"/>
      <c r="Z3" s="2708"/>
      <c r="AA3" s="2708"/>
      <c r="AB3" s="2708"/>
      <c r="AC3" s="2708"/>
      <c r="AD3" s="2708"/>
      <c r="AE3" s="2708"/>
      <c r="AF3" s="2708"/>
      <c r="AG3" s="2708"/>
      <c r="AH3" s="2708"/>
      <c r="AI3" s="2708"/>
      <c r="AJ3" s="2708"/>
      <c r="AK3" s="2708"/>
      <c r="AL3" s="2708"/>
      <c r="AM3" s="2708"/>
      <c r="AN3" s="2708"/>
      <c r="AO3" s="2708"/>
      <c r="AP3" s="2708"/>
      <c r="AQ3" s="2708"/>
      <c r="AR3" s="2708"/>
      <c r="AS3" s="2708"/>
      <c r="AT3" s="2708"/>
      <c r="AU3" s="2708"/>
      <c r="AV3" s="2708"/>
      <c r="AW3" s="2708"/>
      <c r="AX3" s="2708"/>
      <c r="AY3" s="2708"/>
      <c r="AZ3" s="2708"/>
      <c r="BA3" s="2708"/>
      <c r="BB3" s="2708"/>
      <c r="BC3" s="2708"/>
      <c r="BD3" s="2708"/>
      <c r="BE3" s="2708"/>
      <c r="BF3" s="2708"/>
      <c r="BG3" s="2708"/>
      <c r="BH3" s="2708"/>
      <c r="BI3" s="2708"/>
      <c r="BJ3" s="2708"/>
      <c r="BK3" s="2708"/>
      <c r="BL3" s="2708"/>
      <c r="BM3" s="2708"/>
      <c r="BN3" s="2708"/>
      <c r="BO3" s="2708"/>
      <c r="BP3" s="2708"/>
      <c r="BQ3" s="2708"/>
      <c r="BR3" s="2708"/>
      <c r="BS3" s="2708"/>
      <c r="BT3" s="2708"/>
      <c r="BU3" s="2708"/>
      <c r="BV3" s="2708"/>
      <c r="BW3" s="2708"/>
      <c r="BX3" s="2708"/>
      <c r="BY3" s="2708"/>
      <c r="BZ3" s="2708"/>
      <c r="CA3" s="2708"/>
      <c r="CB3" s="2708"/>
      <c r="CC3" s="2708"/>
      <c r="CD3" s="2708"/>
      <c r="CE3" s="2708"/>
      <c r="CF3" s="2708"/>
      <c r="CG3" s="2708"/>
      <c r="CH3" s="2708"/>
      <c r="CI3" s="2708"/>
      <c r="CJ3" s="2708"/>
      <c r="CK3" s="2708"/>
      <c r="CL3" s="2708"/>
      <c r="CM3" s="2708"/>
      <c r="CN3" s="2709"/>
      <c r="CO3" s="2700" t="s">
        <v>879</v>
      </c>
    </row>
    <row r="4" spans="2:93" ht="14.25" customHeight="1">
      <c r="B4" s="502"/>
      <c r="C4" s="499" t="s">
        <v>329</v>
      </c>
      <c r="D4" s="2710" t="s">
        <v>286</v>
      </c>
      <c r="E4" s="2711"/>
      <c r="F4" s="2711"/>
      <c r="G4" s="2711"/>
      <c r="H4" s="2711"/>
      <c r="I4" s="2711"/>
      <c r="J4" s="2711"/>
      <c r="K4" s="2711"/>
      <c r="L4" s="2711"/>
      <c r="M4" s="2711"/>
      <c r="N4" s="2711"/>
      <c r="O4" s="2711"/>
      <c r="P4" s="2711"/>
      <c r="Q4" s="2711"/>
      <c r="R4" s="2711"/>
      <c r="S4" s="2711"/>
      <c r="T4" s="2711"/>
      <c r="U4" s="2711"/>
      <c r="V4" s="2711"/>
      <c r="W4" s="2711"/>
      <c r="X4" s="2711"/>
      <c r="Y4" s="2711"/>
      <c r="Z4" s="2711"/>
      <c r="AA4" s="2711"/>
      <c r="AB4" s="2711"/>
      <c r="AC4" s="2711"/>
      <c r="AD4" s="2711"/>
      <c r="AE4" s="2711"/>
      <c r="AF4" s="2711"/>
      <c r="AG4" s="2711"/>
      <c r="AH4" s="2711"/>
      <c r="AI4" s="2711"/>
      <c r="AJ4" s="2711"/>
      <c r="AK4" s="2711"/>
      <c r="AL4" s="2711"/>
      <c r="AM4" s="2711"/>
      <c r="AN4" s="2711"/>
      <c r="AO4" s="2711"/>
      <c r="AP4" s="2711"/>
      <c r="AQ4" s="2711"/>
      <c r="AR4" s="2711"/>
      <c r="AS4" s="2711"/>
      <c r="AT4" s="2711"/>
      <c r="AU4" s="2711"/>
      <c r="AV4" s="2711"/>
      <c r="AW4" s="2711"/>
      <c r="AX4" s="2711"/>
      <c r="AY4" s="2711"/>
      <c r="AZ4" s="2711"/>
      <c r="BA4" s="2711"/>
      <c r="BB4" s="2711"/>
      <c r="BC4" s="2711"/>
      <c r="BD4" s="2711"/>
      <c r="BE4" s="2711"/>
      <c r="BF4" s="2721" t="s">
        <v>287</v>
      </c>
      <c r="BG4" s="2722"/>
      <c r="BH4" s="2722"/>
      <c r="BI4" s="2722"/>
      <c r="BJ4" s="2722"/>
      <c r="BK4" s="2722"/>
      <c r="BL4" s="2722"/>
      <c r="BM4" s="2722"/>
      <c r="BN4" s="2722"/>
      <c r="BO4" s="2722"/>
      <c r="BP4" s="2722"/>
      <c r="BQ4" s="2722"/>
      <c r="BR4" s="2722"/>
      <c r="BS4" s="2722"/>
      <c r="BT4" s="2722"/>
      <c r="BU4" s="2722"/>
      <c r="BV4" s="2722"/>
      <c r="BW4" s="2722"/>
      <c r="BX4" s="2722"/>
      <c r="BY4" s="2722"/>
      <c r="BZ4" s="2722"/>
      <c r="CA4" s="2722"/>
      <c r="CB4" s="2722"/>
      <c r="CC4" s="2722"/>
      <c r="CD4" s="2722"/>
      <c r="CE4" s="2722"/>
      <c r="CF4" s="2722"/>
      <c r="CG4" s="2722"/>
      <c r="CH4" s="2722"/>
      <c r="CI4" s="2722"/>
      <c r="CJ4" s="2722"/>
      <c r="CK4" s="2722"/>
      <c r="CL4" s="2722"/>
      <c r="CM4" s="2722"/>
      <c r="CN4" s="2723"/>
      <c r="CO4" s="2701"/>
    </row>
    <row r="5" spans="2:93" ht="14.25" customHeight="1">
      <c r="B5" s="507"/>
      <c r="C5" s="508" t="s">
        <v>310</v>
      </c>
      <c r="D5" s="2638" t="s">
        <v>335</v>
      </c>
      <c r="E5" s="2639"/>
      <c r="F5" s="2639"/>
      <c r="G5" s="2639"/>
      <c r="H5" s="2639"/>
      <c r="I5" s="2639"/>
      <c r="J5" s="2639"/>
      <c r="K5" s="2639"/>
      <c r="L5" s="2639"/>
      <c r="M5" s="2639"/>
      <c r="N5" s="2639"/>
      <c r="O5" s="2639"/>
      <c r="P5" s="2639"/>
      <c r="Q5" s="2639"/>
      <c r="R5" s="2639"/>
      <c r="S5" s="2639"/>
      <c r="T5" s="2639"/>
      <c r="U5" s="2639"/>
      <c r="V5" s="2639"/>
      <c r="W5" s="2639"/>
      <c r="X5" s="2639"/>
      <c r="Y5" s="2639"/>
      <c r="Z5" s="2639"/>
      <c r="AA5" s="2639"/>
      <c r="AB5" s="2639"/>
      <c r="AC5" s="2639"/>
      <c r="AD5" s="2639"/>
      <c r="AE5" s="2639"/>
      <c r="AF5" s="2639"/>
      <c r="AG5" s="2639"/>
      <c r="AH5" s="2638" t="s">
        <v>336</v>
      </c>
      <c r="AI5" s="2639"/>
      <c r="AJ5" s="2639"/>
      <c r="AK5" s="2639"/>
      <c r="AL5" s="2639"/>
      <c r="AM5" s="2639"/>
      <c r="AN5" s="2639"/>
      <c r="AO5" s="2639"/>
      <c r="AP5" s="2639"/>
      <c r="AQ5" s="2639"/>
      <c r="AR5" s="2639"/>
      <c r="AS5" s="2639"/>
      <c r="AT5" s="2639"/>
      <c r="AU5" s="2639"/>
      <c r="AV5" s="2639"/>
      <c r="AW5" s="2639"/>
      <c r="AX5" s="2639"/>
      <c r="AY5" s="2639"/>
      <c r="AZ5" s="2639"/>
      <c r="BA5" s="2639"/>
      <c r="BB5" s="2639"/>
      <c r="BC5" s="2639"/>
      <c r="BD5" s="2639"/>
      <c r="BE5" s="2639"/>
      <c r="BF5" s="2724"/>
      <c r="BG5" s="2725"/>
      <c r="BH5" s="2725"/>
      <c r="BI5" s="2725"/>
      <c r="BJ5" s="2725"/>
      <c r="BK5" s="2725"/>
      <c r="BL5" s="2725"/>
      <c r="BM5" s="2725"/>
      <c r="BN5" s="2725"/>
      <c r="BO5" s="2725"/>
      <c r="BP5" s="2725"/>
      <c r="BQ5" s="2725"/>
      <c r="BR5" s="2725"/>
      <c r="BS5" s="2725"/>
      <c r="BT5" s="2725"/>
      <c r="BU5" s="2725"/>
      <c r="BV5" s="2725"/>
      <c r="BW5" s="2725"/>
      <c r="BX5" s="2725"/>
      <c r="BY5" s="2725"/>
      <c r="BZ5" s="2725"/>
      <c r="CA5" s="2725"/>
      <c r="CB5" s="2725"/>
      <c r="CC5" s="2725"/>
      <c r="CD5" s="2725"/>
      <c r="CE5" s="2725"/>
      <c r="CF5" s="2725"/>
      <c r="CG5" s="2725"/>
      <c r="CH5" s="2725"/>
      <c r="CI5" s="2725"/>
      <c r="CJ5" s="2725"/>
      <c r="CK5" s="2725"/>
      <c r="CL5" s="2725"/>
      <c r="CM5" s="2725"/>
      <c r="CN5" s="2726"/>
      <c r="CO5" s="2701"/>
    </row>
    <row r="6" spans="2:93" ht="14.25" customHeight="1">
      <c r="B6" s="503"/>
      <c r="C6" s="1682" t="s">
        <v>25</v>
      </c>
      <c r="D6" s="2622" t="s">
        <v>4</v>
      </c>
      <c r="E6" s="2623"/>
      <c r="F6" s="2623"/>
      <c r="G6" s="2624"/>
      <c r="H6" s="2625"/>
      <c r="I6" s="2622" t="s">
        <v>5</v>
      </c>
      <c r="J6" s="2623"/>
      <c r="K6" s="2623"/>
      <c r="L6" s="2624"/>
      <c r="M6" s="2625"/>
      <c r="N6" s="2622" t="s">
        <v>6</v>
      </c>
      <c r="O6" s="2623"/>
      <c r="P6" s="2623"/>
      <c r="Q6" s="2624"/>
      <c r="R6" s="2625"/>
      <c r="S6" s="2622" t="s">
        <v>8</v>
      </c>
      <c r="T6" s="2623"/>
      <c r="U6" s="2623"/>
      <c r="V6" s="2624"/>
      <c r="W6" s="2625"/>
      <c r="X6" s="2622" t="s">
        <v>7</v>
      </c>
      <c r="Y6" s="2623"/>
      <c r="Z6" s="2623"/>
      <c r="AA6" s="2624"/>
      <c r="AB6" s="2625"/>
      <c r="AC6" s="2622" t="s">
        <v>9</v>
      </c>
      <c r="AD6" s="2623"/>
      <c r="AE6" s="2623"/>
      <c r="AF6" s="2624"/>
      <c r="AG6" s="2625"/>
      <c r="AH6" s="2622" t="s">
        <v>4</v>
      </c>
      <c r="AI6" s="2623"/>
      <c r="AJ6" s="2623"/>
      <c r="AK6" s="2624"/>
      <c r="AL6" s="2625"/>
      <c r="AM6" s="2622" t="s">
        <v>5</v>
      </c>
      <c r="AN6" s="2623"/>
      <c r="AO6" s="2623"/>
      <c r="AP6" s="2624"/>
      <c r="AQ6" s="2625"/>
      <c r="AR6" s="2622" t="s">
        <v>6</v>
      </c>
      <c r="AS6" s="2623"/>
      <c r="AT6" s="2623"/>
      <c r="AU6" s="2624"/>
      <c r="AV6" s="2625"/>
      <c r="AW6" s="2622" t="s">
        <v>8</v>
      </c>
      <c r="AX6" s="2623"/>
      <c r="AY6" s="2623"/>
      <c r="AZ6" s="2624"/>
      <c r="BA6" s="2625"/>
      <c r="BB6" s="2677" t="s">
        <v>992</v>
      </c>
      <c r="BC6" s="2678"/>
      <c r="BD6" s="2679"/>
      <c r="BE6" s="2686" t="s">
        <v>54</v>
      </c>
      <c r="BF6" s="2622" t="s">
        <v>4</v>
      </c>
      <c r="BG6" s="2623"/>
      <c r="BH6" s="2623"/>
      <c r="BI6" s="2624"/>
      <c r="BJ6" s="2625"/>
      <c r="BK6" s="2622" t="s">
        <v>5</v>
      </c>
      <c r="BL6" s="2623"/>
      <c r="BM6" s="2623"/>
      <c r="BN6" s="2624"/>
      <c r="BO6" s="2625"/>
      <c r="BP6" s="2622" t="s">
        <v>6</v>
      </c>
      <c r="BQ6" s="2623"/>
      <c r="BR6" s="2623"/>
      <c r="BS6" s="2624"/>
      <c r="BT6" s="2625"/>
      <c r="BU6" s="2622" t="s">
        <v>8</v>
      </c>
      <c r="BV6" s="2623"/>
      <c r="BW6" s="2623"/>
      <c r="BX6" s="2624"/>
      <c r="BY6" s="2625"/>
      <c r="BZ6" s="2622" t="s">
        <v>7</v>
      </c>
      <c r="CA6" s="2623"/>
      <c r="CB6" s="2623"/>
      <c r="CC6" s="2624"/>
      <c r="CD6" s="2625"/>
      <c r="CE6" s="2622" t="s">
        <v>9</v>
      </c>
      <c r="CF6" s="2623"/>
      <c r="CG6" s="2623"/>
      <c r="CH6" s="2624"/>
      <c r="CI6" s="2625"/>
      <c r="CJ6" s="2677" t="s">
        <v>992</v>
      </c>
      <c r="CK6" s="2678"/>
      <c r="CL6" s="2678"/>
      <c r="CM6" s="2679"/>
      <c r="CN6" s="2712" t="s">
        <v>54</v>
      </c>
      <c r="CO6" s="2701"/>
    </row>
    <row r="7" spans="2:93" ht="14.25" customHeight="1">
      <c r="B7" s="503"/>
      <c r="C7" s="1682" t="s">
        <v>330</v>
      </c>
      <c r="D7" s="2610">
        <f>liczbaucz!C19</f>
        <v>0</v>
      </c>
      <c r="E7" s="2611"/>
      <c r="F7" s="2611"/>
      <c r="G7" s="2612"/>
      <c r="H7" s="2613"/>
      <c r="I7" s="2610">
        <f>liczbaucz!D19</f>
        <v>0</v>
      </c>
      <c r="J7" s="2611"/>
      <c r="K7" s="2611"/>
      <c r="L7" s="2612"/>
      <c r="M7" s="2613"/>
      <c r="N7" s="2610">
        <f>liczbaucz!E19</f>
        <v>0</v>
      </c>
      <c r="O7" s="2611"/>
      <c r="P7" s="2611"/>
      <c r="Q7" s="2612"/>
      <c r="R7" s="2613"/>
      <c r="S7" s="2610">
        <f>liczbaucz!F19</f>
        <v>0</v>
      </c>
      <c r="T7" s="2611"/>
      <c r="U7" s="2611"/>
      <c r="V7" s="2612"/>
      <c r="W7" s="2613"/>
      <c r="X7" s="2610">
        <f>liczbaucz!G19</f>
        <v>0</v>
      </c>
      <c r="Y7" s="2611"/>
      <c r="Z7" s="2611"/>
      <c r="AA7" s="2612"/>
      <c r="AB7" s="2613"/>
      <c r="AC7" s="2610">
        <f>liczbaucz!H19</f>
        <v>0</v>
      </c>
      <c r="AD7" s="2611"/>
      <c r="AE7" s="2611"/>
      <c r="AF7" s="2612"/>
      <c r="AG7" s="2613"/>
      <c r="AH7" s="2610">
        <f>liczbaucz!I19</f>
        <v>0</v>
      </c>
      <c r="AI7" s="2611"/>
      <c r="AJ7" s="2611"/>
      <c r="AK7" s="2612"/>
      <c r="AL7" s="2613"/>
      <c r="AM7" s="2610">
        <f>liczbaucz!J19</f>
        <v>0</v>
      </c>
      <c r="AN7" s="2611"/>
      <c r="AO7" s="2611"/>
      <c r="AP7" s="2612"/>
      <c r="AQ7" s="2613"/>
      <c r="AR7" s="2610">
        <f>liczbaucz!K19</f>
        <v>0</v>
      </c>
      <c r="AS7" s="2611"/>
      <c r="AT7" s="2611"/>
      <c r="AU7" s="2612"/>
      <c r="AV7" s="2613"/>
      <c r="AW7" s="2610">
        <f>liczbaucz!L19</f>
        <v>0</v>
      </c>
      <c r="AX7" s="2611"/>
      <c r="AY7" s="2611"/>
      <c r="AZ7" s="2612"/>
      <c r="BA7" s="2613"/>
      <c r="BB7" s="2680"/>
      <c r="BC7" s="2681"/>
      <c r="BD7" s="2682"/>
      <c r="BE7" s="2687"/>
      <c r="BF7" s="2610">
        <f>liczbaucz!M19</f>
        <v>0</v>
      </c>
      <c r="BG7" s="2611"/>
      <c r="BH7" s="2611"/>
      <c r="BI7" s="2612"/>
      <c r="BJ7" s="2613"/>
      <c r="BK7" s="2610">
        <f>liczbaucz!N19</f>
        <v>0</v>
      </c>
      <c r="BL7" s="2611"/>
      <c r="BM7" s="2611"/>
      <c r="BN7" s="2612"/>
      <c r="BO7" s="2613"/>
      <c r="BP7" s="2610">
        <f>liczbaucz!O19</f>
        <v>0</v>
      </c>
      <c r="BQ7" s="2611"/>
      <c r="BR7" s="2611"/>
      <c r="BS7" s="2612"/>
      <c r="BT7" s="2613"/>
      <c r="BU7" s="2610">
        <f>liczbaucz!P19</f>
        <v>0</v>
      </c>
      <c r="BV7" s="2611"/>
      <c r="BW7" s="2611"/>
      <c r="BX7" s="2612"/>
      <c r="BY7" s="2613"/>
      <c r="BZ7" s="2610">
        <f>liczbaucz!Q19</f>
        <v>0</v>
      </c>
      <c r="CA7" s="2611"/>
      <c r="CB7" s="2611"/>
      <c r="CC7" s="2612"/>
      <c r="CD7" s="2613"/>
      <c r="CE7" s="2610">
        <f>liczbaucz!R19</f>
        <v>0</v>
      </c>
      <c r="CF7" s="2611"/>
      <c r="CG7" s="2611"/>
      <c r="CH7" s="2612"/>
      <c r="CI7" s="2613"/>
      <c r="CJ7" s="2680"/>
      <c r="CK7" s="2681"/>
      <c r="CL7" s="2681"/>
      <c r="CM7" s="2682"/>
      <c r="CN7" s="2713"/>
      <c r="CO7" s="2701"/>
    </row>
    <row r="8" spans="2:93" ht="14.25" customHeight="1">
      <c r="B8" s="503"/>
      <c r="C8" s="1682" t="s">
        <v>978</v>
      </c>
      <c r="D8" s="2610">
        <f>liczbaucz!C16</f>
        <v>0</v>
      </c>
      <c r="E8" s="2611"/>
      <c r="F8" s="2611"/>
      <c r="G8" s="2612"/>
      <c r="H8" s="2613"/>
      <c r="I8" s="2610">
        <f>liczbaucz!D16</f>
        <v>0</v>
      </c>
      <c r="J8" s="2611"/>
      <c r="K8" s="2611"/>
      <c r="L8" s="2612"/>
      <c r="M8" s="2613"/>
      <c r="N8" s="2610">
        <f>liczbaucz!E16</f>
        <v>0</v>
      </c>
      <c r="O8" s="2611"/>
      <c r="P8" s="2611"/>
      <c r="Q8" s="2612"/>
      <c r="R8" s="2613"/>
      <c r="S8" s="2610">
        <f>liczbaucz!F16</f>
        <v>0</v>
      </c>
      <c r="T8" s="2611"/>
      <c r="U8" s="2611"/>
      <c r="V8" s="2612"/>
      <c r="W8" s="2613"/>
      <c r="X8" s="2610">
        <f>liczbaucz!G16</f>
        <v>0</v>
      </c>
      <c r="Y8" s="2611"/>
      <c r="Z8" s="2611"/>
      <c r="AA8" s="2612"/>
      <c r="AB8" s="2613"/>
      <c r="AC8" s="2610">
        <f>liczbaucz!H16</f>
        <v>0</v>
      </c>
      <c r="AD8" s="2611"/>
      <c r="AE8" s="2611"/>
      <c r="AF8" s="2612"/>
      <c r="AG8" s="2613"/>
      <c r="AH8" s="2610">
        <f>liczbaucz!I16</f>
        <v>0</v>
      </c>
      <c r="AI8" s="2611"/>
      <c r="AJ8" s="2611"/>
      <c r="AK8" s="2612"/>
      <c r="AL8" s="2613"/>
      <c r="AM8" s="2610">
        <f>liczbaucz!J16</f>
        <v>0</v>
      </c>
      <c r="AN8" s="2611"/>
      <c r="AO8" s="2611"/>
      <c r="AP8" s="2612"/>
      <c r="AQ8" s="2613"/>
      <c r="AR8" s="2610">
        <f>liczbaucz!K16</f>
        <v>0</v>
      </c>
      <c r="AS8" s="2611"/>
      <c r="AT8" s="2611"/>
      <c r="AU8" s="2612"/>
      <c r="AV8" s="2613"/>
      <c r="AW8" s="2610">
        <f>liczbaucz!L16</f>
        <v>0</v>
      </c>
      <c r="AX8" s="2611"/>
      <c r="AY8" s="2611"/>
      <c r="AZ8" s="2612"/>
      <c r="BA8" s="2613"/>
      <c r="BB8" s="2680"/>
      <c r="BC8" s="2681"/>
      <c r="BD8" s="2682"/>
      <c r="BE8" s="2687"/>
      <c r="BF8" s="2610">
        <f>liczbaucz!M16</f>
        <v>0</v>
      </c>
      <c r="BG8" s="2611"/>
      <c r="BH8" s="2611"/>
      <c r="BI8" s="2612"/>
      <c r="BJ8" s="2613"/>
      <c r="BK8" s="2610">
        <f>liczbaucz!N16</f>
        <v>0</v>
      </c>
      <c r="BL8" s="2611"/>
      <c r="BM8" s="2611"/>
      <c r="BN8" s="2612"/>
      <c r="BO8" s="2613"/>
      <c r="BP8" s="2610">
        <f>liczbaucz!O16</f>
        <v>0</v>
      </c>
      <c r="BQ8" s="2611"/>
      <c r="BR8" s="2611"/>
      <c r="BS8" s="2612"/>
      <c r="BT8" s="2613"/>
      <c r="BU8" s="2610">
        <f>liczbaucz!P16</f>
        <v>0</v>
      </c>
      <c r="BV8" s="2611"/>
      <c r="BW8" s="2611"/>
      <c r="BX8" s="2612"/>
      <c r="BY8" s="2613"/>
      <c r="BZ8" s="2610">
        <f>liczbaucz!Q16</f>
        <v>0</v>
      </c>
      <c r="CA8" s="2611"/>
      <c r="CB8" s="2611"/>
      <c r="CC8" s="2612"/>
      <c r="CD8" s="2613"/>
      <c r="CE8" s="2610">
        <f>liczbaucz!R16</f>
        <v>0</v>
      </c>
      <c r="CF8" s="2611"/>
      <c r="CG8" s="2611"/>
      <c r="CH8" s="2612"/>
      <c r="CI8" s="2613"/>
      <c r="CJ8" s="2680"/>
      <c r="CK8" s="2681"/>
      <c r="CL8" s="2681"/>
      <c r="CM8" s="2682"/>
      <c r="CN8" s="2713"/>
      <c r="CO8" s="2701"/>
    </row>
    <row r="9" spans="2:93" ht="14.25" customHeight="1">
      <c r="B9" s="1776"/>
      <c r="C9" s="1780" t="s">
        <v>990</v>
      </c>
      <c r="D9" s="1787"/>
      <c r="E9" s="1790"/>
      <c r="F9" s="1790"/>
      <c r="G9" s="1788"/>
      <c r="H9" s="1789"/>
      <c r="I9" s="1787"/>
      <c r="J9" s="1790"/>
      <c r="K9" s="1790"/>
      <c r="L9" s="1788"/>
      <c r="M9" s="1789"/>
      <c r="N9" s="1787"/>
      <c r="O9" s="1790"/>
      <c r="P9" s="1790"/>
      <c r="Q9" s="1788"/>
      <c r="R9" s="1789"/>
      <c r="S9" s="1787"/>
      <c r="T9" s="1790"/>
      <c r="U9" s="1790"/>
      <c r="V9" s="1788"/>
      <c r="W9" s="1789"/>
      <c r="X9" s="1787"/>
      <c r="Y9" s="1790"/>
      <c r="Z9" s="1790"/>
      <c r="AA9" s="1788"/>
      <c r="AB9" s="1789"/>
      <c r="AC9" s="1787"/>
      <c r="AD9" s="1790"/>
      <c r="AE9" s="1790"/>
      <c r="AF9" s="1788"/>
      <c r="AG9" s="1789"/>
      <c r="AH9" s="1787"/>
      <c r="AI9" s="1790"/>
      <c r="AJ9" s="1790"/>
      <c r="AK9" s="1788"/>
      <c r="AL9" s="1789"/>
      <c r="AM9" s="1787"/>
      <c r="AN9" s="1790"/>
      <c r="AO9" s="1790"/>
      <c r="AP9" s="1788"/>
      <c r="AQ9" s="1789"/>
      <c r="AR9" s="1787"/>
      <c r="AS9" s="1790"/>
      <c r="AT9" s="1790"/>
      <c r="AU9" s="1788"/>
      <c r="AV9" s="1789"/>
      <c r="AW9" s="1787"/>
      <c r="AX9" s="1790"/>
      <c r="AY9" s="1790"/>
      <c r="AZ9" s="1788"/>
      <c r="BA9" s="1789"/>
      <c r="BB9" s="2683"/>
      <c r="BC9" s="2684"/>
      <c r="BD9" s="2685"/>
      <c r="BE9" s="2687"/>
      <c r="BF9" s="1787"/>
      <c r="BG9" s="1790"/>
      <c r="BH9" s="1790"/>
      <c r="BI9" s="1788"/>
      <c r="BJ9" s="1789"/>
      <c r="BK9" s="1787"/>
      <c r="BL9" s="1790"/>
      <c r="BM9" s="1790"/>
      <c r="BN9" s="1788"/>
      <c r="BO9" s="1789"/>
      <c r="BP9" s="1787"/>
      <c r="BQ9" s="1790"/>
      <c r="BR9" s="1790"/>
      <c r="BS9" s="1788"/>
      <c r="BT9" s="1789"/>
      <c r="BU9" s="1787"/>
      <c r="BV9" s="1790"/>
      <c r="BW9" s="1790"/>
      <c r="BX9" s="1788"/>
      <c r="BY9" s="1789"/>
      <c r="BZ9" s="1787"/>
      <c r="CA9" s="1790"/>
      <c r="CB9" s="1790"/>
      <c r="CC9" s="1788"/>
      <c r="CD9" s="1789"/>
      <c r="CE9" s="1787"/>
      <c r="CF9" s="1790"/>
      <c r="CG9" s="1790"/>
      <c r="CH9" s="1788"/>
      <c r="CI9" s="1789"/>
      <c r="CJ9" s="2683"/>
      <c r="CK9" s="2684"/>
      <c r="CL9" s="2684"/>
      <c r="CM9" s="2685"/>
      <c r="CN9" s="2714"/>
      <c r="CO9" s="2702"/>
    </row>
    <row r="10" spans="2:93" ht="16.5" customHeight="1">
      <c r="B10" s="1776"/>
      <c r="C10" s="1729" t="s">
        <v>331</v>
      </c>
      <c r="D10" s="2703">
        <f>COUNTA(D12:H45)</f>
        <v>0</v>
      </c>
      <c r="E10" s="2704"/>
      <c r="F10" s="2704"/>
      <c r="G10" s="2705"/>
      <c r="H10" s="2706"/>
      <c r="I10" s="2703">
        <f>COUNTA(I12:M45)</f>
        <v>0</v>
      </c>
      <c r="J10" s="2704"/>
      <c r="K10" s="2704"/>
      <c r="L10" s="2705"/>
      <c r="M10" s="2706"/>
      <c r="N10" s="2703">
        <f>COUNTA(N12:R45)</f>
        <v>0</v>
      </c>
      <c r="O10" s="2704"/>
      <c r="P10" s="2704"/>
      <c r="Q10" s="2705"/>
      <c r="R10" s="2706"/>
      <c r="S10" s="2703">
        <f>COUNTA(S12:W45)</f>
        <v>0</v>
      </c>
      <c r="T10" s="2704"/>
      <c r="U10" s="2704"/>
      <c r="V10" s="2705"/>
      <c r="W10" s="2706"/>
      <c r="X10" s="2703">
        <f>COUNTA(X12:AB45)</f>
        <v>0</v>
      </c>
      <c r="Y10" s="2704"/>
      <c r="Z10" s="2704"/>
      <c r="AA10" s="2705"/>
      <c r="AB10" s="2706"/>
      <c r="AC10" s="2703">
        <f>COUNTA(AC12:AG45)</f>
        <v>0</v>
      </c>
      <c r="AD10" s="2704"/>
      <c r="AE10" s="2704"/>
      <c r="AF10" s="2705"/>
      <c r="AG10" s="2706"/>
      <c r="AH10" s="2703">
        <f>COUNTA(AH12:AL45)</f>
        <v>0</v>
      </c>
      <c r="AI10" s="2704"/>
      <c r="AJ10" s="2704"/>
      <c r="AK10" s="2705"/>
      <c r="AL10" s="2706"/>
      <c r="AM10" s="2703">
        <f>COUNTA(AM12:AQ45)</f>
        <v>0</v>
      </c>
      <c r="AN10" s="2704"/>
      <c r="AO10" s="2704"/>
      <c r="AP10" s="2705"/>
      <c r="AQ10" s="2706"/>
      <c r="AR10" s="2703">
        <f>COUNTA(AR12:AV45)</f>
        <v>0</v>
      </c>
      <c r="AS10" s="2704"/>
      <c r="AT10" s="2704"/>
      <c r="AU10" s="2705"/>
      <c r="AV10" s="2706"/>
      <c r="AW10" s="2703">
        <f>COUNTA(AW12:BA45)</f>
        <v>0</v>
      </c>
      <c r="AX10" s="2704"/>
      <c r="AY10" s="2704"/>
      <c r="AZ10" s="2705"/>
      <c r="BA10" s="2706"/>
      <c r="BB10" s="2703">
        <f t="shared" ref="BB10" si="0">COUNTA(BB12:BD45)</f>
        <v>0</v>
      </c>
      <c r="BC10" s="2705"/>
      <c r="BD10" s="2706"/>
      <c r="BE10" s="2715">
        <f>SUM(BE12:BE45)</f>
        <v>0</v>
      </c>
      <c r="BF10" s="2703">
        <f>COUNTA(BF12:BJ45)</f>
        <v>0</v>
      </c>
      <c r="BG10" s="2704"/>
      <c r="BH10" s="2704"/>
      <c r="BI10" s="2705"/>
      <c r="BJ10" s="2706"/>
      <c r="BK10" s="2703">
        <f>COUNTA(BK12:BO45)</f>
        <v>0</v>
      </c>
      <c r="BL10" s="2704"/>
      <c r="BM10" s="2704"/>
      <c r="BN10" s="2705"/>
      <c r="BO10" s="2706"/>
      <c r="BP10" s="2703">
        <f>COUNTA(BP12:BT45)</f>
        <v>0</v>
      </c>
      <c r="BQ10" s="2704"/>
      <c r="BR10" s="2704"/>
      <c r="BS10" s="2705"/>
      <c r="BT10" s="2706"/>
      <c r="BU10" s="2703">
        <f>COUNTA(BU12:BY45)</f>
        <v>0</v>
      </c>
      <c r="BV10" s="2704"/>
      <c r="BW10" s="2704"/>
      <c r="BX10" s="2705"/>
      <c r="BY10" s="2706"/>
      <c r="BZ10" s="2703">
        <f>COUNTA(BZ12:CD45)</f>
        <v>0</v>
      </c>
      <c r="CA10" s="2704"/>
      <c r="CB10" s="2704"/>
      <c r="CC10" s="2705"/>
      <c r="CD10" s="2706"/>
      <c r="CE10" s="2703">
        <f>COUNTA(CE12:CI45)</f>
        <v>0</v>
      </c>
      <c r="CF10" s="2704"/>
      <c r="CG10" s="2704"/>
      <c r="CH10" s="2705"/>
      <c r="CI10" s="2706"/>
      <c r="CJ10" s="2703">
        <f>COUNTA(CJ12:CM45)</f>
        <v>0</v>
      </c>
      <c r="CK10" s="2705"/>
      <c r="CL10" s="2705"/>
      <c r="CM10" s="2706"/>
      <c r="CN10" s="2719">
        <f>SUM(CN12:CN45)</f>
        <v>0</v>
      </c>
      <c r="CO10" s="2717">
        <f>SUM(CO12:CO45)</f>
        <v>0</v>
      </c>
    </row>
    <row r="11" spans="2:93" ht="16.5" customHeight="1">
      <c r="B11" s="1775" t="s">
        <v>2</v>
      </c>
      <c r="C11" s="1683" t="s">
        <v>891</v>
      </c>
      <c r="D11" s="1686">
        <v>1</v>
      </c>
      <c r="E11" s="1798">
        <v>2</v>
      </c>
      <c r="F11" s="1798">
        <v>3</v>
      </c>
      <c r="G11" s="1687">
        <v>4</v>
      </c>
      <c r="H11" s="1688">
        <v>5</v>
      </c>
      <c r="I11" s="1686">
        <v>1</v>
      </c>
      <c r="J11" s="1798">
        <v>2</v>
      </c>
      <c r="K11" s="1798">
        <v>3</v>
      </c>
      <c r="L11" s="1687">
        <v>4</v>
      </c>
      <c r="M11" s="1688">
        <v>5</v>
      </c>
      <c r="N11" s="1686">
        <v>1</v>
      </c>
      <c r="O11" s="1798">
        <v>2</v>
      </c>
      <c r="P11" s="1798">
        <v>3</v>
      </c>
      <c r="Q11" s="1687">
        <v>4</v>
      </c>
      <c r="R11" s="1688">
        <v>5</v>
      </c>
      <c r="S11" s="1686">
        <v>1</v>
      </c>
      <c r="T11" s="1798">
        <v>2</v>
      </c>
      <c r="U11" s="1798">
        <v>3</v>
      </c>
      <c r="V11" s="1687">
        <v>4</v>
      </c>
      <c r="W11" s="1688">
        <v>5</v>
      </c>
      <c r="X11" s="1686">
        <v>1</v>
      </c>
      <c r="Y11" s="1798">
        <v>2</v>
      </c>
      <c r="Z11" s="1798">
        <v>3</v>
      </c>
      <c r="AA11" s="1687">
        <v>4</v>
      </c>
      <c r="AB11" s="1688">
        <v>5</v>
      </c>
      <c r="AC11" s="1686">
        <v>1</v>
      </c>
      <c r="AD11" s="1798">
        <v>2</v>
      </c>
      <c r="AE11" s="1798">
        <v>3</v>
      </c>
      <c r="AF11" s="1687">
        <v>4</v>
      </c>
      <c r="AG11" s="1688">
        <v>5</v>
      </c>
      <c r="AH11" s="1686">
        <v>1</v>
      </c>
      <c r="AI11" s="1798">
        <v>2</v>
      </c>
      <c r="AJ11" s="1798">
        <v>3</v>
      </c>
      <c r="AK11" s="1687">
        <v>4</v>
      </c>
      <c r="AL11" s="1688">
        <v>5</v>
      </c>
      <c r="AM11" s="1686">
        <v>1</v>
      </c>
      <c r="AN11" s="1798">
        <v>2</v>
      </c>
      <c r="AO11" s="1798">
        <v>3</v>
      </c>
      <c r="AP11" s="1687">
        <v>4</v>
      </c>
      <c r="AQ11" s="1688">
        <v>5</v>
      </c>
      <c r="AR11" s="1686">
        <v>1</v>
      </c>
      <c r="AS11" s="1798">
        <v>2</v>
      </c>
      <c r="AT11" s="1798">
        <v>3</v>
      </c>
      <c r="AU11" s="1687">
        <v>4</v>
      </c>
      <c r="AV11" s="1688">
        <v>5</v>
      </c>
      <c r="AW11" s="1686">
        <v>1</v>
      </c>
      <c r="AX11" s="1798">
        <v>2</v>
      </c>
      <c r="AY11" s="1798">
        <v>3</v>
      </c>
      <c r="AZ11" s="1687">
        <v>4</v>
      </c>
      <c r="BA11" s="1688">
        <v>5</v>
      </c>
      <c r="BB11" s="1686">
        <v>1</v>
      </c>
      <c r="BC11" s="1687">
        <v>2</v>
      </c>
      <c r="BD11" s="1688">
        <v>3</v>
      </c>
      <c r="BE11" s="2716"/>
      <c r="BF11" s="1686">
        <v>1</v>
      </c>
      <c r="BG11" s="1798">
        <v>2</v>
      </c>
      <c r="BH11" s="1798">
        <v>3</v>
      </c>
      <c r="BI11" s="1687">
        <v>4</v>
      </c>
      <c r="BJ11" s="1688">
        <v>5</v>
      </c>
      <c r="BK11" s="1686">
        <v>1</v>
      </c>
      <c r="BL11" s="1798">
        <v>2</v>
      </c>
      <c r="BM11" s="1798">
        <v>3</v>
      </c>
      <c r="BN11" s="1687">
        <v>4</v>
      </c>
      <c r="BO11" s="1688">
        <v>5</v>
      </c>
      <c r="BP11" s="1686">
        <v>1</v>
      </c>
      <c r="BQ11" s="1798">
        <v>2</v>
      </c>
      <c r="BR11" s="1798">
        <v>3</v>
      </c>
      <c r="BS11" s="1687">
        <v>4</v>
      </c>
      <c r="BT11" s="1688">
        <v>5</v>
      </c>
      <c r="BU11" s="1686">
        <v>1</v>
      </c>
      <c r="BV11" s="1798">
        <v>2</v>
      </c>
      <c r="BW11" s="1798">
        <v>3</v>
      </c>
      <c r="BX11" s="1687">
        <v>4</v>
      </c>
      <c r="BY11" s="1688">
        <v>5</v>
      </c>
      <c r="BZ11" s="1686">
        <v>1</v>
      </c>
      <c r="CA11" s="1798">
        <v>2</v>
      </c>
      <c r="CB11" s="1798">
        <v>3</v>
      </c>
      <c r="CC11" s="1687">
        <v>4</v>
      </c>
      <c r="CD11" s="1688">
        <v>5</v>
      </c>
      <c r="CE11" s="1686">
        <v>1</v>
      </c>
      <c r="CF11" s="1798">
        <v>2</v>
      </c>
      <c r="CG11" s="1798">
        <v>3</v>
      </c>
      <c r="CH11" s="1687">
        <v>4</v>
      </c>
      <c r="CI11" s="1688">
        <v>5</v>
      </c>
      <c r="CJ11" s="1686">
        <v>1</v>
      </c>
      <c r="CK11" s="1687">
        <v>2</v>
      </c>
      <c r="CL11" s="1687">
        <v>3</v>
      </c>
      <c r="CM11" s="1688">
        <v>4</v>
      </c>
      <c r="CN11" s="2720"/>
      <c r="CO11" s="2718"/>
    </row>
    <row r="12" spans="2:93" ht="13.5">
      <c r="B12" s="504">
        <v>1</v>
      </c>
      <c r="C12" s="1684" t="s">
        <v>268</v>
      </c>
      <c r="D12" s="1730"/>
      <c r="E12" s="1755"/>
      <c r="F12" s="1755"/>
      <c r="G12" s="1731"/>
      <c r="H12" s="1732"/>
      <c r="I12" s="1730"/>
      <c r="J12" s="1755"/>
      <c r="K12" s="1755"/>
      <c r="L12" s="1731"/>
      <c r="M12" s="1732"/>
      <c r="N12" s="1730"/>
      <c r="O12" s="1755"/>
      <c r="P12" s="1755"/>
      <c r="Q12" s="1731"/>
      <c r="R12" s="1732"/>
      <c r="S12" s="1730"/>
      <c r="T12" s="1755"/>
      <c r="U12" s="1755"/>
      <c r="V12" s="1731"/>
      <c r="W12" s="1732"/>
      <c r="X12" s="1730"/>
      <c r="Y12" s="1755"/>
      <c r="Z12" s="1755"/>
      <c r="AA12" s="1731"/>
      <c r="AB12" s="1732"/>
      <c r="AC12" s="1730"/>
      <c r="AD12" s="1755"/>
      <c r="AE12" s="1755"/>
      <c r="AF12" s="1731"/>
      <c r="AG12" s="1732"/>
      <c r="AH12" s="1730"/>
      <c r="AI12" s="1755"/>
      <c r="AJ12" s="1755"/>
      <c r="AK12" s="1731"/>
      <c r="AL12" s="1732"/>
      <c r="AM12" s="1730"/>
      <c r="AN12" s="1755"/>
      <c r="AO12" s="1755"/>
      <c r="AP12" s="1731"/>
      <c r="AQ12" s="1732"/>
      <c r="AR12" s="1730"/>
      <c r="AS12" s="1755"/>
      <c r="AT12" s="1755"/>
      <c r="AU12" s="1731"/>
      <c r="AV12" s="1732"/>
      <c r="AW12" s="1730"/>
      <c r="AX12" s="1755"/>
      <c r="AY12" s="1755"/>
      <c r="AZ12" s="1731"/>
      <c r="BA12" s="1732"/>
      <c r="BB12" s="1730"/>
      <c r="BC12" s="1731"/>
      <c r="BD12" s="1732"/>
      <c r="BE12" s="1722">
        <f t="shared" ref="BE12:BE45" si="1">COUNTA(D12:BD12)</f>
        <v>0</v>
      </c>
      <c r="BF12" s="1730"/>
      <c r="BG12" s="1755"/>
      <c r="BH12" s="1755"/>
      <c r="BI12" s="1731"/>
      <c r="BJ12" s="1732"/>
      <c r="BK12" s="1730"/>
      <c r="BL12" s="1755"/>
      <c r="BM12" s="1755"/>
      <c r="BN12" s="1731"/>
      <c r="BO12" s="1732"/>
      <c r="BP12" s="1730"/>
      <c r="BQ12" s="1755"/>
      <c r="BR12" s="1755"/>
      <c r="BS12" s="1731"/>
      <c r="BT12" s="1732"/>
      <c r="BU12" s="1730"/>
      <c r="BV12" s="1755"/>
      <c r="BW12" s="1755"/>
      <c r="BX12" s="1731"/>
      <c r="BY12" s="1732"/>
      <c r="BZ12" s="1730"/>
      <c r="CA12" s="1755"/>
      <c r="CB12" s="1755"/>
      <c r="CC12" s="1731"/>
      <c r="CD12" s="1732"/>
      <c r="CE12" s="1730"/>
      <c r="CF12" s="1755"/>
      <c r="CG12" s="1755"/>
      <c r="CH12" s="1731"/>
      <c r="CI12" s="1732"/>
      <c r="CJ12" s="1730"/>
      <c r="CK12" s="1731"/>
      <c r="CL12" s="1731"/>
      <c r="CM12" s="1732"/>
      <c r="CN12" s="1723">
        <f t="shared" ref="CN12:CN45" si="2">COUNTA(BF12:CM12)</f>
        <v>0</v>
      </c>
      <c r="CO12" s="1720">
        <f t="shared" ref="CO12:CO45" si="3">SUM(BE12,CN12)</f>
        <v>0</v>
      </c>
    </row>
    <row r="13" spans="2:93" ht="13.5">
      <c r="B13" s="504">
        <v>2</v>
      </c>
      <c r="C13" s="1684" t="s">
        <v>292</v>
      </c>
      <c r="D13" s="1730"/>
      <c r="E13" s="1755"/>
      <c r="F13" s="1755"/>
      <c r="G13" s="1731"/>
      <c r="H13" s="1732"/>
      <c r="I13" s="1730"/>
      <c r="J13" s="1755"/>
      <c r="K13" s="1755"/>
      <c r="L13" s="1731"/>
      <c r="M13" s="1732"/>
      <c r="N13" s="1730"/>
      <c r="O13" s="1755"/>
      <c r="P13" s="1755"/>
      <c r="Q13" s="1731"/>
      <c r="R13" s="1732"/>
      <c r="S13" s="1730"/>
      <c r="T13" s="1755"/>
      <c r="U13" s="1755"/>
      <c r="V13" s="1731"/>
      <c r="W13" s="1732"/>
      <c r="X13" s="1730"/>
      <c r="Y13" s="1755"/>
      <c r="Z13" s="1755"/>
      <c r="AA13" s="1731"/>
      <c r="AB13" s="1732"/>
      <c r="AC13" s="1730"/>
      <c r="AD13" s="1755"/>
      <c r="AE13" s="1755"/>
      <c r="AF13" s="1731"/>
      <c r="AG13" s="1732"/>
      <c r="AH13" s="1730"/>
      <c r="AI13" s="1755"/>
      <c r="AJ13" s="1755"/>
      <c r="AK13" s="1731"/>
      <c r="AL13" s="1732"/>
      <c r="AM13" s="1730"/>
      <c r="AN13" s="1755"/>
      <c r="AO13" s="1755"/>
      <c r="AP13" s="1731"/>
      <c r="AQ13" s="1732"/>
      <c r="AR13" s="1730"/>
      <c r="AS13" s="1755"/>
      <c r="AT13" s="1755"/>
      <c r="AU13" s="1731"/>
      <c r="AV13" s="1732"/>
      <c r="AW13" s="1730"/>
      <c r="AX13" s="1755"/>
      <c r="AY13" s="1755"/>
      <c r="AZ13" s="1731"/>
      <c r="BA13" s="1732"/>
      <c r="BB13" s="1730"/>
      <c r="BC13" s="1731"/>
      <c r="BD13" s="1732"/>
      <c r="BE13" s="1722">
        <f t="shared" si="1"/>
        <v>0</v>
      </c>
      <c r="BF13" s="1730"/>
      <c r="BG13" s="1755"/>
      <c r="BH13" s="1755"/>
      <c r="BI13" s="1731"/>
      <c r="BJ13" s="1732"/>
      <c r="BK13" s="1730"/>
      <c r="BL13" s="1755"/>
      <c r="BM13" s="1755"/>
      <c r="BN13" s="1731"/>
      <c r="BO13" s="1732"/>
      <c r="BP13" s="1730"/>
      <c r="BQ13" s="1755"/>
      <c r="BR13" s="1755"/>
      <c r="BS13" s="1731"/>
      <c r="BT13" s="1732"/>
      <c r="BU13" s="1730"/>
      <c r="BV13" s="1755"/>
      <c r="BW13" s="1755"/>
      <c r="BX13" s="1731"/>
      <c r="BY13" s="1732"/>
      <c r="BZ13" s="1730"/>
      <c r="CA13" s="1755"/>
      <c r="CB13" s="1755"/>
      <c r="CC13" s="1731"/>
      <c r="CD13" s="1732"/>
      <c r="CE13" s="1730"/>
      <c r="CF13" s="1755"/>
      <c r="CG13" s="1755"/>
      <c r="CH13" s="1731"/>
      <c r="CI13" s="1732"/>
      <c r="CJ13" s="1730"/>
      <c r="CK13" s="1731"/>
      <c r="CL13" s="1731"/>
      <c r="CM13" s="1732"/>
      <c r="CN13" s="1723">
        <f t="shared" si="2"/>
        <v>0</v>
      </c>
      <c r="CO13" s="1720">
        <f t="shared" si="3"/>
        <v>0</v>
      </c>
    </row>
    <row r="14" spans="2:93" ht="13.5">
      <c r="B14" s="504">
        <v>3</v>
      </c>
      <c r="C14" s="1684" t="s">
        <v>270</v>
      </c>
      <c r="D14" s="1730"/>
      <c r="E14" s="1755"/>
      <c r="F14" s="1755"/>
      <c r="G14" s="1731"/>
      <c r="H14" s="1732"/>
      <c r="I14" s="1730"/>
      <c r="J14" s="1755"/>
      <c r="K14" s="1755"/>
      <c r="L14" s="1731"/>
      <c r="M14" s="1732"/>
      <c r="N14" s="1730"/>
      <c r="O14" s="1755"/>
      <c r="P14" s="1755"/>
      <c r="Q14" s="1731"/>
      <c r="R14" s="1732"/>
      <c r="S14" s="1730"/>
      <c r="T14" s="1755"/>
      <c r="U14" s="1755"/>
      <c r="V14" s="1731"/>
      <c r="W14" s="1732"/>
      <c r="X14" s="1730"/>
      <c r="Y14" s="1755"/>
      <c r="Z14" s="1755"/>
      <c r="AA14" s="1731"/>
      <c r="AB14" s="1732"/>
      <c r="AC14" s="1730"/>
      <c r="AD14" s="1755"/>
      <c r="AE14" s="1755"/>
      <c r="AF14" s="1731"/>
      <c r="AG14" s="1732"/>
      <c r="AH14" s="1730"/>
      <c r="AI14" s="1755"/>
      <c r="AJ14" s="1755"/>
      <c r="AK14" s="1731"/>
      <c r="AL14" s="1732"/>
      <c r="AM14" s="1730"/>
      <c r="AN14" s="1755"/>
      <c r="AO14" s="1755"/>
      <c r="AP14" s="1731"/>
      <c r="AQ14" s="1732"/>
      <c r="AR14" s="1730"/>
      <c r="AS14" s="1755"/>
      <c r="AT14" s="1755"/>
      <c r="AU14" s="1731"/>
      <c r="AV14" s="1732"/>
      <c r="AW14" s="1730"/>
      <c r="AX14" s="1755"/>
      <c r="AY14" s="1755"/>
      <c r="AZ14" s="1731"/>
      <c r="BA14" s="1732"/>
      <c r="BB14" s="1730"/>
      <c r="BC14" s="1731"/>
      <c r="BD14" s="1732"/>
      <c r="BE14" s="1722">
        <f t="shared" si="1"/>
        <v>0</v>
      </c>
      <c r="BF14" s="1730"/>
      <c r="BG14" s="1755"/>
      <c r="BH14" s="1755"/>
      <c r="BI14" s="1731"/>
      <c r="BJ14" s="1732"/>
      <c r="BK14" s="1730"/>
      <c r="BL14" s="1755"/>
      <c r="BM14" s="1755"/>
      <c r="BN14" s="1731"/>
      <c r="BO14" s="1732"/>
      <c r="BP14" s="1730"/>
      <c r="BQ14" s="1755"/>
      <c r="BR14" s="1755"/>
      <c r="BS14" s="1731"/>
      <c r="BT14" s="1732"/>
      <c r="BU14" s="1730"/>
      <c r="BV14" s="1755"/>
      <c r="BW14" s="1755"/>
      <c r="BX14" s="1731"/>
      <c r="BY14" s="1732"/>
      <c r="BZ14" s="1730"/>
      <c r="CA14" s="1755"/>
      <c r="CB14" s="1755"/>
      <c r="CC14" s="1731"/>
      <c r="CD14" s="1732"/>
      <c r="CE14" s="1730"/>
      <c r="CF14" s="1755"/>
      <c r="CG14" s="1755"/>
      <c r="CH14" s="1731"/>
      <c r="CI14" s="1732"/>
      <c r="CJ14" s="1730"/>
      <c r="CK14" s="1731"/>
      <c r="CL14" s="1731"/>
      <c r="CM14" s="1732"/>
      <c r="CN14" s="1723">
        <f t="shared" si="2"/>
        <v>0</v>
      </c>
      <c r="CO14" s="1720">
        <f t="shared" si="3"/>
        <v>0</v>
      </c>
    </row>
    <row r="15" spans="2:93" ht="13.5">
      <c r="B15" s="504">
        <v>4</v>
      </c>
      <c r="C15" s="1684" t="s">
        <v>271</v>
      </c>
      <c r="D15" s="1730"/>
      <c r="E15" s="1755"/>
      <c r="F15" s="1755"/>
      <c r="G15" s="1731"/>
      <c r="H15" s="1732"/>
      <c r="I15" s="1730"/>
      <c r="J15" s="1755"/>
      <c r="K15" s="1755"/>
      <c r="L15" s="1731"/>
      <c r="M15" s="1732"/>
      <c r="N15" s="1730"/>
      <c r="O15" s="1755"/>
      <c r="P15" s="1755"/>
      <c r="Q15" s="1731"/>
      <c r="R15" s="1732"/>
      <c r="S15" s="1730"/>
      <c r="T15" s="1755"/>
      <c r="U15" s="1755"/>
      <c r="V15" s="1731"/>
      <c r="W15" s="1732"/>
      <c r="X15" s="1730"/>
      <c r="Y15" s="1755"/>
      <c r="Z15" s="1755"/>
      <c r="AA15" s="1731"/>
      <c r="AB15" s="1732"/>
      <c r="AC15" s="1730"/>
      <c r="AD15" s="1755"/>
      <c r="AE15" s="1755"/>
      <c r="AF15" s="1731"/>
      <c r="AG15" s="1732"/>
      <c r="AH15" s="1730"/>
      <c r="AI15" s="1755"/>
      <c r="AJ15" s="1755"/>
      <c r="AK15" s="1731"/>
      <c r="AL15" s="1732"/>
      <c r="AM15" s="1730"/>
      <c r="AN15" s="1755"/>
      <c r="AO15" s="1755"/>
      <c r="AP15" s="1731"/>
      <c r="AQ15" s="1732"/>
      <c r="AR15" s="1730"/>
      <c r="AS15" s="1755"/>
      <c r="AT15" s="1755"/>
      <c r="AU15" s="1731"/>
      <c r="AV15" s="1732"/>
      <c r="AW15" s="1730"/>
      <c r="AX15" s="1755"/>
      <c r="AY15" s="1755"/>
      <c r="AZ15" s="1731"/>
      <c r="BA15" s="1732"/>
      <c r="BB15" s="1730"/>
      <c r="BC15" s="1731"/>
      <c r="BD15" s="1732"/>
      <c r="BE15" s="1722">
        <f t="shared" si="1"/>
        <v>0</v>
      </c>
      <c r="BF15" s="1730"/>
      <c r="BG15" s="1755"/>
      <c r="BH15" s="1755"/>
      <c r="BI15" s="1731"/>
      <c r="BJ15" s="1732"/>
      <c r="BK15" s="1730"/>
      <c r="BL15" s="1755"/>
      <c r="BM15" s="1755"/>
      <c r="BN15" s="1731"/>
      <c r="BO15" s="1732"/>
      <c r="BP15" s="1730"/>
      <c r="BQ15" s="1755"/>
      <c r="BR15" s="1755"/>
      <c r="BS15" s="1731"/>
      <c r="BT15" s="1732"/>
      <c r="BU15" s="1730"/>
      <c r="BV15" s="1755"/>
      <c r="BW15" s="1755"/>
      <c r="BX15" s="1731"/>
      <c r="BY15" s="1732"/>
      <c r="BZ15" s="1730"/>
      <c r="CA15" s="1755"/>
      <c r="CB15" s="1755"/>
      <c r="CC15" s="1731"/>
      <c r="CD15" s="1732"/>
      <c r="CE15" s="1730"/>
      <c r="CF15" s="1755"/>
      <c r="CG15" s="1755"/>
      <c r="CH15" s="1731"/>
      <c r="CI15" s="1732"/>
      <c r="CJ15" s="1730"/>
      <c r="CK15" s="1731"/>
      <c r="CL15" s="1731"/>
      <c r="CM15" s="1732"/>
      <c r="CN15" s="1723">
        <f t="shared" si="2"/>
        <v>0</v>
      </c>
      <c r="CO15" s="1720">
        <f t="shared" si="3"/>
        <v>0</v>
      </c>
    </row>
    <row r="16" spans="2:93" ht="13.5">
      <c r="B16" s="504">
        <v>5</v>
      </c>
      <c r="C16" s="1684" t="s">
        <v>272</v>
      </c>
      <c r="D16" s="1730"/>
      <c r="E16" s="1755"/>
      <c r="F16" s="1755"/>
      <c r="G16" s="1731"/>
      <c r="H16" s="1732"/>
      <c r="I16" s="1730"/>
      <c r="J16" s="1755"/>
      <c r="K16" s="1755"/>
      <c r="L16" s="1731"/>
      <c r="M16" s="1732"/>
      <c r="N16" s="1730"/>
      <c r="O16" s="1755"/>
      <c r="P16" s="1755"/>
      <c r="Q16" s="1731"/>
      <c r="R16" s="1732"/>
      <c r="S16" s="1730"/>
      <c r="T16" s="1755"/>
      <c r="U16" s="1755"/>
      <c r="V16" s="1731"/>
      <c r="W16" s="1732"/>
      <c r="X16" s="1730"/>
      <c r="Y16" s="1755"/>
      <c r="Z16" s="1755"/>
      <c r="AA16" s="1731"/>
      <c r="AB16" s="1732"/>
      <c r="AC16" s="1730"/>
      <c r="AD16" s="1755"/>
      <c r="AE16" s="1755"/>
      <c r="AF16" s="1731"/>
      <c r="AG16" s="1732"/>
      <c r="AH16" s="1730"/>
      <c r="AI16" s="1755"/>
      <c r="AJ16" s="1755"/>
      <c r="AK16" s="1731"/>
      <c r="AL16" s="1732"/>
      <c r="AM16" s="1730"/>
      <c r="AN16" s="1755"/>
      <c r="AO16" s="1755"/>
      <c r="AP16" s="1731"/>
      <c r="AQ16" s="1732"/>
      <c r="AR16" s="1730"/>
      <c r="AS16" s="1755"/>
      <c r="AT16" s="1755"/>
      <c r="AU16" s="1731"/>
      <c r="AV16" s="1732"/>
      <c r="AW16" s="1730"/>
      <c r="AX16" s="1755"/>
      <c r="AY16" s="1755"/>
      <c r="AZ16" s="1731"/>
      <c r="BA16" s="1732"/>
      <c r="BB16" s="1730"/>
      <c r="BC16" s="1731"/>
      <c r="BD16" s="1732"/>
      <c r="BE16" s="1722">
        <f t="shared" si="1"/>
        <v>0</v>
      </c>
      <c r="BF16" s="1730"/>
      <c r="BG16" s="1755"/>
      <c r="BH16" s="1755"/>
      <c r="BI16" s="1731"/>
      <c r="BJ16" s="1732"/>
      <c r="BK16" s="1730"/>
      <c r="BL16" s="1755"/>
      <c r="BM16" s="1755"/>
      <c r="BN16" s="1731"/>
      <c r="BO16" s="1732"/>
      <c r="BP16" s="1730"/>
      <c r="BQ16" s="1755"/>
      <c r="BR16" s="1755"/>
      <c r="BS16" s="1731"/>
      <c r="BT16" s="1732"/>
      <c r="BU16" s="1730"/>
      <c r="BV16" s="1755"/>
      <c r="BW16" s="1755"/>
      <c r="BX16" s="1731"/>
      <c r="BY16" s="1732"/>
      <c r="BZ16" s="1730"/>
      <c r="CA16" s="1755"/>
      <c r="CB16" s="1755"/>
      <c r="CC16" s="1731"/>
      <c r="CD16" s="1732"/>
      <c r="CE16" s="1730"/>
      <c r="CF16" s="1755"/>
      <c r="CG16" s="1755"/>
      <c r="CH16" s="1731"/>
      <c r="CI16" s="1732"/>
      <c r="CJ16" s="1730"/>
      <c r="CK16" s="1731"/>
      <c r="CL16" s="1731"/>
      <c r="CM16" s="1732"/>
      <c r="CN16" s="1723">
        <f t="shared" si="2"/>
        <v>0</v>
      </c>
      <c r="CO16" s="1720">
        <f t="shared" si="3"/>
        <v>0</v>
      </c>
    </row>
    <row r="17" spans="2:93" ht="13.5">
      <c r="B17" s="504">
        <v>6</v>
      </c>
      <c r="C17" s="1684" t="s">
        <v>273</v>
      </c>
      <c r="D17" s="1730"/>
      <c r="E17" s="1755"/>
      <c r="F17" s="1755"/>
      <c r="G17" s="1731"/>
      <c r="H17" s="1732"/>
      <c r="I17" s="1730"/>
      <c r="J17" s="1755"/>
      <c r="K17" s="1755"/>
      <c r="L17" s="1731"/>
      <c r="M17" s="1732"/>
      <c r="N17" s="1730"/>
      <c r="O17" s="1755"/>
      <c r="P17" s="1755"/>
      <c r="Q17" s="1731"/>
      <c r="R17" s="1732"/>
      <c r="S17" s="1730"/>
      <c r="T17" s="1755"/>
      <c r="U17" s="1755"/>
      <c r="V17" s="1731"/>
      <c r="W17" s="1732"/>
      <c r="X17" s="1730"/>
      <c r="Y17" s="1755"/>
      <c r="Z17" s="1755"/>
      <c r="AA17" s="1731"/>
      <c r="AB17" s="1732"/>
      <c r="AC17" s="1730"/>
      <c r="AD17" s="1755"/>
      <c r="AE17" s="1755"/>
      <c r="AF17" s="1731"/>
      <c r="AG17" s="1732"/>
      <c r="AH17" s="1730"/>
      <c r="AI17" s="1755"/>
      <c r="AJ17" s="1755"/>
      <c r="AK17" s="1731"/>
      <c r="AL17" s="1732"/>
      <c r="AM17" s="1730"/>
      <c r="AN17" s="1755"/>
      <c r="AO17" s="1755"/>
      <c r="AP17" s="1731"/>
      <c r="AQ17" s="1732"/>
      <c r="AR17" s="1730"/>
      <c r="AS17" s="1755"/>
      <c r="AT17" s="1755"/>
      <c r="AU17" s="1731"/>
      <c r="AV17" s="1732"/>
      <c r="AW17" s="1730"/>
      <c r="AX17" s="1755"/>
      <c r="AY17" s="1755"/>
      <c r="AZ17" s="1731"/>
      <c r="BA17" s="1732"/>
      <c r="BB17" s="1730"/>
      <c r="BC17" s="1731"/>
      <c r="BD17" s="1732"/>
      <c r="BE17" s="1722">
        <f t="shared" si="1"/>
        <v>0</v>
      </c>
      <c r="BF17" s="1730"/>
      <c r="BG17" s="1755"/>
      <c r="BH17" s="1755"/>
      <c r="BI17" s="1731"/>
      <c r="BJ17" s="1732"/>
      <c r="BK17" s="1730"/>
      <c r="BL17" s="1755"/>
      <c r="BM17" s="1755"/>
      <c r="BN17" s="1731"/>
      <c r="BO17" s="1732"/>
      <c r="BP17" s="1730"/>
      <c r="BQ17" s="1755"/>
      <c r="BR17" s="1755"/>
      <c r="BS17" s="1731"/>
      <c r="BT17" s="1732"/>
      <c r="BU17" s="1730"/>
      <c r="BV17" s="1755"/>
      <c r="BW17" s="1755"/>
      <c r="BX17" s="1731"/>
      <c r="BY17" s="1732"/>
      <c r="BZ17" s="1730"/>
      <c r="CA17" s="1755"/>
      <c r="CB17" s="1755"/>
      <c r="CC17" s="1731"/>
      <c r="CD17" s="1732"/>
      <c r="CE17" s="1730"/>
      <c r="CF17" s="1755"/>
      <c r="CG17" s="1755"/>
      <c r="CH17" s="1731"/>
      <c r="CI17" s="1732"/>
      <c r="CJ17" s="1730"/>
      <c r="CK17" s="1731"/>
      <c r="CL17" s="1731"/>
      <c r="CM17" s="1732"/>
      <c r="CN17" s="1723">
        <f t="shared" si="2"/>
        <v>0</v>
      </c>
      <c r="CO17" s="1720">
        <f t="shared" si="3"/>
        <v>0</v>
      </c>
    </row>
    <row r="18" spans="2:93" ht="13.5">
      <c r="B18" s="504">
        <v>7</v>
      </c>
      <c r="C18" s="1684" t="s">
        <v>715</v>
      </c>
      <c r="D18" s="1730"/>
      <c r="E18" s="1755"/>
      <c r="F18" s="1755"/>
      <c r="G18" s="1731"/>
      <c r="H18" s="1732"/>
      <c r="I18" s="1730"/>
      <c r="J18" s="1755"/>
      <c r="K18" s="1755"/>
      <c r="L18" s="1731"/>
      <c r="M18" s="1732"/>
      <c r="N18" s="1730"/>
      <c r="O18" s="1755"/>
      <c r="P18" s="1755"/>
      <c r="Q18" s="1731"/>
      <c r="R18" s="1732"/>
      <c r="S18" s="1730"/>
      <c r="T18" s="1755"/>
      <c r="U18" s="1755"/>
      <c r="V18" s="1731"/>
      <c r="W18" s="1732"/>
      <c r="X18" s="1730"/>
      <c r="Y18" s="1755"/>
      <c r="Z18" s="1755"/>
      <c r="AA18" s="1731"/>
      <c r="AB18" s="1732"/>
      <c r="AC18" s="1730"/>
      <c r="AD18" s="1755"/>
      <c r="AE18" s="1755"/>
      <c r="AF18" s="1731"/>
      <c r="AG18" s="1732"/>
      <c r="AH18" s="1730"/>
      <c r="AI18" s="1755"/>
      <c r="AJ18" s="1755"/>
      <c r="AK18" s="1731"/>
      <c r="AL18" s="1732"/>
      <c r="AM18" s="1730"/>
      <c r="AN18" s="1755"/>
      <c r="AO18" s="1755"/>
      <c r="AP18" s="1731"/>
      <c r="AQ18" s="1732"/>
      <c r="AR18" s="1730"/>
      <c r="AS18" s="1755"/>
      <c r="AT18" s="1755"/>
      <c r="AU18" s="1731"/>
      <c r="AV18" s="1732"/>
      <c r="AW18" s="1730"/>
      <c r="AX18" s="1755"/>
      <c r="AY18" s="1755"/>
      <c r="AZ18" s="1731"/>
      <c r="BA18" s="1732"/>
      <c r="BB18" s="1730"/>
      <c r="BC18" s="1731"/>
      <c r="BD18" s="1732"/>
      <c r="BE18" s="1722">
        <f t="shared" si="1"/>
        <v>0</v>
      </c>
      <c r="BF18" s="1730"/>
      <c r="BG18" s="1755"/>
      <c r="BH18" s="1755"/>
      <c r="BI18" s="1731"/>
      <c r="BJ18" s="1732"/>
      <c r="BK18" s="1730"/>
      <c r="BL18" s="1755"/>
      <c r="BM18" s="1755"/>
      <c r="BN18" s="1731"/>
      <c r="BO18" s="1732"/>
      <c r="BP18" s="1730"/>
      <c r="BQ18" s="1755"/>
      <c r="BR18" s="1755"/>
      <c r="BS18" s="1731"/>
      <c r="BT18" s="1732"/>
      <c r="BU18" s="1730"/>
      <c r="BV18" s="1755"/>
      <c r="BW18" s="1755"/>
      <c r="BX18" s="1731"/>
      <c r="BY18" s="1732"/>
      <c r="BZ18" s="1730"/>
      <c r="CA18" s="1755"/>
      <c r="CB18" s="1755"/>
      <c r="CC18" s="1731"/>
      <c r="CD18" s="1732"/>
      <c r="CE18" s="1730"/>
      <c r="CF18" s="1755"/>
      <c r="CG18" s="1755"/>
      <c r="CH18" s="1731"/>
      <c r="CI18" s="1732"/>
      <c r="CJ18" s="1730"/>
      <c r="CK18" s="1731"/>
      <c r="CL18" s="1731"/>
      <c r="CM18" s="1732"/>
      <c r="CN18" s="1723">
        <f t="shared" si="2"/>
        <v>0</v>
      </c>
      <c r="CO18" s="1720">
        <f t="shared" si="3"/>
        <v>0</v>
      </c>
    </row>
    <row r="19" spans="2:93" ht="13.5">
      <c r="B19" s="504">
        <v>8</v>
      </c>
      <c r="C19" s="1684" t="s">
        <v>274</v>
      </c>
      <c r="D19" s="1730"/>
      <c r="E19" s="1755"/>
      <c r="F19" s="1755"/>
      <c r="G19" s="1731"/>
      <c r="H19" s="1732"/>
      <c r="I19" s="1730"/>
      <c r="J19" s="1755"/>
      <c r="K19" s="1755"/>
      <c r="L19" s="1731"/>
      <c r="M19" s="1732"/>
      <c r="N19" s="1730"/>
      <c r="O19" s="1755"/>
      <c r="P19" s="1755"/>
      <c r="Q19" s="1731"/>
      <c r="R19" s="1732"/>
      <c r="S19" s="1730"/>
      <c r="T19" s="1755"/>
      <c r="U19" s="1755"/>
      <c r="V19" s="1731"/>
      <c r="W19" s="1732"/>
      <c r="X19" s="1730"/>
      <c r="Y19" s="1755"/>
      <c r="Z19" s="1755"/>
      <c r="AA19" s="1731"/>
      <c r="AB19" s="1732"/>
      <c r="AC19" s="1730"/>
      <c r="AD19" s="1755"/>
      <c r="AE19" s="1755"/>
      <c r="AF19" s="1731"/>
      <c r="AG19" s="1732"/>
      <c r="AH19" s="1730"/>
      <c r="AI19" s="1755"/>
      <c r="AJ19" s="1755"/>
      <c r="AK19" s="1731"/>
      <c r="AL19" s="1732"/>
      <c r="AM19" s="1730"/>
      <c r="AN19" s="1755"/>
      <c r="AO19" s="1755"/>
      <c r="AP19" s="1731"/>
      <c r="AQ19" s="1732"/>
      <c r="AR19" s="1730"/>
      <c r="AS19" s="1755"/>
      <c r="AT19" s="1755"/>
      <c r="AU19" s="1731"/>
      <c r="AV19" s="1732"/>
      <c r="AW19" s="1730"/>
      <c r="AX19" s="1755"/>
      <c r="AY19" s="1755"/>
      <c r="AZ19" s="1731"/>
      <c r="BA19" s="1732"/>
      <c r="BB19" s="1730"/>
      <c r="BC19" s="1731"/>
      <c r="BD19" s="1732"/>
      <c r="BE19" s="1722">
        <f t="shared" si="1"/>
        <v>0</v>
      </c>
      <c r="BF19" s="1730"/>
      <c r="BG19" s="1755"/>
      <c r="BH19" s="1755"/>
      <c r="BI19" s="1731"/>
      <c r="BJ19" s="1732"/>
      <c r="BK19" s="1730"/>
      <c r="BL19" s="1755"/>
      <c r="BM19" s="1755"/>
      <c r="BN19" s="1731"/>
      <c r="BO19" s="1732"/>
      <c r="BP19" s="1730"/>
      <c r="BQ19" s="1755"/>
      <c r="BR19" s="1755"/>
      <c r="BS19" s="1731"/>
      <c r="BT19" s="1732"/>
      <c r="BU19" s="1730"/>
      <c r="BV19" s="1755"/>
      <c r="BW19" s="1755"/>
      <c r="BX19" s="1731"/>
      <c r="BY19" s="1732"/>
      <c r="BZ19" s="1730"/>
      <c r="CA19" s="1755"/>
      <c r="CB19" s="1755"/>
      <c r="CC19" s="1731"/>
      <c r="CD19" s="1732"/>
      <c r="CE19" s="1730"/>
      <c r="CF19" s="1755"/>
      <c r="CG19" s="1755"/>
      <c r="CH19" s="1731"/>
      <c r="CI19" s="1732"/>
      <c r="CJ19" s="1730"/>
      <c r="CK19" s="1731"/>
      <c r="CL19" s="1731"/>
      <c r="CM19" s="1732"/>
      <c r="CN19" s="1723">
        <f t="shared" si="2"/>
        <v>0</v>
      </c>
      <c r="CO19" s="1720">
        <f t="shared" si="3"/>
        <v>0</v>
      </c>
    </row>
    <row r="20" spans="2:93" ht="13.5">
      <c r="B20" s="504">
        <v>9</v>
      </c>
      <c r="C20" s="1684" t="s">
        <v>241</v>
      </c>
      <c r="D20" s="1730"/>
      <c r="E20" s="1755"/>
      <c r="F20" s="1755"/>
      <c r="G20" s="1731"/>
      <c r="H20" s="1732"/>
      <c r="I20" s="1730"/>
      <c r="J20" s="1755"/>
      <c r="K20" s="1755"/>
      <c r="L20" s="1731"/>
      <c r="M20" s="1732"/>
      <c r="N20" s="1730"/>
      <c r="O20" s="1755"/>
      <c r="P20" s="1755"/>
      <c r="Q20" s="1731"/>
      <c r="R20" s="1732"/>
      <c r="S20" s="1730"/>
      <c r="T20" s="1755"/>
      <c r="U20" s="1755"/>
      <c r="V20" s="1731"/>
      <c r="W20" s="1732"/>
      <c r="X20" s="1730"/>
      <c r="Y20" s="1755"/>
      <c r="Z20" s="1755"/>
      <c r="AA20" s="1731"/>
      <c r="AB20" s="1732"/>
      <c r="AC20" s="1730"/>
      <c r="AD20" s="1755"/>
      <c r="AE20" s="1755"/>
      <c r="AF20" s="1731"/>
      <c r="AG20" s="1732"/>
      <c r="AH20" s="1730"/>
      <c r="AI20" s="1755"/>
      <c r="AJ20" s="1755"/>
      <c r="AK20" s="1731"/>
      <c r="AL20" s="1732"/>
      <c r="AM20" s="1730"/>
      <c r="AN20" s="1755"/>
      <c r="AO20" s="1755"/>
      <c r="AP20" s="1731"/>
      <c r="AQ20" s="1732"/>
      <c r="AR20" s="1730"/>
      <c r="AS20" s="1755"/>
      <c r="AT20" s="1755"/>
      <c r="AU20" s="1731"/>
      <c r="AV20" s="1732"/>
      <c r="AW20" s="1730"/>
      <c r="AX20" s="1755"/>
      <c r="AY20" s="1755"/>
      <c r="AZ20" s="1731"/>
      <c r="BA20" s="1732"/>
      <c r="BB20" s="1730"/>
      <c r="BC20" s="1731"/>
      <c r="BD20" s="1732"/>
      <c r="BE20" s="1722">
        <f t="shared" si="1"/>
        <v>0</v>
      </c>
      <c r="BF20" s="1730"/>
      <c r="BG20" s="1755"/>
      <c r="BH20" s="1755"/>
      <c r="BI20" s="1731"/>
      <c r="BJ20" s="1732"/>
      <c r="BK20" s="1730"/>
      <c r="BL20" s="1755"/>
      <c r="BM20" s="1755"/>
      <c r="BN20" s="1731"/>
      <c r="BO20" s="1732"/>
      <c r="BP20" s="1730"/>
      <c r="BQ20" s="1755"/>
      <c r="BR20" s="1755"/>
      <c r="BS20" s="1731"/>
      <c r="BT20" s="1732"/>
      <c r="BU20" s="1730"/>
      <c r="BV20" s="1755"/>
      <c r="BW20" s="1755"/>
      <c r="BX20" s="1731"/>
      <c r="BY20" s="1732"/>
      <c r="BZ20" s="1730"/>
      <c r="CA20" s="1755"/>
      <c r="CB20" s="1755"/>
      <c r="CC20" s="1731"/>
      <c r="CD20" s="1732"/>
      <c r="CE20" s="1730"/>
      <c r="CF20" s="1755"/>
      <c r="CG20" s="1755"/>
      <c r="CH20" s="1731"/>
      <c r="CI20" s="1732"/>
      <c r="CJ20" s="1730"/>
      <c r="CK20" s="1731"/>
      <c r="CL20" s="1731"/>
      <c r="CM20" s="1732"/>
      <c r="CN20" s="1723">
        <f t="shared" si="2"/>
        <v>0</v>
      </c>
      <c r="CO20" s="1720">
        <f t="shared" si="3"/>
        <v>0</v>
      </c>
    </row>
    <row r="21" spans="2:93" ht="13.5">
      <c r="B21" s="504">
        <v>10</v>
      </c>
      <c r="C21" s="1684" t="s">
        <v>242</v>
      </c>
      <c r="D21" s="1730"/>
      <c r="E21" s="1755"/>
      <c r="F21" s="1755"/>
      <c r="G21" s="1731"/>
      <c r="H21" s="1732"/>
      <c r="I21" s="1730"/>
      <c r="J21" s="1755"/>
      <c r="K21" s="1755"/>
      <c r="L21" s="1731"/>
      <c r="M21" s="1732"/>
      <c r="N21" s="1730"/>
      <c r="O21" s="1755"/>
      <c r="P21" s="1755"/>
      <c r="Q21" s="1731"/>
      <c r="R21" s="1732"/>
      <c r="S21" s="1730"/>
      <c r="T21" s="1755"/>
      <c r="U21" s="1755"/>
      <c r="V21" s="1731"/>
      <c r="W21" s="1732"/>
      <c r="X21" s="1730"/>
      <c r="Y21" s="1755"/>
      <c r="Z21" s="1755"/>
      <c r="AA21" s="1731"/>
      <c r="AB21" s="1732"/>
      <c r="AC21" s="1730"/>
      <c r="AD21" s="1755"/>
      <c r="AE21" s="1755"/>
      <c r="AF21" s="1731"/>
      <c r="AG21" s="1732"/>
      <c r="AH21" s="1730"/>
      <c r="AI21" s="1755"/>
      <c r="AJ21" s="1755"/>
      <c r="AK21" s="1731"/>
      <c r="AL21" s="1732"/>
      <c r="AM21" s="1730"/>
      <c r="AN21" s="1755"/>
      <c r="AO21" s="1755"/>
      <c r="AP21" s="1731"/>
      <c r="AQ21" s="1732"/>
      <c r="AR21" s="1730"/>
      <c r="AS21" s="1755"/>
      <c r="AT21" s="1755"/>
      <c r="AU21" s="1731"/>
      <c r="AV21" s="1732"/>
      <c r="AW21" s="1730"/>
      <c r="AX21" s="1755"/>
      <c r="AY21" s="1755"/>
      <c r="AZ21" s="1731"/>
      <c r="BA21" s="1732"/>
      <c r="BB21" s="1730"/>
      <c r="BC21" s="1731"/>
      <c r="BD21" s="1732"/>
      <c r="BE21" s="1722">
        <f t="shared" si="1"/>
        <v>0</v>
      </c>
      <c r="BF21" s="1730"/>
      <c r="BG21" s="1755"/>
      <c r="BH21" s="1755"/>
      <c r="BI21" s="1731"/>
      <c r="BJ21" s="1732"/>
      <c r="BK21" s="1730"/>
      <c r="BL21" s="1755"/>
      <c r="BM21" s="1755"/>
      <c r="BN21" s="1731"/>
      <c r="BO21" s="1732"/>
      <c r="BP21" s="1730"/>
      <c r="BQ21" s="1755"/>
      <c r="BR21" s="1755"/>
      <c r="BS21" s="1731"/>
      <c r="BT21" s="1732"/>
      <c r="BU21" s="1730"/>
      <c r="BV21" s="1755"/>
      <c r="BW21" s="1755"/>
      <c r="BX21" s="1731"/>
      <c r="BY21" s="1732"/>
      <c r="BZ21" s="1730"/>
      <c r="CA21" s="1755"/>
      <c r="CB21" s="1755"/>
      <c r="CC21" s="1731"/>
      <c r="CD21" s="1732"/>
      <c r="CE21" s="1730"/>
      <c r="CF21" s="1755"/>
      <c r="CG21" s="1755"/>
      <c r="CH21" s="1731"/>
      <c r="CI21" s="1732"/>
      <c r="CJ21" s="1730"/>
      <c r="CK21" s="1731"/>
      <c r="CL21" s="1731"/>
      <c r="CM21" s="1732"/>
      <c r="CN21" s="1723">
        <f t="shared" si="2"/>
        <v>0</v>
      </c>
      <c r="CO21" s="1720">
        <f t="shared" si="3"/>
        <v>0</v>
      </c>
    </row>
    <row r="22" spans="2:93" ht="13.5">
      <c r="B22" s="504">
        <v>11</v>
      </c>
      <c r="C22" s="1684" t="s">
        <v>275</v>
      </c>
      <c r="D22" s="1730"/>
      <c r="E22" s="1755"/>
      <c r="F22" s="1755"/>
      <c r="G22" s="1731"/>
      <c r="H22" s="1732"/>
      <c r="I22" s="1730"/>
      <c r="J22" s="1755"/>
      <c r="K22" s="1755"/>
      <c r="L22" s="1731"/>
      <c r="M22" s="1732"/>
      <c r="N22" s="1730"/>
      <c r="O22" s="1755"/>
      <c r="P22" s="1755"/>
      <c r="Q22" s="1731"/>
      <c r="R22" s="1732"/>
      <c r="S22" s="1730"/>
      <c r="T22" s="1755"/>
      <c r="U22" s="1755"/>
      <c r="V22" s="1731"/>
      <c r="W22" s="1732"/>
      <c r="X22" s="1730"/>
      <c r="Y22" s="1755"/>
      <c r="Z22" s="1755"/>
      <c r="AA22" s="1731"/>
      <c r="AB22" s="1732"/>
      <c r="AC22" s="1730"/>
      <c r="AD22" s="1755"/>
      <c r="AE22" s="1755"/>
      <c r="AF22" s="1731"/>
      <c r="AG22" s="1732"/>
      <c r="AH22" s="1730"/>
      <c r="AI22" s="1755"/>
      <c r="AJ22" s="1755"/>
      <c r="AK22" s="1731"/>
      <c r="AL22" s="1732"/>
      <c r="AM22" s="1730"/>
      <c r="AN22" s="1755"/>
      <c r="AO22" s="1755"/>
      <c r="AP22" s="1731"/>
      <c r="AQ22" s="1732"/>
      <c r="AR22" s="1730"/>
      <c r="AS22" s="1755"/>
      <c r="AT22" s="1755"/>
      <c r="AU22" s="1731"/>
      <c r="AV22" s="1732"/>
      <c r="AW22" s="1730"/>
      <c r="AX22" s="1755"/>
      <c r="AY22" s="1755"/>
      <c r="AZ22" s="1731"/>
      <c r="BA22" s="1732"/>
      <c r="BB22" s="1730"/>
      <c r="BC22" s="1731"/>
      <c r="BD22" s="1732"/>
      <c r="BE22" s="1722">
        <f t="shared" si="1"/>
        <v>0</v>
      </c>
      <c r="BF22" s="1730"/>
      <c r="BG22" s="1755"/>
      <c r="BH22" s="1755"/>
      <c r="BI22" s="1731"/>
      <c r="BJ22" s="1732"/>
      <c r="BK22" s="1730"/>
      <c r="BL22" s="1755"/>
      <c r="BM22" s="1755"/>
      <c r="BN22" s="1731"/>
      <c r="BO22" s="1732"/>
      <c r="BP22" s="1730"/>
      <c r="BQ22" s="1755"/>
      <c r="BR22" s="1755"/>
      <c r="BS22" s="1731"/>
      <c r="BT22" s="1732"/>
      <c r="BU22" s="1730"/>
      <c r="BV22" s="1755"/>
      <c r="BW22" s="1755"/>
      <c r="BX22" s="1731"/>
      <c r="BY22" s="1732"/>
      <c r="BZ22" s="1730"/>
      <c r="CA22" s="1755"/>
      <c r="CB22" s="1755"/>
      <c r="CC22" s="1731"/>
      <c r="CD22" s="1732"/>
      <c r="CE22" s="1730"/>
      <c r="CF22" s="1755"/>
      <c r="CG22" s="1755"/>
      <c r="CH22" s="1731"/>
      <c r="CI22" s="1732"/>
      <c r="CJ22" s="1730"/>
      <c r="CK22" s="1731"/>
      <c r="CL22" s="1731"/>
      <c r="CM22" s="1732"/>
      <c r="CN22" s="1723">
        <f t="shared" si="2"/>
        <v>0</v>
      </c>
      <c r="CO22" s="1720">
        <f t="shared" si="3"/>
        <v>0</v>
      </c>
    </row>
    <row r="23" spans="2:93" ht="13.5">
      <c r="B23" s="504">
        <v>12</v>
      </c>
      <c r="C23" s="1684" t="s">
        <v>283</v>
      </c>
      <c r="D23" s="1730"/>
      <c r="E23" s="1755"/>
      <c r="F23" s="1755"/>
      <c r="G23" s="1731"/>
      <c r="H23" s="1732"/>
      <c r="I23" s="1730"/>
      <c r="J23" s="1755"/>
      <c r="K23" s="1755"/>
      <c r="L23" s="1731"/>
      <c r="M23" s="1732"/>
      <c r="N23" s="1730"/>
      <c r="O23" s="1755"/>
      <c r="P23" s="1755"/>
      <c r="Q23" s="1731"/>
      <c r="R23" s="1732"/>
      <c r="S23" s="1730"/>
      <c r="T23" s="1755"/>
      <c r="U23" s="1755"/>
      <c r="V23" s="1731"/>
      <c r="W23" s="1732"/>
      <c r="X23" s="1730"/>
      <c r="Y23" s="1755"/>
      <c r="Z23" s="1755"/>
      <c r="AA23" s="1731"/>
      <c r="AB23" s="1732"/>
      <c r="AC23" s="1730"/>
      <c r="AD23" s="1755"/>
      <c r="AE23" s="1755"/>
      <c r="AF23" s="1731"/>
      <c r="AG23" s="1732"/>
      <c r="AH23" s="1730"/>
      <c r="AI23" s="1755"/>
      <c r="AJ23" s="1755"/>
      <c r="AK23" s="1731"/>
      <c r="AL23" s="1732"/>
      <c r="AM23" s="1730"/>
      <c r="AN23" s="1755"/>
      <c r="AO23" s="1755"/>
      <c r="AP23" s="1731"/>
      <c r="AQ23" s="1732"/>
      <c r="AR23" s="1730"/>
      <c r="AS23" s="1755"/>
      <c r="AT23" s="1755"/>
      <c r="AU23" s="1731"/>
      <c r="AV23" s="1732"/>
      <c r="AW23" s="1730"/>
      <c r="AX23" s="1755"/>
      <c r="AY23" s="1755"/>
      <c r="AZ23" s="1731"/>
      <c r="BA23" s="1732"/>
      <c r="BB23" s="1730"/>
      <c r="BC23" s="1731"/>
      <c r="BD23" s="1732"/>
      <c r="BE23" s="1722">
        <f t="shared" si="1"/>
        <v>0</v>
      </c>
      <c r="BF23" s="1730"/>
      <c r="BG23" s="1755"/>
      <c r="BH23" s="1755"/>
      <c r="BI23" s="1731"/>
      <c r="BJ23" s="1732"/>
      <c r="BK23" s="1730"/>
      <c r="BL23" s="1755"/>
      <c r="BM23" s="1755"/>
      <c r="BN23" s="1731"/>
      <c r="BO23" s="1732"/>
      <c r="BP23" s="1730"/>
      <c r="BQ23" s="1755"/>
      <c r="BR23" s="1755"/>
      <c r="BS23" s="1731"/>
      <c r="BT23" s="1732"/>
      <c r="BU23" s="1730"/>
      <c r="BV23" s="1755"/>
      <c r="BW23" s="1755"/>
      <c r="BX23" s="1731"/>
      <c r="BY23" s="1732"/>
      <c r="BZ23" s="1730"/>
      <c r="CA23" s="1755"/>
      <c r="CB23" s="1755"/>
      <c r="CC23" s="1731"/>
      <c r="CD23" s="1732"/>
      <c r="CE23" s="1730"/>
      <c r="CF23" s="1755"/>
      <c r="CG23" s="1755"/>
      <c r="CH23" s="1731"/>
      <c r="CI23" s="1732"/>
      <c r="CJ23" s="1730"/>
      <c r="CK23" s="1731"/>
      <c r="CL23" s="1731"/>
      <c r="CM23" s="1732"/>
      <c r="CN23" s="1723">
        <f t="shared" si="2"/>
        <v>0</v>
      </c>
      <c r="CO23" s="1720">
        <f t="shared" si="3"/>
        <v>0</v>
      </c>
    </row>
    <row r="24" spans="2:93" ht="13.5">
      <c r="B24" s="504">
        <v>13</v>
      </c>
      <c r="C24" s="1684" t="s">
        <v>277</v>
      </c>
      <c r="D24" s="1730"/>
      <c r="E24" s="1755"/>
      <c r="F24" s="1755"/>
      <c r="G24" s="1731"/>
      <c r="H24" s="1732"/>
      <c r="I24" s="1730"/>
      <c r="J24" s="1755"/>
      <c r="K24" s="1755"/>
      <c r="L24" s="1731"/>
      <c r="M24" s="1732"/>
      <c r="N24" s="1730"/>
      <c r="O24" s="1755"/>
      <c r="P24" s="1755"/>
      <c r="Q24" s="1731"/>
      <c r="R24" s="1732"/>
      <c r="S24" s="1730"/>
      <c r="T24" s="1755"/>
      <c r="U24" s="1755"/>
      <c r="V24" s="1731"/>
      <c r="W24" s="1732"/>
      <c r="X24" s="1730"/>
      <c r="Y24" s="1755"/>
      <c r="Z24" s="1755"/>
      <c r="AA24" s="1731"/>
      <c r="AB24" s="1732"/>
      <c r="AC24" s="1730"/>
      <c r="AD24" s="1755"/>
      <c r="AE24" s="1755"/>
      <c r="AF24" s="1731"/>
      <c r="AG24" s="1732"/>
      <c r="AH24" s="1730"/>
      <c r="AI24" s="1755"/>
      <c r="AJ24" s="1755"/>
      <c r="AK24" s="1731"/>
      <c r="AL24" s="1732"/>
      <c r="AM24" s="1730"/>
      <c r="AN24" s="1755"/>
      <c r="AO24" s="1755"/>
      <c r="AP24" s="1731"/>
      <c r="AQ24" s="1732"/>
      <c r="AR24" s="1730"/>
      <c r="AS24" s="1755"/>
      <c r="AT24" s="1755"/>
      <c r="AU24" s="1731"/>
      <c r="AV24" s="1732"/>
      <c r="AW24" s="1730"/>
      <c r="AX24" s="1755"/>
      <c r="AY24" s="1755"/>
      <c r="AZ24" s="1731"/>
      <c r="BA24" s="1732"/>
      <c r="BB24" s="1730"/>
      <c r="BC24" s="1731"/>
      <c r="BD24" s="1732"/>
      <c r="BE24" s="1722">
        <f t="shared" si="1"/>
        <v>0</v>
      </c>
      <c r="BF24" s="1730"/>
      <c r="BG24" s="1755"/>
      <c r="BH24" s="1755"/>
      <c r="BI24" s="1731"/>
      <c r="BJ24" s="1732"/>
      <c r="BK24" s="1730"/>
      <c r="BL24" s="1755"/>
      <c r="BM24" s="1755"/>
      <c r="BN24" s="1731"/>
      <c r="BO24" s="1732"/>
      <c r="BP24" s="1730"/>
      <c r="BQ24" s="1755"/>
      <c r="BR24" s="1755"/>
      <c r="BS24" s="1731"/>
      <c r="BT24" s="1732"/>
      <c r="BU24" s="1730"/>
      <c r="BV24" s="1755"/>
      <c r="BW24" s="1755"/>
      <c r="BX24" s="1731"/>
      <c r="BY24" s="1732"/>
      <c r="BZ24" s="1730"/>
      <c r="CA24" s="1755"/>
      <c r="CB24" s="1755"/>
      <c r="CC24" s="1731"/>
      <c r="CD24" s="1732"/>
      <c r="CE24" s="1730"/>
      <c r="CF24" s="1755"/>
      <c r="CG24" s="1755"/>
      <c r="CH24" s="1731"/>
      <c r="CI24" s="1732"/>
      <c r="CJ24" s="1730"/>
      <c r="CK24" s="1731"/>
      <c r="CL24" s="1731"/>
      <c r="CM24" s="1732"/>
      <c r="CN24" s="1723">
        <f t="shared" si="2"/>
        <v>0</v>
      </c>
      <c r="CO24" s="1720">
        <f t="shared" si="3"/>
        <v>0</v>
      </c>
    </row>
    <row r="25" spans="2:93" ht="13.5">
      <c r="B25" s="504">
        <v>14</v>
      </c>
      <c r="C25" s="1684" t="s">
        <v>284</v>
      </c>
      <c r="D25" s="1730"/>
      <c r="E25" s="1755"/>
      <c r="F25" s="1755"/>
      <c r="G25" s="1731"/>
      <c r="H25" s="1732"/>
      <c r="I25" s="1730"/>
      <c r="J25" s="1755"/>
      <c r="K25" s="1755"/>
      <c r="L25" s="1731"/>
      <c r="M25" s="1732"/>
      <c r="N25" s="1730"/>
      <c r="O25" s="1755"/>
      <c r="P25" s="1755"/>
      <c r="Q25" s="1731"/>
      <c r="R25" s="1732"/>
      <c r="S25" s="1730"/>
      <c r="T25" s="1755"/>
      <c r="U25" s="1755"/>
      <c r="V25" s="1731"/>
      <c r="W25" s="1732"/>
      <c r="X25" s="1730"/>
      <c r="Y25" s="1755"/>
      <c r="Z25" s="1755"/>
      <c r="AA25" s="1731"/>
      <c r="AB25" s="1732"/>
      <c r="AC25" s="1730"/>
      <c r="AD25" s="1755"/>
      <c r="AE25" s="1755"/>
      <c r="AF25" s="1731"/>
      <c r="AG25" s="1732"/>
      <c r="AH25" s="1730"/>
      <c r="AI25" s="1755"/>
      <c r="AJ25" s="1755"/>
      <c r="AK25" s="1731"/>
      <c r="AL25" s="1732"/>
      <c r="AM25" s="1730"/>
      <c r="AN25" s="1755"/>
      <c r="AO25" s="1755"/>
      <c r="AP25" s="1731"/>
      <c r="AQ25" s="1732"/>
      <c r="AR25" s="1730"/>
      <c r="AS25" s="1755"/>
      <c r="AT25" s="1755"/>
      <c r="AU25" s="1731"/>
      <c r="AV25" s="1732"/>
      <c r="AW25" s="1730"/>
      <c r="AX25" s="1755"/>
      <c r="AY25" s="1755"/>
      <c r="AZ25" s="1731"/>
      <c r="BA25" s="1732"/>
      <c r="BB25" s="1730"/>
      <c r="BC25" s="1731"/>
      <c r="BD25" s="1732"/>
      <c r="BE25" s="1722">
        <f t="shared" si="1"/>
        <v>0</v>
      </c>
      <c r="BF25" s="1730"/>
      <c r="BG25" s="1755"/>
      <c r="BH25" s="1755"/>
      <c r="BI25" s="1731"/>
      <c r="BJ25" s="1732"/>
      <c r="BK25" s="1730"/>
      <c r="BL25" s="1755"/>
      <c r="BM25" s="1755"/>
      <c r="BN25" s="1731"/>
      <c r="BO25" s="1732"/>
      <c r="BP25" s="1730"/>
      <c r="BQ25" s="1755"/>
      <c r="BR25" s="1755"/>
      <c r="BS25" s="1731"/>
      <c r="BT25" s="1732"/>
      <c r="BU25" s="1730"/>
      <c r="BV25" s="1755"/>
      <c r="BW25" s="1755"/>
      <c r="BX25" s="1731"/>
      <c r="BY25" s="1732"/>
      <c r="BZ25" s="1730"/>
      <c r="CA25" s="1755"/>
      <c r="CB25" s="1755"/>
      <c r="CC25" s="1731"/>
      <c r="CD25" s="1732"/>
      <c r="CE25" s="1730"/>
      <c r="CF25" s="1755"/>
      <c r="CG25" s="1755"/>
      <c r="CH25" s="1731"/>
      <c r="CI25" s="1732"/>
      <c r="CJ25" s="1730"/>
      <c r="CK25" s="1731"/>
      <c r="CL25" s="1731"/>
      <c r="CM25" s="1732"/>
      <c r="CN25" s="1723">
        <f t="shared" si="2"/>
        <v>0</v>
      </c>
      <c r="CO25" s="1720">
        <f t="shared" si="3"/>
        <v>0</v>
      </c>
    </row>
    <row r="26" spans="2:93" ht="13.5">
      <c r="B26" s="504">
        <v>15</v>
      </c>
      <c r="C26" s="1684" t="s">
        <v>279</v>
      </c>
      <c r="D26" s="1730"/>
      <c r="E26" s="1755"/>
      <c r="F26" s="1755"/>
      <c r="G26" s="1731"/>
      <c r="H26" s="1732"/>
      <c r="I26" s="1730"/>
      <c r="J26" s="1755"/>
      <c r="K26" s="1755"/>
      <c r="L26" s="1731"/>
      <c r="M26" s="1732"/>
      <c r="N26" s="1730"/>
      <c r="O26" s="1755"/>
      <c r="P26" s="1755"/>
      <c r="Q26" s="1731"/>
      <c r="R26" s="1732"/>
      <c r="S26" s="1730"/>
      <c r="T26" s="1755"/>
      <c r="U26" s="1755"/>
      <c r="V26" s="1731"/>
      <c r="W26" s="1732"/>
      <c r="X26" s="1730"/>
      <c r="Y26" s="1755"/>
      <c r="Z26" s="1755"/>
      <c r="AA26" s="1731"/>
      <c r="AB26" s="1732"/>
      <c r="AC26" s="1730"/>
      <c r="AD26" s="1755"/>
      <c r="AE26" s="1755"/>
      <c r="AF26" s="1731"/>
      <c r="AG26" s="1732"/>
      <c r="AH26" s="1730"/>
      <c r="AI26" s="1755"/>
      <c r="AJ26" s="1755"/>
      <c r="AK26" s="1731"/>
      <c r="AL26" s="1732"/>
      <c r="AM26" s="1730"/>
      <c r="AN26" s="1755"/>
      <c r="AO26" s="1755"/>
      <c r="AP26" s="1731"/>
      <c r="AQ26" s="1732"/>
      <c r="AR26" s="1730"/>
      <c r="AS26" s="1755"/>
      <c r="AT26" s="1755"/>
      <c r="AU26" s="1731"/>
      <c r="AV26" s="1732"/>
      <c r="AW26" s="1730"/>
      <c r="AX26" s="1755"/>
      <c r="AY26" s="1755"/>
      <c r="AZ26" s="1731"/>
      <c r="BA26" s="1732"/>
      <c r="BB26" s="1730"/>
      <c r="BC26" s="1731"/>
      <c r="BD26" s="1732"/>
      <c r="BE26" s="1722">
        <f t="shared" si="1"/>
        <v>0</v>
      </c>
      <c r="BF26" s="1730"/>
      <c r="BG26" s="1755"/>
      <c r="BH26" s="1755"/>
      <c r="BI26" s="1731"/>
      <c r="BJ26" s="1732"/>
      <c r="BK26" s="1730"/>
      <c r="BL26" s="1755"/>
      <c r="BM26" s="1755"/>
      <c r="BN26" s="1731"/>
      <c r="BO26" s="1732"/>
      <c r="BP26" s="1730"/>
      <c r="BQ26" s="1755"/>
      <c r="BR26" s="1755"/>
      <c r="BS26" s="1731"/>
      <c r="BT26" s="1732"/>
      <c r="BU26" s="1730"/>
      <c r="BV26" s="1755"/>
      <c r="BW26" s="1755"/>
      <c r="BX26" s="1731"/>
      <c r="BY26" s="1732"/>
      <c r="BZ26" s="1730"/>
      <c r="CA26" s="1755"/>
      <c r="CB26" s="1755"/>
      <c r="CC26" s="1731"/>
      <c r="CD26" s="1732"/>
      <c r="CE26" s="1730"/>
      <c r="CF26" s="1755"/>
      <c r="CG26" s="1755"/>
      <c r="CH26" s="1731"/>
      <c r="CI26" s="1732"/>
      <c r="CJ26" s="1730"/>
      <c r="CK26" s="1731"/>
      <c r="CL26" s="1731"/>
      <c r="CM26" s="1732"/>
      <c r="CN26" s="1723">
        <f t="shared" si="2"/>
        <v>0</v>
      </c>
      <c r="CO26" s="1720">
        <f t="shared" si="3"/>
        <v>0</v>
      </c>
    </row>
    <row r="27" spans="2:93" ht="13.5">
      <c r="B27" s="504">
        <v>16</v>
      </c>
      <c r="C27" s="1684" t="s">
        <v>280</v>
      </c>
      <c r="D27" s="1730"/>
      <c r="E27" s="1755"/>
      <c r="F27" s="1755"/>
      <c r="G27" s="1731"/>
      <c r="H27" s="1732"/>
      <c r="I27" s="1730"/>
      <c r="J27" s="1755"/>
      <c r="K27" s="1755"/>
      <c r="L27" s="1731"/>
      <c r="M27" s="1732"/>
      <c r="N27" s="1730"/>
      <c r="O27" s="1755"/>
      <c r="P27" s="1755"/>
      <c r="Q27" s="1731"/>
      <c r="R27" s="1732"/>
      <c r="S27" s="1730"/>
      <c r="T27" s="1755"/>
      <c r="U27" s="1755"/>
      <c r="V27" s="1731"/>
      <c r="W27" s="1732"/>
      <c r="X27" s="1730"/>
      <c r="Y27" s="1755"/>
      <c r="Z27" s="1755"/>
      <c r="AA27" s="1731"/>
      <c r="AB27" s="1732"/>
      <c r="AC27" s="1730"/>
      <c r="AD27" s="1755"/>
      <c r="AE27" s="1755"/>
      <c r="AF27" s="1731"/>
      <c r="AG27" s="1732"/>
      <c r="AH27" s="1730"/>
      <c r="AI27" s="1755"/>
      <c r="AJ27" s="1755"/>
      <c r="AK27" s="1731"/>
      <c r="AL27" s="1732"/>
      <c r="AM27" s="1730"/>
      <c r="AN27" s="1755"/>
      <c r="AO27" s="1755"/>
      <c r="AP27" s="1731"/>
      <c r="AQ27" s="1732"/>
      <c r="AR27" s="1730"/>
      <c r="AS27" s="1755"/>
      <c r="AT27" s="1755"/>
      <c r="AU27" s="1731"/>
      <c r="AV27" s="1732"/>
      <c r="AW27" s="1730"/>
      <c r="AX27" s="1755"/>
      <c r="AY27" s="1755"/>
      <c r="AZ27" s="1731"/>
      <c r="BA27" s="1732"/>
      <c r="BB27" s="1730"/>
      <c r="BC27" s="1731"/>
      <c r="BD27" s="1732"/>
      <c r="BE27" s="1722">
        <f t="shared" si="1"/>
        <v>0</v>
      </c>
      <c r="BF27" s="1730"/>
      <c r="BG27" s="1755"/>
      <c r="BH27" s="1755"/>
      <c r="BI27" s="1731"/>
      <c r="BJ27" s="1732"/>
      <c r="BK27" s="1730"/>
      <c r="BL27" s="1755"/>
      <c r="BM27" s="1755"/>
      <c r="BN27" s="1731"/>
      <c r="BO27" s="1732"/>
      <c r="BP27" s="1730"/>
      <c r="BQ27" s="1755"/>
      <c r="BR27" s="1755"/>
      <c r="BS27" s="1731"/>
      <c r="BT27" s="1732"/>
      <c r="BU27" s="1730"/>
      <c r="BV27" s="1755"/>
      <c r="BW27" s="1755"/>
      <c r="BX27" s="1731"/>
      <c r="BY27" s="1732"/>
      <c r="BZ27" s="1730"/>
      <c r="CA27" s="1755"/>
      <c r="CB27" s="1755"/>
      <c r="CC27" s="1731"/>
      <c r="CD27" s="1732"/>
      <c r="CE27" s="1730"/>
      <c r="CF27" s="1755"/>
      <c r="CG27" s="1755"/>
      <c r="CH27" s="1731"/>
      <c r="CI27" s="1732"/>
      <c r="CJ27" s="1730"/>
      <c r="CK27" s="1731"/>
      <c r="CL27" s="1731"/>
      <c r="CM27" s="1732"/>
      <c r="CN27" s="1723">
        <f t="shared" si="2"/>
        <v>0</v>
      </c>
      <c r="CO27" s="1720">
        <f t="shared" si="3"/>
        <v>0</v>
      </c>
    </row>
    <row r="28" spans="2:93" ht="13.5">
      <c r="B28" s="504">
        <v>17</v>
      </c>
      <c r="C28" s="1684" t="s">
        <v>363</v>
      </c>
      <c r="D28" s="1730"/>
      <c r="E28" s="1755"/>
      <c r="F28" s="1755"/>
      <c r="G28" s="1731"/>
      <c r="H28" s="1732"/>
      <c r="I28" s="1730"/>
      <c r="J28" s="1755"/>
      <c r="K28" s="1755"/>
      <c r="L28" s="1731"/>
      <c r="M28" s="1732"/>
      <c r="N28" s="1730"/>
      <c r="O28" s="1755"/>
      <c r="P28" s="1755"/>
      <c r="Q28" s="1731"/>
      <c r="R28" s="1732"/>
      <c r="S28" s="1730"/>
      <c r="T28" s="1755"/>
      <c r="U28" s="1755"/>
      <c r="V28" s="1731"/>
      <c r="W28" s="1732"/>
      <c r="X28" s="1730"/>
      <c r="Y28" s="1755"/>
      <c r="Z28" s="1755"/>
      <c r="AA28" s="1731"/>
      <c r="AB28" s="1732"/>
      <c r="AC28" s="1730"/>
      <c r="AD28" s="1755"/>
      <c r="AE28" s="1755"/>
      <c r="AF28" s="1731"/>
      <c r="AG28" s="1732"/>
      <c r="AH28" s="1730"/>
      <c r="AI28" s="1755"/>
      <c r="AJ28" s="1755"/>
      <c r="AK28" s="1731"/>
      <c r="AL28" s="1732"/>
      <c r="AM28" s="1730"/>
      <c r="AN28" s="1755"/>
      <c r="AO28" s="1755"/>
      <c r="AP28" s="1731"/>
      <c r="AQ28" s="1732"/>
      <c r="AR28" s="1730"/>
      <c r="AS28" s="1755"/>
      <c r="AT28" s="1755"/>
      <c r="AU28" s="1731"/>
      <c r="AV28" s="1732"/>
      <c r="AW28" s="1730"/>
      <c r="AX28" s="1755"/>
      <c r="AY28" s="1755"/>
      <c r="AZ28" s="1731"/>
      <c r="BA28" s="1732"/>
      <c r="BB28" s="1730"/>
      <c r="BC28" s="1731"/>
      <c r="BD28" s="1732"/>
      <c r="BE28" s="1722">
        <f t="shared" si="1"/>
        <v>0</v>
      </c>
      <c r="BF28" s="1730"/>
      <c r="BG28" s="1755"/>
      <c r="BH28" s="1755"/>
      <c r="BI28" s="1731"/>
      <c r="BJ28" s="1732"/>
      <c r="BK28" s="1730"/>
      <c r="BL28" s="1755"/>
      <c r="BM28" s="1755"/>
      <c r="BN28" s="1731"/>
      <c r="BO28" s="1732"/>
      <c r="BP28" s="1730"/>
      <c r="BQ28" s="1755"/>
      <c r="BR28" s="1755"/>
      <c r="BS28" s="1731"/>
      <c r="BT28" s="1732"/>
      <c r="BU28" s="1730"/>
      <c r="BV28" s="1755"/>
      <c r="BW28" s="1755"/>
      <c r="BX28" s="1731"/>
      <c r="BY28" s="1732"/>
      <c r="BZ28" s="1730"/>
      <c r="CA28" s="1755"/>
      <c r="CB28" s="1755"/>
      <c r="CC28" s="1731"/>
      <c r="CD28" s="1732"/>
      <c r="CE28" s="1730"/>
      <c r="CF28" s="1755"/>
      <c r="CG28" s="1755"/>
      <c r="CH28" s="1731"/>
      <c r="CI28" s="1732"/>
      <c r="CJ28" s="1730"/>
      <c r="CK28" s="1731"/>
      <c r="CL28" s="1731"/>
      <c r="CM28" s="1732"/>
      <c r="CN28" s="1723">
        <f t="shared" si="2"/>
        <v>0</v>
      </c>
      <c r="CO28" s="1720">
        <f t="shared" si="3"/>
        <v>0</v>
      </c>
    </row>
    <row r="29" spans="2:93" ht="13.5">
      <c r="B29" s="504">
        <v>18</v>
      </c>
      <c r="C29" s="1684" t="s">
        <v>364</v>
      </c>
      <c r="D29" s="1730"/>
      <c r="E29" s="1755"/>
      <c r="F29" s="1755"/>
      <c r="G29" s="1731"/>
      <c r="H29" s="1732"/>
      <c r="I29" s="1730"/>
      <c r="J29" s="1755"/>
      <c r="K29" s="1755"/>
      <c r="L29" s="1731"/>
      <c r="M29" s="1732"/>
      <c r="N29" s="1730"/>
      <c r="O29" s="1755"/>
      <c r="P29" s="1755"/>
      <c r="Q29" s="1731"/>
      <c r="R29" s="1732"/>
      <c r="S29" s="1730"/>
      <c r="T29" s="1755"/>
      <c r="U29" s="1755"/>
      <c r="V29" s="1731"/>
      <c r="W29" s="1732"/>
      <c r="X29" s="1730"/>
      <c r="Y29" s="1755"/>
      <c r="Z29" s="1755"/>
      <c r="AA29" s="1731"/>
      <c r="AB29" s="1732"/>
      <c r="AC29" s="1730"/>
      <c r="AD29" s="1755"/>
      <c r="AE29" s="1755"/>
      <c r="AF29" s="1731"/>
      <c r="AG29" s="1732"/>
      <c r="AH29" s="1730"/>
      <c r="AI29" s="1755"/>
      <c r="AJ29" s="1755"/>
      <c r="AK29" s="1731"/>
      <c r="AL29" s="1732"/>
      <c r="AM29" s="1730"/>
      <c r="AN29" s="1755"/>
      <c r="AO29" s="1755"/>
      <c r="AP29" s="1731"/>
      <c r="AQ29" s="1732"/>
      <c r="AR29" s="1730"/>
      <c r="AS29" s="1755"/>
      <c r="AT29" s="1755"/>
      <c r="AU29" s="1731"/>
      <c r="AV29" s="1732"/>
      <c r="AW29" s="1730"/>
      <c r="AX29" s="1755"/>
      <c r="AY29" s="1755"/>
      <c r="AZ29" s="1731"/>
      <c r="BA29" s="1732"/>
      <c r="BB29" s="1730"/>
      <c r="BC29" s="1731"/>
      <c r="BD29" s="1732"/>
      <c r="BE29" s="1722">
        <f t="shared" si="1"/>
        <v>0</v>
      </c>
      <c r="BF29" s="1730"/>
      <c r="BG29" s="1755"/>
      <c r="BH29" s="1755"/>
      <c r="BI29" s="1731"/>
      <c r="BJ29" s="1732"/>
      <c r="BK29" s="1730"/>
      <c r="BL29" s="1755"/>
      <c r="BM29" s="1755"/>
      <c r="BN29" s="1731"/>
      <c r="BO29" s="1732"/>
      <c r="BP29" s="1730"/>
      <c r="BQ29" s="1755"/>
      <c r="BR29" s="1755"/>
      <c r="BS29" s="1731"/>
      <c r="BT29" s="1732"/>
      <c r="BU29" s="1730"/>
      <c r="BV29" s="1755"/>
      <c r="BW29" s="1755"/>
      <c r="BX29" s="1731"/>
      <c r="BY29" s="1732"/>
      <c r="BZ29" s="1730"/>
      <c r="CA29" s="1755"/>
      <c r="CB29" s="1755"/>
      <c r="CC29" s="1731"/>
      <c r="CD29" s="1732"/>
      <c r="CE29" s="1730"/>
      <c r="CF29" s="1755"/>
      <c r="CG29" s="1755"/>
      <c r="CH29" s="1731"/>
      <c r="CI29" s="1732"/>
      <c r="CJ29" s="1730"/>
      <c r="CK29" s="1731"/>
      <c r="CL29" s="1731"/>
      <c r="CM29" s="1732"/>
      <c r="CN29" s="1723">
        <f t="shared" si="2"/>
        <v>0</v>
      </c>
      <c r="CO29" s="1720">
        <f t="shared" si="3"/>
        <v>0</v>
      </c>
    </row>
    <row r="30" spans="2:93" ht="13.5">
      <c r="B30" s="504">
        <v>19</v>
      </c>
      <c r="C30" s="1684" t="s">
        <v>337</v>
      </c>
      <c r="D30" s="1730"/>
      <c r="E30" s="1755"/>
      <c r="F30" s="1755"/>
      <c r="G30" s="1731"/>
      <c r="H30" s="1732"/>
      <c r="I30" s="1730"/>
      <c r="J30" s="1755"/>
      <c r="K30" s="1755"/>
      <c r="L30" s="1731"/>
      <c r="M30" s="1732"/>
      <c r="N30" s="1730"/>
      <c r="O30" s="1755"/>
      <c r="P30" s="1755"/>
      <c r="Q30" s="1731"/>
      <c r="R30" s="1732"/>
      <c r="S30" s="1730"/>
      <c r="T30" s="1755"/>
      <c r="U30" s="1755"/>
      <c r="V30" s="1731"/>
      <c r="W30" s="1732"/>
      <c r="X30" s="1730"/>
      <c r="Y30" s="1755"/>
      <c r="Z30" s="1755"/>
      <c r="AA30" s="1731"/>
      <c r="AB30" s="1732"/>
      <c r="AC30" s="1730"/>
      <c r="AD30" s="1755"/>
      <c r="AE30" s="1755"/>
      <c r="AF30" s="1731"/>
      <c r="AG30" s="1732"/>
      <c r="AH30" s="1730"/>
      <c r="AI30" s="1755"/>
      <c r="AJ30" s="1755"/>
      <c r="AK30" s="1731"/>
      <c r="AL30" s="1732"/>
      <c r="AM30" s="1730"/>
      <c r="AN30" s="1755"/>
      <c r="AO30" s="1755"/>
      <c r="AP30" s="1731"/>
      <c r="AQ30" s="1732"/>
      <c r="AR30" s="1730"/>
      <c r="AS30" s="1755"/>
      <c r="AT30" s="1755"/>
      <c r="AU30" s="1731"/>
      <c r="AV30" s="1732"/>
      <c r="AW30" s="1730"/>
      <c r="AX30" s="1755"/>
      <c r="AY30" s="1755"/>
      <c r="AZ30" s="1731"/>
      <c r="BA30" s="1732"/>
      <c r="BB30" s="1730"/>
      <c r="BC30" s="1731"/>
      <c r="BD30" s="1732"/>
      <c r="BE30" s="1722">
        <f t="shared" si="1"/>
        <v>0</v>
      </c>
      <c r="BF30" s="1730"/>
      <c r="BG30" s="1755"/>
      <c r="BH30" s="1755"/>
      <c r="BI30" s="1731"/>
      <c r="BJ30" s="1732"/>
      <c r="BK30" s="1730"/>
      <c r="BL30" s="1755"/>
      <c r="BM30" s="1755"/>
      <c r="BN30" s="1731"/>
      <c r="BO30" s="1732"/>
      <c r="BP30" s="1730"/>
      <c r="BQ30" s="1755"/>
      <c r="BR30" s="1755"/>
      <c r="BS30" s="1731"/>
      <c r="BT30" s="1732"/>
      <c r="BU30" s="1730"/>
      <c r="BV30" s="1755"/>
      <c r="BW30" s="1755"/>
      <c r="BX30" s="1731"/>
      <c r="BY30" s="1732"/>
      <c r="BZ30" s="1730"/>
      <c r="CA30" s="1755"/>
      <c r="CB30" s="1755"/>
      <c r="CC30" s="1731"/>
      <c r="CD30" s="1732"/>
      <c r="CE30" s="1730"/>
      <c r="CF30" s="1755"/>
      <c r="CG30" s="1755"/>
      <c r="CH30" s="1731"/>
      <c r="CI30" s="1732"/>
      <c r="CJ30" s="1730"/>
      <c r="CK30" s="1731"/>
      <c r="CL30" s="1731"/>
      <c r="CM30" s="1732"/>
      <c r="CN30" s="1723">
        <f t="shared" si="2"/>
        <v>0</v>
      </c>
      <c r="CO30" s="1720">
        <f t="shared" si="3"/>
        <v>0</v>
      </c>
    </row>
    <row r="31" spans="2:93" ht="13.5">
      <c r="B31" s="504">
        <v>20</v>
      </c>
      <c r="C31" s="1684" t="s">
        <v>178</v>
      </c>
      <c r="D31" s="1730"/>
      <c r="E31" s="1755"/>
      <c r="F31" s="1755"/>
      <c r="G31" s="1731"/>
      <c r="H31" s="1732"/>
      <c r="I31" s="1730"/>
      <c r="J31" s="1755"/>
      <c r="K31" s="1755"/>
      <c r="L31" s="1731"/>
      <c r="M31" s="1732"/>
      <c r="N31" s="1730"/>
      <c r="O31" s="1755"/>
      <c r="P31" s="1755"/>
      <c r="Q31" s="1731"/>
      <c r="R31" s="1732"/>
      <c r="S31" s="1730"/>
      <c r="T31" s="1755"/>
      <c r="U31" s="1755"/>
      <c r="V31" s="1731"/>
      <c r="W31" s="1732"/>
      <c r="X31" s="1730"/>
      <c r="Y31" s="1755"/>
      <c r="Z31" s="1755"/>
      <c r="AA31" s="1731"/>
      <c r="AB31" s="1732"/>
      <c r="AC31" s="1730"/>
      <c r="AD31" s="1755"/>
      <c r="AE31" s="1755"/>
      <c r="AF31" s="1731"/>
      <c r="AG31" s="1732"/>
      <c r="AH31" s="1730"/>
      <c r="AI31" s="1755"/>
      <c r="AJ31" s="1755"/>
      <c r="AK31" s="1731"/>
      <c r="AL31" s="1732"/>
      <c r="AM31" s="1730"/>
      <c r="AN31" s="1755"/>
      <c r="AO31" s="1755"/>
      <c r="AP31" s="1731"/>
      <c r="AQ31" s="1732"/>
      <c r="AR31" s="1730"/>
      <c r="AS31" s="1755"/>
      <c r="AT31" s="1755"/>
      <c r="AU31" s="1731"/>
      <c r="AV31" s="1732"/>
      <c r="AW31" s="1730"/>
      <c r="AX31" s="1755"/>
      <c r="AY31" s="1755"/>
      <c r="AZ31" s="1731"/>
      <c r="BA31" s="1732"/>
      <c r="BB31" s="1730"/>
      <c r="BC31" s="1731"/>
      <c r="BD31" s="1732"/>
      <c r="BE31" s="1722">
        <f t="shared" si="1"/>
        <v>0</v>
      </c>
      <c r="BF31" s="1730"/>
      <c r="BG31" s="1755"/>
      <c r="BH31" s="1755"/>
      <c r="BI31" s="1731"/>
      <c r="BJ31" s="1732"/>
      <c r="BK31" s="1730"/>
      <c r="BL31" s="1755"/>
      <c r="BM31" s="1755"/>
      <c r="BN31" s="1731"/>
      <c r="BO31" s="1732"/>
      <c r="BP31" s="1730"/>
      <c r="BQ31" s="1755"/>
      <c r="BR31" s="1755"/>
      <c r="BS31" s="1731"/>
      <c r="BT31" s="1732"/>
      <c r="BU31" s="1730"/>
      <c r="BV31" s="1755"/>
      <c r="BW31" s="1755"/>
      <c r="BX31" s="1731"/>
      <c r="BY31" s="1732"/>
      <c r="BZ31" s="1730"/>
      <c r="CA31" s="1755"/>
      <c r="CB31" s="1755"/>
      <c r="CC31" s="1731"/>
      <c r="CD31" s="1732"/>
      <c r="CE31" s="1730"/>
      <c r="CF31" s="1755"/>
      <c r="CG31" s="1755"/>
      <c r="CH31" s="1731"/>
      <c r="CI31" s="1732"/>
      <c r="CJ31" s="1730"/>
      <c r="CK31" s="1731"/>
      <c r="CL31" s="1731"/>
      <c r="CM31" s="1732"/>
      <c r="CN31" s="1723">
        <f t="shared" si="2"/>
        <v>0</v>
      </c>
      <c r="CO31" s="1720">
        <f t="shared" si="3"/>
        <v>0</v>
      </c>
    </row>
    <row r="32" spans="2:93" ht="13.5">
      <c r="B32" s="504">
        <v>21</v>
      </c>
      <c r="C32" s="1845"/>
      <c r="D32" s="1730"/>
      <c r="E32" s="1755"/>
      <c r="F32" s="1755"/>
      <c r="G32" s="1731"/>
      <c r="H32" s="1732"/>
      <c r="I32" s="1730"/>
      <c r="J32" s="1755"/>
      <c r="K32" s="1755"/>
      <c r="L32" s="1731"/>
      <c r="M32" s="1732"/>
      <c r="N32" s="1730"/>
      <c r="O32" s="1755"/>
      <c r="P32" s="1755"/>
      <c r="Q32" s="1731"/>
      <c r="R32" s="1732"/>
      <c r="S32" s="1730"/>
      <c r="T32" s="1755"/>
      <c r="U32" s="1755"/>
      <c r="V32" s="1731"/>
      <c r="W32" s="1732"/>
      <c r="X32" s="1730"/>
      <c r="Y32" s="1755"/>
      <c r="Z32" s="1755"/>
      <c r="AA32" s="1731"/>
      <c r="AB32" s="1732"/>
      <c r="AC32" s="1730"/>
      <c r="AD32" s="1755"/>
      <c r="AE32" s="1755"/>
      <c r="AF32" s="1731"/>
      <c r="AG32" s="1732"/>
      <c r="AH32" s="1730"/>
      <c r="AI32" s="1755"/>
      <c r="AJ32" s="1755"/>
      <c r="AK32" s="1731"/>
      <c r="AL32" s="1732"/>
      <c r="AM32" s="1730"/>
      <c r="AN32" s="1755"/>
      <c r="AO32" s="1755"/>
      <c r="AP32" s="1731"/>
      <c r="AQ32" s="1732"/>
      <c r="AR32" s="1730"/>
      <c r="AS32" s="1755"/>
      <c r="AT32" s="1755"/>
      <c r="AU32" s="1731"/>
      <c r="AV32" s="1732"/>
      <c r="AW32" s="1730"/>
      <c r="AX32" s="1755"/>
      <c r="AY32" s="1755"/>
      <c r="AZ32" s="1731"/>
      <c r="BA32" s="1732"/>
      <c r="BB32" s="1730"/>
      <c r="BC32" s="1731"/>
      <c r="BD32" s="1732"/>
      <c r="BE32" s="1722">
        <f t="shared" si="1"/>
        <v>0</v>
      </c>
      <c r="BF32" s="1730"/>
      <c r="BG32" s="1755"/>
      <c r="BH32" s="1755"/>
      <c r="BI32" s="1731"/>
      <c r="BJ32" s="1732"/>
      <c r="BK32" s="1730"/>
      <c r="BL32" s="1755"/>
      <c r="BM32" s="1755"/>
      <c r="BN32" s="1731"/>
      <c r="BO32" s="1732"/>
      <c r="BP32" s="1730"/>
      <c r="BQ32" s="1755"/>
      <c r="BR32" s="1755"/>
      <c r="BS32" s="1731"/>
      <c r="BT32" s="1732"/>
      <c r="BU32" s="1730"/>
      <c r="BV32" s="1755"/>
      <c r="BW32" s="1755"/>
      <c r="BX32" s="1731"/>
      <c r="BY32" s="1732"/>
      <c r="BZ32" s="1730"/>
      <c r="CA32" s="1755"/>
      <c r="CB32" s="1755"/>
      <c r="CC32" s="1731"/>
      <c r="CD32" s="1732"/>
      <c r="CE32" s="1730"/>
      <c r="CF32" s="1755"/>
      <c r="CG32" s="1755"/>
      <c r="CH32" s="1731"/>
      <c r="CI32" s="1732"/>
      <c r="CJ32" s="1730"/>
      <c r="CK32" s="1731"/>
      <c r="CL32" s="1731"/>
      <c r="CM32" s="1732"/>
      <c r="CN32" s="1723">
        <f t="shared" si="2"/>
        <v>0</v>
      </c>
      <c r="CO32" s="1720">
        <f t="shared" si="3"/>
        <v>0</v>
      </c>
    </row>
    <row r="33" spans="2:93" ht="13.5">
      <c r="B33" s="504">
        <v>22</v>
      </c>
      <c r="C33" s="1845"/>
      <c r="D33" s="1730"/>
      <c r="E33" s="1755"/>
      <c r="F33" s="1755"/>
      <c r="G33" s="1731"/>
      <c r="H33" s="1732"/>
      <c r="I33" s="1730"/>
      <c r="J33" s="1755"/>
      <c r="K33" s="1755"/>
      <c r="L33" s="1731"/>
      <c r="M33" s="1732"/>
      <c r="N33" s="1730"/>
      <c r="O33" s="1755"/>
      <c r="P33" s="1755"/>
      <c r="Q33" s="1731"/>
      <c r="R33" s="1732"/>
      <c r="S33" s="1730"/>
      <c r="T33" s="1755"/>
      <c r="U33" s="1755"/>
      <c r="V33" s="1731"/>
      <c r="W33" s="1732"/>
      <c r="X33" s="1730"/>
      <c r="Y33" s="1755"/>
      <c r="Z33" s="1755"/>
      <c r="AA33" s="1731"/>
      <c r="AB33" s="1732"/>
      <c r="AC33" s="1730"/>
      <c r="AD33" s="1755"/>
      <c r="AE33" s="1755"/>
      <c r="AF33" s="1731"/>
      <c r="AG33" s="1732"/>
      <c r="AH33" s="1730"/>
      <c r="AI33" s="1755"/>
      <c r="AJ33" s="1755"/>
      <c r="AK33" s="1731"/>
      <c r="AL33" s="1732"/>
      <c r="AM33" s="1730"/>
      <c r="AN33" s="1755"/>
      <c r="AO33" s="1755"/>
      <c r="AP33" s="1731"/>
      <c r="AQ33" s="1732"/>
      <c r="AR33" s="1730"/>
      <c r="AS33" s="1755"/>
      <c r="AT33" s="1755"/>
      <c r="AU33" s="1731"/>
      <c r="AV33" s="1732"/>
      <c r="AW33" s="1730"/>
      <c r="AX33" s="1755"/>
      <c r="AY33" s="1755"/>
      <c r="AZ33" s="1731"/>
      <c r="BA33" s="1732"/>
      <c r="BB33" s="1730"/>
      <c r="BC33" s="1731"/>
      <c r="BD33" s="1732"/>
      <c r="BE33" s="1722">
        <f t="shared" si="1"/>
        <v>0</v>
      </c>
      <c r="BF33" s="1730"/>
      <c r="BG33" s="1755"/>
      <c r="BH33" s="1755"/>
      <c r="BI33" s="1731"/>
      <c r="BJ33" s="1732"/>
      <c r="BK33" s="1730"/>
      <c r="BL33" s="1755"/>
      <c r="BM33" s="1755"/>
      <c r="BN33" s="1731"/>
      <c r="BO33" s="1732"/>
      <c r="BP33" s="1730"/>
      <c r="BQ33" s="1755"/>
      <c r="BR33" s="1755"/>
      <c r="BS33" s="1731"/>
      <c r="BT33" s="1732"/>
      <c r="BU33" s="1730"/>
      <c r="BV33" s="1755"/>
      <c r="BW33" s="1755"/>
      <c r="BX33" s="1731"/>
      <c r="BY33" s="1732"/>
      <c r="BZ33" s="1730"/>
      <c r="CA33" s="1755"/>
      <c r="CB33" s="1755"/>
      <c r="CC33" s="1731"/>
      <c r="CD33" s="1732"/>
      <c r="CE33" s="1730"/>
      <c r="CF33" s="1755"/>
      <c r="CG33" s="1755"/>
      <c r="CH33" s="1731"/>
      <c r="CI33" s="1732"/>
      <c r="CJ33" s="1730"/>
      <c r="CK33" s="1731"/>
      <c r="CL33" s="1731"/>
      <c r="CM33" s="1732"/>
      <c r="CN33" s="1723">
        <f t="shared" si="2"/>
        <v>0</v>
      </c>
      <c r="CO33" s="1720">
        <f t="shared" si="3"/>
        <v>0</v>
      </c>
    </row>
    <row r="34" spans="2:93" ht="13.5">
      <c r="B34" s="504">
        <v>23</v>
      </c>
      <c r="C34" s="1845"/>
      <c r="D34" s="1730"/>
      <c r="E34" s="1755"/>
      <c r="F34" s="1755"/>
      <c r="G34" s="1731"/>
      <c r="H34" s="1732"/>
      <c r="I34" s="1730"/>
      <c r="J34" s="1755"/>
      <c r="K34" s="1755"/>
      <c r="L34" s="1731"/>
      <c r="M34" s="1732"/>
      <c r="N34" s="1730"/>
      <c r="O34" s="1755"/>
      <c r="P34" s="1755"/>
      <c r="Q34" s="1731"/>
      <c r="R34" s="1732"/>
      <c r="S34" s="1730"/>
      <c r="T34" s="1755"/>
      <c r="U34" s="1755"/>
      <c r="V34" s="1731"/>
      <c r="W34" s="1732"/>
      <c r="X34" s="1730"/>
      <c r="Y34" s="1755"/>
      <c r="Z34" s="1755"/>
      <c r="AA34" s="1731"/>
      <c r="AB34" s="1732"/>
      <c r="AC34" s="1730"/>
      <c r="AD34" s="1755"/>
      <c r="AE34" s="1755"/>
      <c r="AF34" s="1731"/>
      <c r="AG34" s="1732"/>
      <c r="AH34" s="1730"/>
      <c r="AI34" s="1755"/>
      <c r="AJ34" s="1755"/>
      <c r="AK34" s="1731"/>
      <c r="AL34" s="1732"/>
      <c r="AM34" s="1730"/>
      <c r="AN34" s="1755"/>
      <c r="AO34" s="1755"/>
      <c r="AP34" s="1731"/>
      <c r="AQ34" s="1732"/>
      <c r="AR34" s="1730"/>
      <c r="AS34" s="1755"/>
      <c r="AT34" s="1755"/>
      <c r="AU34" s="1731"/>
      <c r="AV34" s="1732"/>
      <c r="AW34" s="1730"/>
      <c r="AX34" s="1755"/>
      <c r="AY34" s="1755"/>
      <c r="AZ34" s="1731"/>
      <c r="BA34" s="1732"/>
      <c r="BB34" s="1730"/>
      <c r="BC34" s="1731"/>
      <c r="BD34" s="1732"/>
      <c r="BE34" s="1722">
        <f t="shared" si="1"/>
        <v>0</v>
      </c>
      <c r="BF34" s="1730"/>
      <c r="BG34" s="1755"/>
      <c r="BH34" s="1755"/>
      <c r="BI34" s="1731"/>
      <c r="BJ34" s="1732"/>
      <c r="BK34" s="1730"/>
      <c r="BL34" s="1755"/>
      <c r="BM34" s="1755"/>
      <c r="BN34" s="1731"/>
      <c r="BO34" s="1732"/>
      <c r="BP34" s="1730"/>
      <c r="BQ34" s="1755"/>
      <c r="BR34" s="1755"/>
      <c r="BS34" s="1731"/>
      <c r="BT34" s="1732"/>
      <c r="BU34" s="1730"/>
      <c r="BV34" s="1755"/>
      <c r="BW34" s="1755"/>
      <c r="BX34" s="1731"/>
      <c r="BY34" s="1732"/>
      <c r="BZ34" s="1730"/>
      <c r="CA34" s="1755"/>
      <c r="CB34" s="1755"/>
      <c r="CC34" s="1731"/>
      <c r="CD34" s="1732"/>
      <c r="CE34" s="1730"/>
      <c r="CF34" s="1755"/>
      <c r="CG34" s="1755"/>
      <c r="CH34" s="1731"/>
      <c r="CI34" s="1732"/>
      <c r="CJ34" s="1730"/>
      <c r="CK34" s="1731"/>
      <c r="CL34" s="1731"/>
      <c r="CM34" s="1732"/>
      <c r="CN34" s="1723">
        <f t="shared" si="2"/>
        <v>0</v>
      </c>
      <c r="CO34" s="1720">
        <f t="shared" si="3"/>
        <v>0</v>
      </c>
    </row>
    <row r="35" spans="2:93" ht="13.5">
      <c r="B35" s="504">
        <v>24</v>
      </c>
      <c r="C35" s="1845"/>
      <c r="D35" s="1730"/>
      <c r="E35" s="1755"/>
      <c r="F35" s="1755"/>
      <c r="G35" s="1731"/>
      <c r="H35" s="1732"/>
      <c r="I35" s="1730"/>
      <c r="J35" s="1755"/>
      <c r="K35" s="1755"/>
      <c r="L35" s="1731"/>
      <c r="M35" s="1732"/>
      <c r="N35" s="1730"/>
      <c r="O35" s="1755"/>
      <c r="P35" s="1755"/>
      <c r="Q35" s="1731"/>
      <c r="R35" s="1732"/>
      <c r="S35" s="1730"/>
      <c r="T35" s="1755"/>
      <c r="U35" s="1755"/>
      <c r="V35" s="1731"/>
      <c r="W35" s="1732"/>
      <c r="X35" s="1730"/>
      <c r="Y35" s="1755"/>
      <c r="Z35" s="1755"/>
      <c r="AA35" s="1731"/>
      <c r="AB35" s="1732"/>
      <c r="AC35" s="1730"/>
      <c r="AD35" s="1755"/>
      <c r="AE35" s="1755"/>
      <c r="AF35" s="1731"/>
      <c r="AG35" s="1732"/>
      <c r="AH35" s="1730"/>
      <c r="AI35" s="1755"/>
      <c r="AJ35" s="1755"/>
      <c r="AK35" s="1731"/>
      <c r="AL35" s="1732"/>
      <c r="AM35" s="1730"/>
      <c r="AN35" s="1755"/>
      <c r="AO35" s="1755"/>
      <c r="AP35" s="1731"/>
      <c r="AQ35" s="1732"/>
      <c r="AR35" s="1730"/>
      <c r="AS35" s="1755"/>
      <c r="AT35" s="1755"/>
      <c r="AU35" s="1731"/>
      <c r="AV35" s="1732"/>
      <c r="AW35" s="1730"/>
      <c r="AX35" s="1755"/>
      <c r="AY35" s="1755"/>
      <c r="AZ35" s="1731"/>
      <c r="BA35" s="1732"/>
      <c r="BB35" s="1730"/>
      <c r="BC35" s="1731"/>
      <c r="BD35" s="1732"/>
      <c r="BE35" s="1722">
        <f t="shared" si="1"/>
        <v>0</v>
      </c>
      <c r="BF35" s="1730"/>
      <c r="BG35" s="1755"/>
      <c r="BH35" s="1755"/>
      <c r="BI35" s="1731"/>
      <c r="BJ35" s="1732"/>
      <c r="BK35" s="1730"/>
      <c r="BL35" s="1755"/>
      <c r="BM35" s="1755"/>
      <c r="BN35" s="1731"/>
      <c r="BO35" s="1732"/>
      <c r="BP35" s="1730"/>
      <c r="BQ35" s="1755"/>
      <c r="BR35" s="1755"/>
      <c r="BS35" s="1731"/>
      <c r="BT35" s="1732"/>
      <c r="BU35" s="1730"/>
      <c r="BV35" s="1755"/>
      <c r="BW35" s="1755"/>
      <c r="BX35" s="1731"/>
      <c r="BY35" s="1732"/>
      <c r="BZ35" s="1730"/>
      <c r="CA35" s="1755"/>
      <c r="CB35" s="1755"/>
      <c r="CC35" s="1731"/>
      <c r="CD35" s="1732"/>
      <c r="CE35" s="1730"/>
      <c r="CF35" s="1755"/>
      <c r="CG35" s="1755"/>
      <c r="CH35" s="1731"/>
      <c r="CI35" s="1732"/>
      <c r="CJ35" s="1730"/>
      <c r="CK35" s="1731"/>
      <c r="CL35" s="1731"/>
      <c r="CM35" s="1732"/>
      <c r="CN35" s="1723">
        <f t="shared" si="2"/>
        <v>0</v>
      </c>
      <c r="CO35" s="1720">
        <f t="shared" si="3"/>
        <v>0</v>
      </c>
    </row>
    <row r="36" spans="2:93" ht="13.5">
      <c r="B36" s="504">
        <v>25</v>
      </c>
      <c r="C36" s="1845"/>
      <c r="D36" s="1730"/>
      <c r="E36" s="1755"/>
      <c r="F36" s="1755"/>
      <c r="G36" s="1731"/>
      <c r="H36" s="1732"/>
      <c r="I36" s="1730"/>
      <c r="J36" s="1755"/>
      <c r="K36" s="1755"/>
      <c r="L36" s="1731"/>
      <c r="M36" s="1732"/>
      <c r="N36" s="1730"/>
      <c r="O36" s="1755"/>
      <c r="P36" s="1755"/>
      <c r="Q36" s="1731"/>
      <c r="R36" s="1732"/>
      <c r="S36" s="1730"/>
      <c r="T36" s="1755"/>
      <c r="U36" s="1755"/>
      <c r="V36" s="1731"/>
      <c r="W36" s="1732"/>
      <c r="X36" s="1730"/>
      <c r="Y36" s="1755"/>
      <c r="Z36" s="1755"/>
      <c r="AA36" s="1731"/>
      <c r="AB36" s="1732"/>
      <c r="AC36" s="1730"/>
      <c r="AD36" s="1755"/>
      <c r="AE36" s="1755"/>
      <c r="AF36" s="1731"/>
      <c r="AG36" s="1732"/>
      <c r="AH36" s="1730"/>
      <c r="AI36" s="1755"/>
      <c r="AJ36" s="1755"/>
      <c r="AK36" s="1731"/>
      <c r="AL36" s="1732"/>
      <c r="AM36" s="1730"/>
      <c r="AN36" s="1755"/>
      <c r="AO36" s="1755"/>
      <c r="AP36" s="1731"/>
      <c r="AQ36" s="1732"/>
      <c r="AR36" s="1730"/>
      <c r="AS36" s="1755"/>
      <c r="AT36" s="1755"/>
      <c r="AU36" s="1731"/>
      <c r="AV36" s="1732"/>
      <c r="AW36" s="1730"/>
      <c r="AX36" s="1755"/>
      <c r="AY36" s="1755"/>
      <c r="AZ36" s="1731"/>
      <c r="BA36" s="1732"/>
      <c r="BB36" s="1730"/>
      <c r="BC36" s="1731"/>
      <c r="BD36" s="1732"/>
      <c r="BE36" s="1722">
        <f t="shared" si="1"/>
        <v>0</v>
      </c>
      <c r="BF36" s="1730"/>
      <c r="BG36" s="1755"/>
      <c r="BH36" s="1755"/>
      <c r="BI36" s="1731"/>
      <c r="BJ36" s="1732"/>
      <c r="BK36" s="1730"/>
      <c r="BL36" s="1755"/>
      <c r="BM36" s="1755"/>
      <c r="BN36" s="1731"/>
      <c r="BO36" s="1732"/>
      <c r="BP36" s="1730"/>
      <c r="BQ36" s="1755"/>
      <c r="BR36" s="1755"/>
      <c r="BS36" s="1731"/>
      <c r="BT36" s="1732"/>
      <c r="BU36" s="1730"/>
      <c r="BV36" s="1755"/>
      <c r="BW36" s="1755"/>
      <c r="BX36" s="1731"/>
      <c r="BY36" s="1732"/>
      <c r="BZ36" s="1730"/>
      <c r="CA36" s="1755"/>
      <c r="CB36" s="1755"/>
      <c r="CC36" s="1731"/>
      <c r="CD36" s="1732"/>
      <c r="CE36" s="1730"/>
      <c r="CF36" s="1755"/>
      <c r="CG36" s="1755"/>
      <c r="CH36" s="1731"/>
      <c r="CI36" s="1732"/>
      <c r="CJ36" s="1730"/>
      <c r="CK36" s="1731"/>
      <c r="CL36" s="1731"/>
      <c r="CM36" s="1732"/>
      <c r="CN36" s="1723">
        <f t="shared" si="2"/>
        <v>0</v>
      </c>
      <c r="CO36" s="1720">
        <f t="shared" si="3"/>
        <v>0</v>
      </c>
    </row>
    <row r="37" spans="2:93" ht="13.5">
      <c r="B37" s="504">
        <v>26</v>
      </c>
      <c r="C37" s="1845"/>
      <c r="D37" s="1730"/>
      <c r="E37" s="1755"/>
      <c r="F37" s="1755"/>
      <c r="G37" s="1731"/>
      <c r="H37" s="1732"/>
      <c r="I37" s="1730"/>
      <c r="J37" s="1755"/>
      <c r="K37" s="1755"/>
      <c r="L37" s="1731"/>
      <c r="M37" s="1732"/>
      <c r="N37" s="1730"/>
      <c r="O37" s="1755"/>
      <c r="P37" s="1755"/>
      <c r="Q37" s="1731"/>
      <c r="R37" s="1732"/>
      <c r="S37" s="1730"/>
      <c r="T37" s="1755"/>
      <c r="U37" s="1755"/>
      <c r="V37" s="1731"/>
      <c r="W37" s="1732"/>
      <c r="X37" s="1730"/>
      <c r="Y37" s="1755"/>
      <c r="Z37" s="1755"/>
      <c r="AA37" s="1731"/>
      <c r="AB37" s="1732"/>
      <c r="AC37" s="1730"/>
      <c r="AD37" s="1755"/>
      <c r="AE37" s="1755"/>
      <c r="AF37" s="1731"/>
      <c r="AG37" s="1732"/>
      <c r="AH37" s="1730"/>
      <c r="AI37" s="1755"/>
      <c r="AJ37" s="1755"/>
      <c r="AK37" s="1731"/>
      <c r="AL37" s="1732"/>
      <c r="AM37" s="1730"/>
      <c r="AN37" s="1755"/>
      <c r="AO37" s="1755"/>
      <c r="AP37" s="1731"/>
      <c r="AQ37" s="1732"/>
      <c r="AR37" s="1730"/>
      <c r="AS37" s="1755"/>
      <c r="AT37" s="1755"/>
      <c r="AU37" s="1731"/>
      <c r="AV37" s="1732"/>
      <c r="AW37" s="1730"/>
      <c r="AX37" s="1755"/>
      <c r="AY37" s="1755"/>
      <c r="AZ37" s="1731"/>
      <c r="BA37" s="1732"/>
      <c r="BB37" s="1730"/>
      <c r="BC37" s="1731"/>
      <c r="BD37" s="1732"/>
      <c r="BE37" s="1722">
        <f t="shared" si="1"/>
        <v>0</v>
      </c>
      <c r="BF37" s="1730"/>
      <c r="BG37" s="1755"/>
      <c r="BH37" s="1755"/>
      <c r="BI37" s="1731"/>
      <c r="BJ37" s="1732"/>
      <c r="BK37" s="1730"/>
      <c r="BL37" s="1755"/>
      <c r="BM37" s="1755"/>
      <c r="BN37" s="1731"/>
      <c r="BO37" s="1732"/>
      <c r="BP37" s="1730"/>
      <c r="BQ37" s="1755"/>
      <c r="BR37" s="1755"/>
      <c r="BS37" s="1731"/>
      <c r="BT37" s="1732"/>
      <c r="BU37" s="1730"/>
      <c r="BV37" s="1755"/>
      <c r="BW37" s="1755"/>
      <c r="BX37" s="1731"/>
      <c r="BY37" s="1732"/>
      <c r="BZ37" s="1730"/>
      <c r="CA37" s="1755"/>
      <c r="CB37" s="1755"/>
      <c r="CC37" s="1731"/>
      <c r="CD37" s="1732"/>
      <c r="CE37" s="1730"/>
      <c r="CF37" s="1755"/>
      <c r="CG37" s="1755"/>
      <c r="CH37" s="1731"/>
      <c r="CI37" s="1732"/>
      <c r="CJ37" s="1730"/>
      <c r="CK37" s="1731"/>
      <c r="CL37" s="1731"/>
      <c r="CM37" s="1732"/>
      <c r="CN37" s="1723">
        <f t="shared" si="2"/>
        <v>0</v>
      </c>
      <c r="CO37" s="1720">
        <f t="shared" si="3"/>
        <v>0</v>
      </c>
    </row>
    <row r="38" spans="2:93" ht="13.5">
      <c r="B38" s="504">
        <v>27</v>
      </c>
      <c r="C38" s="1845"/>
      <c r="D38" s="1730"/>
      <c r="E38" s="1755"/>
      <c r="F38" s="1755"/>
      <c r="G38" s="1731"/>
      <c r="H38" s="1732"/>
      <c r="I38" s="1730"/>
      <c r="J38" s="1755"/>
      <c r="K38" s="1755"/>
      <c r="L38" s="1731"/>
      <c r="M38" s="1732"/>
      <c r="N38" s="1730"/>
      <c r="O38" s="1755"/>
      <c r="P38" s="1755"/>
      <c r="Q38" s="1731"/>
      <c r="R38" s="1732"/>
      <c r="S38" s="1730"/>
      <c r="T38" s="1755"/>
      <c r="U38" s="1755"/>
      <c r="V38" s="1731"/>
      <c r="W38" s="1732"/>
      <c r="X38" s="1730"/>
      <c r="Y38" s="1755"/>
      <c r="Z38" s="1755"/>
      <c r="AA38" s="1731"/>
      <c r="AB38" s="1732"/>
      <c r="AC38" s="1730"/>
      <c r="AD38" s="1755"/>
      <c r="AE38" s="1755"/>
      <c r="AF38" s="1731"/>
      <c r="AG38" s="1732"/>
      <c r="AH38" s="1730"/>
      <c r="AI38" s="1755"/>
      <c r="AJ38" s="1755"/>
      <c r="AK38" s="1731"/>
      <c r="AL38" s="1732"/>
      <c r="AM38" s="1730"/>
      <c r="AN38" s="1755"/>
      <c r="AO38" s="1755"/>
      <c r="AP38" s="1731"/>
      <c r="AQ38" s="1732"/>
      <c r="AR38" s="1730"/>
      <c r="AS38" s="1755"/>
      <c r="AT38" s="1755"/>
      <c r="AU38" s="1731"/>
      <c r="AV38" s="1732"/>
      <c r="AW38" s="1730"/>
      <c r="AX38" s="1755"/>
      <c r="AY38" s="1755"/>
      <c r="AZ38" s="1731"/>
      <c r="BA38" s="1732"/>
      <c r="BB38" s="1730"/>
      <c r="BC38" s="1731"/>
      <c r="BD38" s="1732"/>
      <c r="BE38" s="1722">
        <f t="shared" si="1"/>
        <v>0</v>
      </c>
      <c r="BF38" s="1730"/>
      <c r="BG38" s="1755"/>
      <c r="BH38" s="1755"/>
      <c r="BI38" s="1731"/>
      <c r="BJ38" s="1732"/>
      <c r="BK38" s="1730"/>
      <c r="BL38" s="1755"/>
      <c r="BM38" s="1755"/>
      <c r="BN38" s="1731"/>
      <c r="BO38" s="1732"/>
      <c r="BP38" s="1730"/>
      <c r="BQ38" s="1755"/>
      <c r="BR38" s="1755"/>
      <c r="BS38" s="1731"/>
      <c r="BT38" s="1732"/>
      <c r="BU38" s="1730"/>
      <c r="BV38" s="1755"/>
      <c r="BW38" s="1755"/>
      <c r="BX38" s="1731"/>
      <c r="BY38" s="1732"/>
      <c r="BZ38" s="1730"/>
      <c r="CA38" s="1755"/>
      <c r="CB38" s="1755"/>
      <c r="CC38" s="1731"/>
      <c r="CD38" s="1732"/>
      <c r="CE38" s="1730"/>
      <c r="CF38" s="1755"/>
      <c r="CG38" s="1755"/>
      <c r="CH38" s="1731"/>
      <c r="CI38" s="1732"/>
      <c r="CJ38" s="1730"/>
      <c r="CK38" s="1731"/>
      <c r="CL38" s="1731"/>
      <c r="CM38" s="1732"/>
      <c r="CN38" s="1723">
        <f t="shared" si="2"/>
        <v>0</v>
      </c>
      <c r="CO38" s="1720">
        <f t="shared" si="3"/>
        <v>0</v>
      </c>
    </row>
    <row r="39" spans="2:93" ht="13.5">
      <c r="B39" s="504">
        <v>28</v>
      </c>
      <c r="C39" s="1845"/>
      <c r="D39" s="1730"/>
      <c r="E39" s="1755"/>
      <c r="F39" s="1755"/>
      <c r="G39" s="1731"/>
      <c r="H39" s="1732"/>
      <c r="I39" s="1730"/>
      <c r="J39" s="1755"/>
      <c r="K39" s="1755"/>
      <c r="L39" s="1731"/>
      <c r="M39" s="1732"/>
      <c r="N39" s="1730"/>
      <c r="O39" s="1755"/>
      <c r="P39" s="1755"/>
      <c r="Q39" s="1731"/>
      <c r="R39" s="1732"/>
      <c r="S39" s="1730"/>
      <c r="T39" s="1755"/>
      <c r="U39" s="1755"/>
      <c r="V39" s="1731"/>
      <c r="W39" s="1732"/>
      <c r="X39" s="1730"/>
      <c r="Y39" s="1755"/>
      <c r="Z39" s="1755"/>
      <c r="AA39" s="1731"/>
      <c r="AB39" s="1732"/>
      <c r="AC39" s="1730"/>
      <c r="AD39" s="1755"/>
      <c r="AE39" s="1755"/>
      <c r="AF39" s="1731"/>
      <c r="AG39" s="1732"/>
      <c r="AH39" s="1730"/>
      <c r="AI39" s="1755"/>
      <c r="AJ39" s="1755"/>
      <c r="AK39" s="1731"/>
      <c r="AL39" s="1732"/>
      <c r="AM39" s="1730"/>
      <c r="AN39" s="1755"/>
      <c r="AO39" s="1755"/>
      <c r="AP39" s="1731"/>
      <c r="AQ39" s="1732"/>
      <c r="AR39" s="1730"/>
      <c r="AS39" s="1755"/>
      <c r="AT39" s="1755"/>
      <c r="AU39" s="1731"/>
      <c r="AV39" s="1732"/>
      <c r="AW39" s="1730"/>
      <c r="AX39" s="1755"/>
      <c r="AY39" s="1755"/>
      <c r="AZ39" s="1731"/>
      <c r="BA39" s="1732"/>
      <c r="BB39" s="1730"/>
      <c r="BC39" s="1731"/>
      <c r="BD39" s="1732"/>
      <c r="BE39" s="1722">
        <f t="shared" si="1"/>
        <v>0</v>
      </c>
      <c r="BF39" s="1730"/>
      <c r="BG39" s="1755"/>
      <c r="BH39" s="1755"/>
      <c r="BI39" s="1731"/>
      <c r="BJ39" s="1732"/>
      <c r="BK39" s="1730"/>
      <c r="BL39" s="1755"/>
      <c r="BM39" s="1755"/>
      <c r="BN39" s="1731"/>
      <c r="BO39" s="1732"/>
      <c r="BP39" s="1730"/>
      <c r="BQ39" s="1755"/>
      <c r="BR39" s="1755"/>
      <c r="BS39" s="1731"/>
      <c r="BT39" s="1732"/>
      <c r="BU39" s="1730"/>
      <c r="BV39" s="1755"/>
      <c r="BW39" s="1755"/>
      <c r="BX39" s="1731"/>
      <c r="BY39" s="1732"/>
      <c r="BZ39" s="1730"/>
      <c r="CA39" s="1755"/>
      <c r="CB39" s="1755"/>
      <c r="CC39" s="1731"/>
      <c r="CD39" s="1732"/>
      <c r="CE39" s="1730"/>
      <c r="CF39" s="1755"/>
      <c r="CG39" s="1755"/>
      <c r="CH39" s="1731"/>
      <c r="CI39" s="1732"/>
      <c r="CJ39" s="1730"/>
      <c r="CK39" s="1731"/>
      <c r="CL39" s="1731"/>
      <c r="CM39" s="1732"/>
      <c r="CN39" s="1723">
        <f t="shared" si="2"/>
        <v>0</v>
      </c>
      <c r="CO39" s="1720">
        <f t="shared" si="3"/>
        <v>0</v>
      </c>
    </row>
    <row r="40" spans="2:93" ht="13.5">
      <c r="B40" s="504">
        <v>29</v>
      </c>
      <c r="C40" s="1845"/>
      <c r="D40" s="1730"/>
      <c r="E40" s="1755"/>
      <c r="F40" s="1755"/>
      <c r="G40" s="1731"/>
      <c r="H40" s="1732"/>
      <c r="I40" s="1730"/>
      <c r="J40" s="1755"/>
      <c r="K40" s="1755"/>
      <c r="L40" s="1731"/>
      <c r="M40" s="1732"/>
      <c r="N40" s="1730"/>
      <c r="O40" s="1755"/>
      <c r="P40" s="1755"/>
      <c r="Q40" s="1731"/>
      <c r="R40" s="1732"/>
      <c r="S40" s="1730"/>
      <c r="T40" s="1755"/>
      <c r="U40" s="1755"/>
      <c r="V40" s="1731"/>
      <c r="W40" s="1732"/>
      <c r="X40" s="1730"/>
      <c r="Y40" s="1755"/>
      <c r="Z40" s="1755"/>
      <c r="AA40" s="1731"/>
      <c r="AB40" s="1732"/>
      <c r="AC40" s="1730"/>
      <c r="AD40" s="1755"/>
      <c r="AE40" s="1755"/>
      <c r="AF40" s="1731"/>
      <c r="AG40" s="1732"/>
      <c r="AH40" s="1730"/>
      <c r="AI40" s="1755"/>
      <c r="AJ40" s="1755"/>
      <c r="AK40" s="1731"/>
      <c r="AL40" s="1732"/>
      <c r="AM40" s="1730"/>
      <c r="AN40" s="1755"/>
      <c r="AO40" s="1755"/>
      <c r="AP40" s="1731"/>
      <c r="AQ40" s="1732"/>
      <c r="AR40" s="1730"/>
      <c r="AS40" s="1755"/>
      <c r="AT40" s="1755"/>
      <c r="AU40" s="1731"/>
      <c r="AV40" s="1732"/>
      <c r="AW40" s="1730"/>
      <c r="AX40" s="1755"/>
      <c r="AY40" s="1755"/>
      <c r="AZ40" s="1731"/>
      <c r="BA40" s="1732"/>
      <c r="BB40" s="1730"/>
      <c r="BC40" s="1731"/>
      <c r="BD40" s="1732"/>
      <c r="BE40" s="1722">
        <f t="shared" si="1"/>
        <v>0</v>
      </c>
      <c r="BF40" s="1730"/>
      <c r="BG40" s="1755"/>
      <c r="BH40" s="1755"/>
      <c r="BI40" s="1731"/>
      <c r="BJ40" s="1732"/>
      <c r="BK40" s="1730"/>
      <c r="BL40" s="1755"/>
      <c r="BM40" s="1755"/>
      <c r="BN40" s="1731"/>
      <c r="BO40" s="1732"/>
      <c r="BP40" s="1730"/>
      <c r="BQ40" s="1755"/>
      <c r="BR40" s="1755"/>
      <c r="BS40" s="1731"/>
      <c r="BT40" s="1732"/>
      <c r="BU40" s="1730"/>
      <c r="BV40" s="1755"/>
      <c r="BW40" s="1755"/>
      <c r="BX40" s="1731"/>
      <c r="BY40" s="1732"/>
      <c r="BZ40" s="1730"/>
      <c r="CA40" s="1755"/>
      <c r="CB40" s="1755"/>
      <c r="CC40" s="1731"/>
      <c r="CD40" s="1732"/>
      <c r="CE40" s="1730"/>
      <c r="CF40" s="1755"/>
      <c r="CG40" s="1755"/>
      <c r="CH40" s="1731"/>
      <c r="CI40" s="1732"/>
      <c r="CJ40" s="1730"/>
      <c r="CK40" s="1731"/>
      <c r="CL40" s="1731"/>
      <c r="CM40" s="1732"/>
      <c r="CN40" s="1723">
        <f t="shared" si="2"/>
        <v>0</v>
      </c>
      <c r="CO40" s="1720">
        <f t="shared" si="3"/>
        <v>0</v>
      </c>
    </row>
    <row r="41" spans="2:93" ht="13.5">
      <c r="B41" s="504">
        <v>30</v>
      </c>
      <c r="C41" s="1845"/>
      <c r="D41" s="1730"/>
      <c r="E41" s="1755"/>
      <c r="F41" s="1755"/>
      <c r="G41" s="1731"/>
      <c r="H41" s="1732"/>
      <c r="I41" s="1730"/>
      <c r="J41" s="1755"/>
      <c r="K41" s="1755"/>
      <c r="L41" s="1731"/>
      <c r="M41" s="1732"/>
      <c r="N41" s="1730"/>
      <c r="O41" s="1755"/>
      <c r="P41" s="1755"/>
      <c r="Q41" s="1731"/>
      <c r="R41" s="1732"/>
      <c r="S41" s="1730"/>
      <c r="T41" s="1755"/>
      <c r="U41" s="1755"/>
      <c r="V41" s="1731"/>
      <c r="W41" s="1732"/>
      <c r="X41" s="1730"/>
      <c r="Y41" s="1755"/>
      <c r="Z41" s="1755"/>
      <c r="AA41" s="1731"/>
      <c r="AB41" s="1732"/>
      <c r="AC41" s="1730"/>
      <c r="AD41" s="1755"/>
      <c r="AE41" s="1755"/>
      <c r="AF41" s="1731"/>
      <c r="AG41" s="1732"/>
      <c r="AH41" s="1730"/>
      <c r="AI41" s="1755"/>
      <c r="AJ41" s="1755"/>
      <c r="AK41" s="1731"/>
      <c r="AL41" s="1732"/>
      <c r="AM41" s="1730"/>
      <c r="AN41" s="1755"/>
      <c r="AO41" s="1755"/>
      <c r="AP41" s="1731"/>
      <c r="AQ41" s="1732"/>
      <c r="AR41" s="1730"/>
      <c r="AS41" s="1755"/>
      <c r="AT41" s="1755"/>
      <c r="AU41" s="1731"/>
      <c r="AV41" s="1732"/>
      <c r="AW41" s="1730"/>
      <c r="AX41" s="1755"/>
      <c r="AY41" s="1755"/>
      <c r="AZ41" s="1731"/>
      <c r="BA41" s="1732"/>
      <c r="BB41" s="1730"/>
      <c r="BC41" s="1731"/>
      <c r="BD41" s="1732"/>
      <c r="BE41" s="1722">
        <f t="shared" si="1"/>
        <v>0</v>
      </c>
      <c r="BF41" s="1730"/>
      <c r="BG41" s="1755"/>
      <c r="BH41" s="1755"/>
      <c r="BI41" s="1731"/>
      <c r="BJ41" s="1732"/>
      <c r="BK41" s="1730"/>
      <c r="BL41" s="1755"/>
      <c r="BM41" s="1755"/>
      <c r="BN41" s="1731"/>
      <c r="BO41" s="1732"/>
      <c r="BP41" s="1730"/>
      <c r="BQ41" s="1755"/>
      <c r="BR41" s="1755"/>
      <c r="BS41" s="1731"/>
      <c r="BT41" s="1732"/>
      <c r="BU41" s="1730"/>
      <c r="BV41" s="1755"/>
      <c r="BW41" s="1755"/>
      <c r="BX41" s="1731"/>
      <c r="BY41" s="1732"/>
      <c r="BZ41" s="1730"/>
      <c r="CA41" s="1755"/>
      <c r="CB41" s="1755"/>
      <c r="CC41" s="1731"/>
      <c r="CD41" s="1732"/>
      <c r="CE41" s="1730"/>
      <c r="CF41" s="1755"/>
      <c r="CG41" s="1755"/>
      <c r="CH41" s="1731"/>
      <c r="CI41" s="1732"/>
      <c r="CJ41" s="1730"/>
      <c r="CK41" s="1731"/>
      <c r="CL41" s="1731"/>
      <c r="CM41" s="1732"/>
      <c r="CN41" s="1723">
        <f t="shared" si="2"/>
        <v>0</v>
      </c>
      <c r="CO41" s="1720">
        <f t="shared" si="3"/>
        <v>0</v>
      </c>
    </row>
    <row r="42" spans="2:93" ht="13.5">
      <c r="B42" s="504">
        <v>31</v>
      </c>
      <c r="C42" s="1845"/>
      <c r="D42" s="1730"/>
      <c r="E42" s="1755"/>
      <c r="F42" s="1755"/>
      <c r="G42" s="1731"/>
      <c r="H42" s="1732"/>
      <c r="I42" s="1730"/>
      <c r="J42" s="1755"/>
      <c r="K42" s="1755"/>
      <c r="L42" s="1731"/>
      <c r="M42" s="1732"/>
      <c r="N42" s="1730"/>
      <c r="O42" s="1755"/>
      <c r="P42" s="1755"/>
      <c r="Q42" s="1731"/>
      <c r="R42" s="1732"/>
      <c r="S42" s="1730"/>
      <c r="T42" s="1755"/>
      <c r="U42" s="1755"/>
      <c r="V42" s="1731"/>
      <c r="W42" s="1732"/>
      <c r="X42" s="1730"/>
      <c r="Y42" s="1755"/>
      <c r="Z42" s="1755"/>
      <c r="AA42" s="1731"/>
      <c r="AB42" s="1732"/>
      <c r="AC42" s="1730"/>
      <c r="AD42" s="1755"/>
      <c r="AE42" s="1755"/>
      <c r="AF42" s="1731"/>
      <c r="AG42" s="1732"/>
      <c r="AH42" s="1730"/>
      <c r="AI42" s="1755"/>
      <c r="AJ42" s="1755"/>
      <c r="AK42" s="1731"/>
      <c r="AL42" s="1732"/>
      <c r="AM42" s="1730"/>
      <c r="AN42" s="1755"/>
      <c r="AO42" s="1755"/>
      <c r="AP42" s="1731"/>
      <c r="AQ42" s="1732"/>
      <c r="AR42" s="1730"/>
      <c r="AS42" s="1755"/>
      <c r="AT42" s="1755"/>
      <c r="AU42" s="1731"/>
      <c r="AV42" s="1732"/>
      <c r="AW42" s="1730"/>
      <c r="AX42" s="1755"/>
      <c r="AY42" s="1755"/>
      <c r="AZ42" s="1731"/>
      <c r="BA42" s="1732"/>
      <c r="BB42" s="1730"/>
      <c r="BC42" s="1731"/>
      <c r="BD42" s="1732"/>
      <c r="BE42" s="1722">
        <f t="shared" si="1"/>
        <v>0</v>
      </c>
      <c r="BF42" s="1730"/>
      <c r="BG42" s="1755"/>
      <c r="BH42" s="1755"/>
      <c r="BI42" s="1731"/>
      <c r="BJ42" s="1732"/>
      <c r="BK42" s="1730"/>
      <c r="BL42" s="1755"/>
      <c r="BM42" s="1755"/>
      <c r="BN42" s="1731"/>
      <c r="BO42" s="1732"/>
      <c r="BP42" s="1730"/>
      <c r="BQ42" s="1755"/>
      <c r="BR42" s="1755"/>
      <c r="BS42" s="1731"/>
      <c r="BT42" s="1732"/>
      <c r="BU42" s="1730"/>
      <c r="BV42" s="1755"/>
      <c r="BW42" s="1755"/>
      <c r="BX42" s="1731"/>
      <c r="BY42" s="1732"/>
      <c r="BZ42" s="1730"/>
      <c r="CA42" s="1755"/>
      <c r="CB42" s="1755"/>
      <c r="CC42" s="1731"/>
      <c r="CD42" s="1732"/>
      <c r="CE42" s="1730"/>
      <c r="CF42" s="1755"/>
      <c r="CG42" s="1755"/>
      <c r="CH42" s="1731"/>
      <c r="CI42" s="1732"/>
      <c r="CJ42" s="1730"/>
      <c r="CK42" s="1731"/>
      <c r="CL42" s="1731"/>
      <c r="CM42" s="1732"/>
      <c r="CN42" s="1723">
        <f t="shared" si="2"/>
        <v>0</v>
      </c>
      <c r="CO42" s="1720">
        <f t="shared" si="3"/>
        <v>0</v>
      </c>
    </row>
    <row r="43" spans="2:93" ht="13.5">
      <c r="B43" s="504">
        <v>32</v>
      </c>
      <c r="C43" s="1845"/>
      <c r="D43" s="1730"/>
      <c r="E43" s="1755"/>
      <c r="F43" s="1755"/>
      <c r="G43" s="1731"/>
      <c r="H43" s="1732"/>
      <c r="I43" s="1730"/>
      <c r="J43" s="1755"/>
      <c r="K43" s="1755"/>
      <c r="L43" s="1731"/>
      <c r="M43" s="1732"/>
      <c r="N43" s="1730"/>
      <c r="O43" s="1755"/>
      <c r="P43" s="1755"/>
      <c r="Q43" s="1731"/>
      <c r="R43" s="1732"/>
      <c r="S43" s="1730"/>
      <c r="T43" s="1755"/>
      <c r="U43" s="1755"/>
      <c r="V43" s="1731"/>
      <c r="W43" s="1732"/>
      <c r="X43" s="1730"/>
      <c r="Y43" s="1755"/>
      <c r="Z43" s="1755"/>
      <c r="AA43" s="1731"/>
      <c r="AB43" s="1732"/>
      <c r="AC43" s="1730"/>
      <c r="AD43" s="1755"/>
      <c r="AE43" s="1755"/>
      <c r="AF43" s="1731"/>
      <c r="AG43" s="1732"/>
      <c r="AH43" s="1730"/>
      <c r="AI43" s="1755"/>
      <c r="AJ43" s="1755"/>
      <c r="AK43" s="1731"/>
      <c r="AL43" s="1732"/>
      <c r="AM43" s="1730"/>
      <c r="AN43" s="1755"/>
      <c r="AO43" s="1755"/>
      <c r="AP43" s="1731"/>
      <c r="AQ43" s="1732"/>
      <c r="AR43" s="1730"/>
      <c r="AS43" s="1755"/>
      <c r="AT43" s="1755"/>
      <c r="AU43" s="1731"/>
      <c r="AV43" s="1732"/>
      <c r="AW43" s="1730"/>
      <c r="AX43" s="1755"/>
      <c r="AY43" s="1755"/>
      <c r="AZ43" s="1731"/>
      <c r="BA43" s="1732"/>
      <c r="BB43" s="1730"/>
      <c r="BC43" s="1731"/>
      <c r="BD43" s="1732"/>
      <c r="BE43" s="1722">
        <f t="shared" si="1"/>
        <v>0</v>
      </c>
      <c r="BF43" s="1730"/>
      <c r="BG43" s="1755"/>
      <c r="BH43" s="1755"/>
      <c r="BI43" s="1731"/>
      <c r="BJ43" s="1732"/>
      <c r="BK43" s="1730"/>
      <c r="BL43" s="1755"/>
      <c r="BM43" s="1755"/>
      <c r="BN43" s="1731"/>
      <c r="BO43" s="1732"/>
      <c r="BP43" s="1730"/>
      <c r="BQ43" s="1755"/>
      <c r="BR43" s="1755"/>
      <c r="BS43" s="1731"/>
      <c r="BT43" s="1732"/>
      <c r="BU43" s="1730"/>
      <c r="BV43" s="1755"/>
      <c r="BW43" s="1755"/>
      <c r="BX43" s="1731"/>
      <c r="BY43" s="1732"/>
      <c r="BZ43" s="1730"/>
      <c r="CA43" s="1755"/>
      <c r="CB43" s="1755"/>
      <c r="CC43" s="1731"/>
      <c r="CD43" s="1732"/>
      <c r="CE43" s="1730"/>
      <c r="CF43" s="1755"/>
      <c r="CG43" s="1755"/>
      <c r="CH43" s="1731"/>
      <c r="CI43" s="1732"/>
      <c r="CJ43" s="1730"/>
      <c r="CK43" s="1731"/>
      <c r="CL43" s="1731"/>
      <c r="CM43" s="1732"/>
      <c r="CN43" s="1723">
        <f t="shared" si="2"/>
        <v>0</v>
      </c>
      <c r="CO43" s="1720">
        <f t="shared" si="3"/>
        <v>0</v>
      </c>
    </row>
    <row r="44" spans="2:93" ht="13.5">
      <c r="B44" s="504">
        <v>33</v>
      </c>
      <c r="C44" s="1845"/>
      <c r="D44" s="1730"/>
      <c r="E44" s="1755"/>
      <c r="F44" s="1755"/>
      <c r="G44" s="1731"/>
      <c r="H44" s="1732"/>
      <c r="I44" s="1730"/>
      <c r="J44" s="1755"/>
      <c r="K44" s="1755"/>
      <c r="L44" s="1731"/>
      <c r="M44" s="1732"/>
      <c r="N44" s="1730"/>
      <c r="O44" s="1755"/>
      <c r="P44" s="1755"/>
      <c r="Q44" s="1731"/>
      <c r="R44" s="1732"/>
      <c r="S44" s="1730"/>
      <c r="T44" s="1755"/>
      <c r="U44" s="1755"/>
      <c r="V44" s="1731"/>
      <c r="W44" s="1732"/>
      <c r="X44" s="1730"/>
      <c r="Y44" s="1755"/>
      <c r="Z44" s="1755"/>
      <c r="AA44" s="1731"/>
      <c r="AB44" s="1732"/>
      <c r="AC44" s="1730"/>
      <c r="AD44" s="1755"/>
      <c r="AE44" s="1755"/>
      <c r="AF44" s="1731"/>
      <c r="AG44" s="1732"/>
      <c r="AH44" s="1730"/>
      <c r="AI44" s="1755"/>
      <c r="AJ44" s="1755"/>
      <c r="AK44" s="1731"/>
      <c r="AL44" s="1732"/>
      <c r="AM44" s="1730"/>
      <c r="AN44" s="1755"/>
      <c r="AO44" s="1755"/>
      <c r="AP44" s="1731"/>
      <c r="AQ44" s="1732"/>
      <c r="AR44" s="1730"/>
      <c r="AS44" s="1755"/>
      <c r="AT44" s="1755"/>
      <c r="AU44" s="1731"/>
      <c r="AV44" s="1732"/>
      <c r="AW44" s="1730"/>
      <c r="AX44" s="1755"/>
      <c r="AY44" s="1755"/>
      <c r="AZ44" s="1731"/>
      <c r="BA44" s="1732"/>
      <c r="BB44" s="1730"/>
      <c r="BC44" s="1731"/>
      <c r="BD44" s="1732"/>
      <c r="BE44" s="1722">
        <f t="shared" si="1"/>
        <v>0</v>
      </c>
      <c r="BF44" s="1730"/>
      <c r="BG44" s="1755"/>
      <c r="BH44" s="1755"/>
      <c r="BI44" s="1731"/>
      <c r="BJ44" s="1732"/>
      <c r="BK44" s="1730"/>
      <c r="BL44" s="1755"/>
      <c r="BM44" s="1755"/>
      <c r="BN44" s="1731"/>
      <c r="BO44" s="1732"/>
      <c r="BP44" s="1730"/>
      <c r="BQ44" s="1755"/>
      <c r="BR44" s="1755"/>
      <c r="BS44" s="1731"/>
      <c r="BT44" s="1732"/>
      <c r="BU44" s="1730"/>
      <c r="BV44" s="1755"/>
      <c r="BW44" s="1755"/>
      <c r="BX44" s="1731"/>
      <c r="BY44" s="1732"/>
      <c r="BZ44" s="1730"/>
      <c r="CA44" s="1755"/>
      <c r="CB44" s="1755"/>
      <c r="CC44" s="1731"/>
      <c r="CD44" s="1732"/>
      <c r="CE44" s="1730"/>
      <c r="CF44" s="1755"/>
      <c r="CG44" s="1755"/>
      <c r="CH44" s="1731"/>
      <c r="CI44" s="1732"/>
      <c r="CJ44" s="1730"/>
      <c r="CK44" s="1731"/>
      <c r="CL44" s="1731"/>
      <c r="CM44" s="1732"/>
      <c r="CN44" s="1723">
        <f t="shared" si="2"/>
        <v>0</v>
      </c>
      <c r="CO44" s="1720">
        <f t="shared" si="3"/>
        <v>0</v>
      </c>
    </row>
    <row r="45" spans="2:93" ht="14.25" thickBot="1">
      <c r="B45" s="506">
        <v>34</v>
      </c>
      <c r="C45" s="1846"/>
      <c r="D45" s="1740"/>
      <c r="E45" s="1764"/>
      <c r="F45" s="1764"/>
      <c r="G45" s="1741"/>
      <c r="H45" s="1742"/>
      <c r="I45" s="1740"/>
      <c r="J45" s="1764"/>
      <c r="K45" s="1764"/>
      <c r="L45" s="1741"/>
      <c r="M45" s="1742"/>
      <c r="N45" s="1740"/>
      <c r="O45" s="1764"/>
      <c r="P45" s="1764"/>
      <c r="Q45" s="1741"/>
      <c r="R45" s="1742"/>
      <c r="S45" s="1740"/>
      <c r="T45" s="1764"/>
      <c r="U45" s="1764"/>
      <c r="V45" s="1741"/>
      <c r="W45" s="1742"/>
      <c r="X45" s="1740"/>
      <c r="Y45" s="1764"/>
      <c r="Z45" s="1764"/>
      <c r="AA45" s="1741"/>
      <c r="AB45" s="1742"/>
      <c r="AC45" s="1740"/>
      <c r="AD45" s="1764"/>
      <c r="AE45" s="1764"/>
      <c r="AF45" s="1741"/>
      <c r="AG45" s="1742"/>
      <c r="AH45" s="1740"/>
      <c r="AI45" s="1764"/>
      <c r="AJ45" s="1764"/>
      <c r="AK45" s="1741"/>
      <c r="AL45" s="1742"/>
      <c r="AM45" s="1740"/>
      <c r="AN45" s="1764"/>
      <c r="AO45" s="1764"/>
      <c r="AP45" s="1741"/>
      <c r="AQ45" s="1742"/>
      <c r="AR45" s="1740"/>
      <c r="AS45" s="1764"/>
      <c r="AT45" s="1764"/>
      <c r="AU45" s="1741"/>
      <c r="AV45" s="1742"/>
      <c r="AW45" s="1740"/>
      <c r="AX45" s="1764"/>
      <c r="AY45" s="1764"/>
      <c r="AZ45" s="1741"/>
      <c r="BA45" s="1742"/>
      <c r="BB45" s="1740"/>
      <c r="BC45" s="1741"/>
      <c r="BD45" s="1742"/>
      <c r="BE45" s="1713">
        <f t="shared" si="1"/>
        <v>0</v>
      </c>
      <c r="BF45" s="1740"/>
      <c r="BG45" s="1764"/>
      <c r="BH45" s="1764"/>
      <c r="BI45" s="1741"/>
      <c r="BJ45" s="1742"/>
      <c r="BK45" s="1740"/>
      <c r="BL45" s="1764"/>
      <c r="BM45" s="1764"/>
      <c r="BN45" s="1741"/>
      <c r="BO45" s="1742"/>
      <c r="BP45" s="1740"/>
      <c r="BQ45" s="1764"/>
      <c r="BR45" s="1764"/>
      <c r="BS45" s="1741"/>
      <c r="BT45" s="1742"/>
      <c r="BU45" s="1740"/>
      <c r="BV45" s="1764"/>
      <c r="BW45" s="1764"/>
      <c r="BX45" s="1741"/>
      <c r="BY45" s="1742"/>
      <c r="BZ45" s="1740"/>
      <c r="CA45" s="1764"/>
      <c r="CB45" s="1764"/>
      <c r="CC45" s="1741"/>
      <c r="CD45" s="1742"/>
      <c r="CE45" s="1740"/>
      <c r="CF45" s="1764"/>
      <c r="CG45" s="1764"/>
      <c r="CH45" s="1741"/>
      <c r="CI45" s="1742"/>
      <c r="CJ45" s="1740"/>
      <c r="CK45" s="1741"/>
      <c r="CL45" s="1741"/>
      <c r="CM45" s="1742"/>
      <c r="CN45" s="1724">
        <f t="shared" si="2"/>
        <v>0</v>
      </c>
      <c r="CO45" s="1721">
        <f t="shared" si="3"/>
        <v>0</v>
      </c>
    </row>
    <row r="46" spans="2:93" ht="23.25" customHeight="1">
      <c r="B46" s="505"/>
    </row>
    <row r="47" spans="2:93">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row>
    <row r="48" spans="2:93">
      <c r="C48" s="2"/>
      <c r="D48" s="479"/>
      <c r="E48" s="479"/>
      <c r="F48" s="479"/>
      <c r="G48" s="479"/>
      <c r="H48" s="479"/>
      <c r="I48" s="479"/>
      <c r="J48" s="479"/>
      <c r="K48" s="479"/>
      <c r="L48" s="479"/>
      <c r="M48" s="479"/>
      <c r="N48" s="479"/>
      <c r="O48" s="479"/>
      <c r="P48" s="479"/>
      <c r="Q48" s="479"/>
      <c r="R48" s="479"/>
      <c r="S48" s="479"/>
      <c r="T48" s="479"/>
      <c r="U48" s="479"/>
      <c r="V48" s="479"/>
      <c r="W48" s="479"/>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c r="CB48" s="2"/>
      <c r="CC48" s="2"/>
      <c r="CD48" s="2"/>
      <c r="CE48" s="2"/>
      <c r="CF48" s="2"/>
      <c r="CG48" s="2"/>
      <c r="CH48" s="2"/>
      <c r="CI48" s="2"/>
      <c r="CJ48" s="2"/>
      <c r="CK48" s="2"/>
      <c r="CL48" s="2"/>
      <c r="CM48" s="2"/>
      <c r="CN48" s="2"/>
      <c r="CO48" s="2"/>
    </row>
    <row r="49" spans="3:93">
      <c r="C49" s="2"/>
      <c r="D49" s="480"/>
      <c r="E49" s="480"/>
      <c r="F49" s="480"/>
      <c r="G49" s="480"/>
      <c r="H49" s="480"/>
      <c r="I49" s="480"/>
      <c r="J49" s="480"/>
      <c r="K49" s="480"/>
      <c r="L49" s="480"/>
      <c r="M49" s="480"/>
      <c r="N49" s="480"/>
      <c r="O49" s="480"/>
      <c r="P49" s="480"/>
      <c r="Q49" s="480"/>
      <c r="R49" s="480"/>
      <c r="S49" s="480"/>
      <c r="T49" s="480"/>
      <c r="U49" s="480"/>
      <c r="V49" s="480"/>
      <c r="W49" s="480"/>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c r="CA49" s="2"/>
      <c r="CB49" s="2"/>
      <c r="CC49" s="2"/>
      <c r="CD49" s="2"/>
      <c r="CE49" s="2"/>
      <c r="CF49" s="2"/>
      <c r="CG49" s="2"/>
      <c r="CH49" s="2"/>
      <c r="CI49" s="2"/>
      <c r="CJ49" s="2"/>
      <c r="CK49" s="2"/>
      <c r="CL49" s="2"/>
      <c r="CM49" s="2"/>
      <c r="CN49" s="2"/>
      <c r="CO49" s="2"/>
    </row>
    <row r="50" spans="3:93">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c r="CB50" s="2"/>
      <c r="CC50" s="2"/>
      <c r="CD50" s="2"/>
      <c r="CE50" s="2"/>
      <c r="CF50" s="2"/>
      <c r="CG50" s="2"/>
      <c r="CH50" s="2"/>
      <c r="CI50" s="2"/>
      <c r="CJ50" s="2"/>
      <c r="CK50" s="2"/>
      <c r="CL50" s="2"/>
      <c r="CM50" s="2"/>
      <c r="CN50" s="2"/>
      <c r="CO50" s="2"/>
    </row>
  </sheetData>
  <sheetProtection algorithmName="SHA-512" hashValue="8jiGgmUi6qZJqIVrUcdoNyEcZdWoT/VSWFE9NeCG/J8I54Ehqn6hRTVGu560gwYKuohgl5C6M+mqOthxml06Wg==" saltValue="MQL1tuLAaEalgBVEFNWPjg==" spinCount="100000" sheet="1" objects="1" scenarios="1"/>
  <mergeCells count="80">
    <mergeCell ref="BF4:CN5"/>
    <mergeCell ref="BP7:BT7"/>
    <mergeCell ref="BP6:BT6"/>
    <mergeCell ref="BK7:BO7"/>
    <mergeCell ref="BK6:BO6"/>
    <mergeCell ref="CE7:CI7"/>
    <mergeCell ref="CE6:CI6"/>
    <mergeCell ref="BZ7:CD7"/>
    <mergeCell ref="BZ6:CD6"/>
    <mergeCell ref="BF6:BJ6"/>
    <mergeCell ref="BP10:BT10"/>
    <mergeCell ref="BK10:BO10"/>
    <mergeCell ref="CO10:CO11"/>
    <mergeCell ref="CN10:CN11"/>
    <mergeCell ref="BK8:BO8"/>
    <mergeCell ref="CE8:CI8"/>
    <mergeCell ref="BZ8:CD8"/>
    <mergeCell ref="CJ10:CM10"/>
    <mergeCell ref="CE10:CI10"/>
    <mergeCell ref="BZ10:CD10"/>
    <mergeCell ref="BU10:BY10"/>
    <mergeCell ref="BP8:BT8"/>
    <mergeCell ref="BF10:BJ10"/>
    <mergeCell ref="BB10:BD10"/>
    <mergeCell ref="AW8:BA8"/>
    <mergeCell ref="BF8:BJ8"/>
    <mergeCell ref="BF7:BJ7"/>
    <mergeCell ref="AR8:AV8"/>
    <mergeCell ref="AW10:BA10"/>
    <mergeCell ref="AW7:BA7"/>
    <mergeCell ref="AW6:BA6"/>
    <mergeCell ref="BE10:BE11"/>
    <mergeCell ref="I10:M10"/>
    <mergeCell ref="AR10:AV10"/>
    <mergeCell ref="AR7:AV7"/>
    <mergeCell ref="AR6:AV6"/>
    <mergeCell ref="AM10:AQ10"/>
    <mergeCell ref="AM7:AQ7"/>
    <mergeCell ref="AM6:AQ6"/>
    <mergeCell ref="N6:R6"/>
    <mergeCell ref="N10:R10"/>
    <mergeCell ref="I7:M7"/>
    <mergeCell ref="I6:M6"/>
    <mergeCell ref="X10:AB10"/>
    <mergeCell ref="S10:W10"/>
    <mergeCell ref="AC8:AG8"/>
    <mergeCell ref="AH8:AL8"/>
    <mergeCell ref="AM8:AQ8"/>
    <mergeCell ref="D3:CN3"/>
    <mergeCell ref="D4:BE4"/>
    <mergeCell ref="BU7:BY7"/>
    <mergeCell ref="BU6:BY6"/>
    <mergeCell ref="D5:AG5"/>
    <mergeCell ref="AH5:BE5"/>
    <mergeCell ref="BB6:BD9"/>
    <mergeCell ref="BE6:BE9"/>
    <mergeCell ref="CJ6:CM9"/>
    <mergeCell ref="CN6:CN9"/>
    <mergeCell ref="BU8:BY8"/>
    <mergeCell ref="D8:H8"/>
    <mergeCell ref="I8:M8"/>
    <mergeCell ref="N8:R8"/>
    <mergeCell ref="S8:W8"/>
    <mergeCell ref="X8:AB8"/>
    <mergeCell ref="D6:H6"/>
    <mergeCell ref="D7:H7"/>
    <mergeCell ref="CO3:CO9"/>
    <mergeCell ref="CM2:CO2"/>
    <mergeCell ref="D10:H10"/>
    <mergeCell ref="AH7:AL7"/>
    <mergeCell ref="AH6:AL6"/>
    <mergeCell ref="AC7:AG7"/>
    <mergeCell ref="AC6:AG6"/>
    <mergeCell ref="X7:AB7"/>
    <mergeCell ref="X6:AB6"/>
    <mergeCell ref="S7:W7"/>
    <mergeCell ref="S6:W6"/>
    <mergeCell ref="N7:R7"/>
    <mergeCell ref="AH10:AL10"/>
    <mergeCell ref="AC10:AG10"/>
  </mergeCells>
  <phoneticPr fontId="12" type="noConversion"/>
  <printOptions horizontalCentered="1"/>
  <pageMargins left="0.19685039370078741" right="0.11811023622047245" top="1.0629921259842521" bottom="0.98425196850393704" header="0.51181102362204722" footer="0.51181102362204722"/>
  <pageSetup paperSize="9" scale="53" orientation="landscape" horizontalDpi="4294967293" verticalDpi="4294967293" r:id="rId1"/>
  <headerFooter alignWithMargins="0">
    <oddFooter>&amp;L&amp;7CEA - arkusz organizacyjny na rok szkolny 2022/2023    nr teczki: &amp;F</oddFooter>
  </headerFooter>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1000-000000000000}">
          <x14:formula1>
            <xm:f>słownik!$A$2:$A$148</xm:f>
          </x14:formula1>
          <xm:sqref>C32:C45</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Arkusz40">
    <tabColor theme="3" tint="0.59999389629810485"/>
    <pageSetUpPr fitToPage="1"/>
  </sheetPr>
  <dimension ref="B1:DK87"/>
  <sheetViews>
    <sheetView showGridLines="0" view="pageBreakPreview" zoomScale="90" zoomScaleNormal="80" zoomScaleSheetLayoutView="90" workbookViewId="0">
      <selection activeCell="AL25" sqref="AL25"/>
    </sheetView>
  </sheetViews>
  <sheetFormatPr defaultRowHeight="12.75"/>
  <cols>
    <col min="1" max="1" width="4.7109375" customWidth="1"/>
    <col min="2" max="2" width="4.42578125" customWidth="1"/>
    <col min="3" max="3" width="33.85546875" customWidth="1"/>
    <col min="4" max="63" width="2.5703125" customWidth="1"/>
    <col min="64" max="64" width="8" customWidth="1"/>
    <col min="65" max="113" width="2.5703125" customWidth="1"/>
    <col min="114" max="114" width="7" customWidth="1"/>
    <col min="115" max="115" width="9.42578125" customWidth="1"/>
  </cols>
  <sheetData>
    <row r="1" spans="2:115" ht="30.75" customHeight="1">
      <c r="B1" s="1728" t="s">
        <v>887</v>
      </c>
      <c r="C1" s="1689"/>
      <c r="D1" s="1689"/>
      <c r="E1" s="1689"/>
      <c r="F1" s="1689"/>
      <c r="G1" s="1689"/>
      <c r="H1" s="1689"/>
      <c r="I1" s="1689"/>
      <c r="J1" s="1689"/>
      <c r="K1" s="1689"/>
      <c r="L1" s="1689"/>
      <c r="M1" s="1689"/>
      <c r="N1" s="1689"/>
      <c r="O1" s="1689"/>
      <c r="P1" s="1689"/>
      <c r="Q1" s="1689"/>
      <c r="R1" s="1689"/>
      <c r="S1" s="1689"/>
      <c r="T1" s="1689"/>
      <c r="U1" s="1689"/>
      <c r="V1" s="1689"/>
      <c r="W1" s="1689"/>
      <c r="X1" s="1689"/>
      <c r="Y1" s="1689"/>
      <c r="Z1" s="1689"/>
      <c r="AA1" s="1689"/>
      <c r="AB1" s="1689"/>
      <c r="AC1" s="1689"/>
      <c r="AD1" s="1689"/>
      <c r="AE1" s="1689"/>
      <c r="AF1" s="1689"/>
      <c r="AG1" s="1689"/>
      <c r="AH1" s="1689"/>
      <c r="AI1" s="1689"/>
      <c r="AJ1" s="1689"/>
      <c r="AK1" s="1689"/>
      <c r="AL1" s="1689"/>
      <c r="AM1" s="1689"/>
      <c r="AN1" s="1689"/>
      <c r="AO1" s="1689"/>
      <c r="AP1" s="1689"/>
      <c r="AQ1" s="1689"/>
      <c r="AR1" s="1689"/>
      <c r="AS1" s="1689"/>
      <c r="AT1" s="1689"/>
      <c r="AU1" s="1689"/>
      <c r="AV1" s="1689"/>
      <c r="AW1" s="1689"/>
      <c r="AX1" s="1689"/>
      <c r="AY1" s="1689"/>
      <c r="AZ1" s="1689"/>
      <c r="BA1" s="1689"/>
      <c r="BB1" s="1689"/>
      <c r="BC1" s="1689"/>
      <c r="BD1" s="1689"/>
      <c r="BE1" s="1689"/>
      <c r="BF1" s="1689"/>
      <c r="BG1" s="1689"/>
      <c r="BH1" s="1689"/>
      <c r="BI1" s="1689"/>
      <c r="BJ1" s="1689"/>
      <c r="BK1" s="1689"/>
      <c r="BL1" s="1689"/>
      <c r="BM1" s="1689"/>
      <c r="BN1" s="1689"/>
      <c r="BO1" s="1689"/>
      <c r="BP1" s="1689"/>
      <c r="BQ1" s="1689"/>
      <c r="BR1" s="1689"/>
      <c r="BS1" s="1689"/>
      <c r="BT1" s="1689"/>
      <c r="BU1" s="1689"/>
      <c r="BV1" s="1689"/>
      <c r="BW1" s="1689"/>
      <c r="BX1" s="1689"/>
      <c r="BY1" s="1689"/>
      <c r="BZ1" s="1689"/>
      <c r="CA1" s="1689"/>
      <c r="CB1" s="1689"/>
      <c r="CC1" s="1689"/>
      <c r="CD1" s="1689"/>
      <c r="CE1" s="1689"/>
      <c r="CF1" s="1689"/>
      <c r="CG1" s="1689"/>
      <c r="CH1" s="1689"/>
      <c r="CI1" s="1689"/>
      <c r="CJ1" s="1689"/>
      <c r="CK1" s="1689"/>
      <c r="CL1" s="1689"/>
      <c r="CM1" s="1689"/>
      <c r="CN1" s="1689"/>
      <c r="CO1" s="1689"/>
      <c r="CP1" s="1689"/>
      <c r="CQ1" s="1689"/>
      <c r="CR1" s="1689"/>
      <c r="CS1" s="1689"/>
      <c r="CT1" s="1689"/>
      <c r="CU1" s="1689"/>
      <c r="CV1" s="1689"/>
      <c r="CW1" s="1689"/>
      <c r="CX1" s="1689"/>
      <c r="CY1" s="1689"/>
      <c r="CZ1" s="1689"/>
      <c r="DA1" s="1689"/>
      <c r="DB1" s="1689"/>
      <c r="DC1" s="1689"/>
      <c r="DD1" s="1689"/>
      <c r="DE1" s="1689"/>
      <c r="DF1" s="1689"/>
      <c r="DG1" s="1689"/>
      <c r="DH1" s="1689"/>
      <c r="DI1" s="1689"/>
      <c r="DJ1" s="1689"/>
      <c r="DK1" s="1689"/>
    </row>
    <row r="2" spans="2:115" ht="31.5" customHeight="1" thickBot="1">
      <c r="B2" s="215"/>
      <c r="C2" s="496" t="str">
        <f>wizyt!C3</f>
        <v>??</v>
      </c>
      <c r="D2" s="496"/>
      <c r="E2" s="496"/>
      <c r="F2" s="496"/>
      <c r="G2" s="496"/>
      <c r="H2" s="496"/>
      <c r="I2" s="496"/>
      <c r="J2" s="496"/>
      <c r="K2" s="496"/>
      <c r="P2" s="496"/>
      <c r="Q2" s="496"/>
      <c r="R2" s="496"/>
      <c r="S2" s="496"/>
      <c r="T2" s="496"/>
      <c r="U2" s="496"/>
      <c r="V2" s="496"/>
      <c r="W2" s="496"/>
      <c r="X2" s="496"/>
      <c r="Y2" s="496"/>
      <c r="Z2" s="496"/>
      <c r="AA2" s="496"/>
      <c r="AB2" s="496"/>
      <c r="AC2" s="496"/>
      <c r="AD2" s="496"/>
      <c r="AE2" s="496"/>
      <c r="AF2" s="496"/>
      <c r="AG2" s="496"/>
      <c r="AH2" s="496"/>
      <c r="AI2" s="496"/>
      <c r="AJ2" s="496"/>
      <c r="AK2" s="496"/>
      <c r="AL2" s="496"/>
      <c r="AM2" s="496"/>
      <c r="AN2" s="496"/>
      <c r="AO2" s="496"/>
      <c r="AP2" s="496"/>
      <c r="AQ2" s="496"/>
      <c r="AR2" s="496"/>
      <c r="AS2" s="496"/>
      <c r="AT2" s="496"/>
      <c r="AU2" s="496"/>
      <c r="AV2" s="496"/>
      <c r="AW2" s="496"/>
      <c r="AX2" s="496"/>
      <c r="AY2" s="496"/>
      <c r="AZ2" s="496"/>
      <c r="BA2" s="496"/>
      <c r="BB2" s="496"/>
      <c r="BC2" s="496"/>
      <c r="BD2" s="496"/>
      <c r="BE2" s="475"/>
      <c r="BF2" s="475"/>
      <c r="BG2" s="475"/>
      <c r="BH2" s="476"/>
      <c r="BI2" s="476"/>
      <c r="BJ2" s="476"/>
      <c r="BK2" s="1766" t="s">
        <v>878</v>
      </c>
      <c r="BL2" s="475" t="str">
        <f>wizyt!H3</f>
        <v>2022/2023</v>
      </c>
      <c r="BM2" s="475"/>
      <c r="BN2" s="475"/>
      <c r="BO2" s="475"/>
      <c r="BP2" s="475"/>
      <c r="BQ2" s="475"/>
      <c r="BR2" s="475"/>
      <c r="BS2" s="475"/>
      <c r="BT2" s="475"/>
      <c r="BU2" s="475"/>
      <c r="BV2" s="475"/>
      <c r="BW2" s="475"/>
      <c r="BX2" s="475"/>
      <c r="BY2" s="475"/>
      <c r="BZ2" s="475"/>
      <c r="CA2" s="475"/>
      <c r="CB2" s="475"/>
      <c r="CC2" s="475"/>
      <c r="CD2" s="475"/>
      <c r="CE2" s="475"/>
      <c r="CF2" s="475"/>
      <c r="CG2" s="475"/>
      <c r="CH2" s="475"/>
      <c r="CI2" s="475"/>
      <c r="CJ2" s="475"/>
      <c r="CK2" s="475"/>
      <c r="CL2" s="475"/>
      <c r="CM2" s="475"/>
      <c r="CN2" s="475"/>
      <c r="CO2" s="475"/>
      <c r="CP2" s="475"/>
      <c r="CQ2" s="475"/>
      <c r="CR2" s="475"/>
      <c r="CS2" s="475"/>
      <c r="CT2" s="475"/>
      <c r="CZ2" s="475"/>
      <c r="DA2" s="1193"/>
      <c r="DB2" s="477"/>
      <c r="DC2" s="477"/>
      <c r="DD2" s="1540" t="str">
        <f>wizyt!$B$1</f>
        <v/>
      </c>
      <c r="DE2" s="1540"/>
      <c r="DF2" s="1540"/>
      <c r="DG2" s="2605" t="str">
        <f>wizyt!$D$1</f>
        <v>.</v>
      </c>
      <c r="DH2" s="2605"/>
      <c r="DI2" s="2605"/>
      <c r="DJ2" s="2605"/>
      <c r="DK2" s="478"/>
    </row>
    <row r="3" spans="2:115" ht="28.5" customHeight="1" thickBot="1">
      <c r="B3" s="482"/>
      <c r="C3" s="1719" t="s">
        <v>888</v>
      </c>
      <c r="D3" s="2707" t="s">
        <v>991</v>
      </c>
      <c r="E3" s="2708"/>
      <c r="F3" s="2708"/>
      <c r="G3" s="2708"/>
      <c r="H3" s="2708"/>
      <c r="I3" s="2708"/>
      <c r="J3" s="2708"/>
      <c r="K3" s="2708"/>
      <c r="L3" s="2708"/>
      <c r="M3" s="2708"/>
      <c r="N3" s="2708"/>
      <c r="O3" s="2708"/>
      <c r="P3" s="2708"/>
      <c r="Q3" s="2708"/>
      <c r="R3" s="2708"/>
      <c r="S3" s="2708"/>
      <c r="T3" s="2708"/>
      <c r="U3" s="2708"/>
      <c r="V3" s="2708"/>
      <c r="W3" s="2708"/>
      <c r="X3" s="2708"/>
      <c r="Y3" s="2708"/>
      <c r="Z3" s="2708"/>
      <c r="AA3" s="2708"/>
      <c r="AB3" s="2708"/>
      <c r="AC3" s="2708"/>
      <c r="AD3" s="2708"/>
      <c r="AE3" s="2708"/>
      <c r="AF3" s="2708"/>
      <c r="AG3" s="2708"/>
      <c r="AH3" s="2708"/>
      <c r="AI3" s="2708"/>
      <c r="AJ3" s="2708"/>
      <c r="AK3" s="2708"/>
      <c r="AL3" s="2708"/>
      <c r="AM3" s="2708"/>
      <c r="AN3" s="2708"/>
      <c r="AO3" s="2708"/>
      <c r="AP3" s="2708"/>
      <c r="AQ3" s="2708"/>
      <c r="AR3" s="2708"/>
      <c r="AS3" s="2708"/>
      <c r="AT3" s="2708"/>
      <c r="AU3" s="2708"/>
      <c r="AV3" s="2708"/>
      <c r="AW3" s="2708"/>
      <c r="AX3" s="2708"/>
      <c r="AY3" s="2708"/>
      <c r="AZ3" s="2708"/>
      <c r="BA3" s="2708"/>
      <c r="BB3" s="2708"/>
      <c r="BC3" s="2708"/>
      <c r="BD3" s="2708"/>
      <c r="BE3" s="2708"/>
      <c r="BF3" s="2708"/>
      <c r="BG3" s="2708"/>
      <c r="BH3" s="2708"/>
      <c r="BI3" s="2708"/>
      <c r="BJ3" s="2708"/>
      <c r="BK3" s="2708"/>
      <c r="BL3" s="2708"/>
      <c r="BM3" s="2708"/>
      <c r="BN3" s="2708"/>
      <c r="BO3" s="2708"/>
      <c r="BP3" s="2708"/>
      <c r="BQ3" s="2708"/>
      <c r="BR3" s="2708"/>
      <c r="BS3" s="2708"/>
      <c r="BT3" s="2708"/>
      <c r="BU3" s="2708"/>
      <c r="BV3" s="2708"/>
      <c r="BW3" s="2708"/>
      <c r="BX3" s="2708"/>
      <c r="BY3" s="2708"/>
      <c r="BZ3" s="2708"/>
      <c r="CA3" s="2708"/>
      <c r="CB3" s="2708"/>
      <c r="CC3" s="2708"/>
      <c r="CD3" s="2708"/>
      <c r="CE3" s="2708"/>
      <c r="CF3" s="2708"/>
      <c r="CG3" s="2708"/>
      <c r="CH3" s="2708"/>
      <c r="CI3" s="2708"/>
      <c r="CJ3" s="2708"/>
      <c r="CK3" s="2708"/>
      <c r="CL3" s="2708"/>
      <c r="CM3" s="2708"/>
      <c r="CN3" s="2708"/>
      <c r="CO3" s="2708"/>
      <c r="CP3" s="2708"/>
      <c r="CQ3" s="2708"/>
      <c r="CR3" s="2708"/>
      <c r="CS3" s="2708"/>
      <c r="CT3" s="2708"/>
      <c r="CU3" s="2708"/>
      <c r="CV3" s="2708"/>
      <c r="CW3" s="2708"/>
      <c r="CX3" s="2708"/>
      <c r="CY3" s="2708"/>
      <c r="CZ3" s="2708"/>
      <c r="DA3" s="2708"/>
      <c r="DB3" s="2708"/>
      <c r="DC3" s="2708"/>
      <c r="DD3" s="2708"/>
      <c r="DE3" s="2708"/>
      <c r="DF3" s="2708"/>
      <c r="DG3" s="2708"/>
      <c r="DH3" s="2708"/>
      <c r="DI3" s="2708"/>
      <c r="DJ3" s="2727"/>
    </row>
    <row r="4" spans="2:115" ht="14.25" customHeight="1">
      <c r="B4" s="502"/>
      <c r="C4" s="499" t="s">
        <v>329</v>
      </c>
      <c r="D4" s="2728" t="s">
        <v>286</v>
      </c>
      <c r="E4" s="2728"/>
      <c r="F4" s="2728"/>
      <c r="G4" s="2728"/>
      <c r="H4" s="2728"/>
      <c r="I4" s="2728"/>
      <c r="J4" s="2728"/>
      <c r="K4" s="2728"/>
      <c r="L4" s="2728"/>
      <c r="M4" s="2728"/>
      <c r="N4" s="2728"/>
      <c r="O4" s="2728"/>
      <c r="P4" s="2728"/>
      <c r="Q4" s="2728"/>
      <c r="R4" s="2728"/>
      <c r="S4" s="2728"/>
      <c r="T4" s="2728"/>
      <c r="U4" s="2728"/>
      <c r="V4" s="2728"/>
      <c r="W4" s="2728"/>
      <c r="X4" s="2728"/>
      <c r="Y4" s="2728"/>
      <c r="Z4" s="2728"/>
      <c r="AA4" s="2728"/>
      <c r="AB4" s="2728"/>
      <c r="AC4" s="2728"/>
      <c r="AD4" s="2728"/>
      <c r="AE4" s="2728"/>
      <c r="AF4" s="2728"/>
      <c r="AG4" s="2728"/>
      <c r="AH4" s="2728"/>
      <c r="AI4" s="2728"/>
      <c r="AJ4" s="2728"/>
      <c r="AK4" s="2728"/>
      <c r="AL4" s="2728"/>
      <c r="AM4" s="2728"/>
      <c r="AN4" s="2728"/>
      <c r="AO4" s="2728"/>
      <c r="AP4" s="2728"/>
      <c r="AQ4" s="2728"/>
      <c r="AR4" s="2728"/>
      <c r="AS4" s="2728"/>
      <c r="AT4" s="2728"/>
      <c r="AU4" s="2728"/>
      <c r="AV4" s="2728"/>
      <c r="AW4" s="2728"/>
      <c r="AX4" s="2728"/>
      <c r="AY4" s="2728"/>
      <c r="AZ4" s="2728"/>
      <c r="BA4" s="2728"/>
      <c r="BB4" s="2728"/>
      <c r="BC4" s="2728"/>
      <c r="BD4" s="2728"/>
      <c r="BE4" s="2728"/>
      <c r="BF4" s="2728"/>
      <c r="BG4" s="2728"/>
      <c r="BH4" s="2728"/>
      <c r="BI4" s="2728"/>
      <c r="BJ4" s="2728"/>
      <c r="BK4" s="2728"/>
      <c r="BL4" s="2729"/>
      <c r="BM4" s="2736" t="s">
        <v>287</v>
      </c>
      <c r="BN4" s="2725"/>
      <c r="BO4" s="2725"/>
      <c r="BP4" s="2725"/>
      <c r="BQ4" s="2725"/>
      <c r="BR4" s="2725"/>
      <c r="BS4" s="2725"/>
      <c r="BT4" s="2725"/>
      <c r="BU4" s="2725"/>
      <c r="BV4" s="2725"/>
      <c r="BW4" s="2725"/>
      <c r="BX4" s="2725"/>
      <c r="BY4" s="2725"/>
      <c r="BZ4" s="2725"/>
      <c r="CA4" s="2725"/>
      <c r="CB4" s="2725"/>
      <c r="CC4" s="2725"/>
      <c r="CD4" s="2725"/>
      <c r="CE4" s="2725"/>
      <c r="CF4" s="2725"/>
      <c r="CG4" s="2725"/>
      <c r="CH4" s="2725"/>
      <c r="CI4" s="2725"/>
      <c r="CJ4" s="2725"/>
      <c r="CK4" s="2725"/>
      <c r="CL4" s="2725"/>
      <c r="CM4" s="2725"/>
      <c r="CN4" s="2725"/>
      <c r="CO4" s="2725"/>
      <c r="CP4" s="2725"/>
      <c r="CQ4" s="2725"/>
      <c r="CR4" s="2725"/>
      <c r="CS4" s="2725"/>
      <c r="CT4" s="2725"/>
      <c r="CU4" s="2725"/>
      <c r="CV4" s="2725"/>
      <c r="CW4" s="2725"/>
      <c r="CX4" s="2725"/>
      <c r="CY4" s="2725"/>
      <c r="CZ4" s="2725"/>
      <c r="DA4" s="2725"/>
      <c r="DB4" s="2725"/>
      <c r="DC4" s="2725"/>
      <c r="DD4" s="2725"/>
      <c r="DE4" s="2725"/>
      <c r="DF4" s="2725"/>
      <c r="DG4" s="2725"/>
      <c r="DH4" s="2725"/>
      <c r="DI4" s="2725"/>
      <c r="DJ4" s="2725"/>
      <c r="DK4" s="2733" t="s">
        <v>886</v>
      </c>
    </row>
    <row r="5" spans="2:115" ht="14.25" customHeight="1">
      <c r="B5" s="503"/>
      <c r="C5" s="500" t="s">
        <v>25</v>
      </c>
      <c r="D5" s="2661" t="s">
        <v>4</v>
      </c>
      <c r="E5" s="2662"/>
      <c r="F5" s="2662"/>
      <c r="G5" s="2662"/>
      <c r="H5" s="2662"/>
      <c r="I5" s="2662"/>
      <c r="J5" s="2663"/>
      <c r="K5" s="2661" t="s">
        <v>5</v>
      </c>
      <c r="L5" s="2662"/>
      <c r="M5" s="2662"/>
      <c r="N5" s="2662"/>
      <c r="O5" s="2662"/>
      <c r="P5" s="2662"/>
      <c r="Q5" s="2663"/>
      <c r="R5" s="2661" t="s">
        <v>6</v>
      </c>
      <c r="S5" s="2662"/>
      <c r="T5" s="2662"/>
      <c r="U5" s="2662"/>
      <c r="V5" s="2662"/>
      <c r="W5" s="2662"/>
      <c r="X5" s="2663"/>
      <c r="Y5" s="2661" t="s">
        <v>8</v>
      </c>
      <c r="Z5" s="2662"/>
      <c r="AA5" s="2662"/>
      <c r="AB5" s="2662"/>
      <c r="AC5" s="2662"/>
      <c r="AD5" s="2662"/>
      <c r="AE5" s="2663"/>
      <c r="AF5" s="2661" t="s">
        <v>7</v>
      </c>
      <c r="AG5" s="2662"/>
      <c r="AH5" s="2662"/>
      <c r="AI5" s="2662"/>
      <c r="AJ5" s="2662"/>
      <c r="AK5" s="2662"/>
      <c r="AL5" s="2663"/>
      <c r="AM5" s="2661" t="s">
        <v>9</v>
      </c>
      <c r="AN5" s="2662"/>
      <c r="AO5" s="2662"/>
      <c r="AP5" s="2662"/>
      <c r="AQ5" s="2662"/>
      <c r="AR5" s="2663"/>
      <c r="AS5" s="2661" t="s">
        <v>808</v>
      </c>
      <c r="AT5" s="2662"/>
      <c r="AU5" s="2662"/>
      <c r="AV5" s="2662"/>
      <c r="AW5" s="2662"/>
      <c r="AX5" s="2662"/>
      <c r="AY5" s="2663"/>
      <c r="AZ5" s="2661" t="s">
        <v>809</v>
      </c>
      <c r="BA5" s="2662"/>
      <c r="BB5" s="2662"/>
      <c r="BC5" s="2662"/>
      <c r="BD5" s="2662"/>
      <c r="BE5" s="2662"/>
      <c r="BF5" s="2663"/>
      <c r="BG5" s="2677" t="s">
        <v>992</v>
      </c>
      <c r="BH5" s="2678"/>
      <c r="BI5" s="2678"/>
      <c r="BJ5" s="2678"/>
      <c r="BK5" s="2679"/>
      <c r="BL5" s="2686" t="s">
        <v>884</v>
      </c>
      <c r="BM5" s="2622" t="s">
        <v>4</v>
      </c>
      <c r="BN5" s="2623"/>
      <c r="BO5" s="2623"/>
      <c r="BP5" s="2623"/>
      <c r="BQ5" s="2623"/>
      <c r="BR5" s="2624"/>
      <c r="BS5" s="2625"/>
      <c r="BT5" s="2664" t="s">
        <v>5</v>
      </c>
      <c r="BU5" s="2639"/>
      <c r="BV5" s="2639"/>
      <c r="BW5" s="2639"/>
      <c r="BX5" s="2639"/>
      <c r="BY5" s="2639"/>
      <c r="BZ5" s="2665"/>
      <c r="CA5" s="2664" t="s">
        <v>6</v>
      </c>
      <c r="CB5" s="2639"/>
      <c r="CC5" s="2639"/>
      <c r="CD5" s="2639"/>
      <c r="CE5" s="2639"/>
      <c r="CF5" s="2639"/>
      <c r="CG5" s="2665"/>
      <c r="CH5" s="2664" t="s">
        <v>8</v>
      </c>
      <c r="CI5" s="2639"/>
      <c r="CJ5" s="2639"/>
      <c r="CK5" s="2639"/>
      <c r="CL5" s="2639"/>
      <c r="CM5" s="2639"/>
      <c r="CN5" s="2665"/>
      <c r="CO5" s="2664" t="s">
        <v>7</v>
      </c>
      <c r="CP5" s="2639"/>
      <c r="CQ5" s="2639"/>
      <c r="CR5" s="2639"/>
      <c r="CS5" s="2639"/>
      <c r="CT5" s="2639"/>
      <c r="CU5" s="2665"/>
      <c r="CV5" s="2664" t="s">
        <v>9</v>
      </c>
      <c r="CW5" s="2639"/>
      <c r="CX5" s="2639"/>
      <c r="CY5" s="2639"/>
      <c r="CZ5" s="2639"/>
      <c r="DA5" s="2639"/>
      <c r="DB5" s="2665"/>
      <c r="DC5" s="2677" t="s">
        <v>992</v>
      </c>
      <c r="DD5" s="2678"/>
      <c r="DE5" s="2678"/>
      <c r="DF5" s="2678"/>
      <c r="DG5" s="2678"/>
      <c r="DH5" s="2678"/>
      <c r="DI5" s="2679"/>
      <c r="DJ5" s="2686" t="s">
        <v>885</v>
      </c>
      <c r="DK5" s="2734"/>
    </row>
    <row r="6" spans="2:115" ht="16.5" customHeight="1">
      <c r="B6" s="503"/>
      <c r="C6" s="500" t="s">
        <v>330</v>
      </c>
      <c r="D6" s="2658">
        <f>liczbaucz!C8</f>
        <v>0</v>
      </c>
      <c r="E6" s="2659"/>
      <c r="F6" s="2659"/>
      <c r="G6" s="2659"/>
      <c r="H6" s="2659"/>
      <c r="I6" s="2659"/>
      <c r="J6" s="2660"/>
      <c r="K6" s="2658">
        <f>liczbaucz!D8</f>
        <v>0</v>
      </c>
      <c r="L6" s="2659"/>
      <c r="M6" s="2659"/>
      <c r="N6" s="2659"/>
      <c r="O6" s="2659"/>
      <c r="P6" s="2659"/>
      <c r="Q6" s="2660"/>
      <c r="R6" s="2658">
        <f>liczbaucz!E8</f>
        <v>0</v>
      </c>
      <c r="S6" s="2659"/>
      <c r="T6" s="2659"/>
      <c r="U6" s="2659"/>
      <c r="V6" s="2659"/>
      <c r="W6" s="2659"/>
      <c r="X6" s="2660"/>
      <c r="Y6" s="2658">
        <f>liczbaucz!F8</f>
        <v>0</v>
      </c>
      <c r="Z6" s="2659"/>
      <c r="AA6" s="2659"/>
      <c r="AB6" s="2659"/>
      <c r="AC6" s="2659"/>
      <c r="AD6" s="2659"/>
      <c r="AE6" s="2660"/>
      <c r="AF6" s="2658">
        <f>liczbaucz!G8</f>
        <v>0</v>
      </c>
      <c r="AG6" s="2659"/>
      <c r="AH6" s="2659"/>
      <c r="AI6" s="2659"/>
      <c r="AJ6" s="2659"/>
      <c r="AK6" s="2659"/>
      <c r="AL6" s="2660"/>
      <c r="AM6" s="2658">
        <f>liczbaucz!H8</f>
        <v>0</v>
      </c>
      <c r="AN6" s="2659"/>
      <c r="AO6" s="2659"/>
      <c r="AP6" s="2659"/>
      <c r="AQ6" s="2659"/>
      <c r="AR6" s="2660"/>
      <c r="AS6" s="2658">
        <f>liczbaucz!I8</f>
        <v>0</v>
      </c>
      <c r="AT6" s="2659"/>
      <c r="AU6" s="2659"/>
      <c r="AV6" s="2659"/>
      <c r="AW6" s="2659"/>
      <c r="AX6" s="2659"/>
      <c r="AY6" s="2660"/>
      <c r="AZ6" s="2655">
        <f>liczbaucz!J8</f>
        <v>0</v>
      </c>
      <c r="BA6" s="2656"/>
      <c r="BB6" s="2656"/>
      <c r="BC6" s="2656"/>
      <c r="BD6" s="2656"/>
      <c r="BE6" s="2656"/>
      <c r="BF6" s="2657"/>
      <c r="BG6" s="2680"/>
      <c r="BH6" s="2681"/>
      <c r="BI6" s="2681"/>
      <c r="BJ6" s="2681"/>
      <c r="BK6" s="2682"/>
      <c r="BL6" s="2687"/>
      <c r="BM6" s="2610">
        <f>liczbaucz!K8+'liczbaucz dotychc'!C8</f>
        <v>0</v>
      </c>
      <c r="BN6" s="2611"/>
      <c r="BO6" s="2611"/>
      <c r="BP6" s="2611"/>
      <c r="BQ6" s="2611"/>
      <c r="BR6" s="2612"/>
      <c r="BS6" s="2613"/>
      <c r="BT6" s="2658">
        <f>liczbaucz!L8+'liczbaucz dotychc'!D8</f>
        <v>0</v>
      </c>
      <c r="BU6" s="2659"/>
      <c r="BV6" s="2659"/>
      <c r="BW6" s="2659"/>
      <c r="BX6" s="2659"/>
      <c r="BY6" s="2659"/>
      <c r="BZ6" s="2660"/>
      <c r="CA6" s="2658">
        <f>liczbaucz!M8+'liczbaucz dotychc'!E8</f>
        <v>0</v>
      </c>
      <c r="CB6" s="2659"/>
      <c r="CC6" s="2659"/>
      <c r="CD6" s="2659"/>
      <c r="CE6" s="2659"/>
      <c r="CF6" s="2659"/>
      <c r="CG6" s="2660"/>
      <c r="CH6" s="2658">
        <f>liczbaucz!N8+'liczbaucz dotychc'!F8</f>
        <v>0</v>
      </c>
      <c r="CI6" s="2659"/>
      <c r="CJ6" s="2659"/>
      <c r="CK6" s="2659"/>
      <c r="CL6" s="2659"/>
      <c r="CM6" s="2659"/>
      <c r="CN6" s="2660"/>
      <c r="CO6" s="2658">
        <f>'liczbaucz dotychc'!G8</f>
        <v>0</v>
      </c>
      <c r="CP6" s="2659"/>
      <c r="CQ6" s="2659"/>
      <c r="CR6" s="2659"/>
      <c r="CS6" s="2659"/>
      <c r="CT6" s="2659"/>
      <c r="CU6" s="2660"/>
      <c r="CV6" s="2658">
        <f>'liczbaucz dotychc'!H8</f>
        <v>0</v>
      </c>
      <c r="CW6" s="2659"/>
      <c r="CX6" s="2659"/>
      <c r="CY6" s="2659"/>
      <c r="CZ6" s="2659"/>
      <c r="DA6" s="2659"/>
      <c r="DB6" s="2660"/>
      <c r="DC6" s="2680"/>
      <c r="DD6" s="2681"/>
      <c r="DE6" s="2681"/>
      <c r="DF6" s="2681"/>
      <c r="DG6" s="2681"/>
      <c r="DH6" s="2681"/>
      <c r="DI6" s="2682"/>
      <c r="DJ6" s="2687"/>
      <c r="DK6" s="2734"/>
    </row>
    <row r="7" spans="2:115" ht="16.5" customHeight="1">
      <c r="B7" s="503"/>
      <c r="C7" s="498" t="s">
        <v>856</v>
      </c>
      <c r="D7" s="2658">
        <f>liczbaucz!C5</f>
        <v>0</v>
      </c>
      <c r="E7" s="2659"/>
      <c r="F7" s="2659"/>
      <c r="G7" s="2659"/>
      <c r="H7" s="2659"/>
      <c r="I7" s="2659"/>
      <c r="J7" s="2660"/>
      <c r="K7" s="2658">
        <f>liczbaucz!D5</f>
        <v>0</v>
      </c>
      <c r="L7" s="2659"/>
      <c r="M7" s="2659"/>
      <c r="N7" s="2659"/>
      <c r="O7" s="2659"/>
      <c r="P7" s="2659"/>
      <c r="Q7" s="2660"/>
      <c r="R7" s="2658">
        <f>liczbaucz!E5</f>
        <v>0</v>
      </c>
      <c r="S7" s="2659"/>
      <c r="T7" s="2659"/>
      <c r="U7" s="2659"/>
      <c r="V7" s="2659"/>
      <c r="W7" s="2659"/>
      <c r="X7" s="2660"/>
      <c r="Y7" s="2658">
        <f>liczbaucz!F5</f>
        <v>0</v>
      </c>
      <c r="Z7" s="2659"/>
      <c r="AA7" s="2659"/>
      <c r="AB7" s="2659"/>
      <c r="AC7" s="2659"/>
      <c r="AD7" s="2659"/>
      <c r="AE7" s="2660"/>
      <c r="AF7" s="2658">
        <f>liczbaucz!G5</f>
        <v>0</v>
      </c>
      <c r="AG7" s="2659"/>
      <c r="AH7" s="2659"/>
      <c r="AI7" s="2659"/>
      <c r="AJ7" s="2659"/>
      <c r="AK7" s="2659"/>
      <c r="AL7" s="2660"/>
      <c r="AM7" s="2658">
        <f>liczbaucz!H5</f>
        <v>0</v>
      </c>
      <c r="AN7" s="2659"/>
      <c r="AO7" s="2659"/>
      <c r="AP7" s="2659"/>
      <c r="AQ7" s="2659"/>
      <c r="AR7" s="2660"/>
      <c r="AS7" s="2658">
        <f>liczbaucz!I5</f>
        <v>0</v>
      </c>
      <c r="AT7" s="2659"/>
      <c r="AU7" s="2659"/>
      <c r="AV7" s="2659"/>
      <c r="AW7" s="2659"/>
      <c r="AX7" s="2659"/>
      <c r="AY7" s="2660"/>
      <c r="AZ7" s="2658">
        <f>liczbaucz!J5</f>
        <v>0</v>
      </c>
      <c r="BA7" s="2659"/>
      <c r="BB7" s="2659"/>
      <c r="BC7" s="2659"/>
      <c r="BD7" s="2659"/>
      <c r="BE7" s="2659"/>
      <c r="BF7" s="2660"/>
      <c r="BG7" s="2680"/>
      <c r="BH7" s="2681"/>
      <c r="BI7" s="2681"/>
      <c r="BJ7" s="2681"/>
      <c r="BK7" s="2682"/>
      <c r="BL7" s="2687"/>
      <c r="BM7" s="2610">
        <f>liczbaucz!K5+'liczbaucz dotychc'!C5</f>
        <v>0</v>
      </c>
      <c r="BN7" s="2611"/>
      <c r="BO7" s="2611"/>
      <c r="BP7" s="2611"/>
      <c r="BQ7" s="2611"/>
      <c r="BR7" s="2612"/>
      <c r="BS7" s="2613"/>
      <c r="BT7" s="2658">
        <f>liczbaucz!L5+'liczbaucz dotychc'!D5</f>
        <v>0</v>
      </c>
      <c r="BU7" s="2659"/>
      <c r="BV7" s="2659"/>
      <c r="BW7" s="2659"/>
      <c r="BX7" s="2659"/>
      <c r="BY7" s="2659"/>
      <c r="BZ7" s="2660"/>
      <c r="CA7" s="2658">
        <f>liczbaucz!M5+'liczbaucz dotychc'!E5</f>
        <v>0</v>
      </c>
      <c r="CB7" s="2659"/>
      <c r="CC7" s="2659"/>
      <c r="CD7" s="2659"/>
      <c r="CE7" s="2659"/>
      <c r="CF7" s="2659"/>
      <c r="CG7" s="2660"/>
      <c r="CH7" s="2658">
        <f>liczbaucz!N5+'liczbaucz dotychc'!F5</f>
        <v>0</v>
      </c>
      <c r="CI7" s="2659"/>
      <c r="CJ7" s="2659"/>
      <c r="CK7" s="2659"/>
      <c r="CL7" s="2659"/>
      <c r="CM7" s="2659"/>
      <c r="CN7" s="2660"/>
      <c r="CO7" s="2658">
        <f>'liczbaucz dotychc'!G5</f>
        <v>0</v>
      </c>
      <c r="CP7" s="2659"/>
      <c r="CQ7" s="2659"/>
      <c r="CR7" s="2659"/>
      <c r="CS7" s="2659"/>
      <c r="CT7" s="2659"/>
      <c r="CU7" s="2660"/>
      <c r="CV7" s="2658">
        <f>'liczbaucz dotychc'!H5</f>
        <v>0</v>
      </c>
      <c r="CW7" s="2659"/>
      <c r="CX7" s="2659"/>
      <c r="CY7" s="2659"/>
      <c r="CZ7" s="2659"/>
      <c r="DA7" s="2659"/>
      <c r="DB7" s="2660"/>
      <c r="DC7" s="2680"/>
      <c r="DD7" s="2681"/>
      <c r="DE7" s="2681"/>
      <c r="DF7" s="2681"/>
      <c r="DG7" s="2681"/>
      <c r="DH7" s="2681"/>
      <c r="DI7" s="2682"/>
      <c r="DJ7" s="2687"/>
      <c r="DK7" s="2734"/>
    </row>
    <row r="8" spans="2:115" ht="16.5" customHeight="1">
      <c r="B8" s="1778"/>
      <c r="C8" s="1779" t="s">
        <v>889</v>
      </c>
      <c r="D8" s="1787"/>
      <c r="E8" s="1790"/>
      <c r="F8" s="1790"/>
      <c r="G8" s="1790"/>
      <c r="H8" s="1790"/>
      <c r="I8" s="1788"/>
      <c r="J8" s="1789"/>
      <c r="K8" s="1787"/>
      <c r="L8" s="1788"/>
      <c r="M8" s="1791"/>
      <c r="N8" s="1791"/>
      <c r="O8" s="1791"/>
      <c r="P8" s="1791"/>
      <c r="Q8" s="1789"/>
      <c r="R8" s="1787"/>
      <c r="S8" s="1790"/>
      <c r="T8" s="1790"/>
      <c r="U8" s="1790"/>
      <c r="V8" s="1790"/>
      <c r="W8" s="1788"/>
      <c r="X8" s="1789"/>
      <c r="Y8" s="1787"/>
      <c r="Z8" s="1790"/>
      <c r="AA8" s="1790"/>
      <c r="AB8" s="1790"/>
      <c r="AC8" s="1790"/>
      <c r="AD8" s="1788"/>
      <c r="AE8" s="1789"/>
      <c r="AF8" s="1787"/>
      <c r="AG8" s="1790"/>
      <c r="AH8" s="1790"/>
      <c r="AI8" s="1790"/>
      <c r="AJ8" s="1790"/>
      <c r="AK8" s="1788"/>
      <c r="AL8" s="1789"/>
      <c r="AM8" s="1787"/>
      <c r="AN8" s="1790"/>
      <c r="AO8" s="1790"/>
      <c r="AP8" s="1790"/>
      <c r="AQ8" s="1788"/>
      <c r="AR8" s="1789"/>
      <c r="AS8" s="1787"/>
      <c r="AT8" s="1790"/>
      <c r="AU8" s="1790"/>
      <c r="AV8" s="1790"/>
      <c r="AW8" s="1790"/>
      <c r="AX8" s="1788"/>
      <c r="AY8" s="1789"/>
      <c r="AZ8" s="1787"/>
      <c r="BA8" s="1790"/>
      <c r="BB8" s="1790"/>
      <c r="BC8" s="1790"/>
      <c r="BD8" s="1790"/>
      <c r="BE8" s="1788"/>
      <c r="BF8" s="1789"/>
      <c r="BG8" s="2683"/>
      <c r="BH8" s="2684"/>
      <c r="BI8" s="2684"/>
      <c r="BJ8" s="2684"/>
      <c r="BK8" s="2685"/>
      <c r="BL8" s="2688"/>
      <c r="BM8" s="1787"/>
      <c r="BN8" s="1790"/>
      <c r="BO8" s="1790"/>
      <c r="BP8" s="1790"/>
      <c r="BQ8" s="1790"/>
      <c r="BR8" s="1788"/>
      <c r="BS8" s="1789"/>
      <c r="BT8" s="1805"/>
      <c r="BU8" s="1788"/>
      <c r="BV8" s="1788"/>
      <c r="BW8" s="1788"/>
      <c r="BX8" s="1788"/>
      <c r="BY8" s="1791"/>
      <c r="BZ8" s="1789"/>
      <c r="CA8" s="1805"/>
      <c r="CB8" s="1788"/>
      <c r="CC8" s="1790"/>
      <c r="CD8" s="1790"/>
      <c r="CE8" s="1790"/>
      <c r="CF8" s="1788"/>
      <c r="CG8" s="1789"/>
      <c r="CH8" s="1805"/>
      <c r="CI8" s="1788"/>
      <c r="CJ8" s="1790"/>
      <c r="CK8" s="1790"/>
      <c r="CL8" s="1790"/>
      <c r="CM8" s="1788"/>
      <c r="CN8" s="1789"/>
      <c r="CO8" s="1787"/>
      <c r="CP8" s="1790"/>
      <c r="CQ8" s="1790"/>
      <c r="CR8" s="1790"/>
      <c r="CS8" s="1790"/>
      <c r="CT8" s="1788"/>
      <c r="CU8" s="1789"/>
      <c r="CV8" s="1787"/>
      <c r="CW8" s="1790"/>
      <c r="CX8" s="1790"/>
      <c r="CY8" s="1790"/>
      <c r="CZ8" s="1790"/>
      <c r="DA8" s="1788"/>
      <c r="DB8" s="1789"/>
      <c r="DC8" s="2683"/>
      <c r="DD8" s="2684"/>
      <c r="DE8" s="2684"/>
      <c r="DF8" s="2684"/>
      <c r="DG8" s="2684"/>
      <c r="DH8" s="2684"/>
      <c r="DI8" s="2685"/>
      <c r="DJ8" s="2688"/>
      <c r="DK8" s="2735"/>
    </row>
    <row r="9" spans="2:115" ht="16.5" customHeight="1">
      <c r="B9" s="1778"/>
      <c r="C9" s="1779" t="s">
        <v>883</v>
      </c>
      <c r="D9" s="2666">
        <f>COUNTA(D11:J15,D17:J76)+D16</f>
        <v>0</v>
      </c>
      <c r="E9" s="2667"/>
      <c r="F9" s="2667"/>
      <c r="G9" s="2667"/>
      <c r="H9" s="2667"/>
      <c r="I9" s="2667"/>
      <c r="J9" s="2668"/>
      <c r="K9" s="2666">
        <f t="shared" ref="K9" si="0">COUNTA(K11:Q15,K17:Q76)+K16</f>
        <v>0</v>
      </c>
      <c r="L9" s="2667"/>
      <c r="M9" s="2667"/>
      <c r="N9" s="2667"/>
      <c r="O9" s="2667"/>
      <c r="P9" s="2667"/>
      <c r="Q9" s="2668"/>
      <c r="R9" s="2666">
        <f>COUNTA(R11:X15,R17:X76)+R16</f>
        <v>0</v>
      </c>
      <c r="S9" s="2667"/>
      <c r="T9" s="2667"/>
      <c r="U9" s="2667"/>
      <c r="V9" s="2667"/>
      <c r="W9" s="2667"/>
      <c r="X9" s="2668"/>
      <c r="Y9" s="2666">
        <f>COUNTA(Y11:AE76)</f>
        <v>0</v>
      </c>
      <c r="Z9" s="2667"/>
      <c r="AA9" s="2667"/>
      <c r="AB9" s="2667"/>
      <c r="AC9" s="2667"/>
      <c r="AD9" s="2667"/>
      <c r="AE9" s="2668"/>
      <c r="AF9" s="2666">
        <f>COUNTA(AF11:AL76)</f>
        <v>0</v>
      </c>
      <c r="AG9" s="2667"/>
      <c r="AH9" s="2667"/>
      <c r="AI9" s="2667"/>
      <c r="AJ9" s="2667"/>
      <c r="AK9" s="2667"/>
      <c r="AL9" s="2668"/>
      <c r="AM9" s="2666">
        <f>SUM(AM11:AR76)</f>
        <v>0</v>
      </c>
      <c r="AN9" s="2667"/>
      <c r="AO9" s="2667"/>
      <c r="AP9" s="2667"/>
      <c r="AQ9" s="2667"/>
      <c r="AR9" s="2668"/>
      <c r="AS9" s="2666">
        <f>COUNTA(AS11:AY76)</f>
        <v>0</v>
      </c>
      <c r="AT9" s="2667"/>
      <c r="AU9" s="2667"/>
      <c r="AV9" s="2667"/>
      <c r="AW9" s="2667"/>
      <c r="AX9" s="2667"/>
      <c r="AY9" s="2668"/>
      <c r="AZ9" s="2666">
        <f>COUNTA(AZ11:BF76)</f>
        <v>0</v>
      </c>
      <c r="BA9" s="2667"/>
      <c r="BB9" s="2667"/>
      <c r="BC9" s="2667"/>
      <c r="BD9" s="2667"/>
      <c r="BE9" s="2667"/>
      <c r="BF9" s="2668"/>
      <c r="BG9" s="2666">
        <f>COUNTA(BG11:BK76)</f>
        <v>0</v>
      </c>
      <c r="BH9" s="2667"/>
      <c r="BI9" s="2667"/>
      <c r="BJ9" s="2667"/>
      <c r="BK9" s="2668"/>
      <c r="BL9" s="2620">
        <f>SUM(BL11:BL76)</f>
        <v>0</v>
      </c>
      <c r="BM9" s="2730">
        <f>COUNTA(BM11:BS76)</f>
        <v>0</v>
      </c>
      <c r="BN9" s="2731"/>
      <c r="BO9" s="2731"/>
      <c r="BP9" s="2731"/>
      <c r="BQ9" s="2731"/>
      <c r="BR9" s="2731"/>
      <c r="BS9" s="2732"/>
      <c r="BT9" s="2730">
        <f>COUNTA(BT11:BZ76)</f>
        <v>0</v>
      </c>
      <c r="BU9" s="2731"/>
      <c r="BV9" s="2731"/>
      <c r="BW9" s="2731"/>
      <c r="BX9" s="2731"/>
      <c r="BY9" s="2731"/>
      <c r="BZ9" s="2732"/>
      <c r="CA9" s="2730">
        <f>COUNTA(CA11:CG76)</f>
        <v>0</v>
      </c>
      <c r="CB9" s="2731"/>
      <c r="CC9" s="2731"/>
      <c r="CD9" s="2731"/>
      <c r="CE9" s="2731"/>
      <c r="CF9" s="2731"/>
      <c r="CG9" s="2732"/>
      <c r="CH9" s="2730">
        <f>COUNTA(CH11:CN76)</f>
        <v>0</v>
      </c>
      <c r="CI9" s="2731"/>
      <c r="CJ9" s="2731"/>
      <c r="CK9" s="2731"/>
      <c r="CL9" s="2731"/>
      <c r="CM9" s="2731"/>
      <c r="CN9" s="2732"/>
      <c r="CO9" s="2730">
        <f>COUNTA(CO11:CU76)</f>
        <v>0</v>
      </c>
      <c r="CP9" s="2731"/>
      <c r="CQ9" s="2731"/>
      <c r="CR9" s="2731"/>
      <c r="CS9" s="2731"/>
      <c r="CT9" s="2731"/>
      <c r="CU9" s="2732"/>
      <c r="CV9" s="2730">
        <f>COUNTA(CV11:DB76)</f>
        <v>0</v>
      </c>
      <c r="CW9" s="2731"/>
      <c r="CX9" s="2731"/>
      <c r="CY9" s="2731"/>
      <c r="CZ9" s="2731"/>
      <c r="DA9" s="2731"/>
      <c r="DB9" s="2732"/>
      <c r="DC9" s="2730">
        <f>COUNTA(DC11:DI76)</f>
        <v>0</v>
      </c>
      <c r="DD9" s="2731"/>
      <c r="DE9" s="2731"/>
      <c r="DF9" s="2731"/>
      <c r="DG9" s="2731"/>
      <c r="DH9" s="2731"/>
      <c r="DI9" s="2732"/>
      <c r="DJ9" s="2693">
        <f>SUM(DJ11:DJ76)</f>
        <v>0</v>
      </c>
      <c r="DK9" s="2737">
        <f>SUM(DK11:DK76)</f>
        <v>0</v>
      </c>
    </row>
    <row r="10" spans="2:115" ht="12.75" customHeight="1">
      <c r="B10" s="1775" t="s">
        <v>2</v>
      </c>
      <c r="C10" s="501" t="s">
        <v>892</v>
      </c>
      <c r="D10" s="1703">
        <v>1</v>
      </c>
      <c r="E10" s="1699">
        <v>2</v>
      </c>
      <c r="F10" s="1699">
        <v>3</v>
      </c>
      <c r="G10" s="1699">
        <v>4</v>
      </c>
      <c r="H10" s="1699">
        <v>5</v>
      </c>
      <c r="I10" s="1699">
        <v>6</v>
      </c>
      <c r="J10" s="1704">
        <v>7</v>
      </c>
      <c r="K10" s="1703">
        <v>1</v>
      </c>
      <c r="L10" s="1699">
        <v>2</v>
      </c>
      <c r="M10" s="1699">
        <v>3</v>
      </c>
      <c r="N10" s="1699">
        <v>4</v>
      </c>
      <c r="O10" s="1699">
        <v>5</v>
      </c>
      <c r="P10" s="1699">
        <v>6</v>
      </c>
      <c r="Q10" s="1704">
        <v>7</v>
      </c>
      <c r="R10" s="1703">
        <v>1</v>
      </c>
      <c r="S10" s="1699">
        <v>2</v>
      </c>
      <c r="T10" s="1699">
        <v>3</v>
      </c>
      <c r="U10" s="1699">
        <v>4</v>
      </c>
      <c r="V10" s="1699">
        <v>5</v>
      </c>
      <c r="W10" s="1699">
        <v>6</v>
      </c>
      <c r="X10" s="1704">
        <v>7</v>
      </c>
      <c r="Y10" s="1703">
        <v>1</v>
      </c>
      <c r="Z10" s="1699">
        <v>2</v>
      </c>
      <c r="AA10" s="1699">
        <v>3</v>
      </c>
      <c r="AB10" s="1699">
        <v>4</v>
      </c>
      <c r="AC10" s="1699">
        <v>5</v>
      </c>
      <c r="AD10" s="1699">
        <v>6</v>
      </c>
      <c r="AE10" s="1704">
        <v>7</v>
      </c>
      <c r="AF10" s="1703">
        <v>1</v>
      </c>
      <c r="AG10" s="1699">
        <v>2</v>
      </c>
      <c r="AH10" s="1699">
        <v>3</v>
      </c>
      <c r="AI10" s="1699">
        <v>4</v>
      </c>
      <c r="AJ10" s="1699">
        <v>5</v>
      </c>
      <c r="AK10" s="1699">
        <v>6</v>
      </c>
      <c r="AL10" s="1704">
        <v>7</v>
      </c>
      <c r="AM10" s="1703">
        <v>1</v>
      </c>
      <c r="AN10" s="1699">
        <v>2</v>
      </c>
      <c r="AO10" s="1699">
        <v>3</v>
      </c>
      <c r="AP10" s="1699">
        <v>4</v>
      </c>
      <c r="AQ10" s="1699">
        <v>5</v>
      </c>
      <c r="AR10" s="1699">
        <v>6</v>
      </c>
      <c r="AS10" s="1703">
        <v>1</v>
      </c>
      <c r="AT10" s="1699">
        <v>2</v>
      </c>
      <c r="AU10" s="1699">
        <v>3</v>
      </c>
      <c r="AV10" s="1699">
        <v>4</v>
      </c>
      <c r="AW10" s="1699">
        <v>5</v>
      </c>
      <c r="AX10" s="1699">
        <v>6</v>
      </c>
      <c r="AY10" s="1704">
        <v>7</v>
      </c>
      <c r="AZ10" s="1703">
        <v>1</v>
      </c>
      <c r="BA10" s="1699">
        <v>2</v>
      </c>
      <c r="BB10" s="1699">
        <v>3</v>
      </c>
      <c r="BC10" s="1699">
        <v>4</v>
      </c>
      <c r="BD10" s="1699">
        <v>5</v>
      </c>
      <c r="BE10" s="1699">
        <v>6</v>
      </c>
      <c r="BF10" s="1704">
        <v>7</v>
      </c>
      <c r="BG10" s="1703">
        <v>1</v>
      </c>
      <c r="BH10" s="1699">
        <v>2</v>
      </c>
      <c r="BI10" s="1699">
        <v>3</v>
      </c>
      <c r="BJ10" s="1699">
        <v>4</v>
      </c>
      <c r="BK10" s="1704">
        <v>5</v>
      </c>
      <c r="BL10" s="2621"/>
      <c r="BM10" s="1703">
        <v>1</v>
      </c>
      <c r="BN10" s="1699">
        <v>2</v>
      </c>
      <c r="BO10" s="1699">
        <v>3</v>
      </c>
      <c r="BP10" s="1699">
        <v>4</v>
      </c>
      <c r="BQ10" s="1699">
        <v>5</v>
      </c>
      <c r="BR10" s="1699">
        <v>6</v>
      </c>
      <c r="BS10" s="1704">
        <v>7</v>
      </c>
      <c r="BT10" s="1703">
        <v>1</v>
      </c>
      <c r="BU10" s="1699">
        <v>2</v>
      </c>
      <c r="BV10" s="1699">
        <v>3</v>
      </c>
      <c r="BW10" s="1699">
        <v>4</v>
      </c>
      <c r="BX10" s="1699">
        <v>5</v>
      </c>
      <c r="BY10" s="1699">
        <v>6</v>
      </c>
      <c r="BZ10" s="1704">
        <v>7</v>
      </c>
      <c r="CA10" s="1703">
        <v>1</v>
      </c>
      <c r="CB10" s="1699">
        <v>2</v>
      </c>
      <c r="CC10" s="1699">
        <v>3</v>
      </c>
      <c r="CD10" s="1699">
        <v>4</v>
      </c>
      <c r="CE10" s="1699">
        <v>5</v>
      </c>
      <c r="CF10" s="1699">
        <v>6</v>
      </c>
      <c r="CG10" s="1704">
        <v>7</v>
      </c>
      <c r="CH10" s="1703">
        <v>1</v>
      </c>
      <c r="CI10" s="1699">
        <v>2</v>
      </c>
      <c r="CJ10" s="1699">
        <v>3</v>
      </c>
      <c r="CK10" s="1699">
        <v>4</v>
      </c>
      <c r="CL10" s="1699">
        <v>5</v>
      </c>
      <c r="CM10" s="1699">
        <v>6</v>
      </c>
      <c r="CN10" s="1704">
        <v>7</v>
      </c>
      <c r="CO10" s="1703">
        <v>1</v>
      </c>
      <c r="CP10" s="1699">
        <v>2</v>
      </c>
      <c r="CQ10" s="1699">
        <v>3</v>
      </c>
      <c r="CR10" s="1699">
        <v>4</v>
      </c>
      <c r="CS10" s="1699">
        <v>5</v>
      </c>
      <c r="CT10" s="1699">
        <v>6</v>
      </c>
      <c r="CU10" s="1704">
        <v>7</v>
      </c>
      <c r="CV10" s="1703">
        <v>1</v>
      </c>
      <c r="CW10" s="1699">
        <v>2</v>
      </c>
      <c r="CX10" s="1699">
        <v>3</v>
      </c>
      <c r="CY10" s="1699">
        <v>4</v>
      </c>
      <c r="CZ10" s="1699">
        <v>5</v>
      </c>
      <c r="DA10" s="1699">
        <v>6</v>
      </c>
      <c r="DB10" s="1704">
        <v>7</v>
      </c>
      <c r="DC10" s="1703">
        <v>1</v>
      </c>
      <c r="DD10" s="1699">
        <v>2</v>
      </c>
      <c r="DE10" s="1699">
        <v>3</v>
      </c>
      <c r="DF10" s="1699">
        <v>4</v>
      </c>
      <c r="DG10" s="1699">
        <v>5</v>
      </c>
      <c r="DH10" s="1699">
        <v>6</v>
      </c>
      <c r="DI10" s="1704">
        <v>7</v>
      </c>
      <c r="DJ10" s="2668"/>
      <c r="DK10" s="2738"/>
    </row>
    <row r="11" spans="2:115" ht="13.5">
      <c r="B11" s="504">
        <v>1</v>
      </c>
      <c r="C11" s="497" t="s">
        <v>143</v>
      </c>
      <c r="D11" s="1730"/>
      <c r="E11" s="1731"/>
      <c r="F11" s="1731"/>
      <c r="G11" s="1731"/>
      <c r="H11" s="1731"/>
      <c r="I11" s="1731"/>
      <c r="J11" s="1732"/>
      <c r="K11" s="1730"/>
      <c r="L11" s="1731"/>
      <c r="M11" s="1731"/>
      <c r="N11" s="1731"/>
      <c r="O11" s="1731"/>
      <c r="P11" s="1731"/>
      <c r="Q11" s="1732"/>
      <c r="R11" s="1730"/>
      <c r="S11" s="1755"/>
      <c r="T11" s="1755"/>
      <c r="U11" s="1755"/>
      <c r="V11" s="1731"/>
      <c r="W11" s="1731"/>
      <c r="X11" s="1732"/>
      <c r="Y11" s="1730"/>
      <c r="Z11" s="1755"/>
      <c r="AA11" s="1755"/>
      <c r="AB11" s="1755"/>
      <c r="AC11" s="1731"/>
      <c r="AD11" s="1731"/>
      <c r="AE11" s="1732"/>
      <c r="AF11" s="1730"/>
      <c r="AG11" s="1731"/>
      <c r="AH11" s="1731"/>
      <c r="AI11" s="1731"/>
      <c r="AJ11" s="1731"/>
      <c r="AK11" s="1731"/>
      <c r="AL11" s="1732"/>
      <c r="AM11" s="1730"/>
      <c r="AN11" s="1731"/>
      <c r="AO11" s="1731"/>
      <c r="AP11" s="1731"/>
      <c r="AQ11" s="1731"/>
      <c r="AR11" s="1732"/>
      <c r="AS11" s="1730"/>
      <c r="AT11" s="1806"/>
      <c r="AU11" s="1731"/>
      <c r="AV11" s="1733"/>
      <c r="AW11" s="1733"/>
      <c r="AX11" s="1733"/>
      <c r="AY11" s="1732"/>
      <c r="AZ11" s="1734"/>
      <c r="BA11" s="1733"/>
      <c r="BB11" s="1733"/>
      <c r="BC11" s="1733"/>
      <c r="BD11" s="1733"/>
      <c r="BE11" s="1731"/>
      <c r="BF11" s="1732"/>
      <c r="BG11" s="1734"/>
      <c r="BH11" s="1733"/>
      <c r="BI11" s="1733"/>
      <c r="BJ11" s="1733"/>
      <c r="BK11" s="1732"/>
      <c r="BL11" s="1685">
        <f>COUNTA(D11:BK11)</f>
        <v>0</v>
      </c>
      <c r="BM11" s="1730"/>
      <c r="BN11" s="1755"/>
      <c r="BO11" s="1755"/>
      <c r="BP11" s="1755"/>
      <c r="BQ11" s="1755"/>
      <c r="BR11" s="1731"/>
      <c r="BS11" s="1732"/>
      <c r="BT11" s="1806"/>
      <c r="BU11" s="1731"/>
      <c r="BV11" s="1731"/>
      <c r="BW11" s="1731"/>
      <c r="BX11" s="1731"/>
      <c r="BY11" s="1733"/>
      <c r="BZ11" s="1732"/>
      <c r="CA11" s="1806"/>
      <c r="CB11" s="1731"/>
      <c r="CC11" s="1755"/>
      <c r="CD11" s="1755"/>
      <c r="CE11" s="1755"/>
      <c r="CF11" s="1731"/>
      <c r="CG11" s="1732"/>
      <c r="CH11" s="1806"/>
      <c r="CI11" s="1731"/>
      <c r="CJ11" s="1755"/>
      <c r="CK11" s="1755"/>
      <c r="CL11" s="1755"/>
      <c r="CM11" s="1731"/>
      <c r="CN11" s="1732"/>
      <c r="CO11" s="1730"/>
      <c r="CP11" s="1755"/>
      <c r="CQ11" s="1755"/>
      <c r="CR11" s="1755"/>
      <c r="CS11" s="1755"/>
      <c r="CT11" s="1731"/>
      <c r="CU11" s="1732"/>
      <c r="CV11" s="1730"/>
      <c r="CW11" s="1755"/>
      <c r="CX11" s="1755"/>
      <c r="CY11" s="1755"/>
      <c r="CZ11" s="1755"/>
      <c r="DA11" s="1731"/>
      <c r="DB11" s="1732"/>
      <c r="DC11" s="1730"/>
      <c r="DD11" s="1755"/>
      <c r="DE11" s="1755"/>
      <c r="DF11" s="1755"/>
      <c r="DG11" s="1731"/>
      <c r="DH11" s="1731"/>
      <c r="DI11" s="1732"/>
      <c r="DJ11" s="1685">
        <f t="shared" ref="DJ11:DJ42" si="1">COUNTA(BM11:DI11)</f>
        <v>0</v>
      </c>
      <c r="DK11" s="1720">
        <f t="shared" ref="DK11:DK42" si="2">BL11+DJ11</f>
        <v>0</v>
      </c>
    </row>
    <row r="12" spans="2:115" ht="13.5">
      <c r="B12" s="504">
        <v>2</v>
      </c>
      <c r="C12" s="497" t="s">
        <v>67</v>
      </c>
      <c r="D12" s="1730"/>
      <c r="E12" s="1731"/>
      <c r="F12" s="1731"/>
      <c r="G12" s="1731"/>
      <c r="H12" s="1731"/>
      <c r="I12" s="1731"/>
      <c r="J12" s="1732"/>
      <c r="K12" s="1730"/>
      <c r="L12" s="1731"/>
      <c r="M12" s="1731"/>
      <c r="N12" s="1731"/>
      <c r="O12" s="1731"/>
      <c r="P12" s="1731"/>
      <c r="Q12" s="1732"/>
      <c r="R12" s="1730"/>
      <c r="S12" s="1755"/>
      <c r="T12" s="1755"/>
      <c r="U12" s="1755"/>
      <c r="V12" s="1731"/>
      <c r="W12" s="1731"/>
      <c r="X12" s="1732"/>
      <c r="Y12" s="1730"/>
      <c r="Z12" s="1755"/>
      <c r="AA12" s="1755"/>
      <c r="AB12" s="1755"/>
      <c r="AC12" s="1731"/>
      <c r="AD12" s="1731"/>
      <c r="AE12" s="1732"/>
      <c r="AF12" s="1730"/>
      <c r="AG12" s="1731"/>
      <c r="AH12" s="1731"/>
      <c r="AI12" s="1731"/>
      <c r="AJ12" s="1731"/>
      <c r="AK12" s="1731"/>
      <c r="AL12" s="1732"/>
      <c r="AM12" s="1730"/>
      <c r="AN12" s="1731"/>
      <c r="AO12" s="1731"/>
      <c r="AP12" s="1731"/>
      <c r="AQ12" s="1731"/>
      <c r="AR12" s="1732"/>
      <c r="AS12" s="1730"/>
      <c r="AT12" s="1806"/>
      <c r="AU12" s="1731"/>
      <c r="AV12" s="1733"/>
      <c r="AW12" s="1733"/>
      <c r="AX12" s="1733"/>
      <c r="AY12" s="1732"/>
      <c r="AZ12" s="1734"/>
      <c r="BA12" s="1733"/>
      <c r="BB12" s="1733"/>
      <c r="BC12" s="1733"/>
      <c r="BD12" s="1733"/>
      <c r="BE12" s="1731"/>
      <c r="BF12" s="1732"/>
      <c r="BG12" s="1734"/>
      <c r="BH12" s="1733"/>
      <c r="BI12" s="1733"/>
      <c r="BJ12" s="1733"/>
      <c r="BK12" s="1732"/>
      <c r="BL12" s="1685">
        <f>COUNTA(D12:BK12)</f>
        <v>0</v>
      </c>
      <c r="BM12" s="1730"/>
      <c r="BN12" s="1755"/>
      <c r="BO12" s="1755"/>
      <c r="BP12" s="1755"/>
      <c r="BQ12" s="1755"/>
      <c r="BR12" s="1731"/>
      <c r="BS12" s="1732"/>
      <c r="BT12" s="1806"/>
      <c r="BU12" s="1731"/>
      <c r="BV12" s="1731"/>
      <c r="BW12" s="1731"/>
      <c r="BX12" s="1731"/>
      <c r="BY12" s="1733"/>
      <c r="BZ12" s="1732"/>
      <c r="CA12" s="1806"/>
      <c r="CB12" s="1731"/>
      <c r="CC12" s="1755"/>
      <c r="CD12" s="1755"/>
      <c r="CE12" s="1755"/>
      <c r="CF12" s="1731"/>
      <c r="CG12" s="1732"/>
      <c r="CH12" s="1806"/>
      <c r="CI12" s="1731"/>
      <c r="CJ12" s="1755"/>
      <c r="CK12" s="1755"/>
      <c r="CL12" s="1755"/>
      <c r="CM12" s="1731"/>
      <c r="CN12" s="1732"/>
      <c r="CO12" s="1730"/>
      <c r="CP12" s="1755"/>
      <c r="CQ12" s="1755"/>
      <c r="CR12" s="1755"/>
      <c r="CS12" s="1755"/>
      <c r="CT12" s="1731"/>
      <c r="CU12" s="1732"/>
      <c r="CV12" s="1730"/>
      <c r="CW12" s="1755"/>
      <c r="CX12" s="1755"/>
      <c r="CY12" s="1755"/>
      <c r="CZ12" s="1755"/>
      <c r="DA12" s="1731"/>
      <c r="DB12" s="1732"/>
      <c r="DC12" s="1730"/>
      <c r="DD12" s="1755"/>
      <c r="DE12" s="1755"/>
      <c r="DF12" s="1755"/>
      <c r="DG12" s="1731"/>
      <c r="DH12" s="1731"/>
      <c r="DI12" s="1732"/>
      <c r="DJ12" s="1685">
        <f t="shared" si="1"/>
        <v>0</v>
      </c>
      <c r="DK12" s="1720">
        <f t="shared" si="2"/>
        <v>0</v>
      </c>
    </row>
    <row r="13" spans="2:115" ht="13.5">
      <c r="B13" s="504">
        <v>3</v>
      </c>
      <c r="C13" s="497" t="s">
        <v>283</v>
      </c>
      <c r="D13" s="1730"/>
      <c r="E13" s="1731"/>
      <c r="F13" s="1731"/>
      <c r="G13" s="1731"/>
      <c r="H13" s="1731"/>
      <c r="I13" s="1731"/>
      <c r="J13" s="1732"/>
      <c r="K13" s="1730"/>
      <c r="L13" s="1731"/>
      <c r="M13" s="1731"/>
      <c r="N13" s="1731"/>
      <c r="O13" s="1731"/>
      <c r="P13" s="1731"/>
      <c r="Q13" s="1732"/>
      <c r="R13" s="1730"/>
      <c r="S13" s="1755"/>
      <c r="T13" s="1755"/>
      <c r="U13" s="1755"/>
      <c r="V13" s="1731"/>
      <c r="W13" s="1731"/>
      <c r="X13" s="1732"/>
      <c r="Y13" s="1730"/>
      <c r="Z13" s="1755"/>
      <c r="AA13" s="1755"/>
      <c r="AB13" s="1755"/>
      <c r="AC13" s="1731"/>
      <c r="AD13" s="1731"/>
      <c r="AE13" s="1732"/>
      <c r="AF13" s="1730"/>
      <c r="AG13" s="1731"/>
      <c r="AH13" s="1731"/>
      <c r="AI13" s="1731"/>
      <c r="AJ13" s="1731"/>
      <c r="AK13" s="1731"/>
      <c r="AL13" s="1732"/>
      <c r="AM13" s="1730"/>
      <c r="AN13" s="1731"/>
      <c r="AO13" s="1731"/>
      <c r="AP13" s="1731"/>
      <c r="AQ13" s="1731"/>
      <c r="AR13" s="1732"/>
      <c r="AS13" s="1730"/>
      <c r="AT13" s="1806"/>
      <c r="AU13" s="1731"/>
      <c r="AV13" s="1733"/>
      <c r="AW13" s="1733"/>
      <c r="AX13" s="1733"/>
      <c r="AY13" s="1732"/>
      <c r="AZ13" s="1734"/>
      <c r="BA13" s="1733"/>
      <c r="BB13" s="1733"/>
      <c r="BC13" s="1733"/>
      <c r="BD13" s="1733"/>
      <c r="BE13" s="1731"/>
      <c r="BF13" s="1732"/>
      <c r="BG13" s="1734"/>
      <c r="BH13" s="1733"/>
      <c r="BI13" s="1733"/>
      <c r="BJ13" s="1733"/>
      <c r="BK13" s="1732"/>
      <c r="BL13" s="1685">
        <f>COUNTA(D13:BK13)</f>
        <v>0</v>
      </c>
      <c r="BM13" s="1730"/>
      <c r="BN13" s="1755"/>
      <c r="BO13" s="1755"/>
      <c r="BP13" s="1755"/>
      <c r="BQ13" s="1755"/>
      <c r="BR13" s="1731"/>
      <c r="BS13" s="1732"/>
      <c r="BT13" s="1806"/>
      <c r="BU13" s="1731"/>
      <c r="BV13" s="1731"/>
      <c r="BW13" s="1731"/>
      <c r="BX13" s="1731"/>
      <c r="BY13" s="1733"/>
      <c r="BZ13" s="1732"/>
      <c r="CA13" s="1806"/>
      <c r="CB13" s="1731"/>
      <c r="CC13" s="1755"/>
      <c r="CD13" s="1755"/>
      <c r="CE13" s="1755"/>
      <c r="CF13" s="1731"/>
      <c r="CG13" s="1732"/>
      <c r="CH13" s="1806"/>
      <c r="CI13" s="1731"/>
      <c r="CJ13" s="1755"/>
      <c r="CK13" s="1755"/>
      <c r="CL13" s="1755"/>
      <c r="CM13" s="1731"/>
      <c r="CN13" s="1732"/>
      <c r="CO13" s="1730"/>
      <c r="CP13" s="1755"/>
      <c r="CQ13" s="1755"/>
      <c r="CR13" s="1755"/>
      <c r="CS13" s="1755"/>
      <c r="CT13" s="1731"/>
      <c r="CU13" s="1732"/>
      <c r="CV13" s="1730"/>
      <c r="CW13" s="1755"/>
      <c r="CX13" s="1755"/>
      <c r="CY13" s="1755"/>
      <c r="CZ13" s="1755"/>
      <c r="DA13" s="1731"/>
      <c r="DB13" s="1732"/>
      <c r="DC13" s="1730"/>
      <c r="DD13" s="1755"/>
      <c r="DE13" s="1755"/>
      <c r="DF13" s="1755"/>
      <c r="DG13" s="1731"/>
      <c r="DH13" s="1731"/>
      <c r="DI13" s="1732"/>
      <c r="DJ13" s="1685">
        <f t="shared" si="1"/>
        <v>0</v>
      </c>
      <c r="DK13" s="1720">
        <f t="shared" si="2"/>
        <v>0</v>
      </c>
    </row>
    <row r="14" spans="2:115" ht="13.5">
      <c r="B14" s="504">
        <v>4</v>
      </c>
      <c r="C14" s="497" t="s">
        <v>279</v>
      </c>
      <c r="D14" s="1730"/>
      <c r="E14" s="1731"/>
      <c r="F14" s="1731"/>
      <c r="G14" s="1731"/>
      <c r="H14" s="1731"/>
      <c r="I14" s="1731"/>
      <c r="J14" s="1732"/>
      <c r="K14" s="1730"/>
      <c r="L14" s="1731"/>
      <c r="M14" s="1731"/>
      <c r="N14" s="1731"/>
      <c r="O14" s="1731"/>
      <c r="P14" s="1731"/>
      <c r="Q14" s="1732"/>
      <c r="R14" s="1730"/>
      <c r="S14" s="1755"/>
      <c r="T14" s="1755"/>
      <c r="U14" s="1755"/>
      <c r="V14" s="1731"/>
      <c r="W14" s="1731"/>
      <c r="X14" s="1732"/>
      <c r="Y14" s="1730"/>
      <c r="Z14" s="1755"/>
      <c r="AA14" s="1755"/>
      <c r="AB14" s="1755"/>
      <c r="AC14" s="1731"/>
      <c r="AD14" s="1731"/>
      <c r="AE14" s="1732"/>
      <c r="AF14" s="1730"/>
      <c r="AG14" s="1731"/>
      <c r="AH14" s="1731"/>
      <c r="AI14" s="1731"/>
      <c r="AJ14" s="1731"/>
      <c r="AK14" s="1731"/>
      <c r="AL14" s="1732"/>
      <c r="AM14" s="1730"/>
      <c r="AN14" s="1731"/>
      <c r="AO14" s="1731"/>
      <c r="AP14" s="1731"/>
      <c r="AQ14" s="1731"/>
      <c r="AR14" s="1732"/>
      <c r="AS14" s="1730"/>
      <c r="AT14" s="1806"/>
      <c r="AU14" s="1731"/>
      <c r="AV14" s="1733"/>
      <c r="AW14" s="1733"/>
      <c r="AX14" s="1733"/>
      <c r="AY14" s="1732"/>
      <c r="AZ14" s="1734"/>
      <c r="BA14" s="1733"/>
      <c r="BB14" s="1733"/>
      <c r="BC14" s="1733"/>
      <c r="BD14" s="1733"/>
      <c r="BE14" s="1731"/>
      <c r="BF14" s="1732"/>
      <c r="BG14" s="1734"/>
      <c r="BH14" s="1733"/>
      <c r="BI14" s="1733"/>
      <c r="BJ14" s="1733"/>
      <c r="BK14" s="1732"/>
      <c r="BL14" s="1685">
        <f>COUNTA(D14:BK14)</f>
        <v>0</v>
      </c>
      <c r="BM14" s="1730"/>
      <c r="BN14" s="1755"/>
      <c r="BO14" s="1755"/>
      <c r="BP14" s="1755"/>
      <c r="BQ14" s="1755"/>
      <c r="BR14" s="1731"/>
      <c r="BS14" s="1732"/>
      <c r="BT14" s="1806"/>
      <c r="BU14" s="1731"/>
      <c r="BV14" s="1731"/>
      <c r="BW14" s="1731"/>
      <c r="BX14" s="1731"/>
      <c r="BY14" s="1733"/>
      <c r="BZ14" s="1732"/>
      <c r="CA14" s="1806"/>
      <c r="CB14" s="1731"/>
      <c r="CC14" s="1755"/>
      <c r="CD14" s="1755"/>
      <c r="CE14" s="1755"/>
      <c r="CF14" s="1731"/>
      <c r="CG14" s="1732"/>
      <c r="CH14" s="1806"/>
      <c r="CI14" s="1731"/>
      <c r="CJ14" s="1755"/>
      <c r="CK14" s="1755"/>
      <c r="CL14" s="1755"/>
      <c r="CM14" s="1731"/>
      <c r="CN14" s="1732"/>
      <c r="CO14" s="1730"/>
      <c r="CP14" s="1755"/>
      <c r="CQ14" s="1755"/>
      <c r="CR14" s="1755"/>
      <c r="CS14" s="1755"/>
      <c r="CT14" s="1731"/>
      <c r="CU14" s="1732"/>
      <c r="CV14" s="1730"/>
      <c r="CW14" s="1755"/>
      <c r="CX14" s="1755"/>
      <c r="CY14" s="1755"/>
      <c r="CZ14" s="1755"/>
      <c r="DA14" s="1731"/>
      <c r="DB14" s="1732"/>
      <c r="DC14" s="1730"/>
      <c r="DD14" s="1755"/>
      <c r="DE14" s="1755"/>
      <c r="DF14" s="1755"/>
      <c r="DG14" s="1731"/>
      <c r="DH14" s="1731"/>
      <c r="DI14" s="1732"/>
      <c r="DJ14" s="1685">
        <f t="shared" si="1"/>
        <v>0</v>
      </c>
      <c r="DK14" s="1720">
        <f t="shared" si="2"/>
        <v>0</v>
      </c>
    </row>
    <row r="15" spans="2:115" ht="13.5">
      <c r="B15" s="504">
        <v>5</v>
      </c>
      <c r="C15" s="497" t="s">
        <v>116</v>
      </c>
      <c r="D15" s="1730"/>
      <c r="E15" s="1731"/>
      <c r="F15" s="1731"/>
      <c r="G15" s="1731"/>
      <c r="H15" s="1731"/>
      <c r="I15" s="1731"/>
      <c r="J15" s="1732"/>
      <c r="K15" s="1730"/>
      <c r="L15" s="1731"/>
      <c r="M15" s="1731"/>
      <c r="N15" s="1731"/>
      <c r="O15" s="1731"/>
      <c r="P15" s="1731"/>
      <c r="Q15" s="1732"/>
      <c r="R15" s="1730"/>
      <c r="S15" s="1755"/>
      <c r="T15" s="1755"/>
      <c r="U15" s="1755"/>
      <c r="V15" s="1731"/>
      <c r="W15" s="1731"/>
      <c r="X15" s="1732"/>
      <c r="Y15" s="1730"/>
      <c r="Z15" s="1755"/>
      <c r="AA15" s="1755"/>
      <c r="AB15" s="1755"/>
      <c r="AC15" s="1731"/>
      <c r="AD15" s="1731"/>
      <c r="AE15" s="1732"/>
      <c r="AF15" s="1730"/>
      <c r="AG15" s="1731"/>
      <c r="AH15" s="1731"/>
      <c r="AI15" s="1731"/>
      <c r="AJ15" s="1731"/>
      <c r="AK15" s="1731"/>
      <c r="AL15" s="1732"/>
      <c r="AM15" s="1730"/>
      <c r="AN15" s="1731"/>
      <c r="AO15" s="1731"/>
      <c r="AP15" s="1731"/>
      <c r="AQ15" s="1731"/>
      <c r="AR15" s="1732"/>
      <c r="AS15" s="1730"/>
      <c r="AT15" s="1806"/>
      <c r="AU15" s="1731"/>
      <c r="AV15" s="1733"/>
      <c r="AW15" s="1733"/>
      <c r="AX15" s="1733"/>
      <c r="AY15" s="1732"/>
      <c r="AZ15" s="1734"/>
      <c r="BA15" s="1733"/>
      <c r="BB15" s="1733"/>
      <c r="BC15" s="1733"/>
      <c r="BD15" s="1733"/>
      <c r="BE15" s="1731"/>
      <c r="BF15" s="1732"/>
      <c r="BG15" s="1734"/>
      <c r="BH15" s="1733"/>
      <c r="BI15" s="1733"/>
      <c r="BJ15" s="1733"/>
      <c r="BK15" s="1732"/>
      <c r="BL15" s="1685">
        <f>COUNTA(D15:BK15)</f>
        <v>0</v>
      </c>
      <c r="BM15" s="1730"/>
      <c r="BN15" s="1755"/>
      <c r="BO15" s="1755"/>
      <c r="BP15" s="1755"/>
      <c r="BQ15" s="1755"/>
      <c r="BR15" s="1731"/>
      <c r="BS15" s="1732"/>
      <c r="BT15" s="1806"/>
      <c r="BU15" s="1731"/>
      <c r="BV15" s="1946"/>
      <c r="BW15" s="1946"/>
      <c r="BX15" s="1946"/>
      <c r="BY15" s="1946"/>
      <c r="BZ15" s="1732"/>
      <c r="CA15" s="1806"/>
      <c r="CB15" s="1731"/>
      <c r="CC15" s="1755"/>
      <c r="CD15" s="1755"/>
      <c r="CE15" s="1755"/>
      <c r="CF15" s="1731"/>
      <c r="CG15" s="1732"/>
      <c r="CH15" s="1806"/>
      <c r="CI15" s="1731"/>
      <c r="CJ15" s="1755"/>
      <c r="CK15" s="1755"/>
      <c r="CL15" s="1755"/>
      <c r="CM15" s="1731"/>
      <c r="CN15" s="1732"/>
      <c r="CO15" s="1730"/>
      <c r="CP15" s="1755"/>
      <c r="CQ15" s="1755"/>
      <c r="CR15" s="1755"/>
      <c r="CS15" s="1755"/>
      <c r="CT15" s="1731"/>
      <c r="CU15" s="1732"/>
      <c r="CV15" s="1730"/>
      <c r="CW15" s="1755"/>
      <c r="CX15" s="1755"/>
      <c r="CY15" s="1755"/>
      <c r="CZ15" s="1755"/>
      <c r="DA15" s="1731"/>
      <c r="DB15" s="1732"/>
      <c r="DC15" s="1730"/>
      <c r="DD15" s="1755"/>
      <c r="DE15" s="1755"/>
      <c r="DF15" s="1755"/>
      <c r="DG15" s="1731"/>
      <c r="DH15" s="1731"/>
      <c r="DI15" s="1732"/>
      <c r="DJ15" s="1685">
        <f t="shared" si="1"/>
        <v>0</v>
      </c>
      <c r="DK15" s="1720">
        <f t="shared" si="2"/>
        <v>0</v>
      </c>
    </row>
    <row r="16" spans="2:115" ht="13.5">
      <c r="B16" s="504">
        <v>6</v>
      </c>
      <c r="C16" s="1756" t="s">
        <v>426</v>
      </c>
      <c r="D16" s="2671">
        <f>D78</f>
        <v>0</v>
      </c>
      <c r="E16" s="2672"/>
      <c r="F16" s="2672"/>
      <c r="G16" s="2672"/>
      <c r="H16" s="2672"/>
      <c r="I16" s="2672"/>
      <c r="J16" s="2673"/>
      <c r="K16" s="2671">
        <f>K78</f>
        <v>0</v>
      </c>
      <c r="L16" s="2672"/>
      <c r="M16" s="2672"/>
      <c r="N16" s="2672"/>
      <c r="O16" s="2672"/>
      <c r="P16" s="2672"/>
      <c r="Q16" s="2673"/>
      <c r="R16" s="2671">
        <f>R78</f>
        <v>0</v>
      </c>
      <c r="S16" s="2672"/>
      <c r="T16" s="2672"/>
      <c r="U16" s="2672"/>
      <c r="V16" s="2672"/>
      <c r="W16" s="2672"/>
      <c r="X16" s="2673"/>
      <c r="Y16" s="1938"/>
      <c r="Z16" s="1939"/>
      <c r="AA16" s="1939"/>
      <c r="AB16" s="1939"/>
      <c r="AC16" s="1940"/>
      <c r="AD16" s="1940"/>
      <c r="AE16" s="1941"/>
      <c r="AF16" s="1938"/>
      <c r="AG16" s="1940"/>
      <c r="AH16" s="1940"/>
      <c r="AI16" s="1940"/>
      <c r="AJ16" s="1940"/>
      <c r="AK16" s="1940"/>
      <c r="AL16" s="1941"/>
      <c r="AM16" s="1942"/>
      <c r="AN16" s="1943"/>
      <c r="AO16" s="1943"/>
      <c r="AP16" s="1943"/>
      <c r="AQ16" s="1943"/>
      <c r="AR16" s="1944"/>
      <c r="AS16" s="1942"/>
      <c r="AT16" s="1803"/>
      <c r="AU16" s="1943"/>
      <c r="AV16" s="1814"/>
      <c r="AW16" s="1814"/>
      <c r="AX16" s="1814"/>
      <c r="AY16" s="1944"/>
      <c r="AZ16" s="1802"/>
      <c r="BA16" s="1814"/>
      <c r="BB16" s="1814"/>
      <c r="BC16" s="1814"/>
      <c r="BD16" s="1814"/>
      <c r="BE16" s="1943"/>
      <c r="BF16" s="1944"/>
      <c r="BG16" s="1802"/>
      <c r="BH16" s="1814"/>
      <c r="BI16" s="1814"/>
      <c r="BJ16" s="1814"/>
      <c r="BK16" s="1944"/>
      <c r="BL16" s="1685">
        <f>SUM(D16:BK16)</f>
        <v>0</v>
      </c>
      <c r="BM16" s="1757"/>
      <c r="BN16" s="1758"/>
      <c r="BO16" s="1758"/>
      <c r="BP16" s="1758"/>
      <c r="BQ16" s="1758"/>
      <c r="BR16" s="1759"/>
      <c r="BS16" s="1760"/>
      <c r="BT16" s="1794"/>
      <c r="BU16" s="1759"/>
      <c r="BV16" s="1759"/>
      <c r="BW16" s="1759"/>
      <c r="BX16" s="1759"/>
      <c r="BY16" s="1761"/>
      <c r="BZ16" s="1760"/>
      <c r="CA16" s="1794"/>
      <c r="CB16" s="1759"/>
      <c r="CC16" s="1758"/>
      <c r="CD16" s="1758"/>
      <c r="CE16" s="1758"/>
      <c r="CF16" s="1759"/>
      <c r="CG16" s="1760"/>
      <c r="CH16" s="1794"/>
      <c r="CI16" s="1759"/>
      <c r="CJ16" s="1758"/>
      <c r="CK16" s="1758"/>
      <c r="CL16" s="1758"/>
      <c r="CM16" s="1759"/>
      <c r="CN16" s="1760"/>
      <c r="CO16" s="1757"/>
      <c r="CP16" s="1758"/>
      <c r="CQ16" s="1758"/>
      <c r="CR16" s="1758"/>
      <c r="CS16" s="1758"/>
      <c r="CT16" s="1759"/>
      <c r="CU16" s="1760"/>
      <c r="CV16" s="1757"/>
      <c r="CW16" s="1758"/>
      <c r="CX16" s="1758"/>
      <c r="CY16" s="1758"/>
      <c r="CZ16" s="1758"/>
      <c r="DA16" s="1759"/>
      <c r="DB16" s="1760"/>
      <c r="DC16" s="1757"/>
      <c r="DD16" s="1758"/>
      <c r="DE16" s="1758"/>
      <c r="DF16" s="1758"/>
      <c r="DG16" s="1759"/>
      <c r="DH16" s="1759"/>
      <c r="DI16" s="1760"/>
      <c r="DJ16" s="1685">
        <f t="shared" si="1"/>
        <v>0</v>
      </c>
      <c r="DK16" s="1720">
        <f t="shared" si="2"/>
        <v>0</v>
      </c>
    </row>
    <row r="17" spans="2:115" ht="13.5">
      <c r="B17" s="504">
        <v>7</v>
      </c>
      <c r="C17" s="497" t="s">
        <v>426</v>
      </c>
      <c r="D17" s="1730"/>
      <c r="E17" s="1731"/>
      <c r="F17" s="1731"/>
      <c r="G17" s="1731"/>
      <c r="H17" s="1731"/>
      <c r="I17" s="1731"/>
      <c r="J17" s="1732"/>
      <c r="K17" s="1730"/>
      <c r="L17" s="1731"/>
      <c r="M17" s="1731"/>
      <c r="N17" s="1731"/>
      <c r="O17" s="1731"/>
      <c r="P17" s="1731"/>
      <c r="Q17" s="1732"/>
      <c r="R17" s="1730"/>
      <c r="S17" s="1755"/>
      <c r="T17" s="1755"/>
      <c r="U17" s="1755"/>
      <c r="V17" s="1731"/>
      <c r="W17" s="1731"/>
      <c r="X17" s="1732"/>
      <c r="Y17" s="1730"/>
      <c r="Z17" s="1755"/>
      <c r="AA17" s="1755"/>
      <c r="AB17" s="1755"/>
      <c r="AC17" s="1731"/>
      <c r="AD17" s="1731"/>
      <c r="AE17" s="1732"/>
      <c r="AF17" s="1730"/>
      <c r="AG17" s="1731"/>
      <c r="AH17" s="1731"/>
      <c r="AI17" s="1731"/>
      <c r="AJ17" s="1731"/>
      <c r="AK17" s="1731"/>
      <c r="AL17" s="1732"/>
      <c r="AM17" s="1730"/>
      <c r="AN17" s="1731"/>
      <c r="AO17" s="1731"/>
      <c r="AP17" s="1731"/>
      <c r="AQ17" s="1731"/>
      <c r="AR17" s="1732"/>
      <c r="AS17" s="1730"/>
      <c r="AT17" s="1806"/>
      <c r="AU17" s="1731"/>
      <c r="AV17" s="1733"/>
      <c r="AW17" s="1733"/>
      <c r="AX17" s="1733"/>
      <c r="AY17" s="1732"/>
      <c r="AZ17" s="1734"/>
      <c r="BA17" s="1733"/>
      <c r="BB17" s="1733"/>
      <c r="BC17" s="1733"/>
      <c r="BD17" s="1733"/>
      <c r="BE17" s="1731"/>
      <c r="BF17" s="1732"/>
      <c r="BG17" s="1734"/>
      <c r="BH17" s="1733"/>
      <c r="BI17" s="1733"/>
      <c r="BJ17" s="1733"/>
      <c r="BK17" s="1732"/>
      <c r="BL17" s="1685">
        <f t="shared" ref="BL17:BL53" si="3">COUNTA(D17:BK17)</f>
        <v>0</v>
      </c>
      <c r="BM17" s="1730"/>
      <c r="BN17" s="1755"/>
      <c r="BO17" s="1755"/>
      <c r="BP17" s="1755"/>
      <c r="BQ17" s="1755"/>
      <c r="BR17" s="1731"/>
      <c r="BS17" s="1732"/>
      <c r="BT17" s="1806"/>
      <c r="BU17" s="1731"/>
      <c r="BV17" s="1731"/>
      <c r="BW17" s="1731"/>
      <c r="BX17" s="1731"/>
      <c r="BY17" s="1733"/>
      <c r="BZ17" s="1732"/>
      <c r="CA17" s="1806"/>
      <c r="CB17" s="1731"/>
      <c r="CC17" s="1755"/>
      <c r="CD17" s="1755"/>
      <c r="CE17" s="1755"/>
      <c r="CF17" s="1731"/>
      <c r="CG17" s="1732"/>
      <c r="CH17" s="1806"/>
      <c r="CI17" s="1731"/>
      <c r="CJ17" s="1755"/>
      <c r="CK17" s="1755"/>
      <c r="CL17" s="1755"/>
      <c r="CM17" s="1731"/>
      <c r="CN17" s="1732"/>
      <c r="CO17" s="1730"/>
      <c r="CP17" s="1755"/>
      <c r="CQ17" s="1755"/>
      <c r="CR17" s="1755"/>
      <c r="CS17" s="1755"/>
      <c r="CT17" s="1731"/>
      <c r="CU17" s="1732"/>
      <c r="CV17" s="1730"/>
      <c r="CW17" s="1755"/>
      <c r="CX17" s="1755"/>
      <c r="CY17" s="1755"/>
      <c r="CZ17" s="1755"/>
      <c r="DA17" s="1731"/>
      <c r="DB17" s="1732"/>
      <c r="DC17" s="1730"/>
      <c r="DD17" s="1755"/>
      <c r="DE17" s="1755"/>
      <c r="DF17" s="1755"/>
      <c r="DG17" s="1731"/>
      <c r="DH17" s="1731"/>
      <c r="DI17" s="1732"/>
      <c r="DJ17" s="1685">
        <f t="shared" si="1"/>
        <v>0</v>
      </c>
      <c r="DK17" s="1720">
        <f t="shared" si="2"/>
        <v>0</v>
      </c>
    </row>
    <row r="18" spans="2:115" ht="13.5">
      <c r="B18" s="504">
        <v>8</v>
      </c>
      <c r="C18" s="497" t="s">
        <v>142</v>
      </c>
      <c r="D18" s="1730"/>
      <c r="E18" s="1731"/>
      <c r="F18" s="1731"/>
      <c r="G18" s="1731"/>
      <c r="H18" s="1731"/>
      <c r="I18" s="1731"/>
      <c r="J18" s="1732"/>
      <c r="K18" s="1730"/>
      <c r="L18" s="1731"/>
      <c r="M18" s="1731"/>
      <c r="N18" s="1731"/>
      <c r="O18" s="1731"/>
      <c r="P18" s="1731"/>
      <c r="Q18" s="1732"/>
      <c r="R18" s="1730"/>
      <c r="S18" s="1755"/>
      <c r="T18" s="1755"/>
      <c r="U18" s="1755"/>
      <c r="V18" s="1731"/>
      <c r="W18" s="1731"/>
      <c r="X18" s="1732"/>
      <c r="Y18" s="1730"/>
      <c r="Z18" s="1755"/>
      <c r="AA18" s="1755"/>
      <c r="AB18" s="1755"/>
      <c r="AC18" s="1731"/>
      <c r="AD18" s="1731"/>
      <c r="AE18" s="1732"/>
      <c r="AF18" s="1730"/>
      <c r="AG18" s="1731"/>
      <c r="AH18" s="1731"/>
      <c r="AI18" s="1731"/>
      <c r="AJ18" s="1731"/>
      <c r="AK18" s="1731"/>
      <c r="AL18" s="1732"/>
      <c r="AM18" s="1730"/>
      <c r="AN18" s="1731"/>
      <c r="AO18" s="1731"/>
      <c r="AP18" s="1731"/>
      <c r="AQ18" s="1731"/>
      <c r="AR18" s="1732"/>
      <c r="AS18" s="1730"/>
      <c r="AT18" s="1806"/>
      <c r="AU18" s="1731"/>
      <c r="AV18" s="1733"/>
      <c r="AW18" s="1733"/>
      <c r="AX18" s="1733"/>
      <c r="AY18" s="1732"/>
      <c r="AZ18" s="1734"/>
      <c r="BA18" s="1733"/>
      <c r="BB18" s="1733"/>
      <c r="BC18" s="1733"/>
      <c r="BD18" s="1733"/>
      <c r="BE18" s="1731"/>
      <c r="BF18" s="1732"/>
      <c r="BG18" s="1734"/>
      <c r="BH18" s="1733"/>
      <c r="BI18" s="1733"/>
      <c r="BJ18" s="1733"/>
      <c r="BK18" s="1732"/>
      <c r="BL18" s="1685">
        <f t="shared" si="3"/>
        <v>0</v>
      </c>
      <c r="BM18" s="1730"/>
      <c r="BN18" s="1755"/>
      <c r="BO18" s="1755"/>
      <c r="BP18" s="1755"/>
      <c r="BQ18" s="1755"/>
      <c r="BR18" s="1731"/>
      <c r="BS18" s="1732"/>
      <c r="BT18" s="1806"/>
      <c r="BU18" s="1731"/>
      <c r="BV18" s="1731"/>
      <c r="BW18" s="1731"/>
      <c r="BX18" s="1731"/>
      <c r="BY18" s="1733"/>
      <c r="BZ18" s="1732"/>
      <c r="CA18" s="1806"/>
      <c r="CB18" s="1731"/>
      <c r="CC18" s="1755"/>
      <c r="CD18" s="1755"/>
      <c r="CE18" s="1755"/>
      <c r="CF18" s="1731"/>
      <c r="CG18" s="1732"/>
      <c r="CH18" s="1806"/>
      <c r="CI18" s="1731"/>
      <c r="CJ18" s="1755"/>
      <c r="CK18" s="1755"/>
      <c r="CL18" s="1755"/>
      <c r="CM18" s="1731"/>
      <c r="CN18" s="1732"/>
      <c r="CO18" s="1730"/>
      <c r="CP18" s="1755"/>
      <c r="CQ18" s="1755"/>
      <c r="CR18" s="1755"/>
      <c r="CS18" s="1755"/>
      <c r="CT18" s="1731"/>
      <c r="CU18" s="1732"/>
      <c r="CV18" s="1730"/>
      <c r="CW18" s="1755"/>
      <c r="CX18" s="1755"/>
      <c r="CY18" s="1755"/>
      <c r="CZ18" s="1755"/>
      <c r="DA18" s="1731"/>
      <c r="DB18" s="1732"/>
      <c r="DC18" s="1730"/>
      <c r="DD18" s="1755"/>
      <c r="DE18" s="1755"/>
      <c r="DF18" s="1755"/>
      <c r="DG18" s="1731"/>
      <c r="DH18" s="1731"/>
      <c r="DI18" s="1732"/>
      <c r="DJ18" s="1685">
        <f t="shared" si="1"/>
        <v>0</v>
      </c>
      <c r="DK18" s="1720">
        <f t="shared" si="2"/>
        <v>0</v>
      </c>
    </row>
    <row r="19" spans="2:115" ht="13.5">
      <c r="B19" s="504">
        <v>9</v>
      </c>
      <c r="C19" s="497" t="s">
        <v>470</v>
      </c>
      <c r="D19" s="1734"/>
      <c r="E19" s="1731"/>
      <c r="F19" s="1731"/>
      <c r="G19" s="1731"/>
      <c r="H19" s="1731"/>
      <c r="I19" s="1731"/>
      <c r="J19" s="1937"/>
      <c r="K19" s="1734"/>
      <c r="L19" s="1731"/>
      <c r="M19" s="1731"/>
      <c r="N19" s="1731"/>
      <c r="O19" s="1731"/>
      <c r="P19" s="1731"/>
      <c r="Q19" s="1937"/>
      <c r="R19" s="1734"/>
      <c r="S19" s="1731"/>
      <c r="T19" s="1731"/>
      <c r="U19" s="1731"/>
      <c r="V19" s="1731"/>
      <c r="W19" s="1731"/>
      <c r="X19" s="1937"/>
      <c r="Y19" s="1734"/>
      <c r="Z19" s="1731"/>
      <c r="AA19" s="1731"/>
      <c r="AB19" s="1731"/>
      <c r="AC19" s="1731"/>
      <c r="AD19" s="1731"/>
      <c r="AE19" s="1937"/>
      <c r="AF19" s="1734"/>
      <c r="AG19" s="1731"/>
      <c r="AH19" s="1731"/>
      <c r="AI19" s="1731"/>
      <c r="AJ19" s="1731"/>
      <c r="AK19" s="1731"/>
      <c r="AL19" s="1731"/>
      <c r="AM19" s="1806"/>
      <c r="AN19" s="1731"/>
      <c r="AO19" s="1731"/>
      <c r="AP19" s="1731"/>
      <c r="AQ19" s="1731"/>
      <c r="AR19" s="1937"/>
      <c r="AS19" s="1734"/>
      <c r="AT19" s="1731"/>
      <c r="AU19" s="1731"/>
      <c r="AV19" s="1731"/>
      <c r="AW19" s="1731"/>
      <c r="AX19" s="1731"/>
      <c r="AY19" s="1937"/>
      <c r="AZ19" s="1734"/>
      <c r="BA19" s="1731"/>
      <c r="BB19" s="1731"/>
      <c r="BC19" s="1731"/>
      <c r="BD19" s="1731"/>
      <c r="BE19" s="1731"/>
      <c r="BF19" s="1937"/>
      <c r="BG19" s="1734"/>
      <c r="BH19" s="1731"/>
      <c r="BI19" s="1731"/>
      <c r="BJ19" s="1731"/>
      <c r="BK19" s="1937"/>
      <c r="BL19" s="1685">
        <f t="shared" si="3"/>
        <v>0</v>
      </c>
      <c r="BM19" s="1730"/>
      <c r="BN19" s="1755"/>
      <c r="BO19" s="1755"/>
      <c r="BP19" s="1755"/>
      <c r="BQ19" s="1755"/>
      <c r="BR19" s="1731"/>
      <c r="BS19" s="1732"/>
      <c r="BT19" s="1806"/>
      <c r="BU19" s="1731"/>
      <c r="BV19" s="1731"/>
      <c r="BW19" s="1731"/>
      <c r="BX19" s="1731"/>
      <c r="BY19" s="1733"/>
      <c r="BZ19" s="1732"/>
      <c r="CA19" s="1806"/>
      <c r="CB19" s="1731"/>
      <c r="CC19" s="1755"/>
      <c r="CD19" s="1755"/>
      <c r="CE19" s="1755"/>
      <c r="CF19" s="1731"/>
      <c r="CG19" s="1732"/>
      <c r="CH19" s="1806"/>
      <c r="CI19" s="1731"/>
      <c r="CJ19" s="1755"/>
      <c r="CK19" s="1755"/>
      <c r="CL19" s="1755"/>
      <c r="CM19" s="1731"/>
      <c r="CN19" s="1732"/>
      <c r="CO19" s="1730"/>
      <c r="CP19" s="1755"/>
      <c r="CQ19" s="1755"/>
      <c r="CR19" s="1755"/>
      <c r="CS19" s="1755"/>
      <c r="CT19" s="1731"/>
      <c r="CU19" s="1732"/>
      <c r="CV19" s="1730"/>
      <c r="CW19" s="1755"/>
      <c r="CX19" s="1755"/>
      <c r="CY19" s="1755"/>
      <c r="CZ19" s="1755"/>
      <c r="DA19" s="1731"/>
      <c r="DB19" s="1732"/>
      <c r="DC19" s="1730"/>
      <c r="DD19" s="1755"/>
      <c r="DE19" s="1755"/>
      <c r="DF19" s="1755"/>
      <c r="DG19" s="1731"/>
      <c r="DH19" s="1731"/>
      <c r="DI19" s="1732"/>
      <c r="DJ19" s="1685">
        <f t="shared" si="1"/>
        <v>0</v>
      </c>
      <c r="DK19" s="1720">
        <f t="shared" si="2"/>
        <v>0</v>
      </c>
    </row>
    <row r="20" spans="2:115" ht="13.5">
      <c r="B20" s="504">
        <v>10</v>
      </c>
      <c r="C20" s="497" t="s">
        <v>473</v>
      </c>
      <c r="D20" s="1730"/>
      <c r="E20" s="1731"/>
      <c r="F20" s="1731"/>
      <c r="G20" s="1731"/>
      <c r="H20" s="1731"/>
      <c r="I20" s="1731"/>
      <c r="J20" s="1732"/>
      <c r="K20" s="1730"/>
      <c r="L20" s="1731"/>
      <c r="M20" s="1731"/>
      <c r="N20" s="1731"/>
      <c r="O20" s="1731"/>
      <c r="P20" s="1731"/>
      <c r="Q20" s="1732"/>
      <c r="R20" s="1730"/>
      <c r="S20" s="1755"/>
      <c r="T20" s="1755"/>
      <c r="U20" s="1755"/>
      <c r="V20" s="1731"/>
      <c r="W20" s="1731"/>
      <c r="X20" s="1732"/>
      <c r="Y20" s="1730"/>
      <c r="Z20" s="1755"/>
      <c r="AA20" s="1755"/>
      <c r="AB20" s="1755"/>
      <c r="AC20" s="1731"/>
      <c r="AD20" s="1731"/>
      <c r="AE20" s="1732"/>
      <c r="AF20" s="1730"/>
      <c r="AG20" s="1731"/>
      <c r="AH20" s="1731"/>
      <c r="AI20" s="1731"/>
      <c r="AJ20" s="1731"/>
      <c r="AK20" s="1731"/>
      <c r="AL20" s="1732"/>
      <c r="AM20" s="1730"/>
      <c r="AN20" s="1731"/>
      <c r="AO20" s="1731"/>
      <c r="AP20" s="1731"/>
      <c r="AQ20" s="1731"/>
      <c r="AR20" s="1732"/>
      <c r="AS20" s="1730"/>
      <c r="AT20" s="1806"/>
      <c r="AU20" s="1731"/>
      <c r="AV20" s="1733"/>
      <c r="AW20" s="1733"/>
      <c r="AX20" s="1733"/>
      <c r="AY20" s="1732"/>
      <c r="AZ20" s="1734"/>
      <c r="BA20" s="1733"/>
      <c r="BB20" s="1733"/>
      <c r="BC20" s="1733"/>
      <c r="BD20" s="1733"/>
      <c r="BE20" s="1731"/>
      <c r="BF20" s="1732"/>
      <c r="BG20" s="1734"/>
      <c r="BH20" s="1733"/>
      <c r="BI20" s="1733"/>
      <c r="BJ20" s="1733"/>
      <c r="BK20" s="1732"/>
      <c r="BL20" s="1685">
        <f t="shared" si="3"/>
        <v>0</v>
      </c>
      <c r="BM20" s="1730"/>
      <c r="BN20" s="1755"/>
      <c r="BO20" s="1755"/>
      <c r="BP20" s="1755"/>
      <c r="BQ20" s="1755"/>
      <c r="BR20" s="1731"/>
      <c r="BS20" s="1732"/>
      <c r="BT20" s="1806"/>
      <c r="BU20" s="1731"/>
      <c r="BV20" s="1731"/>
      <c r="BW20" s="1731"/>
      <c r="BX20" s="1731"/>
      <c r="BY20" s="1733"/>
      <c r="BZ20" s="1732"/>
      <c r="CA20" s="1806"/>
      <c r="CB20" s="1731"/>
      <c r="CC20" s="1755"/>
      <c r="CD20" s="1755"/>
      <c r="CE20" s="1755"/>
      <c r="CF20" s="1731"/>
      <c r="CG20" s="1732"/>
      <c r="CH20" s="1806"/>
      <c r="CI20" s="1731"/>
      <c r="CJ20" s="1755"/>
      <c r="CK20" s="1755"/>
      <c r="CL20" s="1755"/>
      <c r="CM20" s="1731"/>
      <c r="CN20" s="1732"/>
      <c r="CO20" s="1730"/>
      <c r="CP20" s="1755"/>
      <c r="CQ20" s="1755"/>
      <c r="CR20" s="1755"/>
      <c r="CS20" s="1755"/>
      <c r="CT20" s="1731"/>
      <c r="CU20" s="1732"/>
      <c r="CV20" s="1730"/>
      <c r="CW20" s="1755"/>
      <c r="CX20" s="1755"/>
      <c r="CY20" s="1755"/>
      <c r="CZ20" s="1755"/>
      <c r="DA20" s="1731"/>
      <c r="DB20" s="1732"/>
      <c r="DC20" s="1730"/>
      <c r="DD20" s="1755"/>
      <c r="DE20" s="1755"/>
      <c r="DF20" s="1755"/>
      <c r="DG20" s="1731"/>
      <c r="DH20" s="1731"/>
      <c r="DI20" s="1732"/>
      <c r="DJ20" s="1685">
        <f t="shared" si="1"/>
        <v>0</v>
      </c>
      <c r="DK20" s="1720">
        <f t="shared" si="2"/>
        <v>0</v>
      </c>
    </row>
    <row r="21" spans="2:115" ht="13.5">
      <c r="B21" s="504">
        <v>11</v>
      </c>
      <c r="C21" s="497" t="s">
        <v>274</v>
      </c>
      <c r="D21" s="1730"/>
      <c r="E21" s="1731"/>
      <c r="F21" s="1731"/>
      <c r="G21" s="1731"/>
      <c r="H21" s="1731"/>
      <c r="I21" s="1731"/>
      <c r="J21" s="1732"/>
      <c r="K21" s="1730"/>
      <c r="L21" s="1731"/>
      <c r="M21" s="1731"/>
      <c r="N21" s="1731"/>
      <c r="O21" s="1731"/>
      <c r="P21" s="1731"/>
      <c r="Q21" s="1732"/>
      <c r="R21" s="1730"/>
      <c r="S21" s="1755"/>
      <c r="T21" s="1755"/>
      <c r="U21" s="1755"/>
      <c r="V21" s="1731"/>
      <c r="W21" s="1731"/>
      <c r="X21" s="1732"/>
      <c r="Y21" s="1730"/>
      <c r="Z21" s="1755"/>
      <c r="AA21" s="1755"/>
      <c r="AB21" s="1755"/>
      <c r="AC21" s="1731"/>
      <c r="AD21" s="1731"/>
      <c r="AE21" s="1732"/>
      <c r="AF21" s="1730"/>
      <c r="AG21" s="1731"/>
      <c r="AH21" s="1731"/>
      <c r="AI21" s="1731"/>
      <c r="AJ21" s="1731"/>
      <c r="AK21" s="1731"/>
      <c r="AL21" s="1732"/>
      <c r="AM21" s="1730"/>
      <c r="AN21" s="1731"/>
      <c r="AO21" s="1731"/>
      <c r="AP21" s="1731"/>
      <c r="AQ21" s="1731"/>
      <c r="AR21" s="1732"/>
      <c r="AS21" s="1730"/>
      <c r="AT21" s="1806"/>
      <c r="AU21" s="1731"/>
      <c r="AV21" s="1733"/>
      <c r="AW21" s="1733"/>
      <c r="AX21" s="1733"/>
      <c r="AY21" s="1732"/>
      <c r="AZ21" s="1734"/>
      <c r="BA21" s="1733"/>
      <c r="BB21" s="1733"/>
      <c r="BC21" s="1733"/>
      <c r="BD21" s="1733"/>
      <c r="BE21" s="1731"/>
      <c r="BF21" s="1732"/>
      <c r="BG21" s="1734"/>
      <c r="BH21" s="1733"/>
      <c r="BI21" s="1733"/>
      <c r="BJ21" s="1733"/>
      <c r="BK21" s="1732"/>
      <c r="BL21" s="1685">
        <f t="shared" si="3"/>
        <v>0</v>
      </c>
      <c r="BM21" s="1730"/>
      <c r="BN21" s="1755"/>
      <c r="BO21" s="1755"/>
      <c r="BP21" s="1755"/>
      <c r="BQ21" s="1755"/>
      <c r="BR21" s="1731"/>
      <c r="BS21" s="1732"/>
      <c r="BT21" s="1806"/>
      <c r="BU21" s="1731"/>
      <c r="BV21" s="1731"/>
      <c r="BW21" s="1731"/>
      <c r="BX21" s="1731"/>
      <c r="BY21" s="1733"/>
      <c r="BZ21" s="1732"/>
      <c r="CA21" s="1806"/>
      <c r="CB21" s="1731"/>
      <c r="CC21" s="1755"/>
      <c r="CD21" s="1755"/>
      <c r="CE21" s="1755"/>
      <c r="CF21" s="1731"/>
      <c r="CG21" s="1732"/>
      <c r="CH21" s="1806"/>
      <c r="CI21" s="1731"/>
      <c r="CJ21" s="1755"/>
      <c r="CK21" s="1755"/>
      <c r="CL21" s="1755"/>
      <c r="CM21" s="1731"/>
      <c r="CN21" s="1732"/>
      <c r="CO21" s="1730"/>
      <c r="CP21" s="1755"/>
      <c r="CQ21" s="1755"/>
      <c r="CR21" s="1755"/>
      <c r="CS21" s="1755"/>
      <c r="CT21" s="1731"/>
      <c r="CU21" s="1732"/>
      <c r="CV21" s="1730"/>
      <c r="CW21" s="1755"/>
      <c r="CX21" s="1755"/>
      <c r="CY21" s="1755"/>
      <c r="CZ21" s="1755"/>
      <c r="DA21" s="1731"/>
      <c r="DB21" s="1732"/>
      <c r="DC21" s="1730"/>
      <c r="DD21" s="1755"/>
      <c r="DE21" s="1755"/>
      <c r="DF21" s="1755"/>
      <c r="DG21" s="1731"/>
      <c r="DH21" s="1731"/>
      <c r="DI21" s="1732"/>
      <c r="DJ21" s="1685">
        <f t="shared" si="1"/>
        <v>0</v>
      </c>
      <c r="DK21" s="1720">
        <f t="shared" si="2"/>
        <v>0</v>
      </c>
    </row>
    <row r="22" spans="2:115" ht="13.5">
      <c r="B22" s="504">
        <v>12</v>
      </c>
      <c r="C22" s="497" t="s">
        <v>61</v>
      </c>
      <c r="D22" s="1730"/>
      <c r="E22" s="1731"/>
      <c r="F22" s="1731"/>
      <c r="G22" s="1731"/>
      <c r="H22" s="1731"/>
      <c r="I22" s="1731"/>
      <c r="J22" s="1732"/>
      <c r="K22" s="1730"/>
      <c r="L22" s="1731"/>
      <c r="M22" s="1731"/>
      <c r="N22" s="1731"/>
      <c r="O22" s="1731"/>
      <c r="P22" s="1731"/>
      <c r="Q22" s="1732"/>
      <c r="R22" s="1730"/>
      <c r="S22" s="1755"/>
      <c r="T22" s="1755"/>
      <c r="U22" s="1755"/>
      <c r="V22" s="1731"/>
      <c r="W22" s="1731"/>
      <c r="X22" s="1732"/>
      <c r="Y22" s="1730"/>
      <c r="Z22" s="1755"/>
      <c r="AA22" s="1755"/>
      <c r="AB22" s="1755"/>
      <c r="AC22" s="1731"/>
      <c r="AD22" s="1731"/>
      <c r="AE22" s="1732"/>
      <c r="AF22" s="1730"/>
      <c r="AG22" s="1731"/>
      <c r="AH22" s="1731"/>
      <c r="AI22" s="1731"/>
      <c r="AJ22" s="1731"/>
      <c r="AK22" s="1731"/>
      <c r="AL22" s="1732"/>
      <c r="AM22" s="1730"/>
      <c r="AN22" s="1731"/>
      <c r="AO22" s="1731"/>
      <c r="AP22" s="1731"/>
      <c r="AQ22" s="1731"/>
      <c r="AR22" s="1732"/>
      <c r="AS22" s="1730"/>
      <c r="AT22" s="1806"/>
      <c r="AU22" s="1731"/>
      <c r="AV22" s="1733"/>
      <c r="AW22" s="1733"/>
      <c r="AX22" s="1733"/>
      <c r="AY22" s="1732"/>
      <c r="AZ22" s="1734"/>
      <c r="BA22" s="1733"/>
      <c r="BB22" s="1733"/>
      <c r="BC22" s="1733"/>
      <c r="BD22" s="1733"/>
      <c r="BE22" s="1731"/>
      <c r="BF22" s="1732"/>
      <c r="BG22" s="1734"/>
      <c r="BH22" s="1733"/>
      <c r="BI22" s="1733"/>
      <c r="BJ22" s="1733"/>
      <c r="BK22" s="1732"/>
      <c r="BL22" s="1685">
        <f t="shared" si="3"/>
        <v>0</v>
      </c>
      <c r="BM22" s="1730"/>
      <c r="BN22" s="1755"/>
      <c r="BO22" s="1755"/>
      <c r="BP22" s="1755"/>
      <c r="BQ22" s="1755"/>
      <c r="BR22" s="1731"/>
      <c r="BS22" s="1732"/>
      <c r="BT22" s="1806"/>
      <c r="BU22" s="1731"/>
      <c r="BV22" s="1731"/>
      <c r="BW22" s="1731"/>
      <c r="BX22" s="1731"/>
      <c r="BY22" s="1733"/>
      <c r="BZ22" s="1732"/>
      <c r="CA22" s="1806"/>
      <c r="CB22" s="1731"/>
      <c r="CC22" s="1755"/>
      <c r="CD22" s="1755"/>
      <c r="CE22" s="1755"/>
      <c r="CF22" s="1731"/>
      <c r="CG22" s="1732"/>
      <c r="CH22" s="1806"/>
      <c r="CI22" s="1731"/>
      <c r="CJ22" s="1755"/>
      <c r="CK22" s="1755"/>
      <c r="CL22" s="1755"/>
      <c r="CM22" s="1731"/>
      <c r="CN22" s="1732"/>
      <c r="CO22" s="1730"/>
      <c r="CP22" s="1755"/>
      <c r="CQ22" s="1755"/>
      <c r="CR22" s="1755"/>
      <c r="CS22" s="1755"/>
      <c r="CT22" s="1731"/>
      <c r="CU22" s="1732"/>
      <c r="CV22" s="1730"/>
      <c r="CW22" s="1755"/>
      <c r="CX22" s="1755"/>
      <c r="CY22" s="1755"/>
      <c r="CZ22" s="1755"/>
      <c r="DA22" s="1731"/>
      <c r="DB22" s="1732"/>
      <c r="DC22" s="1730"/>
      <c r="DD22" s="1755"/>
      <c r="DE22" s="1755"/>
      <c r="DF22" s="1755"/>
      <c r="DG22" s="1731"/>
      <c r="DH22" s="1731"/>
      <c r="DI22" s="1732"/>
      <c r="DJ22" s="1685">
        <f t="shared" si="1"/>
        <v>0</v>
      </c>
      <c r="DK22" s="1720">
        <f t="shared" si="2"/>
        <v>0</v>
      </c>
    </row>
    <row r="23" spans="2:115" ht="13.5">
      <c r="B23" s="504">
        <v>13</v>
      </c>
      <c r="C23" s="497" t="s">
        <v>272</v>
      </c>
      <c r="D23" s="1730"/>
      <c r="E23" s="1731"/>
      <c r="F23" s="1731"/>
      <c r="G23" s="1731"/>
      <c r="H23" s="1731"/>
      <c r="I23" s="1731"/>
      <c r="J23" s="1732"/>
      <c r="K23" s="1730"/>
      <c r="L23" s="1731"/>
      <c r="M23" s="1731"/>
      <c r="N23" s="1731"/>
      <c r="O23" s="1731"/>
      <c r="P23" s="1731"/>
      <c r="Q23" s="1732"/>
      <c r="R23" s="1730"/>
      <c r="S23" s="1755"/>
      <c r="T23" s="1755"/>
      <c r="U23" s="1755"/>
      <c r="V23" s="1731"/>
      <c r="W23" s="1731"/>
      <c r="X23" s="1732"/>
      <c r="Y23" s="1730"/>
      <c r="Z23" s="1755"/>
      <c r="AA23" s="1755"/>
      <c r="AB23" s="1755"/>
      <c r="AC23" s="1731"/>
      <c r="AD23" s="1731"/>
      <c r="AE23" s="1732"/>
      <c r="AF23" s="1730"/>
      <c r="AG23" s="1731"/>
      <c r="AH23" s="1731"/>
      <c r="AI23" s="1731"/>
      <c r="AJ23" s="1731"/>
      <c r="AK23" s="1731"/>
      <c r="AL23" s="1732"/>
      <c r="AM23" s="1730"/>
      <c r="AN23" s="1731"/>
      <c r="AO23" s="1731"/>
      <c r="AP23" s="1731"/>
      <c r="AQ23" s="1731"/>
      <c r="AR23" s="1732"/>
      <c r="AS23" s="1730"/>
      <c r="AT23" s="1806"/>
      <c r="AU23" s="1731"/>
      <c r="AV23" s="1733"/>
      <c r="AW23" s="1733"/>
      <c r="AX23" s="1733"/>
      <c r="AY23" s="1732"/>
      <c r="AZ23" s="1734"/>
      <c r="BA23" s="1733"/>
      <c r="BB23" s="1733"/>
      <c r="BC23" s="1733"/>
      <c r="BD23" s="1733"/>
      <c r="BE23" s="1731"/>
      <c r="BF23" s="1732"/>
      <c r="BG23" s="1734"/>
      <c r="BH23" s="1733"/>
      <c r="BI23" s="1733"/>
      <c r="BJ23" s="1733"/>
      <c r="BK23" s="1732"/>
      <c r="BL23" s="1685">
        <f t="shared" si="3"/>
        <v>0</v>
      </c>
      <c r="BM23" s="1730"/>
      <c r="BN23" s="1755"/>
      <c r="BO23" s="1755"/>
      <c r="BP23" s="1755"/>
      <c r="BQ23" s="1755"/>
      <c r="BR23" s="1731"/>
      <c r="BS23" s="1732"/>
      <c r="BT23" s="1806"/>
      <c r="BU23" s="1731"/>
      <c r="BV23" s="1731"/>
      <c r="BW23" s="1731"/>
      <c r="BX23" s="1731"/>
      <c r="BY23" s="1733"/>
      <c r="BZ23" s="1732"/>
      <c r="CA23" s="1806"/>
      <c r="CB23" s="1731"/>
      <c r="CC23" s="1755"/>
      <c r="CD23" s="1755"/>
      <c r="CE23" s="1755"/>
      <c r="CF23" s="1731"/>
      <c r="CG23" s="1732"/>
      <c r="CH23" s="1806"/>
      <c r="CI23" s="1731"/>
      <c r="CJ23" s="1755"/>
      <c r="CK23" s="1755"/>
      <c r="CL23" s="1755"/>
      <c r="CM23" s="1731"/>
      <c r="CN23" s="1732"/>
      <c r="CO23" s="1730"/>
      <c r="CP23" s="1755"/>
      <c r="CQ23" s="1755"/>
      <c r="CR23" s="1755"/>
      <c r="CS23" s="1755"/>
      <c r="CT23" s="1731"/>
      <c r="CU23" s="1732"/>
      <c r="CV23" s="1730"/>
      <c r="CW23" s="1755"/>
      <c r="CX23" s="1755"/>
      <c r="CY23" s="1755"/>
      <c r="CZ23" s="1755"/>
      <c r="DA23" s="1731"/>
      <c r="DB23" s="1732"/>
      <c r="DC23" s="1730"/>
      <c r="DD23" s="1755"/>
      <c r="DE23" s="1755"/>
      <c r="DF23" s="1755"/>
      <c r="DG23" s="1731"/>
      <c r="DH23" s="1731"/>
      <c r="DI23" s="1732"/>
      <c r="DJ23" s="1685">
        <f t="shared" si="1"/>
        <v>0</v>
      </c>
      <c r="DK23" s="1720">
        <f t="shared" si="2"/>
        <v>0</v>
      </c>
    </row>
    <row r="24" spans="2:115" ht="13.5">
      <c r="B24" s="504">
        <v>14</v>
      </c>
      <c r="C24" s="497" t="s">
        <v>60</v>
      </c>
      <c r="D24" s="1730"/>
      <c r="E24" s="1731"/>
      <c r="F24" s="1731"/>
      <c r="G24" s="1731"/>
      <c r="H24" s="1731"/>
      <c r="I24" s="1731"/>
      <c r="J24" s="1732"/>
      <c r="K24" s="1730"/>
      <c r="L24" s="1731"/>
      <c r="M24" s="1731"/>
      <c r="N24" s="1731"/>
      <c r="O24" s="1731"/>
      <c r="P24" s="1731"/>
      <c r="Q24" s="1732"/>
      <c r="R24" s="1730"/>
      <c r="S24" s="1755"/>
      <c r="T24" s="1755"/>
      <c r="U24" s="1755"/>
      <c r="V24" s="1731"/>
      <c r="W24" s="1731"/>
      <c r="X24" s="1732"/>
      <c r="Y24" s="1730"/>
      <c r="Z24" s="1755"/>
      <c r="AA24" s="1755"/>
      <c r="AB24" s="1755"/>
      <c r="AC24" s="1731"/>
      <c r="AD24" s="1731"/>
      <c r="AE24" s="1732"/>
      <c r="AF24" s="1730"/>
      <c r="AG24" s="1731"/>
      <c r="AH24" s="1731"/>
      <c r="AI24" s="1731"/>
      <c r="AJ24" s="1731"/>
      <c r="AK24" s="1731"/>
      <c r="AL24" s="1732"/>
      <c r="AM24" s="1730"/>
      <c r="AN24" s="1731"/>
      <c r="AO24" s="1731"/>
      <c r="AP24" s="1731"/>
      <c r="AQ24" s="1731"/>
      <c r="AR24" s="1732"/>
      <c r="AS24" s="1730"/>
      <c r="AT24" s="1806"/>
      <c r="AU24" s="1731"/>
      <c r="AV24" s="1733"/>
      <c r="AW24" s="1733"/>
      <c r="AX24" s="1733"/>
      <c r="AY24" s="1732"/>
      <c r="AZ24" s="1734"/>
      <c r="BA24" s="1733"/>
      <c r="BB24" s="1733"/>
      <c r="BC24" s="1733"/>
      <c r="BD24" s="1733"/>
      <c r="BE24" s="1731"/>
      <c r="BF24" s="1732"/>
      <c r="BG24" s="1734"/>
      <c r="BH24" s="1733"/>
      <c r="BI24" s="1733"/>
      <c r="BJ24" s="1733"/>
      <c r="BK24" s="1732"/>
      <c r="BL24" s="1685">
        <f t="shared" si="3"/>
        <v>0</v>
      </c>
      <c r="BM24" s="1730"/>
      <c r="BN24" s="1755"/>
      <c r="BO24" s="1755"/>
      <c r="BP24" s="1755"/>
      <c r="BQ24" s="1755"/>
      <c r="BR24" s="1731"/>
      <c r="BS24" s="1732"/>
      <c r="BT24" s="1806"/>
      <c r="BU24" s="1731"/>
      <c r="BV24" s="1731"/>
      <c r="BW24" s="1731"/>
      <c r="BX24" s="1731"/>
      <c r="BY24" s="1733"/>
      <c r="BZ24" s="1732"/>
      <c r="CA24" s="1806"/>
      <c r="CB24" s="1731"/>
      <c r="CC24" s="1755"/>
      <c r="CD24" s="1755"/>
      <c r="CE24" s="1755"/>
      <c r="CF24" s="1731"/>
      <c r="CG24" s="1732"/>
      <c r="CH24" s="1806"/>
      <c r="CI24" s="1731"/>
      <c r="CJ24" s="1755"/>
      <c r="CK24" s="1755"/>
      <c r="CL24" s="1755"/>
      <c r="CM24" s="1731"/>
      <c r="CN24" s="1732"/>
      <c r="CO24" s="1730"/>
      <c r="CP24" s="1755"/>
      <c r="CQ24" s="1755"/>
      <c r="CR24" s="1755"/>
      <c r="CS24" s="1755"/>
      <c r="CT24" s="1731"/>
      <c r="CU24" s="1732"/>
      <c r="CV24" s="1730"/>
      <c r="CW24" s="1755"/>
      <c r="CX24" s="1755"/>
      <c r="CY24" s="1755"/>
      <c r="CZ24" s="1755"/>
      <c r="DA24" s="1731"/>
      <c r="DB24" s="1732"/>
      <c r="DC24" s="1730"/>
      <c r="DD24" s="1755"/>
      <c r="DE24" s="1755"/>
      <c r="DF24" s="1755"/>
      <c r="DG24" s="1731"/>
      <c r="DH24" s="1731"/>
      <c r="DI24" s="1732"/>
      <c r="DJ24" s="1685">
        <f t="shared" si="1"/>
        <v>0</v>
      </c>
      <c r="DK24" s="1720">
        <f t="shared" si="2"/>
        <v>0</v>
      </c>
    </row>
    <row r="25" spans="2:115" ht="13.5">
      <c r="B25" s="504">
        <v>15</v>
      </c>
      <c r="C25" s="497" t="s">
        <v>967</v>
      </c>
      <c r="D25" s="1730"/>
      <c r="E25" s="1731"/>
      <c r="F25" s="1731"/>
      <c r="G25" s="1731"/>
      <c r="H25" s="1731"/>
      <c r="I25" s="1731"/>
      <c r="J25" s="1732"/>
      <c r="K25" s="1730"/>
      <c r="L25" s="1731"/>
      <c r="M25" s="1731"/>
      <c r="N25" s="1731"/>
      <c r="O25" s="1731"/>
      <c r="P25" s="1731"/>
      <c r="Q25" s="1732"/>
      <c r="R25" s="1730"/>
      <c r="S25" s="1755"/>
      <c r="T25" s="1755"/>
      <c r="U25" s="1755"/>
      <c r="V25" s="1731"/>
      <c r="W25" s="1731"/>
      <c r="X25" s="1732"/>
      <c r="Y25" s="1730"/>
      <c r="Z25" s="1755"/>
      <c r="AA25" s="1755"/>
      <c r="AB25" s="1755"/>
      <c r="AC25" s="1731"/>
      <c r="AD25" s="1731"/>
      <c r="AE25" s="1732"/>
      <c r="AF25" s="1730"/>
      <c r="AG25" s="1731"/>
      <c r="AH25" s="1731"/>
      <c r="AI25" s="1731"/>
      <c r="AJ25" s="1731"/>
      <c r="AK25" s="1731"/>
      <c r="AL25" s="1732"/>
      <c r="AM25" s="1730"/>
      <c r="AN25" s="1731"/>
      <c r="AO25" s="1731"/>
      <c r="AP25" s="1731"/>
      <c r="AQ25" s="1731"/>
      <c r="AR25" s="1732"/>
      <c r="AS25" s="1730"/>
      <c r="AT25" s="1806"/>
      <c r="AU25" s="1731"/>
      <c r="AV25" s="1733"/>
      <c r="AW25" s="1733"/>
      <c r="AX25" s="1733"/>
      <c r="AY25" s="1732"/>
      <c r="AZ25" s="1734"/>
      <c r="BA25" s="1733"/>
      <c r="BB25" s="1733"/>
      <c r="BC25" s="1733"/>
      <c r="BD25" s="1733"/>
      <c r="BE25" s="1731"/>
      <c r="BF25" s="1732"/>
      <c r="BG25" s="1734"/>
      <c r="BH25" s="1733"/>
      <c r="BI25" s="1733"/>
      <c r="BJ25" s="1733"/>
      <c r="BK25" s="1732"/>
      <c r="BL25" s="1685">
        <f t="shared" si="3"/>
        <v>0</v>
      </c>
      <c r="BM25" s="1730"/>
      <c r="BN25" s="1755"/>
      <c r="BO25" s="1755"/>
      <c r="BP25" s="1755"/>
      <c r="BQ25" s="1755"/>
      <c r="BR25" s="1731"/>
      <c r="BS25" s="1732"/>
      <c r="BT25" s="1806"/>
      <c r="BU25" s="1731"/>
      <c r="BV25" s="1731"/>
      <c r="BW25" s="1731"/>
      <c r="BX25" s="1731"/>
      <c r="BY25" s="1733"/>
      <c r="BZ25" s="1732"/>
      <c r="CA25" s="1806"/>
      <c r="CB25" s="1731"/>
      <c r="CC25" s="1755"/>
      <c r="CD25" s="1755"/>
      <c r="CE25" s="1755"/>
      <c r="CF25" s="1731"/>
      <c r="CG25" s="1732"/>
      <c r="CH25" s="1806"/>
      <c r="CI25" s="1731"/>
      <c r="CJ25" s="1755"/>
      <c r="CK25" s="1755"/>
      <c r="CL25" s="1755"/>
      <c r="CM25" s="1731"/>
      <c r="CN25" s="1732"/>
      <c r="CO25" s="1730"/>
      <c r="CP25" s="1755"/>
      <c r="CQ25" s="1755"/>
      <c r="CR25" s="1755"/>
      <c r="CS25" s="1755"/>
      <c r="CT25" s="1731"/>
      <c r="CU25" s="1732"/>
      <c r="CV25" s="1730"/>
      <c r="CW25" s="1755"/>
      <c r="CX25" s="1755"/>
      <c r="CY25" s="1755"/>
      <c r="CZ25" s="1755"/>
      <c r="DA25" s="1731"/>
      <c r="DB25" s="1732"/>
      <c r="DC25" s="1730"/>
      <c r="DD25" s="1755"/>
      <c r="DE25" s="1755"/>
      <c r="DF25" s="1755"/>
      <c r="DG25" s="1731"/>
      <c r="DH25" s="1731"/>
      <c r="DI25" s="1732"/>
      <c r="DJ25" s="1685">
        <f t="shared" si="1"/>
        <v>0</v>
      </c>
      <c r="DK25" s="1720">
        <f t="shared" si="2"/>
        <v>0</v>
      </c>
    </row>
    <row r="26" spans="2:115" ht="13.5">
      <c r="B26" s="504">
        <v>16</v>
      </c>
      <c r="C26" s="497" t="s">
        <v>478</v>
      </c>
      <c r="D26" s="1730"/>
      <c r="E26" s="1731"/>
      <c r="F26" s="1731"/>
      <c r="G26" s="1731"/>
      <c r="H26" s="1731"/>
      <c r="I26" s="1731"/>
      <c r="J26" s="1732"/>
      <c r="K26" s="1730"/>
      <c r="L26" s="1731"/>
      <c r="M26" s="1731"/>
      <c r="N26" s="1731"/>
      <c r="O26" s="1731"/>
      <c r="P26" s="1731"/>
      <c r="Q26" s="1732"/>
      <c r="R26" s="1730"/>
      <c r="S26" s="1755"/>
      <c r="T26" s="1755"/>
      <c r="U26" s="1755"/>
      <c r="V26" s="1731"/>
      <c r="W26" s="1731"/>
      <c r="X26" s="1732"/>
      <c r="Y26" s="1730"/>
      <c r="Z26" s="1755"/>
      <c r="AA26" s="1755"/>
      <c r="AB26" s="1755"/>
      <c r="AC26" s="1731"/>
      <c r="AD26" s="1731"/>
      <c r="AE26" s="1732"/>
      <c r="AF26" s="1730"/>
      <c r="AG26" s="1731"/>
      <c r="AH26" s="1731"/>
      <c r="AI26" s="1731"/>
      <c r="AJ26" s="1731"/>
      <c r="AK26" s="1731"/>
      <c r="AL26" s="1732"/>
      <c r="AM26" s="1730"/>
      <c r="AN26" s="1731"/>
      <c r="AO26" s="1731"/>
      <c r="AP26" s="1731"/>
      <c r="AQ26" s="1731"/>
      <c r="AR26" s="1732"/>
      <c r="AS26" s="1730"/>
      <c r="AT26" s="1806"/>
      <c r="AU26" s="1731"/>
      <c r="AV26" s="1733"/>
      <c r="AW26" s="1733"/>
      <c r="AX26" s="1733"/>
      <c r="AY26" s="1732"/>
      <c r="AZ26" s="1734"/>
      <c r="BA26" s="1733"/>
      <c r="BB26" s="1733"/>
      <c r="BC26" s="1733"/>
      <c r="BD26" s="1733"/>
      <c r="BE26" s="1731"/>
      <c r="BF26" s="1732"/>
      <c r="BG26" s="1734"/>
      <c r="BH26" s="1733"/>
      <c r="BI26" s="1733"/>
      <c r="BJ26" s="1733"/>
      <c r="BK26" s="1732"/>
      <c r="BL26" s="1685">
        <f t="shared" si="3"/>
        <v>0</v>
      </c>
      <c r="BM26" s="1730"/>
      <c r="BN26" s="1755"/>
      <c r="BO26" s="1755"/>
      <c r="BP26" s="1755"/>
      <c r="BQ26" s="1755"/>
      <c r="BR26" s="1731"/>
      <c r="BS26" s="1732"/>
      <c r="BT26" s="1806"/>
      <c r="BU26" s="1731"/>
      <c r="BV26" s="1731"/>
      <c r="BW26" s="1731"/>
      <c r="BX26" s="1731"/>
      <c r="BY26" s="1733"/>
      <c r="BZ26" s="1732"/>
      <c r="CA26" s="1806"/>
      <c r="CB26" s="1731"/>
      <c r="CC26" s="1755"/>
      <c r="CD26" s="1755"/>
      <c r="CE26" s="1755"/>
      <c r="CF26" s="1731"/>
      <c r="CG26" s="1732"/>
      <c r="CH26" s="1806"/>
      <c r="CI26" s="1731"/>
      <c r="CJ26" s="1755"/>
      <c r="CK26" s="1755"/>
      <c r="CL26" s="1755"/>
      <c r="CM26" s="1731"/>
      <c r="CN26" s="1732"/>
      <c r="CO26" s="1730"/>
      <c r="CP26" s="1755"/>
      <c r="CQ26" s="1755"/>
      <c r="CR26" s="1755"/>
      <c r="CS26" s="1755"/>
      <c r="CT26" s="1731"/>
      <c r="CU26" s="1732"/>
      <c r="CV26" s="1730"/>
      <c r="CW26" s="1755"/>
      <c r="CX26" s="1755"/>
      <c r="CY26" s="1755"/>
      <c r="CZ26" s="1755"/>
      <c r="DA26" s="1731"/>
      <c r="DB26" s="1732"/>
      <c r="DC26" s="1730"/>
      <c r="DD26" s="1755"/>
      <c r="DE26" s="1755"/>
      <c r="DF26" s="1755"/>
      <c r="DG26" s="1731"/>
      <c r="DH26" s="1731"/>
      <c r="DI26" s="1732"/>
      <c r="DJ26" s="1685">
        <f t="shared" si="1"/>
        <v>0</v>
      </c>
      <c r="DK26" s="1720">
        <f t="shared" si="2"/>
        <v>0</v>
      </c>
    </row>
    <row r="27" spans="2:115" ht="13.5">
      <c r="B27" s="504">
        <v>17</v>
      </c>
      <c r="C27" s="497" t="s">
        <v>479</v>
      </c>
      <c r="D27" s="1730"/>
      <c r="E27" s="1731"/>
      <c r="F27" s="1731"/>
      <c r="G27" s="1731"/>
      <c r="H27" s="1731"/>
      <c r="I27" s="1731"/>
      <c r="J27" s="1732"/>
      <c r="K27" s="1730"/>
      <c r="L27" s="1731"/>
      <c r="M27" s="1731"/>
      <c r="N27" s="1731"/>
      <c r="O27" s="1731"/>
      <c r="P27" s="1731"/>
      <c r="Q27" s="1732"/>
      <c r="R27" s="1730"/>
      <c r="S27" s="1755"/>
      <c r="T27" s="1755"/>
      <c r="U27" s="1755"/>
      <c r="V27" s="1731"/>
      <c r="W27" s="1731"/>
      <c r="X27" s="1732"/>
      <c r="Y27" s="1730"/>
      <c r="Z27" s="1755"/>
      <c r="AA27" s="1755"/>
      <c r="AB27" s="1755"/>
      <c r="AC27" s="1731"/>
      <c r="AD27" s="1731"/>
      <c r="AE27" s="1732"/>
      <c r="AF27" s="1730"/>
      <c r="AG27" s="1731"/>
      <c r="AH27" s="1731"/>
      <c r="AI27" s="1731"/>
      <c r="AJ27" s="1731"/>
      <c r="AK27" s="1731"/>
      <c r="AL27" s="1732"/>
      <c r="AM27" s="1730"/>
      <c r="AN27" s="1731"/>
      <c r="AO27" s="1731"/>
      <c r="AP27" s="1731"/>
      <c r="AQ27" s="1731"/>
      <c r="AR27" s="1732"/>
      <c r="AS27" s="1730"/>
      <c r="AT27" s="1806"/>
      <c r="AU27" s="1731"/>
      <c r="AV27" s="1733"/>
      <c r="AW27" s="1733"/>
      <c r="AX27" s="1733"/>
      <c r="AY27" s="1732"/>
      <c r="AZ27" s="1734"/>
      <c r="BA27" s="1733"/>
      <c r="BB27" s="1733"/>
      <c r="BC27" s="1733"/>
      <c r="BD27" s="1733"/>
      <c r="BE27" s="1731"/>
      <c r="BF27" s="1732"/>
      <c r="BG27" s="1734"/>
      <c r="BH27" s="1733"/>
      <c r="BI27" s="1733"/>
      <c r="BJ27" s="1733"/>
      <c r="BK27" s="1732"/>
      <c r="BL27" s="1685">
        <f t="shared" si="3"/>
        <v>0</v>
      </c>
      <c r="BM27" s="1730"/>
      <c r="BN27" s="1755"/>
      <c r="BO27" s="1755"/>
      <c r="BP27" s="1755"/>
      <c r="BQ27" s="1755"/>
      <c r="BR27" s="1731"/>
      <c r="BS27" s="1732"/>
      <c r="BT27" s="1806"/>
      <c r="BU27" s="1731"/>
      <c r="BV27" s="1731"/>
      <c r="BW27" s="1731"/>
      <c r="BX27" s="1731"/>
      <c r="BY27" s="1733"/>
      <c r="BZ27" s="1732"/>
      <c r="CA27" s="1806"/>
      <c r="CB27" s="1731"/>
      <c r="CC27" s="1755"/>
      <c r="CD27" s="1755"/>
      <c r="CE27" s="1755"/>
      <c r="CF27" s="1731"/>
      <c r="CG27" s="1732"/>
      <c r="CH27" s="1806"/>
      <c r="CI27" s="1731"/>
      <c r="CJ27" s="1755"/>
      <c r="CK27" s="1755"/>
      <c r="CL27" s="1755"/>
      <c r="CM27" s="1731"/>
      <c r="CN27" s="1732"/>
      <c r="CO27" s="1730"/>
      <c r="CP27" s="1755"/>
      <c r="CQ27" s="1755"/>
      <c r="CR27" s="1755"/>
      <c r="CS27" s="1755"/>
      <c r="CT27" s="1731"/>
      <c r="CU27" s="1732"/>
      <c r="CV27" s="1730"/>
      <c r="CW27" s="1755"/>
      <c r="CX27" s="1755"/>
      <c r="CY27" s="1755"/>
      <c r="CZ27" s="1755"/>
      <c r="DA27" s="1731"/>
      <c r="DB27" s="1732"/>
      <c r="DC27" s="1730"/>
      <c r="DD27" s="1755"/>
      <c r="DE27" s="1755"/>
      <c r="DF27" s="1755"/>
      <c r="DG27" s="1731"/>
      <c r="DH27" s="1731"/>
      <c r="DI27" s="1732"/>
      <c r="DJ27" s="1685">
        <f t="shared" si="1"/>
        <v>0</v>
      </c>
      <c r="DK27" s="1720">
        <f t="shared" si="2"/>
        <v>0</v>
      </c>
    </row>
    <row r="28" spans="2:115" ht="13.5">
      <c r="B28" s="504">
        <v>18</v>
      </c>
      <c r="C28" s="497" t="s">
        <v>140</v>
      </c>
      <c r="D28" s="1730"/>
      <c r="E28" s="1731"/>
      <c r="F28" s="1731"/>
      <c r="G28" s="1731"/>
      <c r="H28" s="1731"/>
      <c r="I28" s="1731"/>
      <c r="J28" s="1732"/>
      <c r="K28" s="1730"/>
      <c r="L28" s="1731"/>
      <c r="M28" s="1731"/>
      <c r="N28" s="1731"/>
      <c r="O28" s="1731"/>
      <c r="P28" s="1731"/>
      <c r="Q28" s="1732"/>
      <c r="R28" s="1730"/>
      <c r="S28" s="1755"/>
      <c r="T28" s="1755"/>
      <c r="U28" s="1755"/>
      <c r="V28" s="1731"/>
      <c r="W28" s="1731"/>
      <c r="X28" s="1732"/>
      <c r="Y28" s="1730"/>
      <c r="Z28" s="1755"/>
      <c r="AA28" s="1755"/>
      <c r="AB28" s="1755"/>
      <c r="AC28" s="1731"/>
      <c r="AD28" s="1731"/>
      <c r="AE28" s="1732"/>
      <c r="AF28" s="1730"/>
      <c r="AG28" s="1731"/>
      <c r="AH28" s="1731"/>
      <c r="AI28" s="1731"/>
      <c r="AJ28" s="1731"/>
      <c r="AK28" s="1731"/>
      <c r="AL28" s="1732"/>
      <c r="AM28" s="1730"/>
      <c r="AN28" s="1731"/>
      <c r="AO28" s="1731"/>
      <c r="AP28" s="1731"/>
      <c r="AQ28" s="1731"/>
      <c r="AR28" s="1732"/>
      <c r="AS28" s="1730"/>
      <c r="AT28" s="1806"/>
      <c r="AU28" s="1731"/>
      <c r="AV28" s="1733"/>
      <c r="AW28" s="1733"/>
      <c r="AX28" s="1733"/>
      <c r="AY28" s="1732"/>
      <c r="AZ28" s="1734"/>
      <c r="BA28" s="1733"/>
      <c r="BB28" s="1733"/>
      <c r="BC28" s="1733"/>
      <c r="BD28" s="1733"/>
      <c r="BE28" s="1731"/>
      <c r="BF28" s="1732"/>
      <c r="BG28" s="1734"/>
      <c r="BH28" s="1733"/>
      <c r="BI28" s="1733"/>
      <c r="BJ28" s="1733"/>
      <c r="BK28" s="1732"/>
      <c r="BL28" s="1685">
        <f t="shared" si="3"/>
        <v>0</v>
      </c>
      <c r="BM28" s="1730"/>
      <c r="BN28" s="1755"/>
      <c r="BO28" s="1755"/>
      <c r="BP28" s="1755"/>
      <c r="BQ28" s="1755"/>
      <c r="BR28" s="1731"/>
      <c r="BS28" s="1732"/>
      <c r="BT28" s="1806"/>
      <c r="BU28" s="1731"/>
      <c r="BV28" s="1731"/>
      <c r="BW28" s="1731"/>
      <c r="BX28" s="1731"/>
      <c r="BY28" s="1733"/>
      <c r="BZ28" s="1732"/>
      <c r="CA28" s="1806"/>
      <c r="CB28" s="1731"/>
      <c r="CC28" s="1755"/>
      <c r="CD28" s="1755"/>
      <c r="CE28" s="1755"/>
      <c r="CF28" s="1731"/>
      <c r="CG28" s="1732"/>
      <c r="CH28" s="1806"/>
      <c r="CI28" s="1731"/>
      <c r="CJ28" s="1755"/>
      <c r="CK28" s="1755"/>
      <c r="CL28" s="1755"/>
      <c r="CM28" s="1731"/>
      <c r="CN28" s="1732"/>
      <c r="CO28" s="1730"/>
      <c r="CP28" s="1755"/>
      <c r="CQ28" s="1755"/>
      <c r="CR28" s="1755"/>
      <c r="CS28" s="1755"/>
      <c r="CT28" s="1731"/>
      <c r="CU28" s="1732"/>
      <c r="CV28" s="1730"/>
      <c r="CW28" s="1755"/>
      <c r="CX28" s="1755"/>
      <c r="CY28" s="1755"/>
      <c r="CZ28" s="1755"/>
      <c r="DA28" s="1731"/>
      <c r="DB28" s="1732"/>
      <c r="DC28" s="1730"/>
      <c r="DD28" s="1755"/>
      <c r="DE28" s="1755"/>
      <c r="DF28" s="1755"/>
      <c r="DG28" s="1731"/>
      <c r="DH28" s="1731"/>
      <c r="DI28" s="1732"/>
      <c r="DJ28" s="1685">
        <f t="shared" si="1"/>
        <v>0</v>
      </c>
      <c r="DK28" s="1720">
        <f t="shared" si="2"/>
        <v>0</v>
      </c>
    </row>
    <row r="29" spans="2:115" ht="13.5">
      <c r="B29" s="504">
        <v>19</v>
      </c>
      <c r="C29" s="497" t="s">
        <v>508</v>
      </c>
      <c r="D29" s="1730"/>
      <c r="E29" s="1731"/>
      <c r="F29" s="1731"/>
      <c r="G29" s="1731"/>
      <c r="H29" s="1731"/>
      <c r="I29" s="1731"/>
      <c r="J29" s="1732"/>
      <c r="K29" s="1730"/>
      <c r="L29" s="1731"/>
      <c r="M29" s="1731"/>
      <c r="N29" s="1731"/>
      <c r="O29" s="1731"/>
      <c r="P29" s="1731"/>
      <c r="Q29" s="1732"/>
      <c r="R29" s="1730"/>
      <c r="S29" s="1755"/>
      <c r="T29" s="1755"/>
      <c r="U29" s="1755"/>
      <c r="V29" s="1731"/>
      <c r="W29" s="1731"/>
      <c r="X29" s="1732"/>
      <c r="Y29" s="1730"/>
      <c r="Z29" s="1755"/>
      <c r="AA29" s="1755"/>
      <c r="AB29" s="1755"/>
      <c r="AC29" s="1731"/>
      <c r="AD29" s="1731"/>
      <c r="AE29" s="1732"/>
      <c r="AF29" s="1730"/>
      <c r="AG29" s="1731"/>
      <c r="AH29" s="1731"/>
      <c r="AI29" s="1731"/>
      <c r="AJ29" s="1731"/>
      <c r="AK29" s="1731"/>
      <c r="AL29" s="1732"/>
      <c r="AM29" s="1730"/>
      <c r="AN29" s="1731"/>
      <c r="AO29" s="1731"/>
      <c r="AP29" s="1731"/>
      <c r="AQ29" s="1731"/>
      <c r="AR29" s="1732"/>
      <c r="AS29" s="1730"/>
      <c r="AT29" s="1806"/>
      <c r="AU29" s="1731"/>
      <c r="AV29" s="1733"/>
      <c r="AW29" s="1733"/>
      <c r="AX29" s="1733"/>
      <c r="AY29" s="1732"/>
      <c r="AZ29" s="1734"/>
      <c r="BA29" s="1733"/>
      <c r="BB29" s="1733"/>
      <c r="BC29" s="1733"/>
      <c r="BD29" s="1733"/>
      <c r="BE29" s="1731"/>
      <c r="BF29" s="1732"/>
      <c r="BG29" s="1734"/>
      <c r="BH29" s="1733"/>
      <c r="BI29" s="1733"/>
      <c r="BJ29" s="1733"/>
      <c r="BK29" s="1732"/>
      <c r="BL29" s="1685">
        <f t="shared" si="3"/>
        <v>0</v>
      </c>
      <c r="BM29" s="1730"/>
      <c r="BN29" s="1755"/>
      <c r="BO29" s="1755"/>
      <c r="BP29" s="1755"/>
      <c r="BQ29" s="1755"/>
      <c r="BR29" s="1731"/>
      <c r="BS29" s="1732"/>
      <c r="BT29" s="1806"/>
      <c r="BU29" s="1731"/>
      <c r="BV29" s="1731"/>
      <c r="BW29" s="1731"/>
      <c r="BX29" s="1731"/>
      <c r="BY29" s="1733"/>
      <c r="BZ29" s="1732"/>
      <c r="CA29" s="1806"/>
      <c r="CB29" s="1731"/>
      <c r="CC29" s="1755"/>
      <c r="CD29" s="1755"/>
      <c r="CE29" s="1755"/>
      <c r="CF29" s="1731"/>
      <c r="CG29" s="1732"/>
      <c r="CH29" s="1806"/>
      <c r="CI29" s="1731"/>
      <c r="CJ29" s="1755"/>
      <c r="CK29" s="1755"/>
      <c r="CL29" s="1755"/>
      <c r="CM29" s="1731"/>
      <c r="CN29" s="1732"/>
      <c r="CO29" s="1730"/>
      <c r="CP29" s="1755"/>
      <c r="CQ29" s="1755"/>
      <c r="CR29" s="1755"/>
      <c r="CS29" s="1755"/>
      <c r="CT29" s="1731"/>
      <c r="CU29" s="1732"/>
      <c r="CV29" s="1730"/>
      <c r="CW29" s="1755"/>
      <c r="CX29" s="1755"/>
      <c r="CY29" s="1755"/>
      <c r="CZ29" s="1755"/>
      <c r="DA29" s="1731"/>
      <c r="DB29" s="1732"/>
      <c r="DC29" s="1730"/>
      <c r="DD29" s="1755"/>
      <c r="DE29" s="1755"/>
      <c r="DF29" s="1755"/>
      <c r="DG29" s="1731"/>
      <c r="DH29" s="1731"/>
      <c r="DI29" s="1732"/>
      <c r="DJ29" s="1685">
        <f t="shared" si="1"/>
        <v>0</v>
      </c>
      <c r="DK29" s="1720">
        <f t="shared" si="2"/>
        <v>0</v>
      </c>
    </row>
    <row r="30" spans="2:115" ht="13.5">
      <c r="B30" s="504">
        <v>20</v>
      </c>
      <c r="C30" s="1853" t="s">
        <v>63</v>
      </c>
      <c r="D30" s="1730"/>
      <c r="E30" s="1731"/>
      <c r="F30" s="1731"/>
      <c r="G30" s="1731"/>
      <c r="H30" s="1731"/>
      <c r="I30" s="1731"/>
      <c r="J30" s="1732"/>
      <c r="K30" s="1730"/>
      <c r="L30" s="1731"/>
      <c r="M30" s="1731"/>
      <c r="N30" s="1731"/>
      <c r="O30" s="1731"/>
      <c r="P30" s="1731"/>
      <c r="Q30" s="1732"/>
      <c r="R30" s="1730"/>
      <c r="S30" s="1755"/>
      <c r="T30" s="1755"/>
      <c r="U30" s="1755"/>
      <c r="V30" s="1731"/>
      <c r="W30" s="1731"/>
      <c r="X30" s="1732"/>
      <c r="Y30" s="1730"/>
      <c r="Z30" s="1755"/>
      <c r="AA30" s="1755"/>
      <c r="AB30" s="1755"/>
      <c r="AC30" s="1731"/>
      <c r="AD30" s="1731"/>
      <c r="AE30" s="1732"/>
      <c r="AF30" s="1730"/>
      <c r="AG30" s="1731"/>
      <c r="AH30" s="1731"/>
      <c r="AI30" s="1731"/>
      <c r="AJ30" s="1731"/>
      <c r="AK30" s="1731"/>
      <c r="AL30" s="1732"/>
      <c r="AM30" s="1730"/>
      <c r="AN30" s="1731"/>
      <c r="AO30" s="1731"/>
      <c r="AP30" s="1731"/>
      <c r="AQ30" s="1731"/>
      <c r="AR30" s="1732"/>
      <c r="AS30" s="1730"/>
      <c r="AT30" s="1806"/>
      <c r="AU30" s="1731"/>
      <c r="AV30" s="1733"/>
      <c r="AW30" s="1733"/>
      <c r="AX30" s="1733"/>
      <c r="AY30" s="1732"/>
      <c r="AZ30" s="1734"/>
      <c r="BA30" s="1733"/>
      <c r="BB30" s="1733"/>
      <c r="BC30" s="1733"/>
      <c r="BD30" s="1733"/>
      <c r="BE30" s="1731"/>
      <c r="BF30" s="1732"/>
      <c r="BG30" s="1734"/>
      <c r="BH30" s="1733"/>
      <c r="BI30" s="1733"/>
      <c r="BJ30" s="1733"/>
      <c r="BK30" s="1732"/>
      <c r="BL30" s="1685">
        <f t="shared" si="3"/>
        <v>0</v>
      </c>
      <c r="BM30" s="1730"/>
      <c r="BN30" s="1755"/>
      <c r="BO30" s="1755"/>
      <c r="BP30" s="1755"/>
      <c r="BQ30" s="1755"/>
      <c r="BR30" s="1731"/>
      <c r="BS30" s="1732"/>
      <c r="BT30" s="1806"/>
      <c r="BU30" s="1731"/>
      <c r="BV30" s="1731"/>
      <c r="BW30" s="1731"/>
      <c r="BX30" s="1731"/>
      <c r="BY30" s="1733"/>
      <c r="BZ30" s="1732"/>
      <c r="CA30" s="1806"/>
      <c r="CB30" s="1731"/>
      <c r="CC30" s="1755"/>
      <c r="CD30" s="1755"/>
      <c r="CE30" s="1755"/>
      <c r="CF30" s="1731"/>
      <c r="CG30" s="1732"/>
      <c r="CH30" s="1806"/>
      <c r="CI30" s="1731"/>
      <c r="CJ30" s="1755"/>
      <c r="CK30" s="1755"/>
      <c r="CL30" s="1755"/>
      <c r="CM30" s="1731"/>
      <c r="CN30" s="1732"/>
      <c r="CO30" s="1730"/>
      <c r="CP30" s="1755"/>
      <c r="CQ30" s="1755"/>
      <c r="CR30" s="1755"/>
      <c r="CS30" s="1755"/>
      <c r="CT30" s="1731"/>
      <c r="CU30" s="1732"/>
      <c r="CV30" s="1730"/>
      <c r="CW30" s="1755"/>
      <c r="CX30" s="1755"/>
      <c r="CY30" s="1755"/>
      <c r="CZ30" s="1755"/>
      <c r="DA30" s="1731"/>
      <c r="DB30" s="1732"/>
      <c r="DC30" s="1730"/>
      <c r="DD30" s="1755"/>
      <c r="DE30" s="1755"/>
      <c r="DF30" s="1755"/>
      <c r="DG30" s="1731"/>
      <c r="DH30" s="1731"/>
      <c r="DI30" s="1732"/>
      <c r="DJ30" s="1685">
        <f t="shared" si="1"/>
        <v>0</v>
      </c>
      <c r="DK30" s="1720">
        <f t="shared" si="2"/>
        <v>0</v>
      </c>
    </row>
    <row r="31" spans="2:115" ht="13.5">
      <c r="B31" s="504">
        <v>21</v>
      </c>
      <c r="C31" s="497" t="s">
        <v>58</v>
      </c>
      <c r="D31" s="1735"/>
      <c r="E31" s="1736"/>
      <c r="F31" s="1736"/>
      <c r="G31" s="1736"/>
      <c r="H31" s="1736"/>
      <c r="I31" s="1736"/>
      <c r="J31" s="1737"/>
      <c r="K31" s="1735"/>
      <c r="L31" s="1736"/>
      <c r="M31" s="1736"/>
      <c r="N31" s="1736"/>
      <c r="O31" s="1736"/>
      <c r="P31" s="1736"/>
      <c r="Q31" s="1737"/>
      <c r="R31" s="1735"/>
      <c r="S31" s="1809"/>
      <c r="T31" s="1809"/>
      <c r="U31" s="1809"/>
      <c r="V31" s="1736"/>
      <c r="W31" s="1736"/>
      <c r="X31" s="1737"/>
      <c r="Y31" s="1735"/>
      <c r="Z31" s="1809"/>
      <c r="AA31" s="1809"/>
      <c r="AB31" s="1809"/>
      <c r="AC31" s="1736"/>
      <c r="AD31" s="1736"/>
      <c r="AE31" s="1737"/>
      <c r="AF31" s="1735"/>
      <c r="AG31" s="1736"/>
      <c r="AH31" s="1736"/>
      <c r="AI31" s="1736"/>
      <c r="AJ31" s="1736"/>
      <c r="AK31" s="1736"/>
      <c r="AL31" s="1737"/>
      <c r="AM31" s="1735"/>
      <c r="AN31" s="1736"/>
      <c r="AO31" s="1736"/>
      <c r="AP31" s="1736"/>
      <c r="AQ31" s="1736"/>
      <c r="AR31" s="1737"/>
      <c r="AS31" s="1735"/>
      <c r="AT31" s="1808"/>
      <c r="AU31" s="1736"/>
      <c r="AV31" s="1738"/>
      <c r="AW31" s="1738"/>
      <c r="AX31" s="1738"/>
      <c r="AY31" s="1737"/>
      <c r="AZ31" s="1739"/>
      <c r="BA31" s="1738"/>
      <c r="BB31" s="1738"/>
      <c r="BC31" s="1738"/>
      <c r="BD31" s="1738"/>
      <c r="BE31" s="1736"/>
      <c r="BF31" s="1737"/>
      <c r="BG31" s="1739"/>
      <c r="BH31" s="1738"/>
      <c r="BI31" s="1738"/>
      <c r="BJ31" s="1738"/>
      <c r="BK31" s="1737"/>
      <c r="BL31" s="1685">
        <f t="shared" si="3"/>
        <v>0</v>
      </c>
      <c r="BM31" s="1730"/>
      <c r="BN31" s="1755"/>
      <c r="BO31" s="1755"/>
      <c r="BP31" s="1755"/>
      <c r="BQ31" s="1755"/>
      <c r="BR31" s="1731"/>
      <c r="BS31" s="1732"/>
      <c r="BT31" s="1806"/>
      <c r="BU31" s="1731"/>
      <c r="BV31" s="1731"/>
      <c r="BW31" s="1731"/>
      <c r="BX31" s="1731"/>
      <c r="BY31" s="1733"/>
      <c r="BZ31" s="1732"/>
      <c r="CA31" s="1806"/>
      <c r="CB31" s="1731"/>
      <c r="CC31" s="1755"/>
      <c r="CD31" s="1755"/>
      <c r="CE31" s="1755"/>
      <c r="CF31" s="1731"/>
      <c r="CG31" s="1732"/>
      <c r="CH31" s="1806"/>
      <c r="CI31" s="1731"/>
      <c r="CJ31" s="1755"/>
      <c r="CK31" s="1755"/>
      <c r="CL31" s="1755"/>
      <c r="CM31" s="1731"/>
      <c r="CN31" s="1732"/>
      <c r="CO31" s="1730"/>
      <c r="CP31" s="1755"/>
      <c r="CQ31" s="1755"/>
      <c r="CR31" s="1755"/>
      <c r="CS31" s="1755"/>
      <c r="CT31" s="1731"/>
      <c r="CU31" s="1732"/>
      <c r="CV31" s="1730"/>
      <c r="CW31" s="1755"/>
      <c r="CX31" s="1755"/>
      <c r="CY31" s="1755"/>
      <c r="CZ31" s="1755"/>
      <c r="DA31" s="1731"/>
      <c r="DB31" s="1732"/>
      <c r="DC31" s="1730"/>
      <c r="DD31" s="1755"/>
      <c r="DE31" s="1755"/>
      <c r="DF31" s="1755"/>
      <c r="DG31" s="1731"/>
      <c r="DH31" s="1731"/>
      <c r="DI31" s="1732"/>
      <c r="DJ31" s="1685">
        <f t="shared" si="1"/>
        <v>0</v>
      </c>
      <c r="DK31" s="1720">
        <f t="shared" si="2"/>
        <v>0</v>
      </c>
    </row>
    <row r="32" spans="2:115" ht="13.5">
      <c r="B32" s="504">
        <v>22</v>
      </c>
      <c r="C32" s="497" t="s">
        <v>62</v>
      </c>
      <c r="D32" s="1735"/>
      <c r="E32" s="1736"/>
      <c r="F32" s="1736"/>
      <c r="G32" s="1736"/>
      <c r="H32" s="1736"/>
      <c r="I32" s="1736"/>
      <c r="J32" s="1737"/>
      <c r="K32" s="1735"/>
      <c r="L32" s="1736"/>
      <c r="M32" s="1736"/>
      <c r="N32" s="1736"/>
      <c r="O32" s="1736"/>
      <c r="P32" s="1736"/>
      <c r="Q32" s="1737"/>
      <c r="R32" s="1735"/>
      <c r="S32" s="1809"/>
      <c r="T32" s="1809"/>
      <c r="U32" s="1809"/>
      <c r="V32" s="1736"/>
      <c r="W32" s="1736"/>
      <c r="X32" s="1737"/>
      <c r="Y32" s="1735"/>
      <c r="Z32" s="1809"/>
      <c r="AA32" s="1809"/>
      <c r="AB32" s="1809"/>
      <c r="AC32" s="1736"/>
      <c r="AD32" s="1736"/>
      <c r="AE32" s="1737"/>
      <c r="AF32" s="1735"/>
      <c r="AG32" s="1736"/>
      <c r="AH32" s="1736"/>
      <c r="AI32" s="1736"/>
      <c r="AJ32" s="1736"/>
      <c r="AK32" s="1736"/>
      <c r="AL32" s="1737"/>
      <c r="AM32" s="1735"/>
      <c r="AN32" s="1736"/>
      <c r="AO32" s="1736"/>
      <c r="AP32" s="1736"/>
      <c r="AQ32" s="1736"/>
      <c r="AR32" s="1737"/>
      <c r="AS32" s="1735"/>
      <c r="AT32" s="1808"/>
      <c r="AU32" s="1736"/>
      <c r="AV32" s="1738"/>
      <c r="AW32" s="1738"/>
      <c r="AX32" s="1738"/>
      <c r="AY32" s="1737"/>
      <c r="AZ32" s="1739"/>
      <c r="BA32" s="1738"/>
      <c r="BB32" s="1738"/>
      <c r="BC32" s="1738"/>
      <c r="BD32" s="1738"/>
      <c r="BE32" s="1736"/>
      <c r="BF32" s="1737"/>
      <c r="BG32" s="1739"/>
      <c r="BH32" s="1738"/>
      <c r="BI32" s="1738"/>
      <c r="BJ32" s="1738"/>
      <c r="BK32" s="1737"/>
      <c r="BL32" s="1685">
        <f t="shared" si="3"/>
        <v>0</v>
      </c>
      <c r="BM32" s="1730"/>
      <c r="BN32" s="1755"/>
      <c r="BO32" s="1755"/>
      <c r="BP32" s="1755"/>
      <c r="BQ32" s="1755"/>
      <c r="BR32" s="1731"/>
      <c r="BS32" s="1732"/>
      <c r="BT32" s="1806"/>
      <c r="BU32" s="1731"/>
      <c r="BV32" s="1731"/>
      <c r="BW32" s="1731"/>
      <c r="BX32" s="1731"/>
      <c r="BY32" s="1733"/>
      <c r="BZ32" s="1732"/>
      <c r="CA32" s="1806"/>
      <c r="CB32" s="1731"/>
      <c r="CC32" s="1755"/>
      <c r="CD32" s="1755"/>
      <c r="CE32" s="1755"/>
      <c r="CF32" s="1731"/>
      <c r="CG32" s="1732"/>
      <c r="CH32" s="1806"/>
      <c r="CI32" s="1731"/>
      <c r="CJ32" s="1755"/>
      <c r="CK32" s="1755"/>
      <c r="CL32" s="1755"/>
      <c r="CM32" s="1731"/>
      <c r="CN32" s="1732"/>
      <c r="CO32" s="1730"/>
      <c r="CP32" s="1755"/>
      <c r="CQ32" s="1755"/>
      <c r="CR32" s="1755"/>
      <c r="CS32" s="1755"/>
      <c r="CT32" s="1731"/>
      <c r="CU32" s="1732"/>
      <c r="CV32" s="1730"/>
      <c r="CW32" s="1755"/>
      <c r="CX32" s="1755"/>
      <c r="CY32" s="1755"/>
      <c r="CZ32" s="1755"/>
      <c r="DA32" s="1731"/>
      <c r="DB32" s="1732"/>
      <c r="DC32" s="1730"/>
      <c r="DD32" s="1755"/>
      <c r="DE32" s="1755"/>
      <c r="DF32" s="1755"/>
      <c r="DG32" s="1731"/>
      <c r="DH32" s="1731"/>
      <c r="DI32" s="1732"/>
      <c r="DJ32" s="1685">
        <f t="shared" si="1"/>
        <v>0</v>
      </c>
      <c r="DK32" s="1720">
        <f t="shared" si="2"/>
        <v>0</v>
      </c>
    </row>
    <row r="33" spans="2:115" ht="13.5">
      <c r="B33" s="504">
        <v>23</v>
      </c>
      <c r="C33" s="1933" t="s">
        <v>270</v>
      </c>
      <c r="D33" s="1735"/>
      <c r="E33" s="1736"/>
      <c r="F33" s="1736"/>
      <c r="G33" s="1736"/>
      <c r="H33" s="1736"/>
      <c r="I33" s="1736"/>
      <c r="J33" s="1737"/>
      <c r="K33" s="1735"/>
      <c r="L33" s="1736"/>
      <c r="M33" s="1736"/>
      <c r="N33" s="1736"/>
      <c r="O33" s="1736"/>
      <c r="P33" s="1736"/>
      <c r="Q33" s="1737"/>
      <c r="R33" s="1735"/>
      <c r="S33" s="1934"/>
      <c r="T33" s="1934"/>
      <c r="U33" s="1934"/>
      <c r="V33" s="1736"/>
      <c r="W33" s="1736"/>
      <c r="X33" s="1737"/>
      <c r="Y33" s="1735"/>
      <c r="Z33" s="1934"/>
      <c r="AA33" s="1934"/>
      <c r="AB33" s="1934"/>
      <c r="AC33" s="1736"/>
      <c r="AD33" s="1736"/>
      <c r="AE33" s="1737"/>
      <c r="AF33" s="1735"/>
      <c r="AG33" s="1736"/>
      <c r="AH33" s="1736"/>
      <c r="AI33" s="1736"/>
      <c r="AJ33" s="1736"/>
      <c r="AK33" s="1736"/>
      <c r="AL33" s="1737"/>
      <c r="AM33" s="1735"/>
      <c r="AN33" s="1736"/>
      <c r="AO33" s="1736"/>
      <c r="AP33" s="1736"/>
      <c r="AQ33" s="1736"/>
      <c r="AR33" s="1737"/>
      <c r="AS33" s="1735"/>
      <c r="AT33" s="1935"/>
      <c r="AU33" s="1736"/>
      <c r="AV33" s="1936"/>
      <c r="AW33" s="1936"/>
      <c r="AX33" s="1936"/>
      <c r="AY33" s="1737"/>
      <c r="AZ33" s="1739"/>
      <c r="BA33" s="1936"/>
      <c r="BB33" s="1936"/>
      <c r="BC33" s="1936"/>
      <c r="BD33" s="1936"/>
      <c r="BE33" s="1736"/>
      <c r="BF33" s="1737"/>
      <c r="BG33" s="1739"/>
      <c r="BH33" s="1936"/>
      <c r="BI33" s="1936"/>
      <c r="BJ33" s="1936"/>
      <c r="BK33" s="1737"/>
      <c r="BL33" s="1685">
        <f t="shared" si="3"/>
        <v>0</v>
      </c>
      <c r="BM33" s="1730"/>
      <c r="BN33" s="1755"/>
      <c r="BO33" s="1755"/>
      <c r="BP33" s="1755"/>
      <c r="BQ33" s="1755"/>
      <c r="BR33" s="1731"/>
      <c r="BS33" s="1732"/>
      <c r="BT33" s="1806"/>
      <c r="BU33" s="1731"/>
      <c r="BV33" s="1731"/>
      <c r="BW33" s="1731"/>
      <c r="BX33" s="1731"/>
      <c r="BY33" s="1733"/>
      <c r="BZ33" s="1732"/>
      <c r="CA33" s="1806"/>
      <c r="CB33" s="1731"/>
      <c r="CC33" s="1755"/>
      <c r="CD33" s="1755"/>
      <c r="CE33" s="1755"/>
      <c r="CF33" s="1731"/>
      <c r="CG33" s="1732"/>
      <c r="CH33" s="1806"/>
      <c r="CI33" s="1731"/>
      <c r="CJ33" s="1755"/>
      <c r="CK33" s="1755"/>
      <c r="CL33" s="1755"/>
      <c r="CM33" s="1731"/>
      <c r="CN33" s="1732"/>
      <c r="CO33" s="1730"/>
      <c r="CP33" s="1755"/>
      <c r="CQ33" s="1755"/>
      <c r="CR33" s="1755"/>
      <c r="CS33" s="1755"/>
      <c r="CT33" s="1731"/>
      <c r="CU33" s="1732"/>
      <c r="CV33" s="1730"/>
      <c r="CW33" s="1755"/>
      <c r="CX33" s="1755"/>
      <c r="CY33" s="1755"/>
      <c r="CZ33" s="1755"/>
      <c r="DA33" s="1731"/>
      <c r="DB33" s="1732"/>
      <c r="DC33" s="1730"/>
      <c r="DD33" s="1755"/>
      <c r="DE33" s="1755"/>
      <c r="DF33" s="1755"/>
      <c r="DG33" s="1731"/>
      <c r="DH33" s="1731"/>
      <c r="DI33" s="1732"/>
      <c r="DJ33" s="1685">
        <f t="shared" si="1"/>
        <v>0</v>
      </c>
      <c r="DK33" s="1720">
        <f t="shared" si="2"/>
        <v>0</v>
      </c>
    </row>
    <row r="34" spans="2:115" ht="13.5">
      <c r="B34" s="504">
        <v>24</v>
      </c>
      <c r="C34" s="497" t="s">
        <v>273</v>
      </c>
      <c r="D34" s="1735"/>
      <c r="E34" s="1736"/>
      <c r="F34" s="1736"/>
      <c r="G34" s="1736"/>
      <c r="H34" s="1736"/>
      <c r="I34" s="1736"/>
      <c r="J34" s="1737"/>
      <c r="K34" s="1735"/>
      <c r="L34" s="1736"/>
      <c r="M34" s="1736"/>
      <c r="N34" s="1736"/>
      <c r="O34" s="1736"/>
      <c r="P34" s="1736"/>
      <c r="Q34" s="1737"/>
      <c r="R34" s="1735"/>
      <c r="S34" s="1809"/>
      <c r="T34" s="1809"/>
      <c r="U34" s="1809"/>
      <c r="V34" s="1736"/>
      <c r="W34" s="1736"/>
      <c r="X34" s="1737"/>
      <c r="Y34" s="1735"/>
      <c r="Z34" s="1809"/>
      <c r="AA34" s="1809"/>
      <c r="AB34" s="1809"/>
      <c r="AC34" s="1736"/>
      <c r="AD34" s="1736"/>
      <c r="AE34" s="1737"/>
      <c r="AF34" s="1735"/>
      <c r="AG34" s="1736"/>
      <c r="AH34" s="1736"/>
      <c r="AI34" s="1736"/>
      <c r="AJ34" s="1736"/>
      <c r="AK34" s="1736"/>
      <c r="AL34" s="1737"/>
      <c r="AM34" s="1735"/>
      <c r="AN34" s="1736"/>
      <c r="AO34" s="1736"/>
      <c r="AP34" s="1736"/>
      <c r="AQ34" s="1736"/>
      <c r="AR34" s="1737"/>
      <c r="AS34" s="1735"/>
      <c r="AT34" s="1808"/>
      <c r="AU34" s="1736"/>
      <c r="AV34" s="1738"/>
      <c r="AW34" s="1738"/>
      <c r="AX34" s="1738"/>
      <c r="AY34" s="1737"/>
      <c r="AZ34" s="1739"/>
      <c r="BA34" s="1738"/>
      <c r="BB34" s="1738"/>
      <c r="BC34" s="1738"/>
      <c r="BD34" s="1738"/>
      <c r="BE34" s="1736"/>
      <c r="BF34" s="1737"/>
      <c r="BG34" s="1739"/>
      <c r="BH34" s="1738"/>
      <c r="BI34" s="1738"/>
      <c r="BJ34" s="1738"/>
      <c r="BK34" s="1737"/>
      <c r="BL34" s="1685">
        <f t="shared" si="3"/>
        <v>0</v>
      </c>
      <c r="BM34" s="1730"/>
      <c r="BN34" s="1755"/>
      <c r="BO34" s="1755"/>
      <c r="BP34" s="1755"/>
      <c r="BQ34" s="1755"/>
      <c r="BR34" s="1731"/>
      <c r="BS34" s="1732"/>
      <c r="BT34" s="1806"/>
      <c r="BU34" s="1823"/>
      <c r="BV34" s="1945"/>
      <c r="BW34" s="1945"/>
      <c r="BX34" s="1945"/>
      <c r="BY34" s="1947"/>
      <c r="BZ34" s="1732"/>
      <c r="CA34" s="1806"/>
      <c r="CB34" s="1731"/>
      <c r="CC34" s="1755"/>
      <c r="CD34" s="1755"/>
      <c r="CE34" s="1755"/>
      <c r="CF34" s="1731"/>
      <c r="CG34" s="1732"/>
      <c r="CH34" s="1806"/>
      <c r="CI34" s="1731"/>
      <c r="CJ34" s="1755"/>
      <c r="CK34" s="1755"/>
      <c r="CL34" s="1755"/>
      <c r="CM34" s="1731"/>
      <c r="CN34" s="1732"/>
      <c r="CO34" s="1730"/>
      <c r="CP34" s="1755"/>
      <c r="CQ34" s="1755"/>
      <c r="CR34" s="1755"/>
      <c r="CS34" s="1755"/>
      <c r="CT34" s="1731"/>
      <c r="CU34" s="1732"/>
      <c r="CV34" s="1730"/>
      <c r="CW34" s="1755"/>
      <c r="CX34" s="1755"/>
      <c r="CY34" s="1755"/>
      <c r="CZ34" s="1755"/>
      <c r="DA34" s="1731"/>
      <c r="DB34" s="1732"/>
      <c r="DC34" s="1730"/>
      <c r="DD34" s="1755"/>
      <c r="DE34" s="1755"/>
      <c r="DF34" s="1755"/>
      <c r="DG34" s="1731"/>
      <c r="DH34" s="1731"/>
      <c r="DI34" s="1732"/>
      <c r="DJ34" s="1685">
        <f t="shared" si="1"/>
        <v>0</v>
      </c>
      <c r="DK34" s="1720">
        <f t="shared" si="2"/>
        <v>0</v>
      </c>
    </row>
    <row r="35" spans="2:115" ht="13.5">
      <c r="B35" s="504">
        <v>25</v>
      </c>
      <c r="C35" s="497" t="s">
        <v>59</v>
      </c>
      <c r="D35" s="1735"/>
      <c r="E35" s="1736"/>
      <c r="F35" s="1736"/>
      <c r="G35" s="1736"/>
      <c r="H35" s="1736"/>
      <c r="I35" s="1736"/>
      <c r="J35" s="1737"/>
      <c r="K35" s="1735"/>
      <c r="L35" s="1736"/>
      <c r="M35" s="1736"/>
      <c r="N35" s="1736"/>
      <c r="O35" s="1736"/>
      <c r="P35" s="1736"/>
      <c r="Q35" s="1737"/>
      <c r="R35" s="1735"/>
      <c r="S35" s="1809"/>
      <c r="T35" s="1809"/>
      <c r="U35" s="1809"/>
      <c r="V35" s="1736"/>
      <c r="W35" s="1736"/>
      <c r="X35" s="1737"/>
      <c r="Y35" s="1735"/>
      <c r="Z35" s="1809"/>
      <c r="AA35" s="1809"/>
      <c r="AB35" s="1809"/>
      <c r="AC35" s="1736"/>
      <c r="AD35" s="1736"/>
      <c r="AE35" s="1737"/>
      <c r="AF35" s="1735"/>
      <c r="AG35" s="1736"/>
      <c r="AH35" s="1736"/>
      <c r="AI35" s="1736"/>
      <c r="AJ35" s="1736"/>
      <c r="AK35" s="1736"/>
      <c r="AL35" s="1737"/>
      <c r="AM35" s="1735"/>
      <c r="AN35" s="1736"/>
      <c r="AO35" s="1736"/>
      <c r="AP35" s="1736"/>
      <c r="AQ35" s="1736"/>
      <c r="AR35" s="1737"/>
      <c r="AS35" s="1735"/>
      <c r="AT35" s="1808"/>
      <c r="AU35" s="1736"/>
      <c r="AV35" s="1738"/>
      <c r="AW35" s="1738"/>
      <c r="AX35" s="1738"/>
      <c r="AY35" s="1737"/>
      <c r="AZ35" s="1739"/>
      <c r="BA35" s="1738"/>
      <c r="BB35" s="1738"/>
      <c r="BC35" s="1738"/>
      <c r="BD35" s="1738"/>
      <c r="BE35" s="1736"/>
      <c r="BF35" s="1737"/>
      <c r="BG35" s="1739"/>
      <c r="BH35" s="1738"/>
      <c r="BI35" s="1738"/>
      <c r="BJ35" s="1738"/>
      <c r="BK35" s="1737"/>
      <c r="BL35" s="1685">
        <f t="shared" si="3"/>
        <v>0</v>
      </c>
      <c r="BM35" s="1730"/>
      <c r="BN35" s="1755"/>
      <c r="BO35" s="1755"/>
      <c r="BP35" s="1755"/>
      <c r="BQ35" s="1755"/>
      <c r="BR35" s="1731"/>
      <c r="BS35" s="1732"/>
      <c r="BT35" s="1806"/>
      <c r="BU35" s="1731"/>
      <c r="BV35" s="1731"/>
      <c r="BW35" s="1731"/>
      <c r="BX35" s="1731"/>
      <c r="BY35" s="1733"/>
      <c r="BZ35" s="1732"/>
      <c r="CA35" s="1806"/>
      <c r="CB35" s="1731"/>
      <c r="CC35" s="1755"/>
      <c r="CD35" s="1755"/>
      <c r="CE35" s="1755"/>
      <c r="CF35" s="1731"/>
      <c r="CG35" s="1732"/>
      <c r="CH35" s="1806"/>
      <c r="CI35" s="1731"/>
      <c r="CJ35" s="1755"/>
      <c r="CK35" s="1755"/>
      <c r="CL35" s="1755"/>
      <c r="CM35" s="1731"/>
      <c r="CN35" s="1732"/>
      <c r="CO35" s="1730"/>
      <c r="CP35" s="1755"/>
      <c r="CQ35" s="1755"/>
      <c r="CR35" s="1755"/>
      <c r="CS35" s="1755"/>
      <c r="CT35" s="1731"/>
      <c r="CU35" s="1732"/>
      <c r="CV35" s="1730"/>
      <c r="CW35" s="1755"/>
      <c r="CX35" s="1755"/>
      <c r="CY35" s="1755"/>
      <c r="CZ35" s="1755"/>
      <c r="DA35" s="1731"/>
      <c r="DB35" s="1732"/>
      <c r="DC35" s="1730"/>
      <c r="DD35" s="1755"/>
      <c r="DE35" s="1755"/>
      <c r="DF35" s="1755"/>
      <c r="DG35" s="1731"/>
      <c r="DH35" s="1731"/>
      <c r="DI35" s="1732"/>
      <c r="DJ35" s="1685">
        <f t="shared" si="1"/>
        <v>0</v>
      </c>
      <c r="DK35" s="1720">
        <f t="shared" si="2"/>
        <v>0</v>
      </c>
    </row>
    <row r="36" spans="2:115" ht="13.5">
      <c r="B36" s="504">
        <v>26</v>
      </c>
      <c r="C36" s="497" t="s">
        <v>277</v>
      </c>
      <c r="D36" s="1735"/>
      <c r="E36" s="1736"/>
      <c r="F36" s="1736"/>
      <c r="G36" s="1736"/>
      <c r="H36" s="1736"/>
      <c r="I36" s="1736"/>
      <c r="J36" s="1737"/>
      <c r="K36" s="1735"/>
      <c r="L36" s="1736"/>
      <c r="M36" s="1736"/>
      <c r="N36" s="1736"/>
      <c r="O36" s="1736"/>
      <c r="P36" s="1736"/>
      <c r="Q36" s="1737"/>
      <c r="R36" s="1735"/>
      <c r="S36" s="1809"/>
      <c r="T36" s="1809"/>
      <c r="U36" s="1809"/>
      <c r="V36" s="1736"/>
      <c r="W36" s="1736"/>
      <c r="X36" s="1737"/>
      <c r="Y36" s="1735"/>
      <c r="Z36" s="1809"/>
      <c r="AA36" s="1809"/>
      <c r="AB36" s="1809"/>
      <c r="AC36" s="1736"/>
      <c r="AD36" s="1736"/>
      <c r="AE36" s="1737"/>
      <c r="AF36" s="1735"/>
      <c r="AG36" s="1736"/>
      <c r="AH36" s="1736"/>
      <c r="AI36" s="1736"/>
      <c r="AJ36" s="1736"/>
      <c r="AK36" s="1736"/>
      <c r="AL36" s="1737"/>
      <c r="AM36" s="1735"/>
      <c r="AN36" s="1736"/>
      <c r="AO36" s="1736"/>
      <c r="AP36" s="1736"/>
      <c r="AQ36" s="1736"/>
      <c r="AR36" s="1737"/>
      <c r="AS36" s="1735"/>
      <c r="AT36" s="1808"/>
      <c r="AU36" s="1736"/>
      <c r="AV36" s="1738"/>
      <c r="AW36" s="1738"/>
      <c r="AX36" s="1738"/>
      <c r="AY36" s="1737"/>
      <c r="AZ36" s="1739"/>
      <c r="BA36" s="1738"/>
      <c r="BB36" s="1738"/>
      <c r="BC36" s="1738"/>
      <c r="BD36" s="1738"/>
      <c r="BE36" s="1736"/>
      <c r="BF36" s="1737"/>
      <c r="BG36" s="1739"/>
      <c r="BH36" s="1738"/>
      <c r="BI36" s="1738"/>
      <c r="BJ36" s="1738"/>
      <c r="BK36" s="1737"/>
      <c r="BL36" s="1685">
        <f t="shared" si="3"/>
        <v>0</v>
      </c>
      <c r="BM36" s="1730"/>
      <c r="BN36" s="1755"/>
      <c r="BO36" s="1755"/>
      <c r="BP36" s="1755"/>
      <c r="BQ36" s="1755"/>
      <c r="BR36" s="1731"/>
      <c r="BS36" s="1732"/>
      <c r="BT36" s="1806"/>
      <c r="BU36" s="1731"/>
      <c r="BV36" s="1731"/>
      <c r="BW36" s="1731"/>
      <c r="BX36" s="1731"/>
      <c r="BY36" s="1733"/>
      <c r="BZ36" s="1732"/>
      <c r="CA36" s="1806"/>
      <c r="CB36" s="1731"/>
      <c r="CC36" s="1755"/>
      <c r="CD36" s="1755"/>
      <c r="CE36" s="1755"/>
      <c r="CF36" s="1731"/>
      <c r="CG36" s="1732"/>
      <c r="CH36" s="1806"/>
      <c r="CI36" s="1731"/>
      <c r="CJ36" s="1755"/>
      <c r="CK36" s="1755"/>
      <c r="CL36" s="1755"/>
      <c r="CM36" s="1731"/>
      <c r="CN36" s="1732"/>
      <c r="CO36" s="1730"/>
      <c r="CP36" s="1755"/>
      <c r="CQ36" s="1755"/>
      <c r="CR36" s="1755"/>
      <c r="CS36" s="1755"/>
      <c r="CT36" s="1731"/>
      <c r="CU36" s="1732"/>
      <c r="CV36" s="1730"/>
      <c r="CW36" s="1755"/>
      <c r="CX36" s="1755"/>
      <c r="CY36" s="1755"/>
      <c r="CZ36" s="1755"/>
      <c r="DA36" s="1731"/>
      <c r="DB36" s="1732"/>
      <c r="DC36" s="1730"/>
      <c r="DD36" s="1755"/>
      <c r="DE36" s="1755"/>
      <c r="DF36" s="1755"/>
      <c r="DG36" s="1731"/>
      <c r="DH36" s="1731"/>
      <c r="DI36" s="1732"/>
      <c r="DJ36" s="1685">
        <f t="shared" si="1"/>
        <v>0</v>
      </c>
      <c r="DK36" s="1720">
        <f t="shared" si="2"/>
        <v>0</v>
      </c>
    </row>
    <row r="37" spans="2:115" ht="13.5">
      <c r="B37" s="504">
        <v>27</v>
      </c>
      <c r="C37" s="497" t="s">
        <v>292</v>
      </c>
      <c r="D37" s="1735"/>
      <c r="E37" s="1736"/>
      <c r="F37" s="1736"/>
      <c r="G37" s="1736"/>
      <c r="H37" s="1736"/>
      <c r="I37" s="1736"/>
      <c r="J37" s="1737"/>
      <c r="K37" s="1735"/>
      <c r="L37" s="1736"/>
      <c r="M37" s="1736"/>
      <c r="N37" s="1736"/>
      <c r="O37" s="1736"/>
      <c r="P37" s="1736"/>
      <c r="Q37" s="1737"/>
      <c r="R37" s="1735"/>
      <c r="S37" s="1809"/>
      <c r="T37" s="1809"/>
      <c r="U37" s="1809"/>
      <c r="V37" s="1736"/>
      <c r="W37" s="1736"/>
      <c r="X37" s="1737"/>
      <c r="Y37" s="1735"/>
      <c r="Z37" s="1809"/>
      <c r="AA37" s="1809"/>
      <c r="AB37" s="1809"/>
      <c r="AC37" s="1736"/>
      <c r="AD37" s="1736"/>
      <c r="AE37" s="1737"/>
      <c r="AF37" s="1735"/>
      <c r="AG37" s="1736"/>
      <c r="AH37" s="1736"/>
      <c r="AI37" s="1736"/>
      <c r="AJ37" s="1736"/>
      <c r="AK37" s="1736"/>
      <c r="AL37" s="1737"/>
      <c r="AM37" s="1735"/>
      <c r="AN37" s="1736"/>
      <c r="AO37" s="1736"/>
      <c r="AP37" s="1736"/>
      <c r="AQ37" s="1736"/>
      <c r="AR37" s="1737"/>
      <c r="AS37" s="1735"/>
      <c r="AT37" s="1808"/>
      <c r="AU37" s="1736"/>
      <c r="AV37" s="1738"/>
      <c r="AW37" s="1738"/>
      <c r="AX37" s="1738"/>
      <c r="AY37" s="1737"/>
      <c r="AZ37" s="1739"/>
      <c r="BA37" s="1738"/>
      <c r="BB37" s="1738"/>
      <c r="BC37" s="1738"/>
      <c r="BD37" s="1738"/>
      <c r="BE37" s="1736"/>
      <c r="BF37" s="1737"/>
      <c r="BG37" s="1739"/>
      <c r="BH37" s="1738"/>
      <c r="BI37" s="1738"/>
      <c r="BJ37" s="1738"/>
      <c r="BK37" s="1737"/>
      <c r="BL37" s="1685">
        <f t="shared" si="3"/>
        <v>0</v>
      </c>
      <c r="BM37" s="1730"/>
      <c r="BN37" s="1755"/>
      <c r="BO37" s="1755"/>
      <c r="BP37" s="1755"/>
      <c r="BQ37" s="1755"/>
      <c r="BR37" s="1731"/>
      <c r="BS37" s="1732"/>
      <c r="BT37" s="1806"/>
      <c r="BU37" s="1731"/>
      <c r="BV37" s="1731"/>
      <c r="BW37" s="1731"/>
      <c r="BX37" s="1731"/>
      <c r="BY37" s="1733"/>
      <c r="BZ37" s="1732"/>
      <c r="CA37" s="1806"/>
      <c r="CB37" s="1731"/>
      <c r="CC37" s="1755"/>
      <c r="CD37" s="1755"/>
      <c r="CE37" s="1755"/>
      <c r="CF37" s="1731"/>
      <c r="CG37" s="1732"/>
      <c r="CH37" s="1806"/>
      <c r="CI37" s="1731"/>
      <c r="CJ37" s="1755"/>
      <c r="CK37" s="1755"/>
      <c r="CL37" s="1755"/>
      <c r="CM37" s="1731"/>
      <c r="CN37" s="1732"/>
      <c r="CO37" s="1730"/>
      <c r="CP37" s="1755"/>
      <c r="CQ37" s="1755"/>
      <c r="CR37" s="1755"/>
      <c r="CS37" s="1755"/>
      <c r="CT37" s="1731"/>
      <c r="CU37" s="1732"/>
      <c r="CV37" s="1730"/>
      <c r="CW37" s="1755"/>
      <c r="CX37" s="1755"/>
      <c r="CY37" s="1755"/>
      <c r="CZ37" s="1755"/>
      <c r="DA37" s="1731"/>
      <c r="DB37" s="1732"/>
      <c r="DC37" s="1730"/>
      <c r="DD37" s="1755"/>
      <c r="DE37" s="1755"/>
      <c r="DF37" s="1755"/>
      <c r="DG37" s="1731"/>
      <c r="DH37" s="1731"/>
      <c r="DI37" s="1732"/>
      <c r="DJ37" s="1685">
        <f t="shared" si="1"/>
        <v>0</v>
      </c>
      <c r="DK37" s="1720">
        <f t="shared" si="2"/>
        <v>0</v>
      </c>
    </row>
    <row r="38" spans="2:115" ht="13.5">
      <c r="B38" s="504">
        <v>28</v>
      </c>
      <c r="C38" s="497" t="s">
        <v>290</v>
      </c>
      <c r="D38" s="1735"/>
      <c r="E38" s="1736"/>
      <c r="F38" s="1736"/>
      <c r="G38" s="1736"/>
      <c r="H38" s="1736"/>
      <c r="I38" s="1736"/>
      <c r="J38" s="1737"/>
      <c r="K38" s="1735"/>
      <c r="L38" s="1736"/>
      <c r="M38" s="1736"/>
      <c r="N38" s="1736"/>
      <c r="O38" s="1736"/>
      <c r="P38" s="1736"/>
      <c r="Q38" s="1737"/>
      <c r="R38" s="1735"/>
      <c r="S38" s="1809"/>
      <c r="T38" s="1809"/>
      <c r="U38" s="1809"/>
      <c r="V38" s="1736"/>
      <c r="W38" s="1736"/>
      <c r="X38" s="1737"/>
      <c r="Y38" s="1735"/>
      <c r="Z38" s="1809"/>
      <c r="AA38" s="1809"/>
      <c r="AB38" s="1809"/>
      <c r="AC38" s="1736"/>
      <c r="AD38" s="1736"/>
      <c r="AE38" s="1737"/>
      <c r="AF38" s="1735"/>
      <c r="AG38" s="1736"/>
      <c r="AH38" s="1736"/>
      <c r="AI38" s="1736"/>
      <c r="AJ38" s="1736"/>
      <c r="AK38" s="1736"/>
      <c r="AL38" s="1737"/>
      <c r="AM38" s="1735"/>
      <c r="AN38" s="1736"/>
      <c r="AO38" s="1736"/>
      <c r="AP38" s="1736"/>
      <c r="AQ38" s="1736"/>
      <c r="AR38" s="1737"/>
      <c r="AS38" s="1735"/>
      <c r="AT38" s="1808"/>
      <c r="AU38" s="1736"/>
      <c r="AV38" s="1738"/>
      <c r="AW38" s="1738"/>
      <c r="AX38" s="1738"/>
      <c r="AY38" s="1737"/>
      <c r="AZ38" s="1739"/>
      <c r="BA38" s="1738"/>
      <c r="BB38" s="1738"/>
      <c r="BC38" s="1738"/>
      <c r="BD38" s="1738"/>
      <c r="BE38" s="1736"/>
      <c r="BF38" s="1737"/>
      <c r="BG38" s="1739"/>
      <c r="BH38" s="1738"/>
      <c r="BI38" s="1738"/>
      <c r="BJ38" s="1738"/>
      <c r="BK38" s="1737"/>
      <c r="BL38" s="1685">
        <f t="shared" si="3"/>
        <v>0</v>
      </c>
      <c r="BM38" s="1730"/>
      <c r="BN38" s="1755"/>
      <c r="BO38" s="1755"/>
      <c r="BP38" s="1755"/>
      <c r="BQ38" s="1755"/>
      <c r="BR38" s="1731"/>
      <c r="BS38" s="1732"/>
      <c r="BT38" s="1806"/>
      <c r="BU38" s="1731"/>
      <c r="BV38" s="1731"/>
      <c r="BW38" s="1731"/>
      <c r="BX38" s="1731"/>
      <c r="BY38" s="1733"/>
      <c r="BZ38" s="1732"/>
      <c r="CA38" s="1806"/>
      <c r="CB38" s="1731"/>
      <c r="CC38" s="1755"/>
      <c r="CD38" s="1755"/>
      <c r="CE38" s="1755"/>
      <c r="CF38" s="1731"/>
      <c r="CG38" s="1732"/>
      <c r="CH38" s="1806"/>
      <c r="CI38" s="1731"/>
      <c r="CJ38" s="1755"/>
      <c r="CK38" s="1755"/>
      <c r="CL38" s="1755"/>
      <c r="CM38" s="1731"/>
      <c r="CN38" s="1732"/>
      <c r="CO38" s="1730"/>
      <c r="CP38" s="1755"/>
      <c r="CQ38" s="1755"/>
      <c r="CR38" s="1755"/>
      <c r="CS38" s="1755"/>
      <c r="CT38" s="1731"/>
      <c r="CU38" s="1732"/>
      <c r="CV38" s="1730"/>
      <c r="CW38" s="1755"/>
      <c r="CX38" s="1755"/>
      <c r="CY38" s="1755"/>
      <c r="CZ38" s="1755"/>
      <c r="DA38" s="1731"/>
      <c r="DB38" s="1732"/>
      <c r="DC38" s="1730"/>
      <c r="DD38" s="1755"/>
      <c r="DE38" s="1755"/>
      <c r="DF38" s="1755"/>
      <c r="DG38" s="1731"/>
      <c r="DH38" s="1731"/>
      <c r="DI38" s="1732"/>
      <c r="DJ38" s="1685">
        <f t="shared" si="1"/>
        <v>0</v>
      </c>
      <c r="DK38" s="1720">
        <f t="shared" si="2"/>
        <v>0</v>
      </c>
    </row>
    <row r="39" spans="2:115" ht="13.5">
      <c r="B39" s="504">
        <v>29</v>
      </c>
      <c r="C39" s="497" t="s">
        <v>65</v>
      </c>
      <c r="D39" s="1735"/>
      <c r="E39" s="1736"/>
      <c r="F39" s="1736"/>
      <c r="G39" s="1736"/>
      <c r="H39" s="1736"/>
      <c r="I39" s="1736"/>
      <c r="J39" s="1737"/>
      <c r="K39" s="1735"/>
      <c r="L39" s="1736"/>
      <c r="M39" s="1736"/>
      <c r="N39" s="1736"/>
      <c r="O39" s="1736"/>
      <c r="P39" s="1736"/>
      <c r="Q39" s="1737"/>
      <c r="R39" s="1735"/>
      <c r="S39" s="1809"/>
      <c r="T39" s="1809"/>
      <c r="U39" s="1809"/>
      <c r="V39" s="1736"/>
      <c r="W39" s="1736"/>
      <c r="X39" s="1737"/>
      <c r="Y39" s="1735"/>
      <c r="Z39" s="1809"/>
      <c r="AA39" s="1809"/>
      <c r="AB39" s="1809"/>
      <c r="AC39" s="1736"/>
      <c r="AD39" s="1736"/>
      <c r="AE39" s="1737"/>
      <c r="AF39" s="1735"/>
      <c r="AG39" s="1736"/>
      <c r="AH39" s="1736"/>
      <c r="AI39" s="1736"/>
      <c r="AJ39" s="1736"/>
      <c r="AK39" s="1736"/>
      <c r="AL39" s="1737"/>
      <c r="AM39" s="1735"/>
      <c r="AN39" s="1736"/>
      <c r="AO39" s="1736"/>
      <c r="AP39" s="1736"/>
      <c r="AQ39" s="1736"/>
      <c r="AR39" s="1737"/>
      <c r="AS39" s="1735"/>
      <c r="AT39" s="1808"/>
      <c r="AU39" s="1736"/>
      <c r="AV39" s="1738"/>
      <c r="AW39" s="1738"/>
      <c r="AX39" s="1738"/>
      <c r="AY39" s="1737"/>
      <c r="AZ39" s="1739"/>
      <c r="BA39" s="1738"/>
      <c r="BB39" s="1738"/>
      <c r="BC39" s="1738"/>
      <c r="BD39" s="1738"/>
      <c r="BE39" s="1736"/>
      <c r="BF39" s="1737"/>
      <c r="BG39" s="1739"/>
      <c r="BH39" s="1738"/>
      <c r="BI39" s="1738"/>
      <c r="BJ39" s="1738"/>
      <c r="BK39" s="1737"/>
      <c r="BL39" s="1685">
        <f t="shared" si="3"/>
        <v>0</v>
      </c>
      <c r="BM39" s="1730"/>
      <c r="BN39" s="1755"/>
      <c r="BO39" s="1755"/>
      <c r="BP39" s="1755"/>
      <c r="BQ39" s="1755"/>
      <c r="BR39" s="1731"/>
      <c r="BS39" s="1732"/>
      <c r="BT39" s="1806"/>
      <c r="BU39" s="1731"/>
      <c r="BV39" s="1731"/>
      <c r="BW39" s="1731"/>
      <c r="BX39" s="1731"/>
      <c r="BY39" s="1733"/>
      <c r="BZ39" s="1732"/>
      <c r="CA39" s="1806"/>
      <c r="CB39" s="1731"/>
      <c r="CC39" s="1755"/>
      <c r="CD39" s="1755"/>
      <c r="CE39" s="1755"/>
      <c r="CF39" s="1731"/>
      <c r="CG39" s="1732"/>
      <c r="CH39" s="1806"/>
      <c r="CI39" s="1731"/>
      <c r="CJ39" s="1755"/>
      <c r="CK39" s="1755"/>
      <c r="CL39" s="1755"/>
      <c r="CM39" s="1731"/>
      <c r="CN39" s="1732"/>
      <c r="CO39" s="1730"/>
      <c r="CP39" s="1755"/>
      <c r="CQ39" s="1755"/>
      <c r="CR39" s="1755"/>
      <c r="CS39" s="1755"/>
      <c r="CT39" s="1731"/>
      <c r="CU39" s="1732"/>
      <c r="CV39" s="1730"/>
      <c r="CW39" s="1755"/>
      <c r="CX39" s="1755"/>
      <c r="CY39" s="1755"/>
      <c r="CZ39" s="1755"/>
      <c r="DA39" s="1731"/>
      <c r="DB39" s="1732"/>
      <c r="DC39" s="1730"/>
      <c r="DD39" s="1755"/>
      <c r="DE39" s="1755"/>
      <c r="DF39" s="1755"/>
      <c r="DG39" s="1731"/>
      <c r="DH39" s="1731"/>
      <c r="DI39" s="1732"/>
      <c r="DJ39" s="1685">
        <f t="shared" si="1"/>
        <v>0</v>
      </c>
      <c r="DK39" s="1720">
        <f t="shared" si="2"/>
        <v>0</v>
      </c>
    </row>
    <row r="40" spans="2:115" ht="13.5">
      <c r="B40" s="504">
        <v>30</v>
      </c>
      <c r="C40" s="497" t="s">
        <v>281</v>
      </c>
      <c r="D40" s="1735"/>
      <c r="E40" s="1736"/>
      <c r="F40" s="1736"/>
      <c r="G40" s="1736"/>
      <c r="H40" s="1736"/>
      <c r="I40" s="1736"/>
      <c r="J40" s="1737"/>
      <c r="K40" s="1735"/>
      <c r="L40" s="1736"/>
      <c r="M40" s="1736"/>
      <c r="N40" s="1736"/>
      <c r="O40" s="1736"/>
      <c r="P40" s="1736"/>
      <c r="Q40" s="1737"/>
      <c r="R40" s="1735"/>
      <c r="S40" s="1809"/>
      <c r="T40" s="1809"/>
      <c r="U40" s="1809"/>
      <c r="V40" s="1736"/>
      <c r="W40" s="1736"/>
      <c r="X40" s="1737"/>
      <c r="Y40" s="1735"/>
      <c r="Z40" s="1809"/>
      <c r="AA40" s="1809"/>
      <c r="AB40" s="1809"/>
      <c r="AC40" s="1736"/>
      <c r="AD40" s="1736"/>
      <c r="AE40" s="1737"/>
      <c r="AF40" s="1735"/>
      <c r="AG40" s="1736"/>
      <c r="AH40" s="1736"/>
      <c r="AI40" s="1736"/>
      <c r="AJ40" s="1736"/>
      <c r="AK40" s="1736"/>
      <c r="AL40" s="1737"/>
      <c r="AM40" s="1735"/>
      <c r="AN40" s="1736"/>
      <c r="AO40" s="1736"/>
      <c r="AP40" s="1736"/>
      <c r="AQ40" s="1736"/>
      <c r="AR40" s="1737"/>
      <c r="AS40" s="1735"/>
      <c r="AT40" s="1808"/>
      <c r="AU40" s="1736"/>
      <c r="AV40" s="1738"/>
      <c r="AW40" s="1738"/>
      <c r="AX40" s="1738"/>
      <c r="AY40" s="1737"/>
      <c r="AZ40" s="1739"/>
      <c r="BA40" s="1738"/>
      <c r="BB40" s="1738"/>
      <c r="BC40" s="1738"/>
      <c r="BD40" s="1738"/>
      <c r="BE40" s="1736"/>
      <c r="BF40" s="1737"/>
      <c r="BG40" s="1739"/>
      <c r="BH40" s="1738"/>
      <c r="BI40" s="1738"/>
      <c r="BJ40" s="1738"/>
      <c r="BK40" s="1737"/>
      <c r="BL40" s="1685">
        <f t="shared" si="3"/>
        <v>0</v>
      </c>
      <c r="BM40" s="1730"/>
      <c r="BN40" s="1755"/>
      <c r="BO40" s="1755"/>
      <c r="BP40" s="1755"/>
      <c r="BQ40" s="1755"/>
      <c r="BR40" s="1731"/>
      <c r="BS40" s="1732"/>
      <c r="BT40" s="1806"/>
      <c r="BU40" s="1731"/>
      <c r="BV40" s="1731"/>
      <c r="BW40" s="1731"/>
      <c r="BX40" s="1731"/>
      <c r="BY40" s="1733"/>
      <c r="BZ40" s="1732"/>
      <c r="CA40" s="1806"/>
      <c r="CB40" s="1731"/>
      <c r="CC40" s="1755"/>
      <c r="CD40" s="1755"/>
      <c r="CE40" s="1755"/>
      <c r="CF40" s="1731"/>
      <c r="CG40" s="1732"/>
      <c r="CH40" s="1806"/>
      <c r="CI40" s="1731"/>
      <c r="CJ40" s="1755"/>
      <c r="CK40" s="1755"/>
      <c r="CL40" s="1755"/>
      <c r="CM40" s="1731"/>
      <c r="CN40" s="1732"/>
      <c r="CO40" s="1730"/>
      <c r="CP40" s="1755"/>
      <c r="CQ40" s="1755"/>
      <c r="CR40" s="1755"/>
      <c r="CS40" s="1755"/>
      <c r="CT40" s="1731"/>
      <c r="CU40" s="1732"/>
      <c r="CV40" s="1730"/>
      <c r="CW40" s="1755"/>
      <c r="CX40" s="1755"/>
      <c r="CY40" s="1755"/>
      <c r="CZ40" s="1755"/>
      <c r="DA40" s="1731"/>
      <c r="DB40" s="1732"/>
      <c r="DC40" s="1730"/>
      <c r="DD40" s="1755"/>
      <c r="DE40" s="1755"/>
      <c r="DF40" s="1755"/>
      <c r="DG40" s="1731"/>
      <c r="DH40" s="1731"/>
      <c r="DI40" s="1732"/>
      <c r="DJ40" s="1685">
        <f t="shared" si="1"/>
        <v>0</v>
      </c>
      <c r="DK40" s="1720">
        <f t="shared" si="2"/>
        <v>0</v>
      </c>
    </row>
    <row r="41" spans="2:115" ht="13.5">
      <c r="B41" s="504">
        <v>31</v>
      </c>
      <c r="C41" s="497" t="s">
        <v>244</v>
      </c>
      <c r="D41" s="1735"/>
      <c r="E41" s="1736"/>
      <c r="F41" s="1736"/>
      <c r="G41" s="1736"/>
      <c r="H41" s="1736"/>
      <c r="I41" s="1736"/>
      <c r="J41" s="1737"/>
      <c r="K41" s="1735"/>
      <c r="L41" s="1736"/>
      <c r="M41" s="1736"/>
      <c r="N41" s="1736"/>
      <c r="O41" s="1736"/>
      <c r="P41" s="1736"/>
      <c r="Q41" s="1737"/>
      <c r="R41" s="1735"/>
      <c r="S41" s="1809"/>
      <c r="T41" s="1809"/>
      <c r="U41" s="1809"/>
      <c r="V41" s="1736"/>
      <c r="W41" s="1736"/>
      <c r="X41" s="1737"/>
      <c r="Y41" s="1735"/>
      <c r="Z41" s="1809"/>
      <c r="AA41" s="1809"/>
      <c r="AB41" s="1809"/>
      <c r="AC41" s="1736"/>
      <c r="AD41" s="1736"/>
      <c r="AE41" s="1737"/>
      <c r="AF41" s="1735"/>
      <c r="AG41" s="1736"/>
      <c r="AH41" s="1736"/>
      <c r="AI41" s="1736"/>
      <c r="AJ41" s="1736"/>
      <c r="AK41" s="1736"/>
      <c r="AL41" s="1737"/>
      <c r="AM41" s="1735"/>
      <c r="AN41" s="1736"/>
      <c r="AO41" s="1736"/>
      <c r="AP41" s="1736"/>
      <c r="AQ41" s="1736"/>
      <c r="AR41" s="1737"/>
      <c r="AS41" s="1735"/>
      <c r="AT41" s="1808"/>
      <c r="AU41" s="1736"/>
      <c r="AV41" s="1738"/>
      <c r="AW41" s="1738"/>
      <c r="AX41" s="1738"/>
      <c r="AY41" s="1737"/>
      <c r="AZ41" s="1739"/>
      <c r="BA41" s="1738"/>
      <c r="BB41" s="1738"/>
      <c r="BC41" s="1738"/>
      <c r="BD41" s="1738"/>
      <c r="BE41" s="1736"/>
      <c r="BF41" s="1737"/>
      <c r="BG41" s="1739"/>
      <c r="BH41" s="1738"/>
      <c r="BI41" s="1738"/>
      <c r="BJ41" s="1738"/>
      <c r="BK41" s="1737"/>
      <c r="BL41" s="1685">
        <f t="shared" si="3"/>
        <v>0</v>
      </c>
      <c r="BM41" s="1730"/>
      <c r="BN41" s="1755"/>
      <c r="BO41" s="1755"/>
      <c r="BP41" s="1755"/>
      <c r="BQ41" s="1755"/>
      <c r="BR41" s="1731"/>
      <c r="BS41" s="1732"/>
      <c r="BT41" s="1806"/>
      <c r="BU41" s="1731"/>
      <c r="BV41" s="1731"/>
      <c r="BW41" s="1731"/>
      <c r="BX41" s="1731"/>
      <c r="BY41" s="1733"/>
      <c r="BZ41" s="1732"/>
      <c r="CA41" s="1806"/>
      <c r="CB41" s="1731"/>
      <c r="CC41" s="1755"/>
      <c r="CD41" s="1755"/>
      <c r="CE41" s="1755"/>
      <c r="CF41" s="1731"/>
      <c r="CG41" s="1732"/>
      <c r="CH41" s="1806"/>
      <c r="CI41" s="1731"/>
      <c r="CJ41" s="1755"/>
      <c r="CK41" s="1755"/>
      <c r="CL41" s="1755"/>
      <c r="CM41" s="1731"/>
      <c r="CN41" s="1732"/>
      <c r="CO41" s="1730"/>
      <c r="CP41" s="1755"/>
      <c r="CQ41" s="1755"/>
      <c r="CR41" s="1755"/>
      <c r="CS41" s="1755"/>
      <c r="CT41" s="1731"/>
      <c r="CU41" s="1732"/>
      <c r="CV41" s="1730"/>
      <c r="CW41" s="1755"/>
      <c r="CX41" s="1755"/>
      <c r="CY41" s="1755"/>
      <c r="CZ41" s="1755"/>
      <c r="DA41" s="1731"/>
      <c r="DB41" s="1732"/>
      <c r="DC41" s="1730"/>
      <c r="DD41" s="1755"/>
      <c r="DE41" s="1755"/>
      <c r="DF41" s="1755"/>
      <c r="DG41" s="1731"/>
      <c r="DH41" s="1731"/>
      <c r="DI41" s="1732"/>
      <c r="DJ41" s="1685">
        <f t="shared" si="1"/>
        <v>0</v>
      </c>
      <c r="DK41" s="1720">
        <f t="shared" si="2"/>
        <v>0</v>
      </c>
    </row>
    <row r="42" spans="2:115" ht="13.5">
      <c r="B42" s="504">
        <v>32</v>
      </c>
      <c r="C42" s="497" t="s">
        <v>141</v>
      </c>
      <c r="D42" s="1735"/>
      <c r="E42" s="1736"/>
      <c r="F42" s="1736"/>
      <c r="G42" s="1736"/>
      <c r="H42" s="1736"/>
      <c r="I42" s="1736"/>
      <c r="J42" s="1737"/>
      <c r="K42" s="1735"/>
      <c r="L42" s="1736"/>
      <c r="M42" s="1736"/>
      <c r="N42" s="1736"/>
      <c r="O42" s="1736"/>
      <c r="P42" s="1736"/>
      <c r="Q42" s="1737"/>
      <c r="R42" s="1735"/>
      <c r="S42" s="1809"/>
      <c r="T42" s="1809"/>
      <c r="U42" s="1809"/>
      <c r="V42" s="1736"/>
      <c r="W42" s="1736"/>
      <c r="X42" s="1737"/>
      <c r="Y42" s="1735"/>
      <c r="Z42" s="1809"/>
      <c r="AA42" s="1809"/>
      <c r="AB42" s="1809"/>
      <c r="AC42" s="1736"/>
      <c r="AD42" s="1736"/>
      <c r="AE42" s="1737"/>
      <c r="AF42" s="1735"/>
      <c r="AG42" s="1736"/>
      <c r="AH42" s="1736"/>
      <c r="AI42" s="1736"/>
      <c r="AJ42" s="1736"/>
      <c r="AK42" s="1736"/>
      <c r="AL42" s="1737"/>
      <c r="AM42" s="1735"/>
      <c r="AN42" s="1736"/>
      <c r="AO42" s="1736"/>
      <c r="AP42" s="1736"/>
      <c r="AQ42" s="1736"/>
      <c r="AR42" s="1737"/>
      <c r="AS42" s="1735"/>
      <c r="AT42" s="1808"/>
      <c r="AU42" s="1736"/>
      <c r="AV42" s="1738"/>
      <c r="AW42" s="1738"/>
      <c r="AX42" s="1738"/>
      <c r="AY42" s="1737"/>
      <c r="AZ42" s="1739"/>
      <c r="BA42" s="1738"/>
      <c r="BB42" s="1738"/>
      <c r="BC42" s="1738"/>
      <c r="BD42" s="1738"/>
      <c r="BE42" s="1736"/>
      <c r="BF42" s="1737"/>
      <c r="BG42" s="1739"/>
      <c r="BH42" s="1738"/>
      <c r="BI42" s="1738"/>
      <c r="BJ42" s="1738"/>
      <c r="BK42" s="1737"/>
      <c r="BL42" s="1685">
        <f t="shared" si="3"/>
        <v>0</v>
      </c>
      <c r="BM42" s="1730"/>
      <c r="BN42" s="1755"/>
      <c r="BO42" s="1755"/>
      <c r="BP42" s="1755"/>
      <c r="BQ42" s="1755"/>
      <c r="BR42" s="1731"/>
      <c r="BS42" s="1732"/>
      <c r="BT42" s="1806"/>
      <c r="BU42" s="1731"/>
      <c r="BV42" s="1731"/>
      <c r="BW42" s="1731"/>
      <c r="BX42" s="1731"/>
      <c r="BY42" s="1733"/>
      <c r="BZ42" s="1732"/>
      <c r="CA42" s="1806"/>
      <c r="CB42" s="1731"/>
      <c r="CC42" s="1755"/>
      <c r="CD42" s="1755"/>
      <c r="CE42" s="1755"/>
      <c r="CF42" s="1731"/>
      <c r="CG42" s="1732"/>
      <c r="CH42" s="1806"/>
      <c r="CI42" s="1731"/>
      <c r="CJ42" s="1755"/>
      <c r="CK42" s="1755"/>
      <c r="CL42" s="1755"/>
      <c r="CM42" s="1731"/>
      <c r="CN42" s="1732"/>
      <c r="CO42" s="1730"/>
      <c r="CP42" s="1755"/>
      <c r="CQ42" s="1755"/>
      <c r="CR42" s="1755"/>
      <c r="CS42" s="1755"/>
      <c r="CT42" s="1731"/>
      <c r="CU42" s="1732"/>
      <c r="CV42" s="1730"/>
      <c r="CW42" s="1755"/>
      <c r="CX42" s="1755"/>
      <c r="CY42" s="1755"/>
      <c r="CZ42" s="1755"/>
      <c r="DA42" s="1731"/>
      <c r="DB42" s="1732"/>
      <c r="DC42" s="1730"/>
      <c r="DD42" s="1755"/>
      <c r="DE42" s="1755"/>
      <c r="DF42" s="1755"/>
      <c r="DG42" s="1731"/>
      <c r="DH42" s="1731"/>
      <c r="DI42" s="1732"/>
      <c r="DJ42" s="1685">
        <f t="shared" si="1"/>
        <v>0</v>
      </c>
      <c r="DK42" s="1720">
        <f t="shared" si="2"/>
        <v>0</v>
      </c>
    </row>
    <row r="43" spans="2:115" ht="13.5">
      <c r="B43" s="504">
        <v>33</v>
      </c>
      <c r="C43" s="497" t="s">
        <v>241</v>
      </c>
      <c r="D43" s="1735"/>
      <c r="E43" s="1736"/>
      <c r="F43" s="1736"/>
      <c r="G43" s="1736"/>
      <c r="H43" s="1736"/>
      <c r="I43" s="1736"/>
      <c r="J43" s="1737"/>
      <c r="K43" s="1735"/>
      <c r="L43" s="1736"/>
      <c r="M43" s="1736"/>
      <c r="N43" s="1736"/>
      <c r="O43" s="1736"/>
      <c r="P43" s="1736"/>
      <c r="Q43" s="1737"/>
      <c r="R43" s="1735"/>
      <c r="S43" s="1809"/>
      <c r="T43" s="1809"/>
      <c r="U43" s="1809"/>
      <c r="V43" s="1736"/>
      <c r="W43" s="1736"/>
      <c r="X43" s="1737"/>
      <c r="Y43" s="1735"/>
      <c r="Z43" s="1809"/>
      <c r="AA43" s="1809"/>
      <c r="AB43" s="1809"/>
      <c r="AC43" s="1736"/>
      <c r="AD43" s="1736"/>
      <c r="AE43" s="1737"/>
      <c r="AF43" s="1735"/>
      <c r="AG43" s="1736"/>
      <c r="AH43" s="1736"/>
      <c r="AI43" s="1736"/>
      <c r="AJ43" s="1736"/>
      <c r="AK43" s="1736"/>
      <c r="AL43" s="1737"/>
      <c r="AM43" s="1735"/>
      <c r="AN43" s="1736"/>
      <c r="AO43" s="1736"/>
      <c r="AP43" s="1736"/>
      <c r="AQ43" s="1736"/>
      <c r="AR43" s="1737"/>
      <c r="AS43" s="1735"/>
      <c r="AT43" s="1808"/>
      <c r="AU43" s="1736"/>
      <c r="AV43" s="1738"/>
      <c r="AW43" s="1738"/>
      <c r="AX43" s="1738"/>
      <c r="AY43" s="1737"/>
      <c r="AZ43" s="1739"/>
      <c r="BA43" s="1738"/>
      <c r="BB43" s="1738"/>
      <c r="BC43" s="1738"/>
      <c r="BD43" s="1738"/>
      <c r="BE43" s="1736"/>
      <c r="BF43" s="1737"/>
      <c r="BG43" s="1739"/>
      <c r="BH43" s="1738"/>
      <c r="BI43" s="1738"/>
      <c r="BJ43" s="1738"/>
      <c r="BK43" s="1737"/>
      <c r="BL43" s="1685">
        <f t="shared" si="3"/>
        <v>0</v>
      </c>
      <c r="BM43" s="1730"/>
      <c r="BN43" s="1755"/>
      <c r="BO43" s="1755"/>
      <c r="BP43" s="1755"/>
      <c r="BQ43" s="1755"/>
      <c r="BR43" s="1731"/>
      <c r="BS43" s="1732"/>
      <c r="BT43" s="1806"/>
      <c r="BU43" s="1731"/>
      <c r="BV43" s="1731"/>
      <c r="BW43" s="1731"/>
      <c r="BX43" s="1731"/>
      <c r="BY43" s="1733"/>
      <c r="BZ43" s="1732"/>
      <c r="CA43" s="1806"/>
      <c r="CB43" s="1731"/>
      <c r="CC43" s="1755"/>
      <c r="CD43" s="1755"/>
      <c r="CE43" s="1755"/>
      <c r="CF43" s="1731"/>
      <c r="CG43" s="1732"/>
      <c r="CH43" s="1806"/>
      <c r="CI43" s="1731"/>
      <c r="CJ43" s="1755"/>
      <c r="CK43" s="1755"/>
      <c r="CL43" s="1755"/>
      <c r="CM43" s="1731"/>
      <c r="CN43" s="1732"/>
      <c r="CO43" s="1730"/>
      <c r="CP43" s="1755"/>
      <c r="CQ43" s="1755"/>
      <c r="CR43" s="1755"/>
      <c r="CS43" s="1755"/>
      <c r="CT43" s="1731"/>
      <c r="CU43" s="1732"/>
      <c r="CV43" s="1730"/>
      <c r="CW43" s="1755"/>
      <c r="CX43" s="1755"/>
      <c r="CY43" s="1755"/>
      <c r="CZ43" s="1755"/>
      <c r="DA43" s="1731"/>
      <c r="DB43" s="1732"/>
      <c r="DC43" s="1730"/>
      <c r="DD43" s="1755"/>
      <c r="DE43" s="1755"/>
      <c r="DF43" s="1755"/>
      <c r="DG43" s="1731"/>
      <c r="DH43" s="1731"/>
      <c r="DI43" s="1732"/>
      <c r="DJ43" s="1685">
        <f t="shared" ref="DJ43:DJ74" si="4">COUNTA(BM43:DI43)</f>
        <v>0</v>
      </c>
      <c r="DK43" s="1720">
        <f t="shared" ref="DK43:DK74" si="5">BL43+DJ43</f>
        <v>0</v>
      </c>
    </row>
    <row r="44" spans="2:115" ht="13.5">
      <c r="B44" s="504">
        <v>34</v>
      </c>
      <c r="C44" s="497" t="s">
        <v>178</v>
      </c>
      <c r="D44" s="1735"/>
      <c r="E44" s="1736"/>
      <c r="F44" s="1736"/>
      <c r="G44" s="1736"/>
      <c r="H44" s="1736"/>
      <c r="I44" s="1736"/>
      <c r="J44" s="1737"/>
      <c r="K44" s="1735"/>
      <c r="L44" s="1736"/>
      <c r="M44" s="1736"/>
      <c r="N44" s="1736"/>
      <c r="O44" s="1736"/>
      <c r="P44" s="1736"/>
      <c r="Q44" s="1737"/>
      <c r="R44" s="1735"/>
      <c r="S44" s="1809"/>
      <c r="T44" s="1809"/>
      <c r="U44" s="1809"/>
      <c r="V44" s="1736"/>
      <c r="W44" s="1736"/>
      <c r="X44" s="1737"/>
      <c r="Y44" s="1735"/>
      <c r="Z44" s="1809"/>
      <c r="AA44" s="1809"/>
      <c r="AB44" s="1809"/>
      <c r="AC44" s="1736"/>
      <c r="AD44" s="1736"/>
      <c r="AE44" s="1737"/>
      <c r="AF44" s="1735"/>
      <c r="AG44" s="1736"/>
      <c r="AH44" s="1736"/>
      <c r="AI44" s="1736"/>
      <c r="AJ44" s="1736"/>
      <c r="AK44" s="1736"/>
      <c r="AL44" s="1737"/>
      <c r="AM44" s="1735"/>
      <c r="AN44" s="1736"/>
      <c r="AO44" s="1736"/>
      <c r="AP44" s="1736"/>
      <c r="AQ44" s="1736"/>
      <c r="AR44" s="1737"/>
      <c r="AS44" s="1735"/>
      <c r="AT44" s="1808"/>
      <c r="AU44" s="1736"/>
      <c r="AV44" s="1738"/>
      <c r="AW44" s="1738"/>
      <c r="AX44" s="1738"/>
      <c r="AY44" s="1737"/>
      <c r="AZ44" s="1739"/>
      <c r="BA44" s="1738"/>
      <c r="BB44" s="1738"/>
      <c r="BC44" s="1738"/>
      <c r="BD44" s="1738"/>
      <c r="BE44" s="1736"/>
      <c r="BF44" s="1737"/>
      <c r="BG44" s="1739"/>
      <c r="BH44" s="1738"/>
      <c r="BI44" s="1738"/>
      <c r="BJ44" s="1738"/>
      <c r="BK44" s="1737"/>
      <c r="BL44" s="1685">
        <f t="shared" si="3"/>
        <v>0</v>
      </c>
      <c r="BM44" s="1730"/>
      <c r="BN44" s="1755"/>
      <c r="BO44" s="1755"/>
      <c r="BP44" s="1755"/>
      <c r="BQ44" s="1755"/>
      <c r="BR44" s="1731"/>
      <c r="BS44" s="1732"/>
      <c r="BT44" s="1806"/>
      <c r="BU44" s="1731"/>
      <c r="BV44" s="1731"/>
      <c r="BW44" s="1731"/>
      <c r="BX44" s="1731"/>
      <c r="BY44" s="1733"/>
      <c r="BZ44" s="1732"/>
      <c r="CA44" s="1806"/>
      <c r="CB44" s="1731"/>
      <c r="CC44" s="1755"/>
      <c r="CD44" s="1755"/>
      <c r="CE44" s="1755"/>
      <c r="CF44" s="1731"/>
      <c r="CG44" s="1732"/>
      <c r="CH44" s="1806"/>
      <c r="CI44" s="1731"/>
      <c r="CJ44" s="1755"/>
      <c r="CK44" s="1755"/>
      <c r="CL44" s="1755"/>
      <c r="CM44" s="1731"/>
      <c r="CN44" s="1732"/>
      <c r="CO44" s="1730"/>
      <c r="CP44" s="1755"/>
      <c r="CQ44" s="1755"/>
      <c r="CR44" s="1755"/>
      <c r="CS44" s="1755"/>
      <c r="CT44" s="1731"/>
      <c r="CU44" s="1732"/>
      <c r="CV44" s="1730"/>
      <c r="CW44" s="1755"/>
      <c r="CX44" s="1755"/>
      <c r="CY44" s="1755"/>
      <c r="CZ44" s="1755"/>
      <c r="DA44" s="1731"/>
      <c r="DB44" s="1732"/>
      <c r="DC44" s="1730"/>
      <c r="DD44" s="1755"/>
      <c r="DE44" s="1755"/>
      <c r="DF44" s="1755"/>
      <c r="DG44" s="1731"/>
      <c r="DH44" s="1731"/>
      <c r="DI44" s="1732"/>
      <c r="DJ44" s="1685">
        <f t="shared" si="4"/>
        <v>0</v>
      </c>
      <c r="DK44" s="1720">
        <f t="shared" si="5"/>
        <v>0</v>
      </c>
    </row>
    <row r="45" spans="2:115" ht="13.5">
      <c r="B45" s="504">
        <v>35</v>
      </c>
      <c r="C45" s="497" t="s">
        <v>275</v>
      </c>
      <c r="D45" s="1735"/>
      <c r="E45" s="1736"/>
      <c r="F45" s="1736"/>
      <c r="G45" s="1736"/>
      <c r="H45" s="1736"/>
      <c r="I45" s="1736"/>
      <c r="J45" s="1737"/>
      <c r="K45" s="1735"/>
      <c r="L45" s="1736"/>
      <c r="M45" s="1736"/>
      <c r="N45" s="1736"/>
      <c r="O45" s="1736"/>
      <c r="P45" s="1736"/>
      <c r="Q45" s="1737"/>
      <c r="R45" s="1735"/>
      <c r="S45" s="1809"/>
      <c r="T45" s="1809"/>
      <c r="U45" s="1809"/>
      <c r="V45" s="1736"/>
      <c r="W45" s="1736"/>
      <c r="X45" s="1737"/>
      <c r="Y45" s="1735"/>
      <c r="Z45" s="1809"/>
      <c r="AA45" s="1809"/>
      <c r="AB45" s="1809"/>
      <c r="AC45" s="1736"/>
      <c r="AD45" s="1736"/>
      <c r="AE45" s="1737"/>
      <c r="AF45" s="1735"/>
      <c r="AG45" s="1736"/>
      <c r="AH45" s="1736"/>
      <c r="AI45" s="1736"/>
      <c r="AJ45" s="1736"/>
      <c r="AK45" s="1736"/>
      <c r="AL45" s="1737"/>
      <c r="AM45" s="1735"/>
      <c r="AN45" s="1736"/>
      <c r="AO45" s="1736"/>
      <c r="AP45" s="1736"/>
      <c r="AQ45" s="1736"/>
      <c r="AR45" s="1737"/>
      <c r="AS45" s="1735"/>
      <c r="AT45" s="1808"/>
      <c r="AU45" s="1736"/>
      <c r="AV45" s="1738"/>
      <c r="AW45" s="1738"/>
      <c r="AX45" s="1738"/>
      <c r="AY45" s="1737"/>
      <c r="AZ45" s="1739"/>
      <c r="BA45" s="1738"/>
      <c r="BB45" s="1738"/>
      <c r="BC45" s="1738"/>
      <c r="BD45" s="1738"/>
      <c r="BE45" s="1736"/>
      <c r="BF45" s="1737"/>
      <c r="BG45" s="1739"/>
      <c r="BH45" s="1738"/>
      <c r="BI45" s="1738"/>
      <c r="BJ45" s="1738"/>
      <c r="BK45" s="1737"/>
      <c r="BL45" s="1685">
        <f t="shared" si="3"/>
        <v>0</v>
      </c>
      <c r="BM45" s="1730"/>
      <c r="BN45" s="1755"/>
      <c r="BO45" s="1755"/>
      <c r="BP45" s="1755"/>
      <c r="BQ45" s="1755"/>
      <c r="BR45" s="1731"/>
      <c r="BS45" s="1732"/>
      <c r="BT45" s="1806"/>
      <c r="BU45" s="1731"/>
      <c r="BV45" s="1731"/>
      <c r="BW45" s="1731"/>
      <c r="BX45" s="1731"/>
      <c r="BY45" s="1733"/>
      <c r="BZ45" s="1732"/>
      <c r="CA45" s="1806"/>
      <c r="CB45" s="1731"/>
      <c r="CC45" s="1755"/>
      <c r="CD45" s="1755"/>
      <c r="CE45" s="1755"/>
      <c r="CF45" s="1731"/>
      <c r="CG45" s="1732"/>
      <c r="CH45" s="1806"/>
      <c r="CI45" s="1731"/>
      <c r="CJ45" s="1755"/>
      <c r="CK45" s="1755"/>
      <c r="CL45" s="1755"/>
      <c r="CM45" s="1731"/>
      <c r="CN45" s="1732"/>
      <c r="CO45" s="1730"/>
      <c r="CP45" s="1755"/>
      <c r="CQ45" s="1755"/>
      <c r="CR45" s="1755"/>
      <c r="CS45" s="1755"/>
      <c r="CT45" s="1731"/>
      <c r="CU45" s="1732"/>
      <c r="CV45" s="1730"/>
      <c r="CW45" s="1755"/>
      <c r="CX45" s="1755"/>
      <c r="CY45" s="1755"/>
      <c r="CZ45" s="1755"/>
      <c r="DA45" s="1731"/>
      <c r="DB45" s="1732"/>
      <c r="DC45" s="1730"/>
      <c r="DD45" s="1755"/>
      <c r="DE45" s="1755"/>
      <c r="DF45" s="1755"/>
      <c r="DG45" s="1731"/>
      <c r="DH45" s="1731"/>
      <c r="DI45" s="1732"/>
      <c r="DJ45" s="1685">
        <f t="shared" si="4"/>
        <v>0</v>
      </c>
      <c r="DK45" s="1720">
        <f t="shared" si="5"/>
        <v>0</v>
      </c>
    </row>
    <row r="46" spans="2:115" ht="13.5">
      <c r="B46" s="504">
        <v>36</v>
      </c>
      <c r="C46" s="497" t="s">
        <v>66</v>
      </c>
      <c r="D46" s="1735"/>
      <c r="E46" s="1736"/>
      <c r="F46" s="1736"/>
      <c r="G46" s="1736"/>
      <c r="H46" s="1736"/>
      <c r="I46" s="1736"/>
      <c r="J46" s="1737"/>
      <c r="K46" s="1735"/>
      <c r="L46" s="1736"/>
      <c r="M46" s="1736"/>
      <c r="N46" s="1736"/>
      <c r="O46" s="1736"/>
      <c r="P46" s="1736"/>
      <c r="Q46" s="1737"/>
      <c r="R46" s="1735"/>
      <c r="S46" s="1809"/>
      <c r="T46" s="1809"/>
      <c r="U46" s="1809"/>
      <c r="V46" s="1736"/>
      <c r="W46" s="1736"/>
      <c r="X46" s="1737"/>
      <c r="Y46" s="1735"/>
      <c r="Z46" s="1809"/>
      <c r="AA46" s="1809"/>
      <c r="AB46" s="1809"/>
      <c r="AC46" s="1736"/>
      <c r="AD46" s="1736"/>
      <c r="AE46" s="1737"/>
      <c r="AF46" s="1735"/>
      <c r="AG46" s="1736"/>
      <c r="AH46" s="1736"/>
      <c r="AI46" s="1736"/>
      <c r="AJ46" s="1736"/>
      <c r="AK46" s="1736"/>
      <c r="AL46" s="1737"/>
      <c r="AM46" s="1735"/>
      <c r="AN46" s="1736"/>
      <c r="AO46" s="1736"/>
      <c r="AP46" s="1736"/>
      <c r="AQ46" s="1736"/>
      <c r="AR46" s="1737"/>
      <c r="AS46" s="1735"/>
      <c r="AT46" s="1808"/>
      <c r="AU46" s="1736"/>
      <c r="AV46" s="1738"/>
      <c r="AW46" s="1738"/>
      <c r="AX46" s="1738"/>
      <c r="AY46" s="1737"/>
      <c r="AZ46" s="1739"/>
      <c r="BA46" s="1738"/>
      <c r="BB46" s="1738"/>
      <c r="BC46" s="1738"/>
      <c r="BD46" s="1738"/>
      <c r="BE46" s="1736"/>
      <c r="BF46" s="1737"/>
      <c r="BG46" s="1739"/>
      <c r="BH46" s="1738"/>
      <c r="BI46" s="1738"/>
      <c r="BJ46" s="1738"/>
      <c r="BK46" s="1737"/>
      <c r="BL46" s="1685">
        <f t="shared" si="3"/>
        <v>0</v>
      </c>
      <c r="BM46" s="1730"/>
      <c r="BN46" s="1755"/>
      <c r="BO46" s="1755"/>
      <c r="BP46" s="1755"/>
      <c r="BQ46" s="1755"/>
      <c r="BR46" s="1731"/>
      <c r="BS46" s="1732"/>
      <c r="BT46" s="1806"/>
      <c r="BU46" s="1731"/>
      <c r="BV46" s="1731"/>
      <c r="BW46" s="1731"/>
      <c r="BX46" s="1731"/>
      <c r="BY46" s="1733"/>
      <c r="BZ46" s="1732"/>
      <c r="CA46" s="1806"/>
      <c r="CB46" s="1731"/>
      <c r="CC46" s="1755"/>
      <c r="CD46" s="1755"/>
      <c r="CE46" s="1755"/>
      <c r="CF46" s="1731"/>
      <c r="CG46" s="1732"/>
      <c r="CH46" s="1806"/>
      <c r="CI46" s="1731"/>
      <c r="CJ46" s="1755"/>
      <c r="CK46" s="1755"/>
      <c r="CL46" s="1755"/>
      <c r="CM46" s="1731"/>
      <c r="CN46" s="1732"/>
      <c r="CO46" s="1730"/>
      <c r="CP46" s="1755"/>
      <c r="CQ46" s="1755"/>
      <c r="CR46" s="1755"/>
      <c r="CS46" s="1755"/>
      <c r="CT46" s="1731"/>
      <c r="CU46" s="1732"/>
      <c r="CV46" s="1730"/>
      <c r="CW46" s="1755"/>
      <c r="CX46" s="1755"/>
      <c r="CY46" s="1755"/>
      <c r="CZ46" s="1755"/>
      <c r="DA46" s="1731"/>
      <c r="DB46" s="1732"/>
      <c r="DC46" s="1730"/>
      <c r="DD46" s="1755"/>
      <c r="DE46" s="1755"/>
      <c r="DF46" s="1755"/>
      <c r="DG46" s="1731"/>
      <c r="DH46" s="1731"/>
      <c r="DI46" s="1732"/>
      <c r="DJ46" s="1685">
        <f t="shared" si="4"/>
        <v>0</v>
      </c>
      <c r="DK46" s="1720">
        <f t="shared" si="5"/>
        <v>0</v>
      </c>
    </row>
    <row r="47" spans="2:115" ht="13.5">
      <c r="B47" s="504">
        <v>37</v>
      </c>
      <c r="C47" s="497" t="s">
        <v>167</v>
      </c>
      <c r="D47" s="1735"/>
      <c r="E47" s="1736"/>
      <c r="F47" s="1736"/>
      <c r="G47" s="1736"/>
      <c r="H47" s="1736"/>
      <c r="I47" s="1736"/>
      <c r="J47" s="1737"/>
      <c r="K47" s="1735"/>
      <c r="L47" s="1736"/>
      <c r="M47" s="1736"/>
      <c r="N47" s="1736"/>
      <c r="O47" s="1736"/>
      <c r="P47" s="1736"/>
      <c r="Q47" s="1737"/>
      <c r="R47" s="1735"/>
      <c r="S47" s="1809"/>
      <c r="T47" s="1809"/>
      <c r="U47" s="1809"/>
      <c r="V47" s="1736"/>
      <c r="W47" s="1736"/>
      <c r="X47" s="1737"/>
      <c r="Y47" s="1735"/>
      <c r="Z47" s="1809"/>
      <c r="AA47" s="1809"/>
      <c r="AB47" s="1809"/>
      <c r="AC47" s="1736"/>
      <c r="AD47" s="1736"/>
      <c r="AE47" s="1737"/>
      <c r="AF47" s="1735"/>
      <c r="AG47" s="1736"/>
      <c r="AH47" s="1736"/>
      <c r="AI47" s="1736"/>
      <c r="AJ47" s="1736"/>
      <c r="AK47" s="1736"/>
      <c r="AL47" s="1737"/>
      <c r="AM47" s="1735"/>
      <c r="AN47" s="1736"/>
      <c r="AO47" s="1736"/>
      <c r="AP47" s="1736"/>
      <c r="AQ47" s="1736"/>
      <c r="AR47" s="1737"/>
      <c r="AS47" s="1735"/>
      <c r="AT47" s="1808"/>
      <c r="AU47" s="1736"/>
      <c r="AV47" s="1738"/>
      <c r="AW47" s="1738"/>
      <c r="AX47" s="1738"/>
      <c r="AY47" s="1737"/>
      <c r="AZ47" s="1739"/>
      <c r="BA47" s="1738"/>
      <c r="BB47" s="1738"/>
      <c r="BC47" s="1738"/>
      <c r="BD47" s="1738"/>
      <c r="BE47" s="1736"/>
      <c r="BF47" s="1737"/>
      <c r="BG47" s="1739"/>
      <c r="BH47" s="1738"/>
      <c r="BI47" s="1738"/>
      <c r="BJ47" s="1738"/>
      <c r="BK47" s="1737"/>
      <c r="BL47" s="1685">
        <f t="shared" si="3"/>
        <v>0</v>
      </c>
      <c r="BM47" s="1730"/>
      <c r="BN47" s="1755"/>
      <c r="BO47" s="1755"/>
      <c r="BP47" s="1755"/>
      <c r="BQ47" s="1755"/>
      <c r="BR47" s="1731"/>
      <c r="BS47" s="1732"/>
      <c r="BT47" s="1806"/>
      <c r="BU47" s="1731"/>
      <c r="BV47" s="1731"/>
      <c r="BW47" s="1731"/>
      <c r="BX47" s="1731"/>
      <c r="BY47" s="1733"/>
      <c r="BZ47" s="1732"/>
      <c r="CA47" s="1806"/>
      <c r="CB47" s="1731"/>
      <c r="CC47" s="1755"/>
      <c r="CD47" s="1755"/>
      <c r="CE47" s="1755"/>
      <c r="CF47" s="1731"/>
      <c r="CG47" s="1732"/>
      <c r="CH47" s="1806"/>
      <c r="CI47" s="1731"/>
      <c r="CJ47" s="1755"/>
      <c r="CK47" s="1755"/>
      <c r="CL47" s="1755"/>
      <c r="CM47" s="1731"/>
      <c r="CN47" s="1732"/>
      <c r="CO47" s="1730"/>
      <c r="CP47" s="1755"/>
      <c r="CQ47" s="1755"/>
      <c r="CR47" s="1755"/>
      <c r="CS47" s="1755"/>
      <c r="CT47" s="1731"/>
      <c r="CU47" s="1732"/>
      <c r="CV47" s="1730"/>
      <c r="CW47" s="1755"/>
      <c r="CX47" s="1755"/>
      <c r="CY47" s="1755"/>
      <c r="CZ47" s="1755"/>
      <c r="DA47" s="1731"/>
      <c r="DB47" s="1732"/>
      <c r="DC47" s="1730"/>
      <c r="DD47" s="1755"/>
      <c r="DE47" s="1755"/>
      <c r="DF47" s="1755"/>
      <c r="DG47" s="1731"/>
      <c r="DH47" s="1731"/>
      <c r="DI47" s="1732"/>
      <c r="DJ47" s="1685">
        <f t="shared" si="4"/>
        <v>0</v>
      </c>
      <c r="DK47" s="1720">
        <f t="shared" si="5"/>
        <v>0</v>
      </c>
    </row>
    <row r="48" spans="2:115" ht="13.5">
      <c r="B48" s="504">
        <v>38</v>
      </c>
      <c r="C48" s="497" t="s">
        <v>64</v>
      </c>
      <c r="D48" s="1735"/>
      <c r="E48" s="1736"/>
      <c r="F48" s="1736"/>
      <c r="G48" s="1736"/>
      <c r="H48" s="1736"/>
      <c r="I48" s="1736"/>
      <c r="J48" s="1737"/>
      <c r="K48" s="1735"/>
      <c r="L48" s="1736"/>
      <c r="M48" s="1736"/>
      <c r="N48" s="1736"/>
      <c r="O48" s="1736"/>
      <c r="P48" s="1736"/>
      <c r="Q48" s="1737"/>
      <c r="R48" s="1735"/>
      <c r="S48" s="1809"/>
      <c r="T48" s="1809"/>
      <c r="U48" s="1809"/>
      <c r="V48" s="1736"/>
      <c r="W48" s="1736"/>
      <c r="X48" s="1737"/>
      <c r="Y48" s="1735"/>
      <c r="Z48" s="1809"/>
      <c r="AA48" s="1809"/>
      <c r="AB48" s="1809"/>
      <c r="AC48" s="1736"/>
      <c r="AD48" s="1736"/>
      <c r="AE48" s="1737"/>
      <c r="AF48" s="1735"/>
      <c r="AG48" s="1736"/>
      <c r="AH48" s="1736"/>
      <c r="AI48" s="1736"/>
      <c r="AJ48" s="1736"/>
      <c r="AK48" s="1736"/>
      <c r="AL48" s="1737"/>
      <c r="AM48" s="1735"/>
      <c r="AN48" s="1736"/>
      <c r="AO48" s="1736"/>
      <c r="AP48" s="1736"/>
      <c r="AQ48" s="1736"/>
      <c r="AR48" s="1737"/>
      <c r="AS48" s="1735"/>
      <c r="AT48" s="1808"/>
      <c r="AU48" s="1736"/>
      <c r="AV48" s="1738"/>
      <c r="AW48" s="1738"/>
      <c r="AX48" s="1738"/>
      <c r="AY48" s="1737"/>
      <c r="AZ48" s="1739"/>
      <c r="BA48" s="1738"/>
      <c r="BB48" s="1738"/>
      <c r="BC48" s="1738"/>
      <c r="BD48" s="1738"/>
      <c r="BE48" s="1736"/>
      <c r="BF48" s="1737"/>
      <c r="BG48" s="1739"/>
      <c r="BH48" s="1738"/>
      <c r="BI48" s="1738"/>
      <c r="BJ48" s="1738"/>
      <c r="BK48" s="1737"/>
      <c r="BL48" s="1685">
        <f t="shared" si="3"/>
        <v>0</v>
      </c>
      <c r="BM48" s="1730"/>
      <c r="BN48" s="1755"/>
      <c r="BO48" s="1755"/>
      <c r="BP48" s="1755"/>
      <c r="BQ48" s="1755"/>
      <c r="BR48" s="1731"/>
      <c r="BS48" s="1732"/>
      <c r="BT48" s="1806"/>
      <c r="BU48" s="1731"/>
      <c r="BV48" s="1731"/>
      <c r="BW48" s="1731"/>
      <c r="BX48" s="1731"/>
      <c r="BY48" s="1733"/>
      <c r="BZ48" s="1732"/>
      <c r="CA48" s="1806"/>
      <c r="CB48" s="1731"/>
      <c r="CC48" s="1755"/>
      <c r="CD48" s="1755"/>
      <c r="CE48" s="1755"/>
      <c r="CF48" s="1731"/>
      <c r="CG48" s="1732"/>
      <c r="CH48" s="1806"/>
      <c r="CI48" s="1731"/>
      <c r="CJ48" s="1755"/>
      <c r="CK48" s="1755"/>
      <c r="CL48" s="1755"/>
      <c r="CM48" s="1731"/>
      <c r="CN48" s="1732"/>
      <c r="CO48" s="1730"/>
      <c r="CP48" s="1755"/>
      <c r="CQ48" s="1755"/>
      <c r="CR48" s="1755"/>
      <c r="CS48" s="1755"/>
      <c r="CT48" s="1731"/>
      <c r="CU48" s="1732"/>
      <c r="CV48" s="1730"/>
      <c r="CW48" s="1755"/>
      <c r="CX48" s="1755"/>
      <c r="CY48" s="1755"/>
      <c r="CZ48" s="1755"/>
      <c r="DA48" s="1731"/>
      <c r="DB48" s="1732"/>
      <c r="DC48" s="1730"/>
      <c r="DD48" s="1755"/>
      <c r="DE48" s="1755"/>
      <c r="DF48" s="1755"/>
      <c r="DG48" s="1731"/>
      <c r="DH48" s="1731"/>
      <c r="DI48" s="1732"/>
      <c r="DJ48" s="1685">
        <f t="shared" si="4"/>
        <v>0</v>
      </c>
      <c r="DK48" s="1720">
        <f t="shared" si="5"/>
        <v>0</v>
      </c>
    </row>
    <row r="49" spans="2:115" ht="13.5">
      <c r="B49" s="504">
        <v>39</v>
      </c>
      <c r="C49" s="497" t="s">
        <v>337</v>
      </c>
      <c r="D49" s="1735"/>
      <c r="E49" s="1736"/>
      <c r="F49" s="1736"/>
      <c r="G49" s="1736"/>
      <c r="H49" s="1736"/>
      <c r="I49" s="1736"/>
      <c r="J49" s="1737"/>
      <c r="K49" s="1735"/>
      <c r="L49" s="1736"/>
      <c r="M49" s="1736"/>
      <c r="N49" s="1736"/>
      <c r="O49" s="1736"/>
      <c r="P49" s="1736"/>
      <c r="Q49" s="1737"/>
      <c r="R49" s="1735"/>
      <c r="S49" s="1809"/>
      <c r="T49" s="1809"/>
      <c r="U49" s="1809"/>
      <c r="V49" s="1736"/>
      <c r="W49" s="1736"/>
      <c r="X49" s="1737"/>
      <c r="Y49" s="1735"/>
      <c r="Z49" s="1809"/>
      <c r="AA49" s="1809"/>
      <c r="AB49" s="1809"/>
      <c r="AC49" s="1736"/>
      <c r="AD49" s="1736"/>
      <c r="AE49" s="1737"/>
      <c r="AF49" s="1735"/>
      <c r="AG49" s="1736"/>
      <c r="AH49" s="1736"/>
      <c r="AI49" s="1736"/>
      <c r="AJ49" s="1736"/>
      <c r="AK49" s="1736"/>
      <c r="AL49" s="1737"/>
      <c r="AM49" s="1735"/>
      <c r="AN49" s="1736"/>
      <c r="AO49" s="1736"/>
      <c r="AP49" s="1736"/>
      <c r="AQ49" s="1736"/>
      <c r="AR49" s="1737"/>
      <c r="AS49" s="1735"/>
      <c r="AT49" s="1808"/>
      <c r="AU49" s="1736"/>
      <c r="AV49" s="1738"/>
      <c r="AW49" s="1738"/>
      <c r="AX49" s="1738"/>
      <c r="AY49" s="1737"/>
      <c r="AZ49" s="1739"/>
      <c r="BA49" s="1738"/>
      <c r="BB49" s="1738"/>
      <c r="BC49" s="1738"/>
      <c r="BD49" s="1738"/>
      <c r="BE49" s="1736"/>
      <c r="BF49" s="1737"/>
      <c r="BG49" s="1739"/>
      <c r="BH49" s="1738"/>
      <c r="BI49" s="1738"/>
      <c r="BJ49" s="1738"/>
      <c r="BK49" s="1737"/>
      <c r="BL49" s="1685">
        <f t="shared" si="3"/>
        <v>0</v>
      </c>
      <c r="BM49" s="1730"/>
      <c r="BN49" s="1755"/>
      <c r="BO49" s="1755"/>
      <c r="BP49" s="1755"/>
      <c r="BQ49" s="1755"/>
      <c r="BR49" s="1731"/>
      <c r="BS49" s="1732"/>
      <c r="BT49" s="1806"/>
      <c r="BU49" s="1731"/>
      <c r="BV49" s="1731"/>
      <c r="BW49" s="1731"/>
      <c r="BX49" s="1731"/>
      <c r="BY49" s="1733"/>
      <c r="BZ49" s="1732"/>
      <c r="CA49" s="1806"/>
      <c r="CB49" s="1731"/>
      <c r="CC49" s="1755"/>
      <c r="CD49" s="1755"/>
      <c r="CE49" s="1755"/>
      <c r="CF49" s="1731"/>
      <c r="CG49" s="1732"/>
      <c r="CH49" s="1806"/>
      <c r="CI49" s="1731"/>
      <c r="CJ49" s="1755"/>
      <c r="CK49" s="1755"/>
      <c r="CL49" s="1755"/>
      <c r="CM49" s="1731"/>
      <c r="CN49" s="1732"/>
      <c r="CO49" s="1730"/>
      <c r="CP49" s="1755"/>
      <c r="CQ49" s="1755"/>
      <c r="CR49" s="1755"/>
      <c r="CS49" s="1755"/>
      <c r="CT49" s="1731"/>
      <c r="CU49" s="1732"/>
      <c r="CV49" s="1730"/>
      <c r="CW49" s="1755"/>
      <c r="CX49" s="1755"/>
      <c r="CY49" s="1755"/>
      <c r="CZ49" s="1755"/>
      <c r="DA49" s="1731"/>
      <c r="DB49" s="1732"/>
      <c r="DC49" s="1730"/>
      <c r="DD49" s="1755"/>
      <c r="DE49" s="1755"/>
      <c r="DF49" s="1755"/>
      <c r="DG49" s="1731"/>
      <c r="DH49" s="1731"/>
      <c r="DI49" s="1732"/>
      <c r="DJ49" s="1685">
        <f t="shared" si="4"/>
        <v>0</v>
      </c>
      <c r="DK49" s="1720">
        <f t="shared" si="5"/>
        <v>0</v>
      </c>
    </row>
    <row r="50" spans="2:115" ht="13.5">
      <c r="B50" s="504">
        <v>40</v>
      </c>
      <c r="C50" s="497" t="s">
        <v>180</v>
      </c>
      <c r="D50" s="1735"/>
      <c r="E50" s="1736"/>
      <c r="F50" s="1736"/>
      <c r="G50" s="1736"/>
      <c r="H50" s="1736"/>
      <c r="I50" s="1736"/>
      <c r="J50" s="1737"/>
      <c r="K50" s="1735"/>
      <c r="L50" s="1736"/>
      <c r="M50" s="1736"/>
      <c r="N50" s="1736"/>
      <c r="O50" s="1736"/>
      <c r="P50" s="1736"/>
      <c r="Q50" s="1737"/>
      <c r="R50" s="1735"/>
      <c r="S50" s="1809"/>
      <c r="T50" s="1809"/>
      <c r="U50" s="1809"/>
      <c r="V50" s="1736"/>
      <c r="W50" s="1736"/>
      <c r="X50" s="1737"/>
      <c r="Y50" s="1735"/>
      <c r="Z50" s="1809"/>
      <c r="AA50" s="1809"/>
      <c r="AB50" s="1809"/>
      <c r="AC50" s="1736"/>
      <c r="AD50" s="1736"/>
      <c r="AE50" s="1737"/>
      <c r="AF50" s="1735"/>
      <c r="AG50" s="1736"/>
      <c r="AH50" s="1736"/>
      <c r="AI50" s="1736"/>
      <c r="AJ50" s="1736"/>
      <c r="AK50" s="1736"/>
      <c r="AL50" s="1737"/>
      <c r="AM50" s="1735"/>
      <c r="AN50" s="1736"/>
      <c r="AO50" s="1736"/>
      <c r="AP50" s="1736"/>
      <c r="AQ50" s="1736"/>
      <c r="AR50" s="1737"/>
      <c r="AS50" s="1735"/>
      <c r="AT50" s="1808"/>
      <c r="AU50" s="1736"/>
      <c r="AV50" s="1738"/>
      <c r="AW50" s="1738"/>
      <c r="AX50" s="1738"/>
      <c r="AY50" s="1737"/>
      <c r="AZ50" s="1739"/>
      <c r="BA50" s="1738"/>
      <c r="BB50" s="1738"/>
      <c r="BC50" s="1738"/>
      <c r="BD50" s="1738"/>
      <c r="BE50" s="1736"/>
      <c r="BF50" s="1737"/>
      <c r="BG50" s="1739"/>
      <c r="BH50" s="1738"/>
      <c r="BI50" s="1738"/>
      <c r="BJ50" s="1738"/>
      <c r="BK50" s="1737"/>
      <c r="BL50" s="1685">
        <f t="shared" si="3"/>
        <v>0</v>
      </c>
      <c r="BM50" s="1730"/>
      <c r="BN50" s="1755"/>
      <c r="BO50" s="1755"/>
      <c r="BP50" s="1755"/>
      <c r="BQ50" s="1755"/>
      <c r="BR50" s="1731"/>
      <c r="BS50" s="1732"/>
      <c r="BT50" s="1806"/>
      <c r="BU50" s="1731"/>
      <c r="BV50" s="1731"/>
      <c r="BW50" s="1731"/>
      <c r="BX50" s="1731"/>
      <c r="BY50" s="1733"/>
      <c r="BZ50" s="1732"/>
      <c r="CA50" s="1806"/>
      <c r="CB50" s="1731"/>
      <c r="CC50" s="1755"/>
      <c r="CD50" s="1755"/>
      <c r="CE50" s="1755"/>
      <c r="CF50" s="1731"/>
      <c r="CG50" s="1732"/>
      <c r="CH50" s="1806"/>
      <c r="CI50" s="1731"/>
      <c r="CJ50" s="1755"/>
      <c r="CK50" s="1755"/>
      <c r="CL50" s="1755"/>
      <c r="CM50" s="1731"/>
      <c r="CN50" s="1732"/>
      <c r="CO50" s="1730"/>
      <c r="CP50" s="1755"/>
      <c r="CQ50" s="1755"/>
      <c r="CR50" s="1755"/>
      <c r="CS50" s="1755"/>
      <c r="CT50" s="1731"/>
      <c r="CU50" s="1732"/>
      <c r="CV50" s="1730"/>
      <c r="CW50" s="1755"/>
      <c r="CX50" s="1755"/>
      <c r="CY50" s="1755"/>
      <c r="CZ50" s="1755"/>
      <c r="DA50" s="1731"/>
      <c r="DB50" s="1732"/>
      <c r="DC50" s="1730"/>
      <c r="DD50" s="1755"/>
      <c r="DE50" s="1755"/>
      <c r="DF50" s="1755"/>
      <c r="DG50" s="1731"/>
      <c r="DH50" s="1731"/>
      <c r="DI50" s="1732"/>
      <c r="DJ50" s="1685">
        <f t="shared" si="4"/>
        <v>0</v>
      </c>
      <c r="DK50" s="1720">
        <f t="shared" si="5"/>
        <v>0</v>
      </c>
    </row>
    <row r="51" spans="2:115" ht="13.5">
      <c r="B51" s="504">
        <v>41</v>
      </c>
      <c r="C51" s="497" t="s">
        <v>556</v>
      </c>
      <c r="D51" s="1735"/>
      <c r="E51" s="1736"/>
      <c r="F51" s="1736"/>
      <c r="G51" s="1736"/>
      <c r="H51" s="1736"/>
      <c r="I51" s="1736"/>
      <c r="J51" s="1737"/>
      <c r="K51" s="1735"/>
      <c r="L51" s="1736"/>
      <c r="M51" s="1736"/>
      <c r="N51" s="1736"/>
      <c r="O51" s="1736"/>
      <c r="P51" s="1736"/>
      <c r="Q51" s="1737"/>
      <c r="R51" s="1735"/>
      <c r="S51" s="1809"/>
      <c r="T51" s="1809"/>
      <c r="U51" s="1809"/>
      <c r="V51" s="1736"/>
      <c r="W51" s="1736"/>
      <c r="X51" s="1737"/>
      <c r="Y51" s="1735"/>
      <c r="Z51" s="1809"/>
      <c r="AA51" s="1809"/>
      <c r="AB51" s="1809"/>
      <c r="AC51" s="1736"/>
      <c r="AD51" s="1736"/>
      <c r="AE51" s="1737"/>
      <c r="AF51" s="1735"/>
      <c r="AG51" s="1736"/>
      <c r="AH51" s="1736"/>
      <c r="AI51" s="1736"/>
      <c r="AJ51" s="1736"/>
      <c r="AK51" s="1736"/>
      <c r="AL51" s="1737"/>
      <c r="AM51" s="1735"/>
      <c r="AN51" s="1736"/>
      <c r="AO51" s="1736"/>
      <c r="AP51" s="1736"/>
      <c r="AQ51" s="1736"/>
      <c r="AR51" s="1737"/>
      <c r="AS51" s="1735"/>
      <c r="AT51" s="1808"/>
      <c r="AU51" s="1736"/>
      <c r="AV51" s="1738"/>
      <c r="AW51" s="1738"/>
      <c r="AX51" s="1738"/>
      <c r="AY51" s="1737"/>
      <c r="AZ51" s="1739"/>
      <c r="BA51" s="1738"/>
      <c r="BB51" s="1738"/>
      <c r="BC51" s="1738"/>
      <c r="BD51" s="1738"/>
      <c r="BE51" s="1736"/>
      <c r="BF51" s="1737"/>
      <c r="BG51" s="1739"/>
      <c r="BH51" s="1738"/>
      <c r="BI51" s="1738"/>
      <c r="BJ51" s="1738"/>
      <c r="BK51" s="1737"/>
      <c r="BL51" s="1685">
        <f t="shared" si="3"/>
        <v>0</v>
      </c>
      <c r="BM51" s="1730"/>
      <c r="BN51" s="1755"/>
      <c r="BO51" s="1755"/>
      <c r="BP51" s="1755"/>
      <c r="BQ51" s="1755"/>
      <c r="BR51" s="1731"/>
      <c r="BS51" s="1732"/>
      <c r="BT51" s="1806"/>
      <c r="BU51" s="1731"/>
      <c r="BV51" s="1731"/>
      <c r="BW51" s="1731"/>
      <c r="BX51" s="1731"/>
      <c r="BY51" s="1733"/>
      <c r="BZ51" s="1732"/>
      <c r="CA51" s="1806"/>
      <c r="CB51" s="1731"/>
      <c r="CC51" s="1755"/>
      <c r="CD51" s="1755"/>
      <c r="CE51" s="1755"/>
      <c r="CF51" s="1731"/>
      <c r="CG51" s="1732"/>
      <c r="CH51" s="1806"/>
      <c r="CI51" s="1731"/>
      <c r="CJ51" s="1755"/>
      <c r="CK51" s="1755"/>
      <c r="CL51" s="1755"/>
      <c r="CM51" s="1731"/>
      <c r="CN51" s="1732"/>
      <c r="CO51" s="1730"/>
      <c r="CP51" s="1755"/>
      <c r="CQ51" s="1755"/>
      <c r="CR51" s="1755"/>
      <c r="CS51" s="1755"/>
      <c r="CT51" s="1731"/>
      <c r="CU51" s="1732"/>
      <c r="CV51" s="1730"/>
      <c r="CW51" s="1755"/>
      <c r="CX51" s="1755"/>
      <c r="CY51" s="1755"/>
      <c r="CZ51" s="1755"/>
      <c r="DA51" s="1731"/>
      <c r="DB51" s="1732"/>
      <c r="DC51" s="1730"/>
      <c r="DD51" s="1755"/>
      <c r="DE51" s="1755"/>
      <c r="DF51" s="1755"/>
      <c r="DG51" s="1731"/>
      <c r="DH51" s="1731"/>
      <c r="DI51" s="1732"/>
      <c r="DJ51" s="1685">
        <f t="shared" si="4"/>
        <v>0</v>
      </c>
      <c r="DK51" s="1720">
        <f t="shared" si="5"/>
        <v>0</v>
      </c>
    </row>
    <row r="52" spans="2:115" ht="13.5">
      <c r="B52" s="504">
        <v>42</v>
      </c>
      <c r="C52" s="497" t="s">
        <v>268</v>
      </c>
      <c r="D52" s="1735"/>
      <c r="E52" s="1736"/>
      <c r="F52" s="1736"/>
      <c r="G52" s="1736"/>
      <c r="H52" s="1736"/>
      <c r="I52" s="1736"/>
      <c r="J52" s="1737"/>
      <c r="K52" s="1735"/>
      <c r="L52" s="1736"/>
      <c r="M52" s="1736"/>
      <c r="N52" s="1736"/>
      <c r="O52" s="1736"/>
      <c r="P52" s="1736"/>
      <c r="Q52" s="1737"/>
      <c r="R52" s="1735"/>
      <c r="S52" s="1809"/>
      <c r="T52" s="1809"/>
      <c r="U52" s="1809"/>
      <c r="V52" s="1736"/>
      <c r="W52" s="1736"/>
      <c r="X52" s="1737"/>
      <c r="Y52" s="1735"/>
      <c r="Z52" s="1809"/>
      <c r="AA52" s="1809"/>
      <c r="AB52" s="1809"/>
      <c r="AC52" s="1736"/>
      <c r="AD52" s="1736"/>
      <c r="AE52" s="1737"/>
      <c r="AF52" s="1735"/>
      <c r="AG52" s="1736"/>
      <c r="AH52" s="1736"/>
      <c r="AI52" s="1736"/>
      <c r="AJ52" s="1736"/>
      <c r="AK52" s="1736"/>
      <c r="AL52" s="1737"/>
      <c r="AM52" s="1735"/>
      <c r="AN52" s="1736"/>
      <c r="AO52" s="1736"/>
      <c r="AP52" s="1736"/>
      <c r="AQ52" s="1736"/>
      <c r="AR52" s="1737"/>
      <c r="AS52" s="1735"/>
      <c r="AT52" s="1808"/>
      <c r="AU52" s="1736"/>
      <c r="AV52" s="1738"/>
      <c r="AW52" s="1738"/>
      <c r="AX52" s="1738"/>
      <c r="AY52" s="1737"/>
      <c r="AZ52" s="1739"/>
      <c r="BA52" s="1738"/>
      <c r="BB52" s="1738"/>
      <c r="BC52" s="1738"/>
      <c r="BD52" s="1738"/>
      <c r="BE52" s="1736"/>
      <c r="BF52" s="1737"/>
      <c r="BG52" s="1739"/>
      <c r="BH52" s="1738"/>
      <c r="BI52" s="1738"/>
      <c r="BJ52" s="1738"/>
      <c r="BK52" s="1737"/>
      <c r="BL52" s="1685">
        <f t="shared" si="3"/>
        <v>0</v>
      </c>
      <c r="BM52" s="1730"/>
      <c r="BN52" s="1755"/>
      <c r="BO52" s="1755"/>
      <c r="BP52" s="1755"/>
      <c r="BQ52" s="1755"/>
      <c r="BR52" s="1731"/>
      <c r="BS52" s="1732"/>
      <c r="BT52" s="1806"/>
      <c r="BU52" s="1731"/>
      <c r="BV52" s="1731"/>
      <c r="BW52" s="1731"/>
      <c r="BX52" s="1731"/>
      <c r="BY52" s="1733"/>
      <c r="BZ52" s="1732"/>
      <c r="CA52" s="1806"/>
      <c r="CB52" s="1731"/>
      <c r="CC52" s="1755"/>
      <c r="CD52" s="1755"/>
      <c r="CE52" s="1755"/>
      <c r="CF52" s="1731"/>
      <c r="CG52" s="1732"/>
      <c r="CH52" s="1806"/>
      <c r="CI52" s="1731"/>
      <c r="CJ52" s="1755"/>
      <c r="CK52" s="1755"/>
      <c r="CL52" s="1755"/>
      <c r="CM52" s="1731"/>
      <c r="CN52" s="1732"/>
      <c r="CO52" s="1730"/>
      <c r="CP52" s="1755"/>
      <c r="CQ52" s="1755"/>
      <c r="CR52" s="1755"/>
      <c r="CS52" s="1755"/>
      <c r="CT52" s="1731"/>
      <c r="CU52" s="1732"/>
      <c r="CV52" s="1730"/>
      <c r="CW52" s="1755"/>
      <c r="CX52" s="1755"/>
      <c r="CY52" s="1755"/>
      <c r="CZ52" s="1755"/>
      <c r="DA52" s="1731"/>
      <c r="DB52" s="1732"/>
      <c r="DC52" s="1730"/>
      <c r="DD52" s="1755"/>
      <c r="DE52" s="1755"/>
      <c r="DF52" s="1755"/>
      <c r="DG52" s="1731"/>
      <c r="DH52" s="1731"/>
      <c r="DI52" s="1732"/>
      <c r="DJ52" s="1685">
        <f t="shared" si="4"/>
        <v>0</v>
      </c>
      <c r="DK52" s="1720">
        <f t="shared" si="5"/>
        <v>0</v>
      </c>
    </row>
    <row r="53" spans="2:115" ht="13.5">
      <c r="B53" s="504">
        <v>43</v>
      </c>
      <c r="C53" s="497" t="s">
        <v>280</v>
      </c>
      <c r="D53" s="1735"/>
      <c r="E53" s="1736"/>
      <c r="F53" s="1736"/>
      <c r="G53" s="1736"/>
      <c r="H53" s="1736"/>
      <c r="I53" s="1736"/>
      <c r="J53" s="1737"/>
      <c r="K53" s="1735"/>
      <c r="L53" s="1736"/>
      <c r="M53" s="1736"/>
      <c r="N53" s="1736"/>
      <c r="O53" s="1736"/>
      <c r="P53" s="1736"/>
      <c r="Q53" s="1737"/>
      <c r="R53" s="1735"/>
      <c r="S53" s="1809"/>
      <c r="T53" s="1809"/>
      <c r="U53" s="1809"/>
      <c r="V53" s="1736"/>
      <c r="W53" s="1736"/>
      <c r="X53" s="1737"/>
      <c r="Y53" s="1735"/>
      <c r="Z53" s="1809"/>
      <c r="AA53" s="1809"/>
      <c r="AB53" s="1809"/>
      <c r="AC53" s="1736"/>
      <c r="AD53" s="1736"/>
      <c r="AE53" s="1737"/>
      <c r="AF53" s="1735"/>
      <c r="AG53" s="1736"/>
      <c r="AH53" s="1736"/>
      <c r="AI53" s="1736"/>
      <c r="AJ53" s="1736"/>
      <c r="AK53" s="1736"/>
      <c r="AL53" s="1737"/>
      <c r="AM53" s="1735"/>
      <c r="AN53" s="1736"/>
      <c r="AO53" s="1736"/>
      <c r="AP53" s="1736"/>
      <c r="AQ53" s="1736"/>
      <c r="AR53" s="1737"/>
      <c r="AS53" s="1735"/>
      <c r="AT53" s="1808"/>
      <c r="AU53" s="1736"/>
      <c r="AV53" s="1738"/>
      <c r="AW53" s="1738"/>
      <c r="AX53" s="1738"/>
      <c r="AY53" s="1737"/>
      <c r="AZ53" s="1739"/>
      <c r="BA53" s="1738"/>
      <c r="BB53" s="1738"/>
      <c r="BC53" s="1738"/>
      <c r="BD53" s="1738"/>
      <c r="BE53" s="1736"/>
      <c r="BF53" s="1737"/>
      <c r="BG53" s="1739"/>
      <c r="BH53" s="1738"/>
      <c r="BI53" s="1738"/>
      <c r="BJ53" s="1738"/>
      <c r="BK53" s="1737"/>
      <c r="BL53" s="1685">
        <f t="shared" si="3"/>
        <v>0</v>
      </c>
      <c r="BM53" s="1730"/>
      <c r="BN53" s="1755"/>
      <c r="BO53" s="1755"/>
      <c r="BP53" s="1755"/>
      <c r="BQ53" s="1755"/>
      <c r="BR53" s="1731"/>
      <c r="BS53" s="1732"/>
      <c r="BT53" s="1806"/>
      <c r="BU53" s="1731"/>
      <c r="BV53" s="1731"/>
      <c r="BW53" s="1731"/>
      <c r="BX53" s="1731"/>
      <c r="BY53" s="1733"/>
      <c r="BZ53" s="1732"/>
      <c r="CA53" s="1806"/>
      <c r="CB53" s="1731"/>
      <c r="CC53" s="1755"/>
      <c r="CD53" s="1755"/>
      <c r="CE53" s="1755"/>
      <c r="CF53" s="1731"/>
      <c r="CG53" s="1732"/>
      <c r="CH53" s="1806"/>
      <c r="CI53" s="1731"/>
      <c r="CJ53" s="1755"/>
      <c r="CK53" s="1755"/>
      <c r="CL53" s="1755"/>
      <c r="CM53" s="1731"/>
      <c r="CN53" s="1732"/>
      <c r="CO53" s="1730"/>
      <c r="CP53" s="1755"/>
      <c r="CQ53" s="1755"/>
      <c r="CR53" s="1755"/>
      <c r="CS53" s="1755"/>
      <c r="CT53" s="1731"/>
      <c r="CU53" s="1732"/>
      <c r="CV53" s="1730"/>
      <c r="CW53" s="1755"/>
      <c r="CX53" s="1755"/>
      <c r="CY53" s="1755"/>
      <c r="CZ53" s="1755"/>
      <c r="DA53" s="1731"/>
      <c r="DB53" s="1732"/>
      <c r="DC53" s="1730"/>
      <c r="DD53" s="1755"/>
      <c r="DE53" s="1755"/>
      <c r="DF53" s="1755"/>
      <c r="DG53" s="1731"/>
      <c r="DH53" s="1731"/>
      <c r="DI53" s="1732"/>
      <c r="DJ53" s="1685">
        <f t="shared" si="4"/>
        <v>0</v>
      </c>
      <c r="DK53" s="1720">
        <f t="shared" si="5"/>
        <v>0</v>
      </c>
    </row>
    <row r="54" spans="2:115" ht="13.5">
      <c r="B54" s="504">
        <v>44</v>
      </c>
      <c r="C54" s="1851"/>
      <c r="D54" s="1735"/>
      <c r="E54" s="1736"/>
      <c r="F54" s="1736"/>
      <c r="G54" s="1736"/>
      <c r="H54" s="1736"/>
      <c r="I54" s="1736"/>
      <c r="J54" s="1737"/>
      <c r="K54" s="1735"/>
      <c r="L54" s="1736"/>
      <c r="M54" s="1736"/>
      <c r="N54" s="1736"/>
      <c r="O54" s="1736"/>
      <c r="P54" s="1736"/>
      <c r="Q54" s="1737"/>
      <c r="R54" s="1735"/>
      <c r="S54" s="1809"/>
      <c r="T54" s="1809"/>
      <c r="U54" s="1809"/>
      <c r="V54" s="1736"/>
      <c r="W54" s="1736"/>
      <c r="X54" s="1737"/>
      <c r="Y54" s="1735"/>
      <c r="Z54" s="1809"/>
      <c r="AA54" s="1809"/>
      <c r="AB54" s="1809"/>
      <c r="AC54" s="1736"/>
      <c r="AD54" s="1736"/>
      <c r="AE54" s="1737"/>
      <c r="AF54" s="1735"/>
      <c r="AG54" s="1736"/>
      <c r="AH54" s="1736"/>
      <c r="AI54" s="1736"/>
      <c r="AJ54" s="1736"/>
      <c r="AK54" s="1736"/>
      <c r="AL54" s="1737"/>
      <c r="AM54" s="1735"/>
      <c r="AN54" s="1736"/>
      <c r="AO54" s="1736"/>
      <c r="AP54" s="1736"/>
      <c r="AQ54" s="1736"/>
      <c r="AR54" s="1737"/>
      <c r="AS54" s="1735"/>
      <c r="AT54" s="1808"/>
      <c r="AU54" s="1736"/>
      <c r="AV54" s="1738"/>
      <c r="AW54" s="1738"/>
      <c r="AX54" s="1738"/>
      <c r="AY54" s="1737"/>
      <c r="AZ54" s="1739"/>
      <c r="BA54" s="1738"/>
      <c r="BB54" s="1738"/>
      <c r="BC54" s="1738"/>
      <c r="BD54" s="1738"/>
      <c r="BE54" s="1736"/>
      <c r="BF54" s="1737"/>
      <c r="BG54" s="1739"/>
      <c r="BH54" s="1738"/>
      <c r="BI54" s="1738"/>
      <c r="BJ54" s="1738"/>
      <c r="BK54" s="1737"/>
      <c r="BL54" s="1685">
        <f t="shared" ref="BL54:BL74" si="6">COUNTA(D54:BK54)</f>
        <v>0</v>
      </c>
      <c r="BM54" s="1730"/>
      <c r="BN54" s="1755"/>
      <c r="BO54" s="1755"/>
      <c r="BP54" s="1755"/>
      <c r="BQ54" s="1755"/>
      <c r="BR54" s="1731"/>
      <c r="BS54" s="1732"/>
      <c r="BT54" s="1806"/>
      <c r="BU54" s="1731"/>
      <c r="BV54" s="1731"/>
      <c r="BW54" s="1731"/>
      <c r="BX54" s="1731"/>
      <c r="BY54" s="1733"/>
      <c r="BZ54" s="1732"/>
      <c r="CA54" s="1806"/>
      <c r="CB54" s="1731"/>
      <c r="CC54" s="1755"/>
      <c r="CD54" s="1755"/>
      <c r="CE54" s="1755"/>
      <c r="CF54" s="1731"/>
      <c r="CG54" s="1732"/>
      <c r="CH54" s="1806"/>
      <c r="CI54" s="1731"/>
      <c r="CJ54" s="1755"/>
      <c r="CK54" s="1755"/>
      <c r="CL54" s="1755"/>
      <c r="CM54" s="1731"/>
      <c r="CN54" s="1732"/>
      <c r="CO54" s="1730"/>
      <c r="CP54" s="1755"/>
      <c r="CQ54" s="1755"/>
      <c r="CR54" s="1755"/>
      <c r="CS54" s="1755"/>
      <c r="CT54" s="1731"/>
      <c r="CU54" s="1732"/>
      <c r="CV54" s="1730"/>
      <c r="CW54" s="1755"/>
      <c r="CX54" s="1755"/>
      <c r="CY54" s="1755"/>
      <c r="CZ54" s="1755"/>
      <c r="DA54" s="1731"/>
      <c r="DB54" s="1732"/>
      <c r="DC54" s="1730"/>
      <c r="DD54" s="1755"/>
      <c r="DE54" s="1755"/>
      <c r="DF54" s="1755"/>
      <c r="DG54" s="1731"/>
      <c r="DH54" s="1731"/>
      <c r="DI54" s="1732"/>
      <c r="DJ54" s="1685">
        <f t="shared" si="4"/>
        <v>0</v>
      </c>
      <c r="DK54" s="1720">
        <f t="shared" si="5"/>
        <v>0</v>
      </c>
    </row>
    <row r="55" spans="2:115" ht="13.5">
      <c r="B55" s="504">
        <v>45</v>
      </c>
      <c r="C55" s="1851"/>
      <c r="D55" s="1735"/>
      <c r="E55" s="1736"/>
      <c r="F55" s="1736"/>
      <c r="G55" s="1736"/>
      <c r="H55" s="1736"/>
      <c r="I55" s="1736"/>
      <c r="J55" s="1737"/>
      <c r="K55" s="1735"/>
      <c r="L55" s="1736"/>
      <c r="M55" s="1736"/>
      <c r="N55" s="1736"/>
      <c r="O55" s="1736"/>
      <c r="P55" s="1736"/>
      <c r="Q55" s="1737"/>
      <c r="R55" s="1735"/>
      <c r="S55" s="1809"/>
      <c r="T55" s="1809"/>
      <c r="U55" s="1809"/>
      <c r="V55" s="1736"/>
      <c r="W55" s="1736"/>
      <c r="X55" s="1737"/>
      <c r="Y55" s="1735"/>
      <c r="Z55" s="1809"/>
      <c r="AA55" s="1809"/>
      <c r="AB55" s="1809"/>
      <c r="AC55" s="1736"/>
      <c r="AD55" s="1736"/>
      <c r="AE55" s="1737"/>
      <c r="AF55" s="1735"/>
      <c r="AG55" s="1736"/>
      <c r="AH55" s="1736"/>
      <c r="AI55" s="1736"/>
      <c r="AJ55" s="1736"/>
      <c r="AK55" s="1736"/>
      <c r="AL55" s="1737"/>
      <c r="AM55" s="1735"/>
      <c r="AN55" s="1736"/>
      <c r="AO55" s="1736"/>
      <c r="AP55" s="1736"/>
      <c r="AQ55" s="1736"/>
      <c r="AR55" s="1737"/>
      <c r="AS55" s="1735"/>
      <c r="AT55" s="1808"/>
      <c r="AU55" s="1736"/>
      <c r="AV55" s="1738"/>
      <c r="AW55" s="1738"/>
      <c r="AX55" s="1738"/>
      <c r="AY55" s="1737"/>
      <c r="AZ55" s="1739"/>
      <c r="BA55" s="1738"/>
      <c r="BB55" s="1738"/>
      <c r="BC55" s="1738"/>
      <c r="BD55" s="1738"/>
      <c r="BE55" s="1736"/>
      <c r="BF55" s="1737"/>
      <c r="BG55" s="1739"/>
      <c r="BH55" s="1738"/>
      <c r="BI55" s="1738"/>
      <c r="BJ55" s="1738"/>
      <c r="BK55" s="1737"/>
      <c r="BL55" s="1685">
        <f t="shared" si="6"/>
        <v>0</v>
      </c>
      <c r="BM55" s="1730"/>
      <c r="BN55" s="1755"/>
      <c r="BO55" s="1755"/>
      <c r="BP55" s="1755"/>
      <c r="BQ55" s="1755"/>
      <c r="BR55" s="1731"/>
      <c r="BS55" s="1732"/>
      <c r="BT55" s="1806"/>
      <c r="BU55" s="1731"/>
      <c r="BV55" s="1731"/>
      <c r="BW55" s="1731"/>
      <c r="BX55" s="1731"/>
      <c r="BY55" s="1733"/>
      <c r="BZ55" s="1732"/>
      <c r="CA55" s="1806"/>
      <c r="CB55" s="1731"/>
      <c r="CC55" s="1755"/>
      <c r="CD55" s="1755"/>
      <c r="CE55" s="1755"/>
      <c r="CF55" s="1731"/>
      <c r="CG55" s="1732"/>
      <c r="CH55" s="1806"/>
      <c r="CI55" s="1731"/>
      <c r="CJ55" s="1755"/>
      <c r="CK55" s="1755"/>
      <c r="CL55" s="1755"/>
      <c r="CM55" s="1731"/>
      <c r="CN55" s="1732"/>
      <c r="CO55" s="1730"/>
      <c r="CP55" s="1755"/>
      <c r="CQ55" s="1755"/>
      <c r="CR55" s="1755"/>
      <c r="CS55" s="1755"/>
      <c r="CT55" s="1731"/>
      <c r="CU55" s="1732"/>
      <c r="CV55" s="1730"/>
      <c r="CW55" s="1755"/>
      <c r="CX55" s="1755"/>
      <c r="CY55" s="1755"/>
      <c r="CZ55" s="1755"/>
      <c r="DA55" s="1731"/>
      <c r="DB55" s="1732"/>
      <c r="DC55" s="1730"/>
      <c r="DD55" s="1755"/>
      <c r="DE55" s="1755"/>
      <c r="DF55" s="1755"/>
      <c r="DG55" s="1731"/>
      <c r="DH55" s="1731"/>
      <c r="DI55" s="1732"/>
      <c r="DJ55" s="1685">
        <f t="shared" si="4"/>
        <v>0</v>
      </c>
      <c r="DK55" s="1720">
        <f t="shared" si="5"/>
        <v>0</v>
      </c>
    </row>
    <row r="56" spans="2:115" ht="13.5">
      <c r="B56" s="504">
        <v>46</v>
      </c>
      <c r="C56" s="1851"/>
      <c r="D56" s="1735"/>
      <c r="E56" s="1736"/>
      <c r="F56" s="1736"/>
      <c r="G56" s="1736"/>
      <c r="H56" s="1736"/>
      <c r="I56" s="1736"/>
      <c r="J56" s="1737"/>
      <c r="K56" s="1735"/>
      <c r="L56" s="1736"/>
      <c r="M56" s="1736"/>
      <c r="N56" s="1736"/>
      <c r="O56" s="1736"/>
      <c r="P56" s="1736"/>
      <c r="Q56" s="1737"/>
      <c r="R56" s="1735"/>
      <c r="S56" s="1809"/>
      <c r="T56" s="1809"/>
      <c r="U56" s="1809"/>
      <c r="V56" s="1736"/>
      <c r="W56" s="1736"/>
      <c r="X56" s="1737"/>
      <c r="Y56" s="1735"/>
      <c r="Z56" s="1809"/>
      <c r="AA56" s="1809"/>
      <c r="AB56" s="1809"/>
      <c r="AC56" s="1736"/>
      <c r="AD56" s="1736"/>
      <c r="AE56" s="1737"/>
      <c r="AF56" s="1735"/>
      <c r="AG56" s="1736"/>
      <c r="AH56" s="1736"/>
      <c r="AI56" s="1736"/>
      <c r="AJ56" s="1736"/>
      <c r="AK56" s="1736"/>
      <c r="AL56" s="1737"/>
      <c r="AM56" s="1735"/>
      <c r="AN56" s="1736"/>
      <c r="AO56" s="1736"/>
      <c r="AP56" s="1736"/>
      <c r="AQ56" s="1736"/>
      <c r="AR56" s="1737"/>
      <c r="AS56" s="1735"/>
      <c r="AT56" s="1808"/>
      <c r="AU56" s="1736"/>
      <c r="AV56" s="1738"/>
      <c r="AW56" s="1738"/>
      <c r="AX56" s="1738"/>
      <c r="AY56" s="1737"/>
      <c r="AZ56" s="1739"/>
      <c r="BA56" s="1738"/>
      <c r="BB56" s="1738"/>
      <c r="BC56" s="1738"/>
      <c r="BD56" s="1738"/>
      <c r="BE56" s="1736"/>
      <c r="BF56" s="1737"/>
      <c r="BG56" s="1739"/>
      <c r="BH56" s="1738"/>
      <c r="BI56" s="1738"/>
      <c r="BJ56" s="1738"/>
      <c r="BK56" s="1737"/>
      <c r="BL56" s="1685">
        <f t="shared" si="6"/>
        <v>0</v>
      </c>
      <c r="BM56" s="1730"/>
      <c r="BN56" s="1755"/>
      <c r="BO56" s="1755"/>
      <c r="BP56" s="1755"/>
      <c r="BQ56" s="1755"/>
      <c r="BR56" s="1731"/>
      <c r="BS56" s="1732"/>
      <c r="BT56" s="1806"/>
      <c r="BU56" s="1731"/>
      <c r="BV56" s="1731"/>
      <c r="BW56" s="1731"/>
      <c r="BX56" s="1731"/>
      <c r="BY56" s="1733"/>
      <c r="BZ56" s="1732"/>
      <c r="CA56" s="1806"/>
      <c r="CB56" s="1731"/>
      <c r="CC56" s="1755"/>
      <c r="CD56" s="1755"/>
      <c r="CE56" s="1755"/>
      <c r="CF56" s="1731"/>
      <c r="CG56" s="1732"/>
      <c r="CH56" s="1806"/>
      <c r="CI56" s="1731"/>
      <c r="CJ56" s="1755"/>
      <c r="CK56" s="1755"/>
      <c r="CL56" s="1755"/>
      <c r="CM56" s="1731"/>
      <c r="CN56" s="1732"/>
      <c r="CO56" s="1730"/>
      <c r="CP56" s="1755"/>
      <c r="CQ56" s="1755"/>
      <c r="CR56" s="1755"/>
      <c r="CS56" s="1755"/>
      <c r="CT56" s="1731"/>
      <c r="CU56" s="1732"/>
      <c r="CV56" s="1730"/>
      <c r="CW56" s="1755"/>
      <c r="CX56" s="1755"/>
      <c r="CY56" s="1755"/>
      <c r="CZ56" s="1755"/>
      <c r="DA56" s="1731"/>
      <c r="DB56" s="1732"/>
      <c r="DC56" s="1730"/>
      <c r="DD56" s="1755"/>
      <c r="DE56" s="1755"/>
      <c r="DF56" s="1755"/>
      <c r="DG56" s="1731"/>
      <c r="DH56" s="1731"/>
      <c r="DI56" s="1732"/>
      <c r="DJ56" s="1685">
        <f t="shared" si="4"/>
        <v>0</v>
      </c>
      <c r="DK56" s="1720">
        <f t="shared" si="5"/>
        <v>0</v>
      </c>
    </row>
    <row r="57" spans="2:115" ht="13.5">
      <c r="B57" s="504">
        <v>47</v>
      </c>
      <c r="C57" s="1851"/>
      <c r="D57" s="1735"/>
      <c r="E57" s="1736"/>
      <c r="F57" s="1736"/>
      <c r="G57" s="1736"/>
      <c r="H57" s="1736"/>
      <c r="I57" s="1736"/>
      <c r="J57" s="1737"/>
      <c r="K57" s="1735"/>
      <c r="L57" s="1736"/>
      <c r="M57" s="1736"/>
      <c r="N57" s="1736"/>
      <c r="O57" s="1736"/>
      <c r="P57" s="1736"/>
      <c r="Q57" s="1737"/>
      <c r="R57" s="1735"/>
      <c r="S57" s="1809"/>
      <c r="T57" s="1809"/>
      <c r="U57" s="1809"/>
      <c r="V57" s="1736"/>
      <c r="W57" s="1736"/>
      <c r="X57" s="1737"/>
      <c r="Y57" s="1735"/>
      <c r="Z57" s="1809"/>
      <c r="AA57" s="1809"/>
      <c r="AB57" s="1809"/>
      <c r="AC57" s="1736"/>
      <c r="AD57" s="1736"/>
      <c r="AE57" s="1737"/>
      <c r="AF57" s="1735"/>
      <c r="AG57" s="1736"/>
      <c r="AH57" s="1736"/>
      <c r="AI57" s="1736"/>
      <c r="AJ57" s="1736"/>
      <c r="AK57" s="1736"/>
      <c r="AL57" s="1737"/>
      <c r="AM57" s="1735"/>
      <c r="AN57" s="1736"/>
      <c r="AO57" s="1736"/>
      <c r="AP57" s="1736"/>
      <c r="AQ57" s="1736"/>
      <c r="AR57" s="1737"/>
      <c r="AS57" s="1735"/>
      <c r="AT57" s="1808"/>
      <c r="AU57" s="1736"/>
      <c r="AV57" s="1738"/>
      <c r="AW57" s="1738"/>
      <c r="AX57" s="1738"/>
      <c r="AY57" s="1737"/>
      <c r="AZ57" s="1739"/>
      <c r="BA57" s="1738"/>
      <c r="BB57" s="1738"/>
      <c r="BC57" s="1738"/>
      <c r="BD57" s="1738"/>
      <c r="BE57" s="1736"/>
      <c r="BF57" s="1737"/>
      <c r="BG57" s="1739"/>
      <c r="BH57" s="1738"/>
      <c r="BI57" s="1738"/>
      <c r="BJ57" s="1738"/>
      <c r="BK57" s="1737"/>
      <c r="BL57" s="1685">
        <f t="shared" si="6"/>
        <v>0</v>
      </c>
      <c r="BM57" s="1730"/>
      <c r="BN57" s="1755"/>
      <c r="BO57" s="1755"/>
      <c r="BP57" s="1755"/>
      <c r="BQ57" s="1755"/>
      <c r="BR57" s="1731"/>
      <c r="BS57" s="1732"/>
      <c r="BT57" s="1806"/>
      <c r="BU57" s="1731"/>
      <c r="BV57" s="1731"/>
      <c r="BW57" s="1731"/>
      <c r="BX57" s="1731"/>
      <c r="BY57" s="1733"/>
      <c r="BZ57" s="1732"/>
      <c r="CA57" s="1806"/>
      <c r="CB57" s="1731"/>
      <c r="CC57" s="1755"/>
      <c r="CD57" s="1755"/>
      <c r="CE57" s="1755"/>
      <c r="CF57" s="1731"/>
      <c r="CG57" s="1732"/>
      <c r="CH57" s="1806"/>
      <c r="CI57" s="1731"/>
      <c r="CJ57" s="1755"/>
      <c r="CK57" s="1755"/>
      <c r="CL57" s="1755"/>
      <c r="CM57" s="1731"/>
      <c r="CN57" s="1732"/>
      <c r="CO57" s="1730"/>
      <c r="CP57" s="1755"/>
      <c r="CQ57" s="1755"/>
      <c r="CR57" s="1755"/>
      <c r="CS57" s="1755"/>
      <c r="CT57" s="1731"/>
      <c r="CU57" s="1732"/>
      <c r="CV57" s="1730"/>
      <c r="CW57" s="1755"/>
      <c r="CX57" s="1755"/>
      <c r="CY57" s="1755"/>
      <c r="CZ57" s="1755"/>
      <c r="DA57" s="1731"/>
      <c r="DB57" s="1732"/>
      <c r="DC57" s="1730"/>
      <c r="DD57" s="1755"/>
      <c r="DE57" s="1755"/>
      <c r="DF57" s="1755"/>
      <c r="DG57" s="1731"/>
      <c r="DH57" s="1731"/>
      <c r="DI57" s="1732"/>
      <c r="DJ57" s="1685">
        <f t="shared" si="4"/>
        <v>0</v>
      </c>
      <c r="DK57" s="1720">
        <f t="shared" si="5"/>
        <v>0</v>
      </c>
    </row>
    <row r="58" spans="2:115" ht="13.5">
      <c r="B58" s="504">
        <v>48</v>
      </c>
      <c r="C58" s="1851"/>
      <c r="D58" s="1735"/>
      <c r="E58" s="1736"/>
      <c r="F58" s="1736"/>
      <c r="G58" s="1736"/>
      <c r="H58" s="1736"/>
      <c r="I58" s="1736"/>
      <c r="J58" s="1737"/>
      <c r="K58" s="1735"/>
      <c r="L58" s="1736"/>
      <c r="M58" s="1736"/>
      <c r="N58" s="1736"/>
      <c r="O58" s="1736"/>
      <c r="P58" s="1736"/>
      <c r="Q58" s="1737"/>
      <c r="R58" s="1735"/>
      <c r="S58" s="1809"/>
      <c r="T58" s="1809"/>
      <c r="U58" s="1809"/>
      <c r="V58" s="1736"/>
      <c r="W58" s="1736"/>
      <c r="X58" s="1737"/>
      <c r="Y58" s="1735"/>
      <c r="Z58" s="1809"/>
      <c r="AA58" s="1809"/>
      <c r="AB58" s="1809"/>
      <c r="AC58" s="1736"/>
      <c r="AD58" s="1736"/>
      <c r="AE58" s="1737"/>
      <c r="AF58" s="1735"/>
      <c r="AG58" s="1736"/>
      <c r="AH58" s="1736"/>
      <c r="AI58" s="1736"/>
      <c r="AJ58" s="1736"/>
      <c r="AK58" s="1736"/>
      <c r="AL58" s="1737"/>
      <c r="AM58" s="1735"/>
      <c r="AN58" s="1736"/>
      <c r="AO58" s="1736"/>
      <c r="AP58" s="1736"/>
      <c r="AQ58" s="1736"/>
      <c r="AR58" s="1737"/>
      <c r="AS58" s="1735"/>
      <c r="AT58" s="1808"/>
      <c r="AU58" s="1736"/>
      <c r="AV58" s="1738"/>
      <c r="AW58" s="1738"/>
      <c r="AX58" s="1738"/>
      <c r="AY58" s="1737"/>
      <c r="AZ58" s="1739"/>
      <c r="BA58" s="1738"/>
      <c r="BB58" s="1738"/>
      <c r="BC58" s="1738"/>
      <c r="BD58" s="1738"/>
      <c r="BE58" s="1736"/>
      <c r="BF58" s="1737"/>
      <c r="BG58" s="1739"/>
      <c r="BH58" s="1738"/>
      <c r="BI58" s="1738"/>
      <c r="BJ58" s="1738"/>
      <c r="BK58" s="1737"/>
      <c r="BL58" s="1685">
        <f t="shared" si="6"/>
        <v>0</v>
      </c>
      <c r="BM58" s="1730"/>
      <c r="BN58" s="1755"/>
      <c r="BO58" s="1755"/>
      <c r="BP58" s="1755"/>
      <c r="BQ58" s="1755"/>
      <c r="BR58" s="1731"/>
      <c r="BS58" s="1732"/>
      <c r="BT58" s="1806"/>
      <c r="BU58" s="1731"/>
      <c r="BV58" s="1731"/>
      <c r="BW58" s="1731"/>
      <c r="BX58" s="1731"/>
      <c r="BY58" s="1733"/>
      <c r="BZ58" s="1732"/>
      <c r="CA58" s="1806"/>
      <c r="CB58" s="1731"/>
      <c r="CC58" s="1755"/>
      <c r="CD58" s="1755"/>
      <c r="CE58" s="1755"/>
      <c r="CF58" s="1731"/>
      <c r="CG58" s="1732"/>
      <c r="CH58" s="1806"/>
      <c r="CI58" s="1731"/>
      <c r="CJ58" s="1755"/>
      <c r="CK58" s="1755"/>
      <c r="CL58" s="1755"/>
      <c r="CM58" s="1731"/>
      <c r="CN58" s="1732"/>
      <c r="CO58" s="1730"/>
      <c r="CP58" s="1755"/>
      <c r="CQ58" s="1755"/>
      <c r="CR58" s="1755"/>
      <c r="CS58" s="1755"/>
      <c r="CT58" s="1731"/>
      <c r="CU58" s="1732"/>
      <c r="CV58" s="1730"/>
      <c r="CW58" s="1755"/>
      <c r="CX58" s="1755"/>
      <c r="CY58" s="1755"/>
      <c r="CZ58" s="1755"/>
      <c r="DA58" s="1731"/>
      <c r="DB58" s="1732"/>
      <c r="DC58" s="1730"/>
      <c r="DD58" s="1755"/>
      <c r="DE58" s="1755"/>
      <c r="DF58" s="1755"/>
      <c r="DG58" s="1731"/>
      <c r="DH58" s="1731"/>
      <c r="DI58" s="1732"/>
      <c r="DJ58" s="1685">
        <f t="shared" si="4"/>
        <v>0</v>
      </c>
      <c r="DK58" s="1720">
        <f t="shared" si="5"/>
        <v>0</v>
      </c>
    </row>
    <row r="59" spans="2:115" ht="13.5">
      <c r="B59" s="504">
        <v>49</v>
      </c>
      <c r="C59" s="1851"/>
      <c r="D59" s="1735"/>
      <c r="E59" s="1736"/>
      <c r="F59" s="1736"/>
      <c r="G59" s="1736"/>
      <c r="H59" s="1736"/>
      <c r="I59" s="1736"/>
      <c r="J59" s="1737"/>
      <c r="K59" s="1735"/>
      <c r="L59" s="1736"/>
      <c r="M59" s="1736"/>
      <c r="N59" s="1736"/>
      <c r="O59" s="1736"/>
      <c r="P59" s="1736"/>
      <c r="Q59" s="1737"/>
      <c r="R59" s="1735"/>
      <c r="S59" s="1809"/>
      <c r="T59" s="1809"/>
      <c r="U59" s="1809"/>
      <c r="V59" s="1736"/>
      <c r="W59" s="1736"/>
      <c r="X59" s="1737"/>
      <c r="Y59" s="1735"/>
      <c r="Z59" s="1809"/>
      <c r="AA59" s="1809"/>
      <c r="AB59" s="1809"/>
      <c r="AC59" s="1736"/>
      <c r="AD59" s="1736"/>
      <c r="AE59" s="1737"/>
      <c r="AF59" s="1735"/>
      <c r="AG59" s="1736"/>
      <c r="AH59" s="1736"/>
      <c r="AI59" s="1736"/>
      <c r="AJ59" s="1736"/>
      <c r="AK59" s="1736"/>
      <c r="AL59" s="1737"/>
      <c r="AM59" s="1735"/>
      <c r="AN59" s="1736"/>
      <c r="AO59" s="1736"/>
      <c r="AP59" s="1736"/>
      <c r="AQ59" s="1736"/>
      <c r="AR59" s="1737"/>
      <c r="AS59" s="1735"/>
      <c r="AT59" s="1808"/>
      <c r="AU59" s="1736"/>
      <c r="AV59" s="1738"/>
      <c r="AW59" s="1738"/>
      <c r="AX59" s="1738"/>
      <c r="AY59" s="1737"/>
      <c r="AZ59" s="1739"/>
      <c r="BA59" s="1738"/>
      <c r="BB59" s="1738"/>
      <c r="BC59" s="1738"/>
      <c r="BD59" s="1738"/>
      <c r="BE59" s="1736"/>
      <c r="BF59" s="1737"/>
      <c r="BG59" s="1739"/>
      <c r="BH59" s="1738"/>
      <c r="BI59" s="1738"/>
      <c r="BJ59" s="1738"/>
      <c r="BK59" s="1737"/>
      <c r="BL59" s="1685">
        <f t="shared" si="6"/>
        <v>0</v>
      </c>
      <c r="BM59" s="1730"/>
      <c r="BN59" s="1755"/>
      <c r="BO59" s="1755"/>
      <c r="BP59" s="1755"/>
      <c r="BQ59" s="1755"/>
      <c r="BR59" s="1731"/>
      <c r="BS59" s="1732"/>
      <c r="BT59" s="1806"/>
      <c r="BU59" s="1731"/>
      <c r="BV59" s="1731"/>
      <c r="BW59" s="1731"/>
      <c r="BX59" s="1731"/>
      <c r="BY59" s="1733"/>
      <c r="BZ59" s="1732"/>
      <c r="CA59" s="1806"/>
      <c r="CB59" s="1731"/>
      <c r="CC59" s="1755"/>
      <c r="CD59" s="1755"/>
      <c r="CE59" s="1755"/>
      <c r="CF59" s="1731"/>
      <c r="CG59" s="1732"/>
      <c r="CH59" s="1806"/>
      <c r="CI59" s="1731"/>
      <c r="CJ59" s="1755"/>
      <c r="CK59" s="1755"/>
      <c r="CL59" s="1755"/>
      <c r="CM59" s="1731"/>
      <c r="CN59" s="1732"/>
      <c r="CO59" s="1730"/>
      <c r="CP59" s="1755"/>
      <c r="CQ59" s="1755"/>
      <c r="CR59" s="1755"/>
      <c r="CS59" s="1755"/>
      <c r="CT59" s="1731"/>
      <c r="CU59" s="1732"/>
      <c r="CV59" s="1730"/>
      <c r="CW59" s="1755"/>
      <c r="CX59" s="1755"/>
      <c r="CY59" s="1755"/>
      <c r="CZ59" s="1755"/>
      <c r="DA59" s="1731"/>
      <c r="DB59" s="1732"/>
      <c r="DC59" s="1730"/>
      <c r="DD59" s="1755"/>
      <c r="DE59" s="1755"/>
      <c r="DF59" s="1755"/>
      <c r="DG59" s="1731"/>
      <c r="DH59" s="1731"/>
      <c r="DI59" s="1732"/>
      <c r="DJ59" s="1685">
        <f t="shared" si="4"/>
        <v>0</v>
      </c>
      <c r="DK59" s="1720">
        <f t="shared" si="5"/>
        <v>0</v>
      </c>
    </row>
    <row r="60" spans="2:115" ht="13.5">
      <c r="B60" s="504">
        <v>50</v>
      </c>
      <c r="C60" s="1851"/>
      <c r="D60" s="1735"/>
      <c r="E60" s="1736"/>
      <c r="F60" s="1736"/>
      <c r="G60" s="1736"/>
      <c r="H60" s="1736"/>
      <c r="I60" s="1736"/>
      <c r="J60" s="1737"/>
      <c r="K60" s="1735"/>
      <c r="L60" s="1736"/>
      <c r="M60" s="1736"/>
      <c r="N60" s="1736"/>
      <c r="O60" s="1736"/>
      <c r="P60" s="1736"/>
      <c r="Q60" s="1737"/>
      <c r="R60" s="1735"/>
      <c r="S60" s="1809"/>
      <c r="T60" s="1809"/>
      <c r="U60" s="1809"/>
      <c r="V60" s="1736"/>
      <c r="W60" s="1736"/>
      <c r="X60" s="1737"/>
      <c r="Y60" s="1735"/>
      <c r="Z60" s="1809"/>
      <c r="AA60" s="1809"/>
      <c r="AB60" s="1809"/>
      <c r="AC60" s="1736"/>
      <c r="AD60" s="1736"/>
      <c r="AE60" s="1737"/>
      <c r="AF60" s="1735"/>
      <c r="AG60" s="1736"/>
      <c r="AH60" s="1736"/>
      <c r="AI60" s="1736"/>
      <c r="AJ60" s="1736"/>
      <c r="AK60" s="1736"/>
      <c r="AL60" s="1737"/>
      <c r="AM60" s="1735"/>
      <c r="AN60" s="1736"/>
      <c r="AO60" s="1736"/>
      <c r="AP60" s="1736"/>
      <c r="AQ60" s="1736"/>
      <c r="AR60" s="1737"/>
      <c r="AS60" s="1735"/>
      <c r="AT60" s="1808"/>
      <c r="AU60" s="1736"/>
      <c r="AV60" s="1738"/>
      <c r="AW60" s="1738"/>
      <c r="AX60" s="1738"/>
      <c r="AY60" s="1737"/>
      <c r="AZ60" s="1739"/>
      <c r="BA60" s="1738"/>
      <c r="BB60" s="1738"/>
      <c r="BC60" s="1738"/>
      <c r="BD60" s="1738"/>
      <c r="BE60" s="1736"/>
      <c r="BF60" s="1737"/>
      <c r="BG60" s="1739"/>
      <c r="BH60" s="1738"/>
      <c r="BI60" s="1738"/>
      <c r="BJ60" s="1738"/>
      <c r="BK60" s="1737"/>
      <c r="BL60" s="1685">
        <f t="shared" si="6"/>
        <v>0</v>
      </c>
      <c r="BM60" s="1730"/>
      <c r="BN60" s="1755"/>
      <c r="BO60" s="1755"/>
      <c r="BP60" s="1755"/>
      <c r="BQ60" s="1755"/>
      <c r="BR60" s="1731"/>
      <c r="BS60" s="1732"/>
      <c r="BT60" s="1806"/>
      <c r="BU60" s="1731"/>
      <c r="BV60" s="1731"/>
      <c r="BW60" s="1731"/>
      <c r="BX60" s="1731"/>
      <c r="BY60" s="1733"/>
      <c r="BZ60" s="1732"/>
      <c r="CA60" s="1806"/>
      <c r="CB60" s="1731"/>
      <c r="CC60" s="1755"/>
      <c r="CD60" s="1755"/>
      <c r="CE60" s="1755"/>
      <c r="CF60" s="1731"/>
      <c r="CG60" s="1732"/>
      <c r="CH60" s="1806"/>
      <c r="CI60" s="1731"/>
      <c r="CJ60" s="1755"/>
      <c r="CK60" s="1755"/>
      <c r="CL60" s="1755"/>
      <c r="CM60" s="1731"/>
      <c r="CN60" s="1732"/>
      <c r="CO60" s="1730"/>
      <c r="CP60" s="1755"/>
      <c r="CQ60" s="1755"/>
      <c r="CR60" s="1755"/>
      <c r="CS60" s="1755"/>
      <c r="CT60" s="1731"/>
      <c r="CU60" s="1732"/>
      <c r="CV60" s="1730"/>
      <c r="CW60" s="1755"/>
      <c r="CX60" s="1755"/>
      <c r="CY60" s="1755"/>
      <c r="CZ60" s="1755"/>
      <c r="DA60" s="1731"/>
      <c r="DB60" s="1732"/>
      <c r="DC60" s="1730"/>
      <c r="DD60" s="1755"/>
      <c r="DE60" s="1755"/>
      <c r="DF60" s="1755"/>
      <c r="DG60" s="1731"/>
      <c r="DH60" s="1731"/>
      <c r="DI60" s="1732"/>
      <c r="DJ60" s="1685">
        <f t="shared" si="4"/>
        <v>0</v>
      </c>
      <c r="DK60" s="1720">
        <f t="shared" si="5"/>
        <v>0</v>
      </c>
    </row>
    <row r="61" spans="2:115" ht="13.5">
      <c r="B61" s="504">
        <v>51</v>
      </c>
      <c r="C61" s="1851"/>
      <c r="D61" s="1735"/>
      <c r="E61" s="1736"/>
      <c r="F61" s="1736"/>
      <c r="G61" s="1736"/>
      <c r="H61" s="1736"/>
      <c r="I61" s="1736"/>
      <c r="J61" s="1737"/>
      <c r="K61" s="1735"/>
      <c r="L61" s="1736"/>
      <c r="M61" s="1736"/>
      <c r="N61" s="1736"/>
      <c r="O61" s="1736"/>
      <c r="P61" s="1736"/>
      <c r="Q61" s="1737"/>
      <c r="R61" s="1735"/>
      <c r="S61" s="1809"/>
      <c r="T61" s="1809"/>
      <c r="U61" s="1809"/>
      <c r="V61" s="1736"/>
      <c r="W61" s="1736"/>
      <c r="X61" s="1737"/>
      <c r="Y61" s="1735"/>
      <c r="Z61" s="1809"/>
      <c r="AA61" s="1809"/>
      <c r="AB61" s="1809"/>
      <c r="AC61" s="1736"/>
      <c r="AD61" s="1736"/>
      <c r="AE61" s="1737"/>
      <c r="AF61" s="1735"/>
      <c r="AG61" s="1736"/>
      <c r="AH61" s="1736"/>
      <c r="AI61" s="1736"/>
      <c r="AJ61" s="1736"/>
      <c r="AK61" s="1736"/>
      <c r="AL61" s="1737"/>
      <c r="AM61" s="1735"/>
      <c r="AN61" s="1736"/>
      <c r="AO61" s="1736"/>
      <c r="AP61" s="1736"/>
      <c r="AQ61" s="1736"/>
      <c r="AR61" s="1737"/>
      <c r="AS61" s="1735"/>
      <c r="AT61" s="1808"/>
      <c r="AU61" s="1736"/>
      <c r="AV61" s="1738"/>
      <c r="AW61" s="1738"/>
      <c r="AX61" s="1738"/>
      <c r="AY61" s="1737"/>
      <c r="AZ61" s="1739"/>
      <c r="BA61" s="1738"/>
      <c r="BB61" s="1738"/>
      <c r="BC61" s="1738"/>
      <c r="BD61" s="1738"/>
      <c r="BE61" s="1736"/>
      <c r="BF61" s="1737"/>
      <c r="BG61" s="1739"/>
      <c r="BH61" s="1738"/>
      <c r="BI61" s="1738"/>
      <c r="BJ61" s="1738"/>
      <c r="BK61" s="1737"/>
      <c r="BL61" s="1685">
        <f t="shared" si="6"/>
        <v>0</v>
      </c>
      <c r="BM61" s="1730"/>
      <c r="BN61" s="1755"/>
      <c r="BO61" s="1755"/>
      <c r="BP61" s="1755"/>
      <c r="BQ61" s="1755"/>
      <c r="BR61" s="1731"/>
      <c r="BS61" s="1732"/>
      <c r="BT61" s="1806"/>
      <c r="BU61" s="1731"/>
      <c r="BV61" s="1731"/>
      <c r="BW61" s="1731"/>
      <c r="BX61" s="1731"/>
      <c r="BY61" s="1733"/>
      <c r="BZ61" s="1732"/>
      <c r="CA61" s="1806"/>
      <c r="CB61" s="1731"/>
      <c r="CC61" s="1755"/>
      <c r="CD61" s="1755"/>
      <c r="CE61" s="1755"/>
      <c r="CF61" s="1731"/>
      <c r="CG61" s="1732"/>
      <c r="CH61" s="1806"/>
      <c r="CI61" s="1731"/>
      <c r="CJ61" s="1755"/>
      <c r="CK61" s="1755"/>
      <c r="CL61" s="1755"/>
      <c r="CM61" s="1731"/>
      <c r="CN61" s="1732"/>
      <c r="CO61" s="1730"/>
      <c r="CP61" s="1755"/>
      <c r="CQ61" s="1755"/>
      <c r="CR61" s="1755"/>
      <c r="CS61" s="1755"/>
      <c r="CT61" s="1731"/>
      <c r="CU61" s="1732"/>
      <c r="CV61" s="1730"/>
      <c r="CW61" s="1755"/>
      <c r="CX61" s="1755"/>
      <c r="CY61" s="1755"/>
      <c r="CZ61" s="1755"/>
      <c r="DA61" s="1731"/>
      <c r="DB61" s="1732"/>
      <c r="DC61" s="1730"/>
      <c r="DD61" s="1755"/>
      <c r="DE61" s="1755"/>
      <c r="DF61" s="1755"/>
      <c r="DG61" s="1731"/>
      <c r="DH61" s="1731"/>
      <c r="DI61" s="1732"/>
      <c r="DJ61" s="1685">
        <f t="shared" si="4"/>
        <v>0</v>
      </c>
      <c r="DK61" s="1720">
        <f t="shared" si="5"/>
        <v>0</v>
      </c>
    </row>
    <row r="62" spans="2:115" ht="13.5">
      <c r="B62" s="504">
        <v>52</v>
      </c>
      <c r="C62" s="1851"/>
      <c r="D62" s="1735"/>
      <c r="E62" s="1736"/>
      <c r="F62" s="1736"/>
      <c r="G62" s="1736"/>
      <c r="H62" s="1736"/>
      <c r="I62" s="1736"/>
      <c r="J62" s="1737"/>
      <c r="K62" s="1735"/>
      <c r="L62" s="1736"/>
      <c r="M62" s="1736"/>
      <c r="N62" s="1736"/>
      <c r="O62" s="1736"/>
      <c r="P62" s="1736"/>
      <c r="Q62" s="1737"/>
      <c r="R62" s="1735"/>
      <c r="S62" s="1809"/>
      <c r="T62" s="1809"/>
      <c r="U62" s="1809"/>
      <c r="V62" s="1736"/>
      <c r="W62" s="1736"/>
      <c r="X62" s="1737"/>
      <c r="Y62" s="1735"/>
      <c r="Z62" s="1809"/>
      <c r="AA62" s="1809"/>
      <c r="AB62" s="1809"/>
      <c r="AC62" s="1736"/>
      <c r="AD62" s="1736"/>
      <c r="AE62" s="1737"/>
      <c r="AF62" s="1735"/>
      <c r="AG62" s="1736"/>
      <c r="AH62" s="1736"/>
      <c r="AI62" s="1736"/>
      <c r="AJ62" s="1736"/>
      <c r="AK62" s="1736"/>
      <c r="AL62" s="1737"/>
      <c r="AM62" s="1735"/>
      <c r="AN62" s="1736"/>
      <c r="AO62" s="1736"/>
      <c r="AP62" s="1736"/>
      <c r="AQ62" s="1736"/>
      <c r="AR62" s="1737"/>
      <c r="AS62" s="1735"/>
      <c r="AT62" s="1808"/>
      <c r="AU62" s="1736"/>
      <c r="AV62" s="1738"/>
      <c r="AW62" s="1738"/>
      <c r="AX62" s="1738"/>
      <c r="AY62" s="1737"/>
      <c r="AZ62" s="1739"/>
      <c r="BA62" s="1738"/>
      <c r="BB62" s="1738"/>
      <c r="BC62" s="1738"/>
      <c r="BD62" s="1738"/>
      <c r="BE62" s="1736"/>
      <c r="BF62" s="1737"/>
      <c r="BG62" s="1739"/>
      <c r="BH62" s="1738"/>
      <c r="BI62" s="1738"/>
      <c r="BJ62" s="1738"/>
      <c r="BK62" s="1737"/>
      <c r="BL62" s="1685">
        <f t="shared" si="6"/>
        <v>0</v>
      </c>
      <c r="BM62" s="1730"/>
      <c r="BN62" s="1755"/>
      <c r="BO62" s="1755"/>
      <c r="BP62" s="1755"/>
      <c r="BQ62" s="1755"/>
      <c r="BR62" s="1731"/>
      <c r="BS62" s="1732"/>
      <c r="BT62" s="1806"/>
      <c r="BU62" s="1731"/>
      <c r="BV62" s="1731"/>
      <c r="BW62" s="1731"/>
      <c r="BX62" s="1731"/>
      <c r="BY62" s="1733"/>
      <c r="BZ62" s="1732"/>
      <c r="CA62" s="1806"/>
      <c r="CB62" s="1731"/>
      <c r="CC62" s="1755"/>
      <c r="CD62" s="1755"/>
      <c r="CE62" s="1755"/>
      <c r="CF62" s="1731"/>
      <c r="CG62" s="1732"/>
      <c r="CH62" s="1806"/>
      <c r="CI62" s="1731"/>
      <c r="CJ62" s="1755"/>
      <c r="CK62" s="1755"/>
      <c r="CL62" s="1755"/>
      <c r="CM62" s="1731"/>
      <c r="CN62" s="1732"/>
      <c r="CO62" s="1730"/>
      <c r="CP62" s="1755"/>
      <c r="CQ62" s="1755"/>
      <c r="CR62" s="1755"/>
      <c r="CS62" s="1755"/>
      <c r="CT62" s="1731"/>
      <c r="CU62" s="1732"/>
      <c r="CV62" s="1730"/>
      <c r="CW62" s="1755"/>
      <c r="CX62" s="1755"/>
      <c r="CY62" s="1755"/>
      <c r="CZ62" s="1755"/>
      <c r="DA62" s="1731"/>
      <c r="DB62" s="1732"/>
      <c r="DC62" s="1730"/>
      <c r="DD62" s="1755"/>
      <c r="DE62" s="1755"/>
      <c r="DF62" s="1755"/>
      <c r="DG62" s="1731"/>
      <c r="DH62" s="1731"/>
      <c r="DI62" s="1732"/>
      <c r="DJ62" s="1685">
        <f t="shared" si="4"/>
        <v>0</v>
      </c>
      <c r="DK62" s="1720">
        <f t="shared" si="5"/>
        <v>0</v>
      </c>
    </row>
    <row r="63" spans="2:115" ht="13.5">
      <c r="B63" s="504">
        <v>53</v>
      </c>
      <c r="C63" s="1851"/>
      <c r="D63" s="1735"/>
      <c r="E63" s="1736"/>
      <c r="F63" s="1736"/>
      <c r="G63" s="1736"/>
      <c r="H63" s="1736"/>
      <c r="I63" s="1736"/>
      <c r="J63" s="1737"/>
      <c r="K63" s="1735"/>
      <c r="L63" s="1736"/>
      <c r="M63" s="1736"/>
      <c r="N63" s="1736"/>
      <c r="O63" s="1736"/>
      <c r="P63" s="1736"/>
      <c r="Q63" s="1737"/>
      <c r="R63" s="1735"/>
      <c r="S63" s="1809"/>
      <c r="T63" s="1809"/>
      <c r="U63" s="1809"/>
      <c r="V63" s="1736"/>
      <c r="W63" s="1736"/>
      <c r="X63" s="1737"/>
      <c r="Y63" s="1735"/>
      <c r="Z63" s="1809"/>
      <c r="AA63" s="1809"/>
      <c r="AB63" s="1809"/>
      <c r="AC63" s="1736"/>
      <c r="AD63" s="1736"/>
      <c r="AE63" s="1737"/>
      <c r="AF63" s="1735"/>
      <c r="AG63" s="1736"/>
      <c r="AH63" s="1736"/>
      <c r="AI63" s="1736"/>
      <c r="AJ63" s="1736"/>
      <c r="AK63" s="1736"/>
      <c r="AL63" s="1737"/>
      <c r="AM63" s="1735"/>
      <c r="AN63" s="1736"/>
      <c r="AO63" s="1736"/>
      <c r="AP63" s="1736"/>
      <c r="AQ63" s="1736"/>
      <c r="AR63" s="1737"/>
      <c r="AS63" s="1735"/>
      <c r="AT63" s="1808"/>
      <c r="AU63" s="1736"/>
      <c r="AV63" s="1738"/>
      <c r="AW63" s="1738"/>
      <c r="AX63" s="1738"/>
      <c r="AY63" s="1737"/>
      <c r="AZ63" s="1739"/>
      <c r="BA63" s="1738"/>
      <c r="BB63" s="1738"/>
      <c r="BC63" s="1738"/>
      <c r="BD63" s="1738"/>
      <c r="BE63" s="1736"/>
      <c r="BF63" s="1737"/>
      <c r="BG63" s="1739"/>
      <c r="BH63" s="1738"/>
      <c r="BI63" s="1738"/>
      <c r="BJ63" s="1738"/>
      <c r="BK63" s="1737"/>
      <c r="BL63" s="1685">
        <f t="shared" si="6"/>
        <v>0</v>
      </c>
      <c r="BM63" s="1730"/>
      <c r="BN63" s="1755"/>
      <c r="BO63" s="1755"/>
      <c r="BP63" s="1755"/>
      <c r="BQ63" s="1755"/>
      <c r="BR63" s="1731"/>
      <c r="BS63" s="1732"/>
      <c r="BT63" s="1806"/>
      <c r="BU63" s="1731"/>
      <c r="BV63" s="1731"/>
      <c r="BW63" s="1731"/>
      <c r="BX63" s="1731"/>
      <c r="BY63" s="1733"/>
      <c r="BZ63" s="1732"/>
      <c r="CA63" s="1806"/>
      <c r="CB63" s="1731"/>
      <c r="CC63" s="1755"/>
      <c r="CD63" s="1755"/>
      <c r="CE63" s="1755"/>
      <c r="CF63" s="1731"/>
      <c r="CG63" s="1732"/>
      <c r="CH63" s="1806"/>
      <c r="CI63" s="1731"/>
      <c r="CJ63" s="1755"/>
      <c r="CK63" s="1755"/>
      <c r="CL63" s="1755"/>
      <c r="CM63" s="1731"/>
      <c r="CN63" s="1732"/>
      <c r="CO63" s="1730"/>
      <c r="CP63" s="1755"/>
      <c r="CQ63" s="1755"/>
      <c r="CR63" s="1755"/>
      <c r="CS63" s="1755"/>
      <c r="CT63" s="1731"/>
      <c r="CU63" s="1732"/>
      <c r="CV63" s="1730"/>
      <c r="CW63" s="1755"/>
      <c r="CX63" s="1755"/>
      <c r="CY63" s="1755"/>
      <c r="CZ63" s="1755"/>
      <c r="DA63" s="1731"/>
      <c r="DB63" s="1732"/>
      <c r="DC63" s="1730"/>
      <c r="DD63" s="1755"/>
      <c r="DE63" s="1755"/>
      <c r="DF63" s="1755"/>
      <c r="DG63" s="1731"/>
      <c r="DH63" s="1731"/>
      <c r="DI63" s="1732"/>
      <c r="DJ63" s="1685">
        <f t="shared" si="4"/>
        <v>0</v>
      </c>
      <c r="DK63" s="1720">
        <f t="shared" si="5"/>
        <v>0</v>
      </c>
    </row>
    <row r="64" spans="2:115" ht="13.5">
      <c r="B64" s="504">
        <v>54</v>
      </c>
      <c r="C64" s="1851"/>
      <c r="D64" s="1735"/>
      <c r="E64" s="1736"/>
      <c r="F64" s="1736"/>
      <c r="G64" s="1736"/>
      <c r="H64" s="1736"/>
      <c r="I64" s="1736"/>
      <c r="J64" s="1737"/>
      <c r="K64" s="1735"/>
      <c r="L64" s="1736"/>
      <c r="M64" s="1736"/>
      <c r="N64" s="1736"/>
      <c r="O64" s="1736"/>
      <c r="P64" s="1736"/>
      <c r="Q64" s="1737"/>
      <c r="R64" s="1735"/>
      <c r="S64" s="1809"/>
      <c r="T64" s="1809"/>
      <c r="U64" s="1809"/>
      <c r="V64" s="1736"/>
      <c r="W64" s="1736"/>
      <c r="X64" s="1737"/>
      <c r="Y64" s="1735"/>
      <c r="Z64" s="1809"/>
      <c r="AA64" s="1809"/>
      <c r="AB64" s="1809"/>
      <c r="AC64" s="1736"/>
      <c r="AD64" s="1736"/>
      <c r="AE64" s="1737"/>
      <c r="AF64" s="1735"/>
      <c r="AG64" s="1736"/>
      <c r="AH64" s="1736"/>
      <c r="AI64" s="1736"/>
      <c r="AJ64" s="1736"/>
      <c r="AK64" s="1736"/>
      <c r="AL64" s="1737"/>
      <c r="AM64" s="1735"/>
      <c r="AN64" s="1736"/>
      <c r="AO64" s="1736"/>
      <c r="AP64" s="1736"/>
      <c r="AQ64" s="1736"/>
      <c r="AR64" s="1737"/>
      <c r="AS64" s="1735"/>
      <c r="AT64" s="1808"/>
      <c r="AU64" s="1736"/>
      <c r="AV64" s="1738"/>
      <c r="AW64" s="1738"/>
      <c r="AX64" s="1738"/>
      <c r="AY64" s="1737"/>
      <c r="AZ64" s="1739"/>
      <c r="BA64" s="1738"/>
      <c r="BB64" s="1738"/>
      <c r="BC64" s="1738"/>
      <c r="BD64" s="1738"/>
      <c r="BE64" s="1736"/>
      <c r="BF64" s="1737"/>
      <c r="BG64" s="1739"/>
      <c r="BH64" s="1738"/>
      <c r="BI64" s="1738"/>
      <c r="BJ64" s="1738"/>
      <c r="BK64" s="1737"/>
      <c r="BL64" s="1685">
        <f t="shared" si="6"/>
        <v>0</v>
      </c>
      <c r="BM64" s="1730"/>
      <c r="BN64" s="1755"/>
      <c r="BO64" s="1755"/>
      <c r="BP64" s="1755"/>
      <c r="BQ64" s="1755"/>
      <c r="BR64" s="1731"/>
      <c r="BS64" s="1732"/>
      <c r="BT64" s="1806"/>
      <c r="BU64" s="1731"/>
      <c r="BV64" s="1731"/>
      <c r="BW64" s="1731"/>
      <c r="BX64" s="1731"/>
      <c r="BY64" s="1733"/>
      <c r="BZ64" s="1732"/>
      <c r="CA64" s="1806"/>
      <c r="CB64" s="1731"/>
      <c r="CC64" s="1755"/>
      <c r="CD64" s="1755"/>
      <c r="CE64" s="1755"/>
      <c r="CF64" s="1731"/>
      <c r="CG64" s="1732"/>
      <c r="CH64" s="1806"/>
      <c r="CI64" s="1731"/>
      <c r="CJ64" s="1755"/>
      <c r="CK64" s="1755"/>
      <c r="CL64" s="1755"/>
      <c r="CM64" s="1731"/>
      <c r="CN64" s="1732"/>
      <c r="CO64" s="1730"/>
      <c r="CP64" s="1755"/>
      <c r="CQ64" s="1755"/>
      <c r="CR64" s="1755"/>
      <c r="CS64" s="1755"/>
      <c r="CT64" s="1731"/>
      <c r="CU64" s="1732"/>
      <c r="CV64" s="1730"/>
      <c r="CW64" s="1755"/>
      <c r="CX64" s="1755"/>
      <c r="CY64" s="1755"/>
      <c r="CZ64" s="1755"/>
      <c r="DA64" s="1731"/>
      <c r="DB64" s="1732"/>
      <c r="DC64" s="1730"/>
      <c r="DD64" s="1755"/>
      <c r="DE64" s="1755"/>
      <c r="DF64" s="1755"/>
      <c r="DG64" s="1731"/>
      <c r="DH64" s="1731"/>
      <c r="DI64" s="1732"/>
      <c r="DJ64" s="1685">
        <f t="shared" si="4"/>
        <v>0</v>
      </c>
      <c r="DK64" s="1720">
        <f t="shared" si="5"/>
        <v>0</v>
      </c>
    </row>
    <row r="65" spans="2:115" ht="13.5">
      <c r="B65" s="504">
        <v>55</v>
      </c>
      <c r="C65" s="1851"/>
      <c r="D65" s="1735"/>
      <c r="E65" s="1736"/>
      <c r="F65" s="1736"/>
      <c r="G65" s="1736"/>
      <c r="H65" s="1736"/>
      <c r="I65" s="1736"/>
      <c r="J65" s="1737"/>
      <c r="K65" s="1735"/>
      <c r="L65" s="1736"/>
      <c r="M65" s="1736"/>
      <c r="N65" s="1736"/>
      <c r="O65" s="1736"/>
      <c r="P65" s="1736"/>
      <c r="Q65" s="1737"/>
      <c r="R65" s="1735"/>
      <c r="S65" s="1809"/>
      <c r="T65" s="1809"/>
      <c r="U65" s="1809"/>
      <c r="V65" s="1736"/>
      <c r="W65" s="1736"/>
      <c r="X65" s="1737"/>
      <c r="Y65" s="1735"/>
      <c r="Z65" s="1809"/>
      <c r="AA65" s="1809"/>
      <c r="AB65" s="1809"/>
      <c r="AC65" s="1736"/>
      <c r="AD65" s="1736"/>
      <c r="AE65" s="1737"/>
      <c r="AF65" s="1735"/>
      <c r="AG65" s="1736"/>
      <c r="AH65" s="1736"/>
      <c r="AI65" s="1736"/>
      <c r="AJ65" s="1736"/>
      <c r="AK65" s="1736"/>
      <c r="AL65" s="1737"/>
      <c r="AM65" s="1735"/>
      <c r="AN65" s="1736"/>
      <c r="AO65" s="1736"/>
      <c r="AP65" s="1736"/>
      <c r="AQ65" s="1736"/>
      <c r="AR65" s="1737"/>
      <c r="AS65" s="1735"/>
      <c r="AT65" s="1808"/>
      <c r="AU65" s="1736"/>
      <c r="AV65" s="1738"/>
      <c r="AW65" s="1738"/>
      <c r="AX65" s="1738"/>
      <c r="AY65" s="1737"/>
      <c r="AZ65" s="1739"/>
      <c r="BA65" s="1738"/>
      <c r="BB65" s="1738"/>
      <c r="BC65" s="1738"/>
      <c r="BD65" s="1738"/>
      <c r="BE65" s="1736"/>
      <c r="BF65" s="1737"/>
      <c r="BG65" s="1739"/>
      <c r="BH65" s="1738"/>
      <c r="BI65" s="1738"/>
      <c r="BJ65" s="1738"/>
      <c r="BK65" s="1737"/>
      <c r="BL65" s="1685">
        <f t="shared" si="6"/>
        <v>0</v>
      </c>
      <c r="BM65" s="1730"/>
      <c r="BN65" s="1755"/>
      <c r="BO65" s="1755"/>
      <c r="BP65" s="1755"/>
      <c r="BQ65" s="1755"/>
      <c r="BR65" s="1731"/>
      <c r="BS65" s="1732"/>
      <c r="BT65" s="1806"/>
      <c r="BU65" s="1731"/>
      <c r="BV65" s="1731"/>
      <c r="BW65" s="1731"/>
      <c r="BX65" s="1731"/>
      <c r="BY65" s="1733"/>
      <c r="BZ65" s="1732"/>
      <c r="CA65" s="1806"/>
      <c r="CB65" s="1731"/>
      <c r="CC65" s="1755"/>
      <c r="CD65" s="1755"/>
      <c r="CE65" s="1755"/>
      <c r="CF65" s="1731"/>
      <c r="CG65" s="1732"/>
      <c r="CH65" s="1806"/>
      <c r="CI65" s="1731"/>
      <c r="CJ65" s="1755"/>
      <c r="CK65" s="1755"/>
      <c r="CL65" s="1755"/>
      <c r="CM65" s="1731"/>
      <c r="CN65" s="1732"/>
      <c r="CO65" s="1730"/>
      <c r="CP65" s="1755"/>
      <c r="CQ65" s="1755"/>
      <c r="CR65" s="1755"/>
      <c r="CS65" s="1755"/>
      <c r="CT65" s="1731"/>
      <c r="CU65" s="1732"/>
      <c r="CV65" s="1730"/>
      <c r="CW65" s="1755"/>
      <c r="CX65" s="1755"/>
      <c r="CY65" s="1755"/>
      <c r="CZ65" s="1755"/>
      <c r="DA65" s="1731"/>
      <c r="DB65" s="1732"/>
      <c r="DC65" s="1730"/>
      <c r="DD65" s="1755"/>
      <c r="DE65" s="1755"/>
      <c r="DF65" s="1755"/>
      <c r="DG65" s="1731"/>
      <c r="DH65" s="1731"/>
      <c r="DI65" s="1732"/>
      <c r="DJ65" s="1685">
        <f t="shared" si="4"/>
        <v>0</v>
      </c>
      <c r="DK65" s="1720">
        <f t="shared" si="5"/>
        <v>0</v>
      </c>
    </row>
    <row r="66" spans="2:115" ht="13.5">
      <c r="B66" s="504">
        <v>56</v>
      </c>
      <c r="C66" s="1851"/>
      <c r="D66" s="1735"/>
      <c r="E66" s="1736"/>
      <c r="F66" s="1736"/>
      <c r="G66" s="1736"/>
      <c r="H66" s="1736"/>
      <c r="I66" s="1736"/>
      <c r="J66" s="1737"/>
      <c r="K66" s="1735"/>
      <c r="L66" s="1736"/>
      <c r="M66" s="1736"/>
      <c r="N66" s="1736"/>
      <c r="O66" s="1736"/>
      <c r="P66" s="1736"/>
      <c r="Q66" s="1737"/>
      <c r="R66" s="1735"/>
      <c r="S66" s="1809"/>
      <c r="T66" s="1809"/>
      <c r="U66" s="1809"/>
      <c r="V66" s="1736"/>
      <c r="W66" s="1736"/>
      <c r="X66" s="1737"/>
      <c r="Y66" s="1735"/>
      <c r="Z66" s="1809"/>
      <c r="AA66" s="1809"/>
      <c r="AB66" s="1809"/>
      <c r="AC66" s="1736"/>
      <c r="AD66" s="1736"/>
      <c r="AE66" s="1737"/>
      <c r="AF66" s="1735"/>
      <c r="AG66" s="1736"/>
      <c r="AH66" s="1736"/>
      <c r="AI66" s="1736"/>
      <c r="AJ66" s="1736"/>
      <c r="AK66" s="1736"/>
      <c r="AL66" s="1737"/>
      <c r="AM66" s="1735"/>
      <c r="AN66" s="1736"/>
      <c r="AO66" s="1736"/>
      <c r="AP66" s="1736"/>
      <c r="AQ66" s="1736"/>
      <c r="AR66" s="1737"/>
      <c r="AS66" s="1735"/>
      <c r="AT66" s="1808"/>
      <c r="AU66" s="1736"/>
      <c r="AV66" s="1738"/>
      <c r="AW66" s="1738"/>
      <c r="AX66" s="1738"/>
      <c r="AY66" s="1737"/>
      <c r="AZ66" s="1739"/>
      <c r="BA66" s="1738"/>
      <c r="BB66" s="1738"/>
      <c r="BC66" s="1738"/>
      <c r="BD66" s="1738"/>
      <c r="BE66" s="1736"/>
      <c r="BF66" s="1737"/>
      <c r="BG66" s="1739"/>
      <c r="BH66" s="1738"/>
      <c r="BI66" s="1738"/>
      <c r="BJ66" s="1738"/>
      <c r="BK66" s="1737"/>
      <c r="BL66" s="1685">
        <f t="shared" si="6"/>
        <v>0</v>
      </c>
      <c r="BM66" s="1730"/>
      <c r="BN66" s="1755"/>
      <c r="BO66" s="1755"/>
      <c r="BP66" s="1755"/>
      <c r="BQ66" s="1755"/>
      <c r="BR66" s="1731"/>
      <c r="BS66" s="1732"/>
      <c r="BT66" s="1806"/>
      <c r="BU66" s="1731"/>
      <c r="BV66" s="1731"/>
      <c r="BW66" s="1731"/>
      <c r="BX66" s="1731"/>
      <c r="BY66" s="1733"/>
      <c r="BZ66" s="1732"/>
      <c r="CA66" s="1806"/>
      <c r="CB66" s="1731"/>
      <c r="CC66" s="1755"/>
      <c r="CD66" s="1755"/>
      <c r="CE66" s="1755"/>
      <c r="CF66" s="1731"/>
      <c r="CG66" s="1732"/>
      <c r="CH66" s="1806"/>
      <c r="CI66" s="1731"/>
      <c r="CJ66" s="1755"/>
      <c r="CK66" s="1755"/>
      <c r="CL66" s="1755"/>
      <c r="CM66" s="1731"/>
      <c r="CN66" s="1732"/>
      <c r="CO66" s="1730"/>
      <c r="CP66" s="1755"/>
      <c r="CQ66" s="1755"/>
      <c r="CR66" s="1755"/>
      <c r="CS66" s="1755"/>
      <c r="CT66" s="1731"/>
      <c r="CU66" s="1732"/>
      <c r="CV66" s="1730"/>
      <c r="CW66" s="1755"/>
      <c r="CX66" s="1755"/>
      <c r="CY66" s="1755"/>
      <c r="CZ66" s="1755"/>
      <c r="DA66" s="1731"/>
      <c r="DB66" s="1732"/>
      <c r="DC66" s="1730"/>
      <c r="DD66" s="1755"/>
      <c r="DE66" s="1755"/>
      <c r="DF66" s="1755"/>
      <c r="DG66" s="1731"/>
      <c r="DH66" s="1731"/>
      <c r="DI66" s="1732"/>
      <c r="DJ66" s="1685">
        <f t="shared" si="4"/>
        <v>0</v>
      </c>
      <c r="DK66" s="1720">
        <f t="shared" si="5"/>
        <v>0</v>
      </c>
    </row>
    <row r="67" spans="2:115" ht="13.5">
      <c r="B67" s="504">
        <v>57</v>
      </c>
      <c r="C67" s="1851"/>
      <c r="D67" s="1735"/>
      <c r="E67" s="1736"/>
      <c r="F67" s="1736"/>
      <c r="G67" s="1736"/>
      <c r="H67" s="1736"/>
      <c r="I67" s="1736"/>
      <c r="J67" s="1737"/>
      <c r="K67" s="1735"/>
      <c r="L67" s="1736"/>
      <c r="M67" s="1736"/>
      <c r="N67" s="1736"/>
      <c r="O67" s="1736"/>
      <c r="P67" s="1736"/>
      <c r="Q67" s="1737"/>
      <c r="R67" s="1735"/>
      <c r="S67" s="1809"/>
      <c r="T67" s="1809"/>
      <c r="U67" s="1809"/>
      <c r="V67" s="1736"/>
      <c r="W67" s="1736"/>
      <c r="X67" s="1737"/>
      <c r="Y67" s="1735"/>
      <c r="Z67" s="1809"/>
      <c r="AA67" s="1809"/>
      <c r="AB67" s="1809"/>
      <c r="AC67" s="1736"/>
      <c r="AD67" s="1736"/>
      <c r="AE67" s="1737"/>
      <c r="AF67" s="1735"/>
      <c r="AG67" s="1736"/>
      <c r="AH67" s="1736"/>
      <c r="AI67" s="1736"/>
      <c r="AJ67" s="1736"/>
      <c r="AK67" s="1736"/>
      <c r="AL67" s="1737"/>
      <c r="AM67" s="1735"/>
      <c r="AN67" s="1736"/>
      <c r="AO67" s="1736"/>
      <c r="AP67" s="1736"/>
      <c r="AQ67" s="1736"/>
      <c r="AR67" s="1737"/>
      <c r="AS67" s="1735"/>
      <c r="AT67" s="1808"/>
      <c r="AU67" s="1736"/>
      <c r="AV67" s="1738"/>
      <c r="AW67" s="1738"/>
      <c r="AX67" s="1738"/>
      <c r="AY67" s="1737"/>
      <c r="AZ67" s="1739"/>
      <c r="BA67" s="1738"/>
      <c r="BB67" s="1738"/>
      <c r="BC67" s="1738"/>
      <c r="BD67" s="1738"/>
      <c r="BE67" s="1736"/>
      <c r="BF67" s="1737"/>
      <c r="BG67" s="1739"/>
      <c r="BH67" s="1738"/>
      <c r="BI67" s="1738"/>
      <c r="BJ67" s="1738"/>
      <c r="BK67" s="1737"/>
      <c r="BL67" s="1685">
        <f t="shared" si="6"/>
        <v>0</v>
      </c>
      <c r="BM67" s="1730"/>
      <c r="BN67" s="1755"/>
      <c r="BO67" s="1755"/>
      <c r="BP67" s="1755"/>
      <c r="BQ67" s="1755"/>
      <c r="BR67" s="1731"/>
      <c r="BS67" s="1732"/>
      <c r="BT67" s="1806"/>
      <c r="BU67" s="1731"/>
      <c r="BV67" s="1731"/>
      <c r="BW67" s="1731"/>
      <c r="BX67" s="1731"/>
      <c r="BY67" s="1733"/>
      <c r="BZ67" s="1732"/>
      <c r="CA67" s="1806"/>
      <c r="CB67" s="1731"/>
      <c r="CC67" s="1755"/>
      <c r="CD67" s="1755"/>
      <c r="CE67" s="1755"/>
      <c r="CF67" s="1731"/>
      <c r="CG67" s="1732"/>
      <c r="CH67" s="1806"/>
      <c r="CI67" s="1731"/>
      <c r="CJ67" s="1755"/>
      <c r="CK67" s="1755"/>
      <c r="CL67" s="1755"/>
      <c r="CM67" s="1731"/>
      <c r="CN67" s="1732"/>
      <c r="CO67" s="1730"/>
      <c r="CP67" s="1755"/>
      <c r="CQ67" s="1755"/>
      <c r="CR67" s="1755"/>
      <c r="CS67" s="1755"/>
      <c r="CT67" s="1731"/>
      <c r="CU67" s="1732"/>
      <c r="CV67" s="1730"/>
      <c r="CW67" s="1755"/>
      <c r="CX67" s="1755"/>
      <c r="CY67" s="1755"/>
      <c r="CZ67" s="1755"/>
      <c r="DA67" s="1731"/>
      <c r="DB67" s="1732"/>
      <c r="DC67" s="1730"/>
      <c r="DD67" s="1755"/>
      <c r="DE67" s="1755"/>
      <c r="DF67" s="1755"/>
      <c r="DG67" s="1731"/>
      <c r="DH67" s="1731"/>
      <c r="DI67" s="1732"/>
      <c r="DJ67" s="1685">
        <f t="shared" si="4"/>
        <v>0</v>
      </c>
      <c r="DK67" s="1720">
        <f t="shared" si="5"/>
        <v>0</v>
      </c>
    </row>
    <row r="68" spans="2:115" ht="13.5">
      <c r="B68" s="504">
        <v>58</v>
      </c>
      <c r="C68" s="1851"/>
      <c r="D68" s="1735"/>
      <c r="E68" s="1736"/>
      <c r="F68" s="1736"/>
      <c r="G68" s="1736"/>
      <c r="H68" s="1736"/>
      <c r="I68" s="1736"/>
      <c r="J68" s="1737"/>
      <c r="K68" s="1735"/>
      <c r="L68" s="1736"/>
      <c r="M68" s="1736"/>
      <c r="N68" s="1736"/>
      <c r="O68" s="1736"/>
      <c r="P68" s="1736"/>
      <c r="Q68" s="1737"/>
      <c r="R68" s="1735"/>
      <c r="S68" s="1809"/>
      <c r="T68" s="1809"/>
      <c r="U68" s="1809"/>
      <c r="V68" s="1736"/>
      <c r="W68" s="1736"/>
      <c r="X68" s="1737"/>
      <c r="Y68" s="1735"/>
      <c r="Z68" s="1809"/>
      <c r="AA68" s="1809"/>
      <c r="AB68" s="1809"/>
      <c r="AC68" s="1736"/>
      <c r="AD68" s="1736"/>
      <c r="AE68" s="1737"/>
      <c r="AF68" s="1735"/>
      <c r="AG68" s="1736"/>
      <c r="AH68" s="1736"/>
      <c r="AI68" s="1736"/>
      <c r="AJ68" s="1736"/>
      <c r="AK68" s="1736"/>
      <c r="AL68" s="1737"/>
      <c r="AM68" s="1735"/>
      <c r="AN68" s="1736"/>
      <c r="AO68" s="1736"/>
      <c r="AP68" s="1736"/>
      <c r="AQ68" s="1736"/>
      <c r="AR68" s="1737"/>
      <c r="AS68" s="1735"/>
      <c r="AT68" s="1808"/>
      <c r="AU68" s="1736"/>
      <c r="AV68" s="1738"/>
      <c r="AW68" s="1738"/>
      <c r="AX68" s="1738"/>
      <c r="AY68" s="1737"/>
      <c r="AZ68" s="1739"/>
      <c r="BA68" s="1738"/>
      <c r="BB68" s="1738"/>
      <c r="BC68" s="1738"/>
      <c r="BD68" s="1738"/>
      <c r="BE68" s="1736"/>
      <c r="BF68" s="1737"/>
      <c r="BG68" s="1739"/>
      <c r="BH68" s="1738"/>
      <c r="BI68" s="1738"/>
      <c r="BJ68" s="1738"/>
      <c r="BK68" s="1737"/>
      <c r="BL68" s="1685">
        <f t="shared" si="6"/>
        <v>0</v>
      </c>
      <c r="BM68" s="1730"/>
      <c r="BN68" s="1755"/>
      <c r="BO68" s="1755"/>
      <c r="BP68" s="1755"/>
      <c r="BQ68" s="1755"/>
      <c r="BR68" s="1731"/>
      <c r="BS68" s="1732"/>
      <c r="BT68" s="1806"/>
      <c r="BU68" s="1731"/>
      <c r="BV68" s="1731"/>
      <c r="BW68" s="1731"/>
      <c r="BX68" s="1731"/>
      <c r="BY68" s="1733"/>
      <c r="BZ68" s="1732"/>
      <c r="CA68" s="1806"/>
      <c r="CB68" s="1731"/>
      <c r="CC68" s="1755"/>
      <c r="CD68" s="1755"/>
      <c r="CE68" s="1755"/>
      <c r="CF68" s="1731"/>
      <c r="CG68" s="1732"/>
      <c r="CH68" s="1806"/>
      <c r="CI68" s="1731"/>
      <c r="CJ68" s="1755"/>
      <c r="CK68" s="1755"/>
      <c r="CL68" s="1755"/>
      <c r="CM68" s="1731"/>
      <c r="CN68" s="1732"/>
      <c r="CO68" s="1730"/>
      <c r="CP68" s="1755"/>
      <c r="CQ68" s="1755"/>
      <c r="CR68" s="1755"/>
      <c r="CS68" s="1755"/>
      <c r="CT68" s="1731"/>
      <c r="CU68" s="1732"/>
      <c r="CV68" s="1730"/>
      <c r="CW68" s="1755"/>
      <c r="CX68" s="1755"/>
      <c r="CY68" s="1755"/>
      <c r="CZ68" s="1755"/>
      <c r="DA68" s="1731"/>
      <c r="DB68" s="1732"/>
      <c r="DC68" s="1730"/>
      <c r="DD68" s="1755"/>
      <c r="DE68" s="1755"/>
      <c r="DF68" s="1755"/>
      <c r="DG68" s="1731"/>
      <c r="DH68" s="1731"/>
      <c r="DI68" s="1732"/>
      <c r="DJ68" s="1685">
        <f t="shared" si="4"/>
        <v>0</v>
      </c>
      <c r="DK68" s="1720">
        <f t="shared" si="5"/>
        <v>0</v>
      </c>
    </row>
    <row r="69" spans="2:115" ht="13.5">
      <c r="B69" s="504">
        <v>59</v>
      </c>
      <c r="C69" s="1851"/>
      <c r="D69" s="1735"/>
      <c r="E69" s="1736"/>
      <c r="F69" s="1736"/>
      <c r="G69" s="1736"/>
      <c r="H69" s="1736"/>
      <c r="I69" s="1736"/>
      <c r="J69" s="1737"/>
      <c r="K69" s="1735"/>
      <c r="L69" s="1736"/>
      <c r="M69" s="1736"/>
      <c r="N69" s="1736"/>
      <c r="O69" s="1736"/>
      <c r="P69" s="1736"/>
      <c r="Q69" s="1737"/>
      <c r="R69" s="1735"/>
      <c r="S69" s="1809"/>
      <c r="T69" s="1809"/>
      <c r="U69" s="1809"/>
      <c r="V69" s="1736"/>
      <c r="W69" s="1736"/>
      <c r="X69" s="1737"/>
      <c r="Y69" s="1735"/>
      <c r="Z69" s="1809"/>
      <c r="AA69" s="1809"/>
      <c r="AB69" s="1809"/>
      <c r="AC69" s="1736"/>
      <c r="AD69" s="1736"/>
      <c r="AE69" s="1737"/>
      <c r="AF69" s="1735"/>
      <c r="AG69" s="1736"/>
      <c r="AH69" s="1736"/>
      <c r="AI69" s="1736"/>
      <c r="AJ69" s="1736"/>
      <c r="AK69" s="1736"/>
      <c r="AL69" s="1737"/>
      <c r="AM69" s="1735"/>
      <c r="AN69" s="1736"/>
      <c r="AO69" s="1736"/>
      <c r="AP69" s="1736"/>
      <c r="AQ69" s="1736"/>
      <c r="AR69" s="1737"/>
      <c r="AS69" s="1735"/>
      <c r="AT69" s="1808"/>
      <c r="AU69" s="1736"/>
      <c r="AV69" s="1738"/>
      <c r="AW69" s="1738"/>
      <c r="AX69" s="1738"/>
      <c r="AY69" s="1737"/>
      <c r="AZ69" s="1739"/>
      <c r="BA69" s="1738"/>
      <c r="BB69" s="1738"/>
      <c r="BC69" s="1738"/>
      <c r="BD69" s="1738"/>
      <c r="BE69" s="1736"/>
      <c r="BF69" s="1737"/>
      <c r="BG69" s="1739"/>
      <c r="BH69" s="1738"/>
      <c r="BI69" s="1738"/>
      <c r="BJ69" s="1738"/>
      <c r="BK69" s="1737"/>
      <c r="BL69" s="1685">
        <f t="shared" si="6"/>
        <v>0</v>
      </c>
      <c r="BM69" s="1730"/>
      <c r="BN69" s="1755"/>
      <c r="BO69" s="1755"/>
      <c r="BP69" s="1755"/>
      <c r="BQ69" s="1755"/>
      <c r="BR69" s="1731"/>
      <c r="BS69" s="1732"/>
      <c r="BT69" s="1806"/>
      <c r="BU69" s="1731"/>
      <c r="BV69" s="1731"/>
      <c r="BW69" s="1731"/>
      <c r="BX69" s="1731"/>
      <c r="BY69" s="1733"/>
      <c r="BZ69" s="1732"/>
      <c r="CA69" s="1806"/>
      <c r="CB69" s="1731"/>
      <c r="CC69" s="1755"/>
      <c r="CD69" s="1755"/>
      <c r="CE69" s="1755"/>
      <c r="CF69" s="1731"/>
      <c r="CG69" s="1732"/>
      <c r="CH69" s="1806"/>
      <c r="CI69" s="1731"/>
      <c r="CJ69" s="1755"/>
      <c r="CK69" s="1755"/>
      <c r="CL69" s="1755"/>
      <c r="CM69" s="1731"/>
      <c r="CN69" s="1732"/>
      <c r="CO69" s="1730"/>
      <c r="CP69" s="1755"/>
      <c r="CQ69" s="1755"/>
      <c r="CR69" s="1755"/>
      <c r="CS69" s="1755"/>
      <c r="CT69" s="1731"/>
      <c r="CU69" s="1732"/>
      <c r="CV69" s="1730"/>
      <c r="CW69" s="1755"/>
      <c r="CX69" s="1755"/>
      <c r="CY69" s="1755"/>
      <c r="CZ69" s="1755"/>
      <c r="DA69" s="1731"/>
      <c r="DB69" s="1732"/>
      <c r="DC69" s="1730"/>
      <c r="DD69" s="1755"/>
      <c r="DE69" s="1755"/>
      <c r="DF69" s="1755"/>
      <c r="DG69" s="1731"/>
      <c r="DH69" s="1731"/>
      <c r="DI69" s="1732"/>
      <c r="DJ69" s="1685">
        <f t="shared" si="4"/>
        <v>0</v>
      </c>
      <c r="DK69" s="1720">
        <f t="shared" si="5"/>
        <v>0</v>
      </c>
    </row>
    <row r="70" spans="2:115" ht="13.5">
      <c r="B70" s="504">
        <v>60</v>
      </c>
      <c r="C70" s="1851"/>
      <c r="D70" s="1735"/>
      <c r="E70" s="1736"/>
      <c r="F70" s="1736"/>
      <c r="G70" s="1736"/>
      <c r="H70" s="1736"/>
      <c r="I70" s="1736"/>
      <c r="J70" s="1737"/>
      <c r="K70" s="1735"/>
      <c r="L70" s="1736"/>
      <c r="M70" s="1736"/>
      <c r="N70" s="1736"/>
      <c r="O70" s="1736"/>
      <c r="P70" s="1736"/>
      <c r="Q70" s="1737"/>
      <c r="R70" s="1735"/>
      <c r="S70" s="1809"/>
      <c r="T70" s="1809"/>
      <c r="U70" s="1809"/>
      <c r="V70" s="1736"/>
      <c r="W70" s="1736"/>
      <c r="X70" s="1737"/>
      <c r="Y70" s="1735"/>
      <c r="Z70" s="1809"/>
      <c r="AA70" s="1809"/>
      <c r="AB70" s="1809"/>
      <c r="AC70" s="1736"/>
      <c r="AD70" s="1736"/>
      <c r="AE70" s="1737"/>
      <c r="AF70" s="1735"/>
      <c r="AG70" s="1736"/>
      <c r="AH70" s="1736"/>
      <c r="AI70" s="1736"/>
      <c r="AJ70" s="1736"/>
      <c r="AK70" s="1736"/>
      <c r="AL70" s="1737"/>
      <c r="AM70" s="1735"/>
      <c r="AN70" s="1736"/>
      <c r="AO70" s="1736"/>
      <c r="AP70" s="1736"/>
      <c r="AQ70" s="1736"/>
      <c r="AR70" s="1737"/>
      <c r="AS70" s="1735"/>
      <c r="AT70" s="1808"/>
      <c r="AU70" s="1736"/>
      <c r="AV70" s="1738"/>
      <c r="AW70" s="1738"/>
      <c r="AX70" s="1738"/>
      <c r="AY70" s="1737"/>
      <c r="AZ70" s="1739"/>
      <c r="BA70" s="1738"/>
      <c r="BB70" s="1738"/>
      <c r="BC70" s="1738"/>
      <c r="BD70" s="1738"/>
      <c r="BE70" s="1736"/>
      <c r="BF70" s="1737"/>
      <c r="BG70" s="1739"/>
      <c r="BH70" s="1738"/>
      <c r="BI70" s="1738"/>
      <c r="BJ70" s="1738"/>
      <c r="BK70" s="1737"/>
      <c r="BL70" s="1685">
        <f t="shared" si="6"/>
        <v>0</v>
      </c>
      <c r="BM70" s="1730"/>
      <c r="BN70" s="1755"/>
      <c r="BO70" s="1755"/>
      <c r="BP70" s="1755"/>
      <c r="BQ70" s="1755"/>
      <c r="BR70" s="1731"/>
      <c r="BS70" s="1732"/>
      <c r="BT70" s="1806"/>
      <c r="BU70" s="1731"/>
      <c r="BV70" s="1731"/>
      <c r="BW70" s="1731"/>
      <c r="BX70" s="1731"/>
      <c r="BY70" s="1733"/>
      <c r="BZ70" s="1732"/>
      <c r="CA70" s="1806"/>
      <c r="CB70" s="1731"/>
      <c r="CC70" s="1755"/>
      <c r="CD70" s="1755"/>
      <c r="CE70" s="1755"/>
      <c r="CF70" s="1731"/>
      <c r="CG70" s="1732"/>
      <c r="CH70" s="1806"/>
      <c r="CI70" s="1731"/>
      <c r="CJ70" s="1755"/>
      <c r="CK70" s="1755"/>
      <c r="CL70" s="1755"/>
      <c r="CM70" s="1731"/>
      <c r="CN70" s="1732"/>
      <c r="CO70" s="1730"/>
      <c r="CP70" s="1755"/>
      <c r="CQ70" s="1755"/>
      <c r="CR70" s="1755"/>
      <c r="CS70" s="1755"/>
      <c r="CT70" s="1731"/>
      <c r="CU70" s="1732"/>
      <c r="CV70" s="1730"/>
      <c r="CW70" s="1755"/>
      <c r="CX70" s="1755"/>
      <c r="CY70" s="1755"/>
      <c r="CZ70" s="1755"/>
      <c r="DA70" s="1731"/>
      <c r="DB70" s="1732"/>
      <c r="DC70" s="1730"/>
      <c r="DD70" s="1755"/>
      <c r="DE70" s="1755"/>
      <c r="DF70" s="1755"/>
      <c r="DG70" s="1731"/>
      <c r="DH70" s="1731"/>
      <c r="DI70" s="1732"/>
      <c r="DJ70" s="1685">
        <f t="shared" si="4"/>
        <v>0</v>
      </c>
      <c r="DK70" s="1720">
        <f t="shared" si="5"/>
        <v>0</v>
      </c>
    </row>
    <row r="71" spans="2:115" ht="13.5">
      <c r="B71" s="504">
        <v>61</v>
      </c>
      <c r="C71" s="1851"/>
      <c r="D71" s="1735"/>
      <c r="E71" s="1736"/>
      <c r="F71" s="1736"/>
      <c r="G71" s="1736"/>
      <c r="H71" s="1736"/>
      <c r="I71" s="1736"/>
      <c r="J71" s="1737"/>
      <c r="K71" s="1735"/>
      <c r="L71" s="1736"/>
      <c r="M71" s="1736"/>
      <c r="N71" s="1736"/>
      <c r="O71" s="1736"/>
      <c r="P71" s="1736"/>
      <c r="Q71" s="1737"/>
      <c r="R71" s="1735"/>
      <c r="S71" s="1809"/>
      <c r="T71" s="1809"/>
      <c r="U71" s="1809"/>
      <c r="V71" s="1736"/>
      <c r="W71" s="1736"/>
      <c r="X71" s="1737"/>
      <c r="Y71" s="1735"/>
      <c r="Z71" s="1809"/>
      <c r="AA71" s="1809"/>
      <c r="AB71" s="1809"/>
      <c r="AC71" s="1736"/>
      <c r="AD71" s="1736"/>
      <c r="AE71" s="1737"/>
      <c r="AF71" s="1735"/>
      <c r="AG71" s="1736"/>
      <c r="AH71" s="1736"/>
      <c r="AI71" s="1736"/>
      <c r="AJ71" s="1736"/>
      <c r="AK71" s="1736"/>
      <c r="AL71" s="1737"/>
      <c r="AM71" s="1735"/>
      <c r="AN71" s="1736"/>
      <c r="AO71" s="1736"/>
      <c r="AP71" s="1736"/>
      <c r="AQ71" s="1736"/>
      <c r="AR71" s="1737"/>
      <c r="AS71" s="1735"/>
      <c r="AT71" s="1808"/>
      <c r="AU71" s="1736"/>
      <c r="AV71" s="1738"/>
      <c r="AW71" s="1738"/>
      <c r="AX71" s="1738"/>
      <c r="AY71" s="1737"/>
      <c r="AZ71" s="1739"/>
      <c r="BA71" s="1738"/>
      <c r="BB71" s="1738"/>
      <c r="BC71" s="1738"/>
      <c r="BD71" s="1738"/>
      <c r="BE71" s="1736"/>
      <c r="BF71" s="1737"/>
      <c r="BG71" s="1739"/>
      <c r="BH71" s="1738"/>
      <c r="BI71" s="1738"/>
      <c r="BJ71" s="1738"/>
      <c r="BK71" s="1737"/>
      <c r="BL71" s="1685">
        <f t="shared" si="6"/>
        <v>0</v>
      </c>
      <c r="BM71" s="1730"/>
      <c r="BN71" s="1755"/>
      <c r="BO71" s="1755"/>
      <c r="BP71" s="1755"/>
      <c r="BQ71" s="1755"/>
      <c r="BR71" s="1731"/>
      <c r="BS71" s="1732"/>
      <c r="BT71" s="1806"/>
      <c r="BU71" s="1731"/>
      <c r="BV71" s="1731"/>
      <c r="BW71" s="1731"/>
      <c r="BX71" s="1731"/>
      <c r="BY71" s="1733"/>
      <c r="BZ71" s="1732"/>
      <c r="CA71" s="1806"/>
      <c r="CB71" s="1731"/>
      <c r="CC71" s="1755"/>
      <c r="CD71" s="1755"/>
      <c r="CE71" s="1755"/>
      <c r="CF71" s="1731"/>
      <c r="CG71" s="1732"/>
      <c r="CH71" s="1806"/>
      <c r="CI71" s="1731"/>
      <c r="CJ71" s="1755"/>
      <c r="CK71" s="1755"/>
      <c r="CL71" s="1755"/>
      <c r="CM71" s="1731"/>
      <c r="CN71" s="1732"/>
      <c r="CO71" s="1730"/>
      <c r="CP71" s="1755"/>
      <c r="CQ71" s="1755"/>
      <c r="CR71" s="1755"/>
      <c r="CS71" s="1755"/>
      <c r="CT71" s="1731"/>
      <c r="CU71" s="1732"/>
      <c r="CV71" s="1730"/>
      <c r="CW71" s="1755"/>
      <c r="CX71" s="1755"/>
      <c r="CY71" s="1755"/>
      <c r="CZ71" s="1755"/>
      <c r="DA71" s="1731"/>
      <c r="DB71" s="1732"/>
      <c r="DC71" s="1730"/>
      <c r="DD71" s="1755"/>
      <c r="DE71" s="1755"/>
      <c r="DF71" s="1755"/>
      <c r="DG71" s="1731"/>
      <c r="DH71" s="1731"/>
      <c r="DI71" s="1732"/>
      <c r="DJ71" s="1685">
        <f t="shared" si="4"/>
        <v>0</v>
      </c>
      <c r="DK71" s="1720">
        <f t="shared" si="5"/>
        <v>0</v>
      </c>
    </row>
    <row r="72" spans="2:115" ht="13.5">
      <c r="B72" s="504">
        <v>62</v>
      </c>
      <c r="C72" s="1851"/>
      <c r="D72" s="1735"/>
      <c r="E72" s="1736"/>
      <c r="F72" s="1736"/>
      <c r="G72" s="1736"/>
      <c r="H72" s="1736"/>
      <c r="I72" s="1736"/>
      <c r="J72" s="1737"/>
      <c r="K72" s="1735"/>
      <c r="L72" s="1736"/>
      <c r="M72" s="1736"/>
      <c r="N72" s="1736"/>
      <c r="O72" s="1736"/>
      <c r="P72" s="1736"/>
      <c r="Q72" s="1737"/>
      <c r="R72" s="1735"/>
      <c r="S72" s="1809"/>
      <c r="T72" s="1809"/>
      <c r="U72" s="1809"/>
      <c r="V72" s="1736"/>
      <c r="W72" s="1736"/>
      <c r="X72" s="1737"/>
      <c r="Y72" s="1735"/>
      <c r="Z72" s="1809"/>
      <c r="AA72" s="1809"/>
      <c r="AB72" s="1809"/>
      <c r="AC72" s="1736"/>
      <c r="AD72" s="1736"/>
      <c r="AE72" s="1737"/>
      <c r="AF72" s="1735"/>
      <c r="AG72" s="1736"/>
      <c r="AH72" s="1736"/>
      <c r="AI72" s="1736"/>
      <c r="AJ72" s="1736"/>
      <c r="AK72" s="1736"/>
      <c r="AL72" s="1737"/>
      <c r="AM72" s="1735"/>
      <c r="AN72" s="1736"/>
      <c r="AO72" s="1736"/>
      <c r="AP72" s="1736"/>
      <c r="AQ72" s="1736"/>
      <c r="AR72" s="1737"/>
      <c r="AS72" s="1735"/>
      <c r="AT72" s="1808"/>
      <c r="AU72" s="1736"/>
      <c r="AV72" s="1738"/>
      <c r="AW72" s="1738"/>
      <c r="AX72" s="1738"/>
      <c r="AY72" s="1737"/>
      <c r="AZ72" s="1739"/>
      <c r="BA72" s="1738"/>
      <c r="BB72" s="1738"/>
      <c r="BC72" s="1738"/>
      <c r="BD72" s="1738"/>
      <c r="BE72" s="1736"/>
      <c r="BF72" s="1737"/>
      <c r="BG72" s="1739"/>
      <c r="BH72" s="1738"/>
      <c r="BI72" s="1738"/>
      <c r="BJ72" s="1738"/>
      <c r="BK72" s="1737"/>
      <c r="BL72" s="1685">
        <f t="shared" si="6"/>
        <v>0</v>
      </c>
      <c r="BM72" s="1730"/>
      <c r="BN72" s="1755"/>
      <c r="BO72" s="1755"/>
      <c r="BP72" s="1755"/>
      <c r="BQ72" s="1755"/>
      <c r="BR72" s="1731"/>
      <c r="BS72" s="1732"/>
      <c r="BT72" s="1806"/>
      <c r="BU72" s="1731"/>
      <c r="BV72" s="1731"/>
      <c r="BW72" s="1731"/>
      <c r="BX72" s="1731"/>
      <c r="BY72" s="1733"/>
      <c r="BZ72" s="1732"/>
      <c r="CA72" s="1806"/>
      <c r="CB72" s="1731"/>
      <c r="CC72" s="1755"/>
      <c r="CD72" s="1755"/>
      <c r="CE72" s="1755"/>
      <c r="CF72" s="1731"/>
      <c r="CG72" s="1732"/>
      <c r="CH72" s="1806"/>
      <c r="CI72" s="1731"/>
      <c r="CJ72" s="1755"/>
      <c r="CK72" s="1755"/>
      <c r="CL72" s="1755"/>
      <c r="CM72" s="1731"/>
      <c r="CN72" s="1732"/>
      <c r="CO72" s="1730"/>
      <c r="CP72" s="1755"/>
      <c r="CQ72" s="1755"/>
      <c r="CR72" s="1755"/>
      <c r="CS72" s="1755"/>
      <c r="CT72" s="1731"/>
      <c r="CU72" s="1732"/>
      <c r="CV72" s="1730"/>
      <c r="CW72" s="1755"/>
      <c r="CX72" s="1755"/>
      <c r="CY72" s="1755"/>
      <c r="CZ72" s="1755"/>
      <c r="DA72" s="1731"/>
      <c r="DB72" s="1732"/>
      <c r="DC72" s="1730"/>
      <c r="DD72" s="1755"/>
      <c r="DE72" s="1755"/>
      <c r="DF72" s="1755"/>
      <c r="DG72" s="1731"/>
      <c r="DH72" s="1731"/>
      <c r="DI72" s="1732"/>
      <c r="DJ72" s="1685">
        <f t="shared" si="4"/>
        <v>0</v>
      </c>
      <c r="DK72" s="1720">
        <f t="shared" si="5"/>
        <v>0</v>
      </c>
    </row>
    <row r="73" spans="2:115" ht="13.5">
      <c r="B73" s="504">
        <v>63</v>
      </c>
      <c r="C73" s="1851"/>
      <c r="D73" s="1735"/>
      <c r="E73" s="1736"/>
      <c r="F73" s="1736"/>
      <c r="G73" s="1736"/>
      <c r="H73" s="1736"/>
      <c r="I73" s="1736"/>
      <c r="J73" s="1737"/>
      <c r="K73" s="1735"/>
      <c r="L73" s="1736"/>
      <c r="M73" s="1736"/>
      <c r="N73" s="1736"/>
      <c r="O73" s="1736"/>
      <c r="P73" s="1736"/>
      <c r="Q73" s="1737"/>
      <c r="R73" s="1735"/>
      <c r="S73" s="1809"/>
      <c r="T73" s="1809"/>
      <c r="U73" s="1809"/>
      <c r="V73" s="1736"/>
      <c r="W73" s="1736"/>
      <c r="X73" s="1737"/>
      <c r="Y73" s="1735"/>
      <c r="Z73" s="1809"/>
      <c r="AA73" s="1809"/>
      <c r="AB73" s="1809"/>
      <c r="AC73" s="1736"/>
      <c r="AD73" s="1736"/>
      <c r="AE73" s="1737"/>
      <c r="AF73" s="1735"/>
      <c r="AG73" s="1736"/>
      <c r="AH73" s="1736"/>
      <c r="AI73" s="1736"/>
      <c r="AJ73" s="1736"/>
      <c r="AK73" s="1736"/>
      <c r="AL73" s="1737"/>
      <c r="AM73" s="1735"/>
      <c r="AN73" s="1736"/>
      <c r="AO73" s="1736"/>
      <c r="AP73" s="1736"/>
      <c r="AQ73" s="1736"/>
      <c r="AR73" s="1737"/>
      <c r="AS73" s="1735"/>
      <c r="AT73" s="1808"/>
      <c r="AU73" s="1736"/>
      <c r="AV73" s="1738"/>
      <c r="AW73" s="1738"/>
      <c r="AX73" s="1738"/>
      <c r="AY73" s="1737"/>
      <c r="AZ73" s="1739"/>
      <c r="BA73" s="1738"/>
      <c r="BB73" s="1738"/>
      <c r="BC73" s="1738"/>
      <c r="BD73" s="1738"/>
      <c r="BE73" s="1736"/>
      <c r="BF73" s="1737"/>
      <c r="BG73" s="1739"/>
      <c r="BH73" s="1738"/>
      <c r="BI73" s="1738"/>
      <c r="BJ73" s="1738"/>
      <c r="BK73" s="1737"/>
      <c r="BL73" s="1685">
        <f t="shared" si="6"/>
        <v>0</v>
      </c>
      <c r="BM73" s="1730"/>
      <c r="BN73" s="1755"/>
      <c r="BO73" s="1755"/>
      <c r="BP73" s="1755"/>
      <c r="BQ73" s="1755"/>
      <c r="BR73" s="1731"/>
      <c r="BS73" s="1732"/>
      <c r="BT73" s="1806"/>
      <c r="BU73" s="1731"/>
      <c r="BV73" s="1731"/>
      <c r="BW73" s="1731"/>
      <c r="BX73" s="1731"/>
      <c r="BY73" s="1733"/>
      <c r="BZ73" s="1732"/>
      <c r="CA73" s="1806"/>
      <c r="CB73" s="1731"/>
      <c r="CC73" s="1755"/>
      <c r="CD73" s="1755"/>
      <c r="CE73" s="1755"/>
      <c r="CF73" s="1731"/>
      <c r="CG73" s="1732"/>
      <c r="CH73" s="1806"/>
      <c r="CI73" s="1731"/>
      <c r="CJ73" s="1755"/>
      <c r="CK73" s="1755"/>
      <c r="CL73" s="1755"/>
      <c r="CM73" s="1731"/>
      <c r="CN73" s="1732"/>
      <c r="CO73" s="1730"/>
      <c r="CP73" s="1755"/>
      <c r="CQ73" s="1755"/>
      <c r="CR73" s="1755"/>
      <c r="CS73" s="1755"/>
      <c r="CT73" s="1731"/>
      <c r="CU73" s="1732"/>
      <c r="CV73" s="1730"/>
      <c r="CW73" s="1755"/>
      <c r="CX73" s="1755"/>
      <c r="CY73" s="1755"/>
      <c r="CZ73" s="1755"/>
      <c r="DA73" s="1731"/>
      <c r="DB73" s="1732"/>
      <c r="DC73" s="1730"/>
      <c r="DD73" s="1755"/>
      <c r="DE73" s="1755"/>
      <c r="DF73" s="1755"/>
      <c r="DG73" s="1731"/>
      <c r="DH73" s="1731"/>
      <c r="DI73" s="1732"/>
      <c r="DJ73" s="1685">
        <f t="shared" si="4"/>
        <v>0</v>
      </c>
      <c r="DK73" s="1720">
        <f t="shared" si="5"/>
        <v>0</v>
      </c>
    </row>
    <row r="74" spans="2:115" ht="13.5">
      <c r="B74" s="504">
        <v>64</v>
      </c>
      <c r="C74" s="1851"/>
      <c r="D74" s="1735"/>
      <c r="E74" s="1736"/>
      <c r="F74" s="1736"/>
      <c r="G74" s="1736"/>
      <c r="H74" s="1736"/>
      <c r="I74" s="1736"/>
      <c r="J74" s="1737"/>
      <c r="K74" s="1735"/>
      <c r="L74" s="1736"/>
      <c r="M74" s="1736"/>
      <c r="N74" s="1736"/>
      <c r="O74" s="1736"/>
      <c r="P74" s="1736"/>
      <c r="Q74" s="1737"/>
      <c r="R74" s="1735"/>
      <c r="S74" s="1809"/>
      <c r="T74" s="1809"/>
      <c r="U74" s="1809"/>
      <c r="V74" s="1736"/>
      <c r="W74" s="1736"/>
      <c r="X74" s="1737"/>
      <c r="Y74" s="1735"/>
      <c r="Z74" s="1809"/>
      <c r="AA74" s="1809"/>
      <c r="AB74" s="1809"/>
      <c r="AC74" s="1736"/>
      <c r="AD74" s="1736"/>
      <c r="AE74" s="1737"/>
      <c r="AF74" s="1735"/>
      <c r="AG74" s="1736"/>
      <c r="AH74" s="1736"/>
      <c r="AI74" s="1736"/>
      <c r="AJ74" s="1736"/>
      <c r="AK74" s="1736"/>
      <c r="AL74" s="1737"/>
      <c r="AM74" s="1735"/>
      <c r="AN74" s="1736"/>
      <c r="AO74" s="1736"/>
      <c r="AP74" s="1736"/>
      <c r="AQ74" s="1736"/>
      <c r="AR74" s="1737"/>
      <c r="AS74" s="1735"/>
      <c r="AT74" s="1808"/>
      <c r="AU74" s="1736"/>
      <c r="AV74" s="1738"/>
      <c r="AW74" s="1738"/>
      <c r="AX74" s="1738"/>
      <c r="AY74" s="1737"/>
      <c r="AZ74" s="1739"/>
      <c r="BA74" s="1738"/>
      <c r="BB74" s="1738"/>
      <c r="BC74" s="1738"/>
      <c r="BD74" s="1738"/>
      <c r="BE74" s="1736"/>
      <c r="BF74" s="1737"/>
      <c r="BG74" s="1739"/>
      <c r="BH74" s="1738"/>
      <c r="BI74" s="1738"/>
      <c r="BJ74" s="1738"/>
      <c r="BK74" s="1737"/>
      <c r="BL74" s="1685">
        <f t="shared" si="6"/>
        <v>0</v>
      </c>
      <c r="BM74" s="1730"/>
      <c r="BN74" s="1755"/>
      <c r="BO74" s="1755"/>
      <c r="BP74" s="1755"/>
      <c r="BQ74" s="1755"/>
      <c r="BR74" s="1731"/>
      <c r="BS74" s="1732"/>
      <c r="BT74" s="1806"/>
      <c r="BU74" s="1731"/>
      <c r="BV74" s="1731"/>
      <c r="BW74" s="1731"/>
      <c r="BX74" s="1731"/>
      <c r="BY74" s="1733"/>
      <c r="BZ74" s="1732"/>
      <c r="CA74" s="1806"/>
      <c r="CB74" s="1731"/>
      <c r="CC74" s="1755"/>
      <c r="CD74" s="1755"/>
      <c r="CE74" s="1755"/>
      <c r="CF74" s="1731"/>
      <c r="CG74" s="1732"/>
      <c r="CH74" s="1806"/>
      <c r="CI74" s="1731"/>
      <c r="CJ74" s="1755"/>
      <c r="CK74" s="1755"/>
      <c r="CL74" s="1755"/>
      <c r="CM74" s="1731"/>
      <c r="CN74" s="1732"/>
      <c r="CO74" s="1730"/>
      <c r="CP74" s="1755"/>
      <c r="CQ74" s="1755"/>
      <c r="CR74" s="1755"/>
      <c r="CS74" s="1755"/>
      <c r="CT74" s="1731"/>
      <c r="CU74" s="1732"/>
      <c r="CV74" s="1730"/>
      <c r="CW74" s="1755"/>
      <c r="CX74" s="1755"/>
      <c r="CY74" s="1755"/>
      <c r="CZ74" s="1755"/>
      <c r="DA74" s="1731"/>
      <c r="DB74" s="1732"/>
      <c r="DC74" s="1730"/>
      <c r="DD74" s="1755"/>
      <c r="DE74" s="1755"/>
      <c r="DF74" s="1755"/>
      <c r="DG74" s="1731"/>
      <c r="DH74" s="1731"/>
      <c r="DI74" s="1732"/>
      <c r="DJ74" s="1685">
        <f t="shared" si="4"/>
        <v>0</v>
      </c>
      <c r="DK74" s="1720">
        <f t="shared" si="5"/>
        <v>0</v>
      </c>
    </row>
    <row r="75" spans="2:115" ht="13.5">
      <c r="B75" s="504">
        <v>65</v>
      </c>
      <c r="C75" s="1851"/>
      <c r="D75" s="1735"/>
      <c r="E75" s="1736"/>
      <c r="F75" s="1736"/>
      <c r="G75" s="1736"/>
      <c r="H75" s="1736"/>
      <c r="I75" s="1736"/>
      <c r="J75" s="1737"/>
      <c r="K75" s="1735"/>
      <c r="L75" s="1736"/>
      <c r="M75" s="1736"/>
      <c r="N75" s="1736"/>
      <c r="O75" s="1736"/>
      <c r="P75" s="1736"/>
      <c r="Q75" s="1737"/>
      <c r="R75" s="1735"/>
      <c r="S75" s="1809"/>
      <c r="T75" s="1809"/>
      <c r="U75" s="1809"/>
      <c r="V75" s="1736"/>
      <c r="W75" s="1736"/>
      <c r="X75" s="1737"/>
      <c r="Y75" s="1735"/>
      <c r="Z75" s="1809"/>
      <c r="AA75" s="1809"/>
      <c r="AB75" s="1809"/>
      <c r="AC75" s="1736"/>
      <c r="AD75" s="1736"/>
      <c r="AE75" s="1737"/>
      <c r="AF75" s="1735"/>
      <c r="AG75" s="1736"/>
      <c r="AH75" s="1736"/>
      <c r="AI75" s="1736"/>
      <c r="AJ75" s="1736"/>
      <c r="AK75" s="1736"/>
      <c r="AL75" s="1737"/>
      <c r="AM75" s="1735"/>
      <c r="AN75" s="1736"/>
      <c r="AO75" s="1736"/>
      <c r="AP75" s="1736"/>
      <c r="AQ75" s="1736"/>
      <c r="AR75" s="1737"/>
      <c r="AS75" s="1735"/>
      <c r="AT75" s="1808"/>
      <c r="AU75" s="1736"/>
      <c r="AV75" s="1738"/>
      <c r="AW75" s="1738"/>
      <c r="AX75" s="1738"/>
      <c r="AY75" s="1737"/>
      <c r="AZ75" s="1739"/>
      <c r="BA75" s="1738"/>
      <c r="BB75" s="1738"/>
      <c r="BC75" s="1738"/>
      <c r="BD75" s="1738"/>
      <c r="BE75" s="1736"/>
      <c r="BF75" s="1737"/>
      <c r="BG75" s="1739"/>
      <c r="BH75" s="1738"/>
      <c r="BI75" s="1738"/>
      <c r="BJ75" s="1738"/>
      <c r="BK75" s="1737"/>
      <c r="BL75" s="1685">
        <f t="shared" ref="BL75:BL76" si="7">COUNTA(D75:BK75)</f>
        <v>0</v>
      </c>
      <c r="BM75" s="1730"/>
      <c r="BN75" s="1755"/>
      <c r="BO75" s="1755"/>
      <c r="BP75" s="1755"/>
      <c r="BQ75" s="1755"/>
      <c r="BR75" s="1731"/>
      <c r="BS75" s="1732"/>
      <c r="BT75" s="1806"/>
      <c r="BU75" s="1731"/>
      <c r="BV75" s="1731"/>
      <c r="BW75" s="1731"/>
      <c r="BX75" s="1731"/>
      <c r="BY75" s="1733"/>
      <c r="BZ75" s="1732"/>
      <c r="CA75" s="1806"/>
      <c r="CB75" s="1731"/>
      <c r="CC75" s="1755"/>
      <c r="CD75" s="1755"/>
      <c r="CE75" s="1755"/>
      <c r="CF75" s="1731"/>
      <c r="CG75" s="1732"/>
      <c r="CH75" s="1806"/>
      <c r="CI75" s="1731"/>
      <c r="CJ75" s="1755"/>
      <c r="CK75" s="1755"/>
      <c r="CL75" s="1755"/>
      <c r="CM75" s="1731"/>
      <c r="CN75" s="1732"/>
      <c r="CO75" s="1730"/>
      <c r="CP75" s="1755"/>
      <c r="CQ75" s="1755"/>
      <c r="CR75" s="1755"/>
      <c r="CS75" s="1755"/>
      <c r="CT75" s="1731"/>
      <c r="CU75" s="1732"/>
      <c r="CV75" s="1730"/>
      <c r="CW75" s="1755"/>
      <c r="CX75" s="1755"/>
      <c r="CY75" s="1755"/>
      <c r="CZ75" s="1755"/>
      <c r="DA75" s="1731"/>
      <c r="DB75" s="1732"/>
      <c r="DC75" s="1730"/>
      <c r="DD75" s="1755"/>
      <c r="DE75" s="1755"/>
      <c r="DF75" s="1755"/>
      <c r="DG75" s="1731"/>
      <c r="DH75" s="1731"/>
      <c r="DI75" s="1732"/>
      <c r="DJ75" s="1685">
        <f t="shared" ref="DJ75:DJ76" si="8">COUNTA(BM75:DI75)</f>
        <v>0</v>
      </c>
      <c r="DK75" s="1720">
        <f t="shared" ref="DK75:DK76" si="9">BL75+DJ75</f>
        <v>0</v>
      </c>
    </row>
    <row r="76" spans="2:115" ht="15" customHeight="1" thickBot="1">
      <c r="B76" s="1774">
        <v>66</v>
      </c>
      <c r="C76" s="1852"/>
      <c r="D76" s="1740"/>
      <c r="E76" s="1741"/>
      <c r="F76" s="1741"/>
      <c r="G76" s="1741"/>
      <c r="H76" s="1741"/>
      <c r="I76" s="1741"/>
      <c r="J76" s="1742"/>
      <c r="K76" s="1740"/>
      <c r="L76" s="1741"/>
      <c r="M76" s="1741"/>
      <c r="N76" s="1741"/>
      <c r="O76" s="1741"/>
      <c r="P76" s="1741"/>
      <c r="Q76" s="1742"/>
      <c r="R76" s="1740"/>
      <c r="S76" s="1764"/>
      <c r="T76" s="1764"/>
      <c r="U76" s="1764"/>
      <c r="V76" s="1741"/>
      <c r="W76" s="1741"/>
      <c r="X76" s="1742"/>
      <c r="Y76" s="1740"/>
      <c r="Z76" s="1764"/>
      <c r="AA76" s="1764"/>
      <c r="AB76" s="1764"/>
      <c r="AC76" s="1741"/>
      <c r="AD76" s="1741"/>
      <c r="AE76" s="1742"/>
      <c r="AF76" s="1740"/>
      <c r="AG76" s="1741"/>
      <c r="AH76" s="1741"/>
      <c r="AI76" s="1741"/>
      <c r="AJ76" s="1741"/>
      <c r="AK76" s="1741"/>
      <c r="AL76" s="1742"/>
      <c r="AM76" s="1740"/>
      <c r="AN76" s="1741"/>
      <c r="AO76" s="1741"/>
      <c r="AP76" s="1741"/>
      <c r="AQ76" s="1741"/>
      <c r="AR76" s="1742"/>
      <c r="AS76" s="1740"/>
      <c r="AT76" s="1807"/>
      <c r="AU76" s="1741"/>
      <c r="AV76" s="1762"/>
      <c r="AW76" s="1762"/>
      <c r="AX76" s="1762"/>
      <c r="AY76" s="1742"/>
      <c r="AZ76" s="1763"/>
      <c r="BA76" s="1762"/>
      <c r="BB76" s="1762"/>
      <c r="BC76" s="1762"/>
      <c r="BD76" s="1762"/>
      <c r="BE76" s="1741"/>
      <c r="BF76" s="1742"/>
      <c r="BG76" s="1763"/>
      <c r="BH76" s="1762"/>
      <c r="BI76" s="1762"/>
      <c r="BJ76" s="1762"/>
      <c r="BK76" s="1742"/>
      <c r="BL76" s="1702">
        <f t="shared" si="7"/>
        <v>0</v>
      </c>
      <c r="BM76" s="1740"/>
      <c r="BN76" s="1764"/>
      <c r="BO76" s="1764"/>
      <c r="BP76" s="1764"/>
      <c r="BQ76" s="1764"/>
      <c r="BR76" s="1741"/>
      <c r="BS76" s="1742"/>
      <c r="BT76" s="1807"/>
      <c r="BU76" s="1741"/>
      <c r="BV76" s="1741"/>
      <c r="BW76" s="1741"/>
      <c r="BX76" s="1741"/>
      <c r="BY76" s="1762"/>
      <c r="BZ76" s="1742"/>
      <c r="CA76" s="1807"/>
      <c r="CB76" s="1741"/>
      <c r="CC76" s="1764"/>
      <c r="CD76" s="1764"/>
      <c r="CE76" s="1764"/>
      <c r="CF76" s="1741"/>
      <c r="CG76" s="1742"/>
      <c r="CH76" s="1807"/>
      <c r="CI76" s="1741"/>
      <c r="CJ76" s="1764"/>
      <c r="CK76" s="1764"/>
      <c r="CL76" s="1764"/>
      <c r="CM76" s="1741"/>
      <c r="CN76" s="1742"/>
      <c r="CO76" s="1740"/>
      <c r="CP76" s="1764"/>
      <c r="CQ76" s="1764"/>
      <c r="CR76" s="1764"/>
      <c r="CS76" s="1764"/>
      <c r="CT76" s="1741"/>
      <c r="CU76" s="1742"/>
      <c r="CV76" s="1740"/>
      <c r="CW76" s="1764"/>
      <c r="CX76" s="1764"/>
      <c r="CY76" s="1764"/>
      <c r="CZ76" s="1764"/>
      <c r="DA76" s="1741"/>
      <c r="DB76" s="1742"/>
      <c r="DC76" s="1740"/>
      <c r="DD76" s="1764"/>
      <c r="DE76" s="1764"/>
      <c r="DF76" s="1764"/>
      <c r="DG76" s="1741"/>
      <c r="DH76" s="1741"/>
      <c r="DI76" s="1742"/>
      <c r="DJ76" s="1702">
        <f t="shared" si="8"/>
        <v>0</v>
      </c>
      <c r="DK76" s="1765">
        <f t="shared" si="9"/>
        <v>0</v>
      </c>
    </row>
    <row r="77" spans="2:115" ht="13.5" thickBot="1">
      <c r="B77" s="505"/>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c r="CO77" s="2"/>
      <c r="CP77" s="2"/>
      <c r="CQ77" s="2"/>
      <c r="CR77" s="2"/>
      <c r="CS77" s="2"/>
      <c r="CT77" s="2"/>
      <c r="CU77" s="2"/>
      <c r="CV77" s="2"/>
      <c r="CW77" s="2"/>
      <c r="CX77" s="2"/>
      <c r="CY77" s="2"/>
      <c r="CZ77" s="2"/>
      <c r="DA77" s="2"/>
      <c r="DB77" s="2"/>
      <c r="DC77" s="2"/>
      <c r="DD77" s="2"/>
      <c r="DE77" s="2"/>
      <c r="DF77" s="2"/>
      <c r="DG77" s="2"/>
      <c r="DH77" s="2"/>
      <c r="DI77" s="2"/>
      <c r="DJ77" s="2"/>
      <c r="DK77" s="2"/>
    </row>
    <row r="78" spans="2:115" ht="16.5" thickBot="1">
      <c r="B78" s="1691" t="s">
        <v>657</v>
      </c>
      <c r="C78" s="1692" t="s">
        <v>426</v>
      </c>
      <c r="D78" s="2674">
        <f>COUNTA(D79:J87)</f>
        <v>0</v>
      </c>
      <c r="E78" s="2675"/>
      <c r="F78" s="2675"/>
      <c r="G78" s="2675"/>
      <c r="H78" s="2675"/>
      <c r="I78" s="2675"/>
      <c r="J78" s="2676"/>
      <c r="K78" s="2674">
        <f>COUNTA(K79:Q87)</f>
        <v>0</v>
      </c>
      <c r="L78" s="2675"/>
      <c r="M78" s="2675"/>
      <c r="N78" s="2675"/>
      <c r="O78" s="2675"/>
      <c r="P78" s="2675"/>
      <c r="Q78" s="2676"/>
      <c r="R78" s="2674">
        <f>COUNTA(R79:X87)</f>
        <v>0</v>
      </c>
      <c r="S78" s="2675"/>
      <c r="T78" s="2675"/>
      <c r="U78" s="2675"/>
      <c r="V78" s="2675"/>
      <c r="W78" s="2675"/>
      <c r="X78" s="2676"/>
      <c r="Y78" s="1" t="s">
        <v>714</v>
      </c>
      <c r="Z78" s="1"/>
      <c r="AA78" s="1"/>
      <c r="AB78" s="1"/>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479"/>
      <c r="BF78" s="479"/>
      <c r="BG78" s="479"/>
      <c r="BH78" s="479"/>
      <c r="BI78" s="479"/>
      <c r="BJ78" s="479"/>
      <c r="BK78" s="2"/>
      <c r="BL78" s="2"/>
      <c r="BM78" s="2"/>
      <c r="BN78" s="2"/>
      <c r="BO78" s="2"/>
      <c r="BP78" s="2"/>
      <c r="BQ78" s="2"/>
      <c r="BR78" s="2"/>
      <c r="BS78" s="2"/>
      <c r="BT78" s="2"/>
      <c r="BU78" s="2"/>
      <c r="BV78" s="2"/>
      <c r="BW78" s="2"/>
      <c r="BX78" s="2"/>
      <c r="BY78" s="2"/>
      <c r="BZ78" s="2"/>
      <c r="CA78" s="2"/>
      <c r="CB78" s="2"/>
      <c r="CC78" s="2"/>
      <c r="CD78" s="2"/>
      <c r="CE78" s="2"/>
      <c r="CF78" s="2"/>
      <c r="CG78" s="2"/>
      <c r="CH78" s="2"/>
      <c r="CI78" s="2"/>
      <c r="CJ78" s="2"/>
      <c r="CK78" s="2"/>
      <c r="CL78" s="2"/>
      <c r="CM78" s="2"/>
      <c r="CN78" s="2"/>
      <c r="CO78" s="2"/>
      <c r="CP78" s="2"/>
      <c r="CQ78" s="2"/>
      <c r="CR78" s="2"/>
      <c r="CS78" s="2"/>
      <c r="CT78" s="2"/>
      <c r="CU78" s="2"/>
      <c r="CV78" s="2"/>
      <c r="CW78" s="2"/>
      <c r="CX78" s="2"/>
      <c r="CY78" s="2"/>
      <c r="CZ78" s="2"/>
      <c r="DA78" s="2"/>
      <c r="DB78" s="2"/>
      <c r="DC78" s="2"/>
      <c r="DD78" s="2"/>
      <c r="DE78" s="2"/>
      <c r="DF78" s="2"/>
      <c r="DG78" s="2"/>
      <c r="DH78" s="2"/>
      <c r="DI78" s="2"/>
      <c r="DJ78" s="2"/>
      <c r="DK78" s="2"/>
    </row>
    <row r="79" spans="2:115" ht="13.5">
      <c r="B79" s="1693">
        <v>1</v>
      </c>
      <c r="C79" s="1694" t="s">
        <v>649</v>
      </c>
      <c r="D79" s="1743"/>
      <c r="E79" s="1744"/>
      <c r="F79" s="1744"/>
      <c r="G79" s="1744"/>
      <c r="H79" s="1744"/>
      <c r="I79" s="1744"/>
      <c r="J79" s="1745"/>
      <c r="K79" s="1743"/>
      <c r="L79" s="1744"/>
      <c r="M79" s="1744"/>
      <c r="N79" s="1744"/>
      <c r="O79" s="1744"/>
      <c r="P79" s="1744"/>
      <c r="Q79" s="1745"/>
      <c r="R79" s="1743"/>
      <c r="S79" s="1810"/>
      <c r="T79" s="1810"/>
      <c r="U79" s="1810"/>
      <c r="V79" s="1744"/>
      <c r="W79" s="1744"/>
      <c r="X79" s="1745"/>
      <c r="Y79" s="1583"/>
      <c r="Z79" s="1583"/>
      <c r="AA79" s="1583"/>
      <c r="AB79" s="1583"/>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480"/>
      <c r="BF79" s="480"/>
      <c r="BG79" s="480"/>
      <c r="BH79" s="480"/>
      <c r="BI79" s="480"/>
      <c r="BJ79" s="480"/>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c r="DE79" s="2"/>
      <c r="DF79" s="2"/>
      <c r="DG79" s="2"/>
      <c r="DH79" s="2"/>
      <c r="DI79" s="2"/>
      <c r="DJ79" s="2"/>
      <c r="DK79" s="2"/>
    </row>
    <row r="80" spans="2:115" ht="13.5">
      <c r="B80" s="1695">
        <v>2</v>
      </c>
      <c r="C80" s="1696" t="s">
        <v>650</v>
      </c>
      <c r="D80" s="1746"/>
      <c r="E80" s="1747"/>
      <c r="F80" s="1747"/>
      <c r="G80" s="1747"/>
      <c r="H80" s="1747"/>
      <c r="I80" s="1747"/>
      <c r="J80" s="1748"/>
      <c r="K80" s="1746"/>
      <c r="L80" s="1747"/>
      <c r="M80" s="1747"/>
      <c r="N80" s="1747"/>
      <c r="O80" s="1747"/>
      <c r="P80" s="1747"/>
      <c r="Q80" s="1748"/>
      <c r="R80" s="1746"/>
      <c r="S80" s="1811"/>
      <c r="T80" s="1811"/>
      <c r="U80" s="1811"/>
      <c r="V80" s="1747"/>
      <c r="W80" s="1747"/>
      <c r="X80" s="1748"/>
      <c r="Y80" s="1583"/>
      <c r="Z80" s="1583"/>
      <c r="AA80" s="1583"/>
      <c r="AB80" s="1583"/>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c r="CV80" s="2"/>
      <c r="CW80" s="2"/>
      <c r="CX80" s="2"/>
      <c r="CY80" s="2"/>
      <c r="CZ80" s="2"/>
      <c r="DA80" s="2"/>
      <c r="DB80" s="2"/>
      <c r="DC80" s="2"/>
      <c r="DD80" s="2"/>
      <c r="DE80" s="2"/>
      <c r="DF80" s="2"/>
      <c r="DG80" s="2"/>
      <c r="DH80" s="2"/>
      <c r="DI80" s="2"/>
      <c r="DJ80" s="2"/>
      <c r="DK80" s="2"/>
    </row>
    <row r="81" spans="2:28" ht="13.5">
      <c r="B81" s="1695">
        <v>3</v>
      </c>
      <c r="C81" s="1696" t="s">
        <v>651</v>
      </c>
      <c r="D81" s="1746"/>
      <c r="E81" s="1747"/>
      <c r="F81" s="1747"/>
      <c r="G81" s="1747"/>
      <c r="H81" s="1747"/>
      <c r="I81" s="1747"/>
      <c r="J81" s="1748"/>
      <c r="K81" s="1746"/>
      <c r="L81" s="1747"/>
      <c r="M81" s="1747"/>
      <c r="N81" s="1747"/>
      <c r="O81" s="1747"/>
      <c r="P81" s="1747"/>
      <c r="Q81" s="1748"/>
      <c r="R81" s="1746"/>
      <c r="S81" s="1811"/>
      <c r="T81" s="1811"/>
      <c r="U81" s="1811"/>
      <c r="V81" s="1747"/>
      <c r="W81" s="1747"/>
      <c r="X81" s="1748"/>
      <c r="Y81" s="1583"/>
      <c r="Z81" s="1583"/>
      <c r="AA81" s="1583"/>
      <c r="AB81" s="1583"/>
    </row>
    <row r="82" spans="2:28" ht="13.5">
      <c r="B82" s="1695">
        <v>4</v>
      </c>
      <c r="C82" s="1696" t="s">
        <v>652</v>
      </c>
      <c r="D82" s="1746"/>
      <c r="E82" s="1747"/>
      <c r="F82" s="1747"/>
      <c r="G82" s="1747"/>
      <c r="H82" s="1747"/>
      <c r="I82" s="1747"/>
      <c r="J82" s="1748"/>
      <c r="K82" s="1746"/>
      <c r="L82" s="1747"/>
      <c r="M82" s="1747"/>
      <c r="N82" s="1747"/>
      <c r="O82" s="1747"/>
      <c r="P82" s="1747"/>
      <c r="Q82" s="1748"/>
      <c r="R82" s="1746"/>
      <c r="S82" s="1811"/>
      <c r="T82" s="1811"/>
      <c r="U82" s="1811"/>
      <c r="V82" s="1747"/>
      <c r="W82" s="1747"/>
      <c r="X82" s="1748"/>
      <c r="Y82" s="1583"/>
      <c r="Z82" s="1583"/>
      <c r="AA82" s="1583"/>
      <c r="AB82" s="1583"/>
    </row>
    <row r="83" spans="2:28" ht="13.5">
      <c r="B83" s="1695">
        <v>5</v>
      </c>
      <c r="C83" s="1696" t="s">
        <v>653</v>
      </c>
      <c r="D83" s="1746"/>
      <c r="E83" s="1747"/>
      <c r="F83" s="1747"/>
      <c r="G83" s="1747"/>
      <c r="H83" s="1747"/>
      <c r="I83" s="1747"/>
      <c r="J83" s="1748"/>
      <c r="K83" s="1746"/>
      <c r="L83" s="1747"/>
      <c r="M83" s="1747"/>
      <c r="N83" s="1747"/>
      <c r="O83" s="1747"/>
      <c r="P83" s="1747"/>
      <c r="Q83" s="1748"/>
      <c r="R83" s="1746"/>
      <c r="S83" s="1811"/>
      <c r="T83" s="1811"/>
      <c r="U83" s="1811"/>
      <c r="V83" s="1747"/>
      <c r="W83" s="1747"/>
      <c r="X83" s="1748"/>
      <c r="Y83" s="1583"/>
      <c r="Z83" s="1583"/>
      <c r="AA83" s="1583"/>
      <c r="AB83" s="1583"/>
    </row>
    <row r="84" spans="2:28" ht="13.5">
      <c r="B84" s="1695">
        <v>6</v>
      </c>
      <c r="C84" s="1696" t="s">
        <v>654</v>
      </c>
      <c r="D84" s="1749"/>
      <c r="E84" s="1750"/>
      <c r="F84" s="1750"/>
      <c r="G84" s="1750"/>
      <c r="H84" s="1750"/>
      <c r="I84" s="1750"/>
      <c r="J84" s="1751"/>
      <c r="K84" s="1749"/>
      <c r="L84" s="1750"/>
      <c r="M84" s="1750"/>
      <c r="N84" s="1750"/>
      <c r="O84" s="1750"/>
      <c r="P84" s="1750"/>
      <c r="Q84" s="1751"/>
      <c r="R84" s="1749"/>
      <c r="S84" s="1812"/>
      <c r="T84" s="1812"/>
      <c r="U84" s="1812"/>
      <c r="V84" s="1750"/>
      <c r="W84" s="1750"/>
      <c r="X84" s="1751"/>
      <c r="Y84" s="1584"/>
      <c r="Z84" s="1584"/>
      <c r="AA84" s="1584"/>
      <c r="AB84" s="1584"/>
    </row>
    <row r="85" spans="2:28" ht="13.5">
      <c r="B85" s="1695">
        <v>7</v>
      </c>
      <c r="C85" s="1696" t="s">
        <v>655</v>
      </c>
      <c r="D85" s="1749"/>
      <c r="E85" s="1750"/>
      <c r="F85" s="1750"/>
      <c r="G85" s="1750"/>
      <c r="H85" s="1750"/>
      <c r="I85" s="1750"/>
      <c r="J85" s="1751"/>
      <c r="K85" s="1749"/>
      <c r="L85" s="1750"/>
      <c r="M85" s="1750"/>
      <c r="N85" s="1750"/>
      <c r="O85" s="1750"/>
      <c r="P85" s="1750"/>
      <c r="Q85" s="1751"/>
      <c r="R85" s="1749"/>
      <c r="S85" s="1812"/>
      <c r="T85" s="1812"/>
      <c r="U85" s="1812"/>
      <c r="V85" s="1750"/>
      <c r="W85" s="1750"/>
      <c r="X85" s="1751"/>
      <c r="Y85" s="1584"/>
      <c r="Z85" s="1584"/>
      <c r="AA85" s="1584"/>
      <c r="AB85" s="1584"/>
    </row>
    <row r="86" spans="2:28" ht="13.5">
      <c r="B86" s="1695">
        <v>8</v>
      </c>
      <c r="C86" s="1696" t="s">
        <v>830</v>
      </c>
      <c r="D86" s="1749"/>
      <c r="E86" s="1750"/>
      <c r="F86" s="1750"/>
      <c r="G86" s="1750"/>
      <c r="H86" s="1750"/>
      <c r="I86" s="1750"/>
      <c r="J86" s="1751"/>
      <c r="K86" s="1749"/>
      <c r="L86" s="1750"/>
      <c r="M86" s="1750"/>
      <c r="N86" s="1750"/>
      <c r="O86" s="1750"/>
      <c r="P86" s="1750"/>
      <c r="Q86" s="1751"/>
      <c r="R86" s="1749"/>
      <c r="S86" s="1812"/>
      <c r="T86" s="1812"/>
      <c r="U86" s="1812"/>
      <c r="V86" s="1750"/>
      <c r="W86" s="1750"/>
      <c r="X86" s="1751"/>
      <c r="Y86" s="1584"/>
      <c r="Z86" s="1584"/>
      <c r="AA86" s="1584"/>
      <c r="AB86" s="1584"/>
    </row>
    <row r="87" spans="2:28" ht="14.25" thickBot="1">
      <c r="B87" s="1697">
        <v>9</v>
      </c>
      <c r="C87" s="1698" t="s">
        <v>656</v>
      </c>
      <c r="D87" s="1752"/>
      <c r="E87" s="1753"/>
      <c r="F87" s="1753"/>
      <c r="G87" s="1753"/>
      <c r="H87" s="1753"/>
      <c r="I87" s="1753"/>
      <c r="J87" s="1754"/>
      <c r="K87" s="1752"/>
      <c r="L87" s="1753"/>
      <c r="M87" s="1753"/>
      <c r="N87" s="1753"/>
      <c r="O87" s="1753"/>
      <c r="P87" s="1753"/>
      <c r="Q87" s="1754"/>
      <c r="R87" s="1752"/>
      <c r="S87" s="1813"/>
      <c r="T87" s="1813"/>
      <c r="U87" s="1813"/>
      <c r="V87" s="1753"/>
      <c r="W87" s="1753"/>
      <c r="X87" s="1754"/>
      <c r="Y87" s="1584"/>
      <c r="Z87" s="1584"/>
      <c r="AA87" s="1584"/>
      <c r="AB87" s="1584"/>
    </row>
  </sheetData>
  <sheetProtection algorithmName="SHA-512" hashValue="xiD7MvOKpObrIF1/PoRiRxypdnGDeMbOxndj1cqeXwpyDPJ/z7kTIObFiouZsqWXhJb9ezt90rWLdlokvQT0Vw==" saltValue="oGxuo9WLvihU1E+YsezaFw==" spinCount="100000" sheet="1" objects="1" scenarios="1" formatRows="0"/>
  <sortState xmlns:xlrd2="http://schemas.microsoft.com/office/spreadsheetml/2017/richdata2" ref="C11:DK53">
    <sortCondition ref="C11:C53"/>
  </sortState>
  <mergeCells count="76">
    <mergeCell ref="CH5:CN5"/>
    <mergeCell ref="BT5:BZ5"/>
    <mergeCell ref="CA5:CG5"/>
    <mergeCell ref="CA6:CG6"/>
    <mergeCell ref="CA7:CG7"/>
    <mergeCell ref="BT9:BZ9"/>
    <mergeCell ref="BT7:BZ7"/>
    <mergeCell ref="CH9:CN9"/>
    <mergeCell ref="CH7:CN7"/>
    <mergeCell ref="CH6:CN6"/>
    <mergeCell ref="CA9:CG9"/>
    <mergeCell ref="DC5:DI8"/>
    <mergeCell ref="DJ5:DJ8"/>
    <mergeCell ref="DK4:DK8"/>
    <mergeCell ref="BM4:DJ4"/>
    <mergeCell ref="DK9:DK10"/>
    <mergeCell ref="CO9:CU9"/>
    <mergeCell ref="CV9:DB9"/>
    <mergeCell ref="DC9:DI9"/>
    <mergeCell ref="DJ9:DJ10"/>
    <mergeCell ref="CO6:CU6"/>
    <mergeCell ref="CV6:DB6"/>
    <mergeCell ref="BM7:BS7"/>
    <mergeCell ref="CO7:CU7"/>
    <mergeCell ref="CV7:DB7"/>
    <mergeCell ref="BM6:BS6"/>
    <mergeCell ref="BT6:BZ6"/>
    <mergeCell ref="D78:J78"/>
    <mergeCell ref="K78:Q78"/>
    <mergeCell ref="R78:X78"/>
    <mergeCell ref="BM9:BS9"/>
    <mergeCell ref="D9:J9"/>
    <mergeCell ref="K9:Q9"/>
    <mergeCell ref="AF9:AL9"/>
    <mergeCell ref="K16:Q16"/>
    <mergeCell ref="D16:J16"/>
    <mergeCell ref="R16:X16"/>
    <mergeCell ref="CV5:DB5"/>
    <mergeCell ref="AM5:AR5"/>
    <mergeCell ref="AS5:AY5"/>
    <mergeCell ref="AZ5:BF5"/>
    <mergeCell ref="D5:J5"/>
    <mergeCell ref="K5:Q5"/>
    <mergeCell ref="R5:X5"/>
    <mergeCell ref="Y5:AE5"/>
    <mergeCell ref="AF5:AL5"/>
    <mergeCell ref="BG5:BK8"/>
    <mergeCell ref="BL5:BL8"/>
    <mergeCell ref="BM5:BS5"/>
    <mergeCell ref="CO5:CU5"/>
    <mergeCell ref="D6:J6"/>
    <mergeCell ref="K6:Q6"/>
    <mergeCell ref="R6:X6"/>
    <mergeCell ref="Y6:AE6"/>
    <mergeCell ref="AF6:AL6"/>
    <mergeCell ref="D7:J7"/>
    <mergeCell ref="K7:Q7"/>
    <mergeCell ref="R7:X7"/>
    <mergeCell ref="Y7:AE7"/>
    <mergeCell ref="AF7:AL7"/>
    <mergeCell ref="DG2:DJ2"/>
    <mergeCell ref="BG9:BK9"/>
    <mergeCell ref="BL9:BL10"/>
    <mergeCell ref="AM6:AR6"/>
    <mergeCell ref="AS6:AY6"/>
    <mergeCell ref="AZ6:BF6"/>
    <mergeCell ref="AM7:AR7"/>
    <mergeCell ref="AS7:AY7"/>
    <mergeCell ref="AZ7:BF7"/>
    <mergeCell ref="AM9:AR9"/>
    <mergeCell ref="AS9:AY9"/>
    <mergeCell ref="AZ9:BF9"/>
    <mergeCell ref="D3:DJ3"/>
    <mergeCell ref="D4:BL4"/>
    <mergeCell ref="R9:X9"/>
    <mergeCell ref="Y9:AE9"/>
  </mergeCells>
  <phoneticPr fontId="12" type="noConversion"/>
  <printOptions horizontalCentered="1"/>
  <pageMargins left="0.19685039370078741" right="0.31496062992125984" top="0.59055118110236227" bottom="0.39370078740157483" header="0.31496062992125984" footer="0.31496062992125984"/>
  <pageSetup paperSize="9" scale="42" orientation="landscape" horizontalDpi="4294967293" verticalDpi="4294967293" r:id="rId1"/>
  <headerFooter alignWithMargins="0">
    <oddFooter>&amp;L&amp;7CEA - arkusz organizacyjny na rok szkolny 2022/2023    nr teczki: &amp;F</oddFooter>
  </headerFooter>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1100-000000000000}">
          <x14:formula1>
            <xm:f>słownik!$A$2:$A$148</xm:f>
          </x14:formula1>
          <xm:sqref>C54:C76</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Arkusz14">
    <tabColor rgb="FF92D050"/>
    <pageSetUpPr fitToPage="1"/>
  </sheetPr>
  <dimension ref="A1:V46"/>
  <sheetViews>
    <sheetView showGridLines="0" view="pageBreakPreview" zoomScale="86" zoomScaleNormal="90" zoomScaleSheetLayoutView="86" workbookViewId="0">
      <selection activeCell="R4" sqref="R4"/>
    </sheetView>
  </sheetViews>
  <sheetFormatPr defaultRowHeight="12.75"/>
  <cols>
    <col min="1" max="1" width="3" customWidth="1"/>
    <col min="2" max="2" width="22" customWidth="1"/>
    <col min="3" max="3" width="12" customWidth="1"/>
    <col min="4" max="15" width="6.7109375" customWidth="1"/>
    <col min="16" max="16" width="12" customWidth="1"/>
    <col min="17" max="19" width="9.140625" customWidth="1"/>
  </cols>
  <sheetData>
    <row r="1" spans="2:22" ht="32.25" customHeight="1">
      <c r="B1" s="536"/>
      <c r="C1" s="536"/>
      <c r="D1" s="536"/>
      <c r="E1" s="536"/>
      <c r="F1" s="536"/>
      <c r="G1" s="536"/>
      <c r="H1" s="536"/>
      <c r="I1" s="536"/>
      <c r="J1" s="536"/>
      <c r="K1" s="536"/>
      <c r="L1" s="536"/>
      <c r="M1" s="536"/>
      <c r="N1" s="536"/>
      <c r="O1" s="536"/>
      <c r="P1" s="536"/>
    </row>
    <row r="2" spans="2:22" ht="27.75" customHeight="1">
      <c r="B2" s="462" t="str">
        <f>wizyt!C3</f>
        <v>??</v>
      </c>
      <c r="C2" s="429"/>
      <c r="D2" s="431"/>
      <c r="E2" s="431"/>
      <c r="F2" s="431"/>
      <c r="G2" s="431"/>
      <c r="H2" s="431"/>
      <c r="I2" s="431"/>
      <c r="J2" s="431"/>
      <c r="K2" s="445"/>
      <c r="L2" s="446" t="s">
        <v>995</v>
      </c>
      <c r="M2" s="1191" t="str">
        <f>wizyt!H3</f>
        <v>2022/2023</v>
      </c>
      <c r="N2" s="445"/>
      <c r="O2" s="431"/>
      <c r="P2" s="453"/>
    </row>
    <row r="3" spans="2:22" ht="27.75" customHeight="1" thickBot="1">
      <c r="B3" s="1192"/>
      <c r="C3" s="1192"/>
      <c r="D3" s="2739" t="s">
        <v>28</v>
      </c>
      <c r="E3" s="2739"/>
      <c r="F3" s="2739"/>
      <c r="G3" s="2739"/>
      <c r="H3" s="2739"/>
      <c r="I3" s="2739"/>
      <c r="J3" s="2739"/>
      <c r="K3" s="2739"/>
      <c r="L3" s="2739"/>
      <c r="M3" s="2739"/>
      <c r="N3" s="1540" t="str">
        <f>wizyt!$B$1</f>
        <v/>
      </c>
      <c r="O3" s="1948" t="str">
        <f>wizyt!$D$1</f>
        <v>.</v>
      </c>
      <c r="P3" s="1948"/>
    </row>
    <row r="4" spans="2:22" ht="24.95" customHeight="1" thickBot="1">
      <c r="B4" s="2740" t="s">
        <v>306</v>
      </c>
      <c r="C4" s="2741"/>
      <c r="D4" s="2759" t="s">
        <v>322</v>
      </c>
      <c r="E4" s="2760"/>
      <c r="F4" s="2760"/>
      <c r="G4" s="2760"/>
      <c r="H4" s="2760"/>
      <c r="I4" s="2760"/>
      <c r="J4" s="2761"/>
      <c r="K4" s="2762" t="s">
        <v>323</v>
      </c>
      <c r="L4" s="2763"/>
      <c r="M4" s="2763"/>
      <c r="N4" s="2763"/>
      <c r="O4" s="2761"/>
      <c r="P4" s="1126"/>
    </row>
    <row r="5" spans="2:22" ht="24.95" customHeight="1">
      <c r="B5" s="2764" t="s">
        <v>263</v>
      </c>
      <c r="C5" s="2772" t="s">
        <v>25</v>
      </c>
      <c r="D5" s="2766" t="s">
        <v>4</v>
      </c>
      <c r="E5" s="2766" t="s">
        <v>5</v>
      </c>
      <c r="F5" s="2766" t="s">
        <v>6</v>
      </c>
      <c r="G5" s="2766" t="s">
        <v>8</v>
      </c>
      <c r="H5" s="2766" t="s">
        <v>7</v>
      </c>
      <c r="I5" s="2766" t="s">
        <v>9</v>
      </c>
      <c r="J5" s="2768" t="s">
        <v>29</v>
      </c>
      <c r="K5" s="2770" t="s">
        <v>4</v>
      </c>
      <c r="L5" s="2766" t="s">
        <v>5</v>
      </c>
      <c r="M5" s="2766" t="s">
        <v>6</v>
      </c>
      <c r="N5" s="2766" t="s">
        <v>8</v>
      </c>
      <c r="O5" s="2768" t="s">
        <v>29</v>
      </c>
      <c r="P5" s="1028"/>
    </row>
    <row r="6" spans="2:22" ht="24" customHeight="1" thickBot="1">
      <c r="B6" s="2765"/>
      <c r="C6" s="2773"/>
      <c r="D6" s="2767"/>
      <c r="E6" s="2767"/>
      <c r="F6" s="2767"/>
      <c r="G6" s="2767"/>
      <c r="H6" s="2767"/>
      <c r="I6" s="2767"/>
      <c r="J6" s="2769"/>
      <c r="K6" s="2771"/>
      <c r="L6" s="2767"/>
      <c r="M6" s="2767"/>
      <c r="N6" s="2767"/>
      <c r="O6" s="2769"/>
      <c r="P6" s="1128"/>
      <c r="V6" s="931"/>
    </row>
    <row r="7" spans="2:22" s="440" customFormat="1" ht="12.95" customHeight="1">
      <c r="B7" s="2744" t="s">
        <v>247</v>
      </c>
      <c r="C7" s="2745"/>
      <c r="D7" s="972"/>
      <c r="E7" s="972"/>
      <c r="F7" s="972"/>
      <c r="G7" s="972"/>
      <c r="H7" s="972"/>
      <c r="I7" s="972"/>
      <c r="J7" s="973">
        <f t="shared" ref="J7:J27" si="0">SUM(D7:I7)</f>
        <v>0</v>
      </c>
      <c r="K7" s="1025"/>
      <c r="L7" s="972"/>
      <c r="M7" s="972"/>
      <c r="N7" s="972"/>
      <c r="O7" s="973">
        <f t="shared" ref="O7:O27" si="1">SUM(K7:N7)</f>
        <v>0</v>
      </c>
      <c r="P7" s="974">
        <f t="shared" ref="P7:P27" si="2">J7+O7</f>
        <v>0</v>
      </c>
      <c r="Q7" s="522"/>
      <c r="V7" s="931"/>
    </row>
    <row r="8" spans="2:22" ht="12.95" customHeight="1">
      <c r="B8" s="2744" t="s">
        <v>251</v>
      </c>
      <c r="C8" s="2745"/>
      <c r="D8" s="972"/>
      <c r="E8" s="972"/>
      <c r="F8" s="972"/>
      <c r="G8" s="972"/>
      <c r="H8" s="972"/>
      <c r="I8" s="972"/>
      <c r="J8" s="973">
        <f t="shared" si="0"/>
        <v>0</v>
      </c>
      <c r="K8" s="1025"/>
      <c r="L8" s="972"/>
      <c r="M8" s="972"/>
      <c r="N8" s="972"/>
      <c r="O8" s="973">
        <f t="shared" si="1"/>
        <v>0</v>
      </c>
      <c r="P8" s="975">
        <f t="shared" si="2"/>
        <v>0</v>
      </c>
      <c r="Q8" s="522"/>
      <c r="R8" s="440"/>
      <c r="S8" s="440"/>
      <c r="T8" s="440"/>
      <c r="V8" s="931"/>
    </row>
    <row r="9" spans="2:22" ht="12.95" customHeight="1">
      <c r="B9" s="2744" t="s">
        <v>258</v>
      </c>
      <c r="C9" s="2745"/>
      <c r="D9" s="972"/>
      <c r="E9" s="972"/>
      <c r="F9" s="972"/>
      <c r="G9" s="972"/>
      <c r="H9" s="972"/>
      <c r="I9" s="972"/>
      <c r="J9" s="973">
        <f t="shared" si="0"/>
        <v>0</v>
      </c>
      <c r="K9" s="1025"/>
      <c r="L9" s="972"/>
      <c r="M9" s="972"/>
      <c r="N9" s="972"/>
      <c r="O9" s="973">
        <f t="shared" si="1"/>
        <v>0</v>
      </c>
      <c r="P9" s="975">
        <f t="shared" si="2"/>
        <v>0</v>
      </c>
      <c r="Q9" s="522"/>
      <c r="R9" s="440"/>
      <c r="S9" s="440"/>
      <c r="T9" s="440"/>
      <c r="V9" s="931"/>
    </row>
    <row r="10" spans="2:22" ht="12.95" customHeight="1">
      <c r="B10" s="2744" t="s">
        <v>254</v>
      </c>
      <c r="C10" s="2745"/>
      <c r="D10" s="972"/>
      <c r="E10" s="972"/>
      <c r="F10" s="972"/>
      <c r="G10" s="972"/>
      <c r="H10" s="972"/>
      <c r="I10" s="972"/>
      <c r="J10" s="973">
        <f t="shared" si="0"/>
        <v>0</v>
      </c>
      <c r="K10" s="1025"/>
      <c r="L10" s="972"/>
      <c r="M10" s="972"/>
      <c r="N10" s="972"/>
      <c r="O10" s="973">
        <f t="shared" si="1"/>
        <v>0</v>
      </c>
      <c r="P10" s="975">
        <f t="shared" si="2"/>
        <v>0</v>
      </c>
      <c r="Q10" s="522"/>
      <c r="R10" s="440"/>
      <c r="S10" s="440"/>
      <c r="T10" s="440"/>
      <c r="V10" s="931"/>
    </row>
    <row r="11" spans="2:22" ht="12.95" customHeight="1">
      <c r="B11" s="2744" t="s">
        <v>532</v>
      </c>
      <c r="C11" s="2745"/>
      <c r="D11" s="972"/>
      <c r="E11" s="972"/>
      <c r="F11" s="972"/>
      <c r="G11" s="972"/>
      <c r="H11" s="972"/>
      <c r="I11" s="972"/>
      <c r="J11" s="973">
        <f t="shared" si="0"/>
        <v>0</v>
      </c>
      <c r="K11" s="1025"/>
      <c r="L11" s="972"/>
      <c r="M11" s="972"/>
      <c r="N11" s="972"/>
      <c r="O11" s="973">
        <f t="shared" si="1"/>
        <v>0</v>
      </c>
      <c r="P11" s="975">
        <f t="shared" si="2"/>
        <v>0</v>
      </c>
      <c r="Q11" s="522"/>
      <c r="R11" s="440"/>
      <c r="S11" s="440"/>
      <c r="T11" s="440"/>
      <c r="V11" s="931"/>
    </row>
    <row r="12" spans="2:22" ht="12.95" customHeight="1">
      <c r="B12" s="2744" t="s">
        <v>248</v>
      </c>
      <c r="C12" s="2745"/>
      <c r="D12" s="972"/>
      <c r="E12" s="972"/>
      <c r="F12" s="972"/>
      <c r="G12" s="972"/>
      <c r="H12" s="972"/>
      <c r="I12" s="972"/>
      <c r="J12" s="973">
        <f t="shared" si="0"/>
        <v>0</v>
      </c>
      <c r="K12" s="1025"/>
      <c r="L12" s="972"/>
      <c r="M12" s="972"/>
      <c r="N12" s="972"/>
      <c r="O12" s="973">
        <f t="shared" si="1"/>
        <v>0</v>
      </c>
      <c r="P12" s="975">
        <f t="shared" si="2"/>
        <v>0</v>
      </c>
      <c r="Q12" s="522"/>
      <c r="R12" s="440"/>
      <c r="S12" s="440"/>
      <c r="T12" s="440"/>
      <c r="V12" s="931"/>
    </row>
    <row r="13" spans="2:22" ht="12.95" customHeight="1">
      <c r="B13" s="2744" t="s">
        <v>533</v>
      </c>
      <c r="C13" s="2745"/>
      <c r="D13" s="972"/>
      <c r="E13" s="972"/>
      <c r="F13" s="972"/>
      <c r="G13" s="972"/>
      <c r="H13" s="972"/>
      <c r="I13" s="972"/>
      <c r="J13" s="973">
        <f t="shared" si="0"/>
        <v>0</v>
      </c>
      <c r="K13" s="1025"/>
      <c r="L13" s="972"/>
      <c r="M13" s="972"/>
      <c r="N13" s="972"/>
      <c r="O13" s="973">
        <f t="shared" si="1"/>
        <v>0</v>
      </c>
      <c r="P13" s="975">
        <f t="shared" si="2"/>
        <v>0</v>
      </c>
      <c r="Q13" s="522"/>
      <c r="R13" s="440"/>
      <c r="S13" s="440"/>
      <c r="T13" s="440"/>
      <c r="V13" s="931"/>
    </row>
    <row r="14" spans="2:22" ht="12.95" customHeight="1">
      <c r="B14" s="2744" t="s">
        <v>256</v>
      </c>
      <c r="C14" s="2745"/>
      <c r="D14" s="976"/>
      <c r="E14" s="976"/>
      <c r="F14" s="976"/>
      <c r="G14" s="976"/>
      <c r="H14" s="976"/>
      <c r="I14" s="976"/>
      <c r="J14" s="973">
        <f t="shared" si="0"/>
        <v>0</v>
      </c>
      <c r="K14" s="1026"/>
      <c r="L14" s="976"/>
      <c r="M14" s="976"/>
      <c r="N14" s="976"/>
      <c r="O14" s="973">
        <f t="shared" si="1"/>
        <v>0</v>
      </c>
      <c r="P14" s="975">
        <f t="shared" si="2"/>
        <v>0</v>
      </c>
      <c r="Q14" s="521"/>
      <c r="R14" s="440"/>
      <c r="V14" s="931"/>
    </row>
    <row r="15" spans="2:22" ht="12.95" customHeight="1">
      <c r="B15" s="2744" t="s">
        <v>347</v>
      </c>
      <c r="C15" s="2745"/>
      <c r="D15" s="976"/>
      <c r="E15" s="976"/>
      <c r="F15" s="976"/>
      <c r="G15" s="976"/>
      <c r="H15" s="976"/>
      <c r="I15" s="976"/>
      <c r="J15" s="973">
        <f t="shared" si="0"/>
        <v>0</v>
      </c>
      <c r="K15" s="1026"/>
      <c r="L15" s="976"/>
      <c r="M15" s="976"/>
      <c r="N15" s="976"/>
      <c r="O15" s="973">
        <f t="shared" si="1"/>
        <v>0</v>
      </c>
      <c r="P15" s="975">
        <f t="shared" si="2"/>
        <v>0</v>
      </c>
      <c r="Q15" s="521"/>
      <c r="R15" s="440"/>
      <c r="V15" s="931"/>
    </row>
    <row r="16" spans="2:22" ht="12.95" customHeight="1">
      <c r="B16" s="2744" t="s">
        <v>253</v>
      </c>
      <c r="C16" s="2745"/>
      <c r="D16" s="976"/>
      <c r="E16" s="976"/>
      <c r="F16" s="976"/>
      <c r="G16" s="976"/>
      <c r="H16" s="976"/>
      <c r="I16" s="976"/>
      <c r="J16" s="973">
        <f t="shared" si="0"/>
        <v>0</v>
      </c>
      <c r="K16" s="1026"/>
      <c r="L16" s="976"/>
      <c r="M16" s="976"/>
      <c r="N16" s="976"/>
      <c r="O16" s="973">
        <f t="shared" si="1"/>
        <v>0</v>
      </c>
      <c r="P16" s="975">
        <f t="shared" si="2"/>
        <v>0</v>
      </c>
      <c r="Q16" s="521"/>
      <c r="R16" s="440"/>
      <c r="V16" s="931"/>
    </row>
    <row r="17" spans="2:22" ht="12.95" customHeight="1">
      <c r="B17" s="2744" t="s">
        <v>255</v>
      </c>
      <c r="C17" s="2745"/>
      <c r="D17" s="976"/>
      <c r="E17" s="976"/>
      <c r="F17" s="976"/>
      <c r="G17" s="976"/>
      <c r="H17" s="976"/>
      <c r="I17" s="977"/>
      <c r="J17" s="973">
        <f t="shared" si="0"/>
        <v>0</v>
      </c>
      <c r="K17" s="1026"/>
      <c r="L17" s="976"/>
      <c r="M17" s="976"/>
      <c r="N17" s="976"/>
      <c r="O17" s="973">
        <f t="shared" si="1"/>
        <v>0</v>
      </c>
      <c r="P17" s="975">
        <f t="shared" si="2"/>
        <v>0</v>
      </c>
      <c r="Q17" s="521"/>
      <c r="R17" s="440"/>
      <c r="V17" s="931"/>
    </row>
    <row r="18" spans="2:22" ht="12.95" customHeight="1">
      <c r="B18" s="2744" t="s">
        <v>246</v>
      </c>
      <c r="C18" s="2745"/>
      <c r="D18" s="976"/>
      <c r="E18" s="976"/>
      <c r="F18" s="976"/>
      <c r="G18" s="976"/>
      <c r="H18" s="976"/>
      <c r="I18" s="977"/>
      <c r="J18" s="973">
        <f t="shared" si="0"/>
        <v>0</v>
      </c>
      <c r="K18" s="1026"/>
      <c r="L18" s="976"/>
      <c r="M18" s="976"/>
      <c r="N18" s="976"/>
      <c r="O18" s="973">
        <f t="shared" si="1"/>
        <v>0</v>
      </c>
      <c r="P18" s="975">
        <f t="shared" si="2"/>
        <v>0</v>
      </c>
      <c r="Q18" s="521"/>
      <c r="R18" s="440"/>
      <c r="V18" s="931"/>
    </row>
    <row r="19" spans="2:22" ht="12.95" customHeight="1">
      <c r="B19" s="2744" t="s">
        <v>262</v>
      </c>
      <c r="C19" s="2745"/>
      <c r="D19" s="976"/>
      <c r="E19" s="976"/>
      <c r="F19" s="976"/>
      <c r="G19" s="976"/>
      <c r="H19" s="976"/>
      <c r="I19" s="977"/>
      <c r="J19" s="973">
        <f t="shared" si="0"/>
        <v>0</v>
      </c>
      <c r="K19" s="1026"/>
      <c r="L19" s="976"/>
      <c r="M19" s="976"/>
      <c r="N19" s="977"/>
      <c r="O19" s="973">
        <f t="shared" si="1"/>
        <v>0</v>
      </c>
      <c r="P19" s="975">
        <f t="shared" si="2"/>
        <v>0</v>
      </c>
      <c r="Q19" s="521"/>
      <c r="R19" s="440"/>
      <c r="V19" s="931"/>
    </row>
    <row r="20" spans="2:22" ht="12.95" customHeight="1">
      <c r="B20" s="2744" t="s">
        <v>260</v>
      </c>
      <c r="C20" s="2745"/>
      <c r="D20" s="976"/>
      <c r="E20" s="976"/>
      <c r="F20" s="976"/>
      <c r="G20" s="976"/>
      <c r="H20" s="976"/>
      <c r="I20" s="977"/>
      <c r="J20" s="973">
        <f t="shared" si="0"/>
        <v>0</v>
      </c>
      <c r="K20" s="1026"/>
      <c r="L20" s="976"/>
      <c r="M20" s="976"/>
      <c r="N20" s="977"/>
      <c r="O20" s="973">
        <f t="shared" si="1"/>
        <v>0</v>
      </c>
      <c r="P20" s="975">
        <f t="shared" si="2"/>
        <v>0</v>
      </c>
      <c r="Q20" s="521"/>
      <c r="R20" s="440"/>
      <c r="V20" s="931"/>
    </row>
    <row r="21" spans="2:22" ht="12.95" customHeight="1">
      <c r="B21" s="2744" t="s">
        <v>534</v>
      </c>
      <c r="C21" s="2745"/>
      <c r="D21" s="976"/>
      <c r="E21" s="976"/>
      <c r="F21" s="976"/>
      <c r="G21" s="976"/>
      <c r="H21" s="976"/>
      <c r="I21" s="977"/>
      <c r="J21" s="973">
        <f t="shared" si="0"/>
        <v>0</v>
      </c>
      <c r="K21" s="1026"/>
      <c r="L21" s="976"/>
      <c r="M21" s="976"/>
      <c r="N21" s="977"/>
      <c r="O21" s="973">
        <f t="shared" si="1"/>
        <v>0</v>
      </c>
      <c r="P21" s="975">
        <f t="shared" si="2"/>
        <v>0</v>
      </c>
      <c r="Q21" s="521"/>
      <c r="R21" s="440"/>
      <c r="V21" s="931"/>
    </row>
    <row r="22" spans="2:22" ht="12.95" customHeight="1">
      <c r="B22" s="2744" t="s">
        <v>257</v>
      </c>
      <c r="C22" s="2745"/>
      <c r="D22" s="976"/>
      <c r="E22" s="976"/>
      <c r="F22" s="976"/>
      <c r="G22" s="976"/>
      <c r="H22" s="976"/>
      <c r="I22" s="977"/>
      <c r="J22" s="973">
        <f t="shared" si="0"/>
        <v>0</v>
      </c>
      <c r="K22" s="1026"/>
      <c r="L22" s="976"/>
      <c r="M22" s="976"/>
      <c r="N22" s="977"/>
      <c r="O22" s="973">
        <f t="shared" si="1"/>
        <v>0</v>
      </c>
      <c r="P22" s="975">
        <f t="shared" si="2"/>
        <v>0</v>
      </c>
      <c r="Q22" s="521"/>
      <c r="R22" s="440"/>
      <c r="V22" s="931"/>
    </row>
    <row r="23" spans="2:22" ht="12.95" customHeight="1">
      <c r="B23" s="2744" t="s">
        <v>250</v>
      </c>
      <c r="C23" s="2745"/>
      <c r="D23" s="976"/>
      <c r="E23" s="976"/>
      <c r="F23" s="976"/>
      <c r="G23" s="976"/>
      <c r="H23" s="976"/>
      <c r="I23" s="977"/>
      <c r="J23" s="973">
        <f t="shared" si="0"/>
        <v>0</v>
      </c>
      <c r="K23" s="1026"/>
      <c r="L23" s="976"/>
      <c r="M23" s="976"/>
      <c r="N23" s="977"/>
      <c r="O23" s="973">
        <f t="shared" si="1"/>
        <v>0</v>
      </c>
      <c r="P23" s="975">
        <f t="shared" si="2"/>
        <v>0</v>
      </c>
      <c r="Q23" s="521"/>
      <c r="R23" s="440"/>
      <c r="V23" s="931"/>
    </row>
    <row r="24" spans="2:22" ht="12.95" customHeight="1">
      <c r="B24" s="2744" t="s">
        <v>259</v>
      </c>
      <c r="C24" s="2745"/>
      <c r="D24" s="976"/>
      <c r="E24" s="976"/>
      <c r="F24" s="976"/>
      <c r="G24" s="976"/>
      <c r="H24" s="976"/>
      <c r="I24" s="977"/>
      <c r="J24" s="973">
        <f t="shared" si="0"/>
        <v>0</v>
      </c>
      <c r="K24" s="1026"/>
      <c r="L24" s="976"/>
      <c r="M24" s="976"/>
      <c r="N24" s="977"/>
      <c r="O24" s="973">
        <f t="shared" si="1"/>
        <v>0</v>
      </c>
      <c r="P24" s="975">
        <f t="shared" si="2"/>
        <v>0</v>
      </c>
      <c r="Q24" s="521"/>
      <c r="R24" s="440"/>
      <c r="V24" s="931"/>
    </row>
    <row r="25" spans="2:22" ht="12.95" customHeight="1">
      <c r="B25" s="2744" t="s">
        <v>261</v>
      </c>
      <c r="C25" s="2745"/>
      <c r="D25" s="976"/>
      <c r="E25" s="976"/>
      <c r="F25" s="976"/>
      <c r="G25" s="976"/>
      <c r="H25" s="976"/>
      <c r="I25" s="977"/>
      <c r="J25" s="973">
        <f t="shared" si="0"/>
        <v>0</v>
      </c>
      <c r="K25" s="1026"/>
      <c r="L25" s="976"/>
      <c r="M25" s="976"/>
      <c r="N25" s="977"/>
      <c r="O25" s="973">
        <f t="shared" si="1"/>
        <v>0</v>
      </c>
      <c r="P25" s="975">
        <f t="shared" si="2"/>
        <v>0</v>
      </c>
      <c r="Q25" s="521"/>
      <c r="R25" s="440"/>
      <c r="V25" s="931"/>
    </row>
    <row r="26" spans="2:22" ht="12.95" customHeight="1">
      <c r="B26" s="2744" t="s">
        <v>535</v>
      </c>
      <c r="C26" s="2745"/>
      <c r="D26" s="976"/>
      <c r="E26" s="976"/>
      <c r="F26" s="976"/>
      <c r="G26" s="976"/>
      <c r="H26" s="976"/>
      <c r="I26" s="977"/>
      <c r="J26" s="973">
        <f t="shared" si="0"/>
        <v>0</v>
      </c>
      <c r="K26" s="1026"/>
      <c r="L26" s="976"/>
      <c r="M26" s="976"/>
      <c r="N26" s="977"/>
      <c r="O26" s="973">
        <f t="shared" si="1"/>
        <v>0</v>
      </c>
      <c r="P26" s="975">
        <f t="shared" si="2"/>
        <v>0</v>
      </c>
      <c r="Q26" s="521"/>
      <c r="R26" s="440"/>
      <c r="V26" s="931"/>
    </row>
    <row r="27" spans="2:22" ht="12.95" customHeight="1">
      <c r="B27" s="2744" t="s">
        <v>252</v>
      </c>
      <c r="C27" s="2745"/>
      <c r="D27" s="976"/>
      <c r="E27" s="976"/>
      <c r="F27" s="976"/>
      <c r="G27" s="976"/>
      <c r="H27" s="976"/>
      <c r="I27" s="977"/>
      <c r="J27" s="973">
        <f t="shared" si="0"/>
        <v>0</v>
      </c>
      <c r="K27" s="1026"/>
      <c r="L27" s="976"/>
      <c r="M27" s="976"/>
      <c r="N27" s="977"/>
      <c r="O27" s="973">
        <f t="shared" si="1"/>
        <v>0</v>
      </c>
      <c r="P27" s="978">
        <f t="shared" si="2"/>
        <v>0</v>
      </c>
      <c r="Q27" s="521"/>
      <c r="R27" s="440"/>
      <c r="V27" s="932"/>
    </row>
    <row r="28" spans="2:22" ht="21.75" customHeight="1" thickBot="1">
      <c r="B28" s="2751" t="s">
        <v>525</v>
      </c>
      <c r="C28" s="2752"/>
      <c r="D28" s="979">
        <f t="shared" ref="D28:O28" si="3">SUM(D7:D27)</f>
        <v>0</v>
      </c>
      <c r="E28" s="979">
        <f t="shared" si="3"/>
        <v>0</v>
      </c>
      <c r="F28" s="979">
        <f t="shared" si="3"/>
        <v>0</v>
      </c>
      <c r="G28" s="979">
        <f t="shared" si="3"/>
        <v>0</v>
      </c>
      <c r="H28" s="979">
        <f t="shared" si="3"/>
        <v>0</v>
      </c>
      <c r="I28" s="979">
        <f t="shared" si="3"/>
        <v>0</v>
      </c>
      <c r="J28" s="1024">
        <f>SUM(J7:J27)</f>
        <v>0</v>
      </c>
      <c r="K28" s="1023">
        <f t="shared" si="3"/>
        <v>0</v>
      </c>
      <c r="L28" s="979">
        <f t="shared" si="3"/>
        <v>0</v>
      </c>
      <c r="M28" s="979">
        <f t="shared" si="3"/>
        <v>0</v>
      </c>
      <c r="N28" s="979">
        <f t="shared" si="3"/>
        <v>0</v>
      </c>
      <c r="O28" s="979">
        <f t="shared" si="3"/>
        <v>0</v>
      </c>
      <c r="P28" s="979">
        <f>SUM(P7:P27)</f>
        <v>0</v>
      </c>
      <c r="Q28" s="521"/>
      <c r="R28" s="440"/>
      <c r="V28" s="933"/>
    </row>
    <row r="29" spans="2:22" ht="15.75" customHeight="1" thickBot="1">
      <c r="B29" s="2749" t="s">
        <v>526</v>
      </c>
      <c r="C29" s="2750"/>
      <c r="D29" s="2746"/>
      <c r="E29" s="2747"/>
      <c r="F29" s="2747"/>
      <c r="G29" s="2747"/>
      <c r="H29" s="2747"/>
      <c r="I29" s="2747"/>
      <c r="J29" s="2747"/>
      <c r="K29" s="2747"/>
      <c r="L29" s="2747"/>
      <c r="M29" s="2747"/>
      <c r="N29" s="2747"/>
      <c r="O29" s="2747"/>
      <c r="P29" s="2748"/>
      <c r="Q29" s="521"/>
      <c r="R29" s="440"/>
      <c r="V29" s="933"/>
    </row>
    <row r="30" spans="2:22" ht="12.95" customHeight="1">
      <c r="B30" s="2744" t="s">
        <v>536</v>
      </c>
      <c r="C30" s="2745"/>
      <c r="D30" s="976"/>
      <c r="E30" s="976"/>
      <c r="F30" s="976"/>
      <c r="G30" s="976"/>
      <c r="H30" s="976"/>
      <c r="I30" s="977"/>
      <c r="J30" s="973">
        <f t="shared" ref="J30:J37" si="4">SUM(D30:I30)</f>
        <v>0</v>
      </c>
      <c r="K30" s="1026"/>
      <c r="L30" s="976"/>
      <c r="M30" s="976"/>
      <c r="N30" s="977"/>
      <c r="O30" s="973">
        <f t="shared" ref="O30:O37" si="5">SUM(K30:N30)</f>
        <v>0</v>
      </c>
      <c r="P30" s="974">
        <f t="shared" ref="P30:P37" si="6">J30+O30</f>
        <v>0</v>
      </c>
      <c r="Q30" s="521"/>
      <c r="R30" s="440"/>
      <c r="V30" s="933"/>
    </row>
    <row r="31" spans="2:22" ht="12.95" customHeight="1">
      <c r="B31" s="2742"/>
      <c r="C31" s="2743"/>
      <c r="D31" s="976"/>
      <c r="E31" s="976"/>
      <c r="F31" s="976"/>
      <c r="G31" s="976"/>
      <c r="H31" s="976"/>
      <c r="I31" s="977"/>
      <c r="J31" s="973">
        <f t="shared" si="4"/>
        <v>0</v>
      </c>
      <c r="K31" s="1026"/>
      <c r="L31" s="976"/>
      <c r="M31" s="976"/>
      <c r="N31" s="977"/>
      <c r="O31" s="973">
        <f t="shared" si="5"/>
        <v>0</v>
      </c>
      <c r="P31" s="980">
        <f t="shared" si="6"/>
        <v>0</v>
      </c>
      <c r="Q31" s="521"/>
      <c r="R31" s="440"/>
      <c r="V31" s="933"/>
    </row>
    <row r="32" spans="2:22" ht="12.95" customHeight="1">
      <c r="B32" s="2742"/>
      <c r="C32" s="2743"/>
      <c r="D32" s="976"/>
      <c r="E32" s="976"/>
      <c r="F32" s="976"/>
      <c r="G32" s="976"/>
      <c r="H32" s="976"/>
      <c r="I32" s="977"/>
      <c r="J32" s="973">
        <f t="shared" si="4"/>
        <v>0</v>
      </c>
      <c r="K32" s="1026"/>
      <c r="L32" s="976"/>
      <c r="M32" s="976"/>
      <c r="N32" s="977"/>
      <c r="O32" s="973">
        <f t="shared" si="5"/>
        <v>0</v>
      </c>
      <c r="P32" s="980">
        <f t="shared" si="6"/>
        <v>0</v>
      </c>
      <c r="Q32" s="521"/>
      <c r="R32" s="440"/>
      <c r="V32" s="932"/>
    </row>
    <row r="33" spans="1:22" ht="12.95" customHeight="1">
      <c r="B33" s="2742"/>
      <c r="C33" s="2743"/>
      <c r="D33" s="976"/>
      <c r="E33" s="976"/>
      <c r="F33" s="976"/>
      <c r="G33" s="976"/>
      <c r="H33" s="976"/>
      <c r="I33" s="977"/>
      <c r="J33" s="973">
        <f t="shared" si="4"/>
        <v>0</v>
      </c>
      <c r="K33" s="1026"/>
      <c r="L33" s="976"/>
      <c r="M33" s="976"/>
      <c r="N33" s="977"/>
      <c r="O33" s="973">
        <f t="shared" si="5"/>
        <v>0</v>
      </c>
      <c r="P33" s="980">
        <f t="shared" si="6"/>
        <v>0</v>
      </c>
      <c r="Q33" s="521"/>
      <c r="R33" s="440"/>
      <c r="V33" s="931"/>
    </row>
    <row r="34" spans="1:22" ht="12.95" customHeight="1">
      <c r="B34" s="2742"/>
      <c r="C34" s="2743"/>
      <c r="D34" s="976"/>
      <c r="E34" s="976"/>
      <c r="F34" s="976"/>
      <c r="G34" s="976"/>
      <c r="H34" s="976"/>
      <c r="I34" s="977"/>
      <c r="J34" s="973">
        <f t="shared" si="4"/>
        <v>0</v>
      </c>
      <c r="K34" s="1026"/>
      <c r="L34" s="976"/>
      <c r="M34" s="976"/>
      <c r="N34" s="977"/>
      <c r="O34" s="973">
        <f t="shared" si="5"/>
        <v>0</v>
      </c>
      <c r="P34" s="980">
        <f t="shared" si="6"/>
        <v>0</v>
      </c>
      <c r="Q34" s="521"/>
      <c r="R34" s="440"/>
      <c r="V34" s="931"/>
    </row>
    <row r="35" spans="1:22" ht="12.95" customHeight="1">
      <c r="B35" s="2742"/>
      <c r="C35" s="2743"/>
      <c r="D35" s="976"/>
      <c r="E35" s="976"/>
      <c r="F35" s="976"/>
      <c r="G35" s="976"/>
      <c r="H35" s="976"/>
      <c r="I35" s="977"/>
      <c r="J35" s="973">
        <f t="shared" si="4"/>
        <v>0</v>
      </c>
      <c r="K35" s="1026"/>
      <c r="L35" s="976"/>
      <c r="M35" s="976"/>
      <c r="N35" s="977"/>
      <c r="O35" s="973">
        <f t="shared" si="5"/>
        <v>0</v>
      </c>
      <c r="P35" s="980">
        <f t="shared" si="6"/>
        <v>0</v>
      </c>
      <c r="Q35" s="521"/>
      <c r="R35" s="440"/>
      <c r="V35" s="931"/>
    </row>
    <row r="36" spans="1:22" ht="12.95" customHeight="1">
      <c r="B36" s="2742"/>
      <c r="C36" s="2743"/>
      <c r="D36" s="976"/>
      <c r="E36" s="976"/>
      <c r="F36" s="976"/>
      <c r="G36" s="976"/>
      <c r="H36" s="976"/>
      <c r="I36" s="977"/>
      <c r="J36" s="973">
        <f t="shared" si="4"/>
        <v>0</v>
      </c>
      <c r="K36" s="1026"/>
      <c r="L36" s="976"/>
      <c r="M36" s="976"/>
      <c r="N36" s="977"/>
      <c r="O36" s="973">
        <f t="shared" si="5"/>
        <v>0</v>
      </c>
      <c r="P36" s="980">
        <f t="shared" si="6"/>
        <v>0</v>
      </c>
      <c r="Q36" s="521"/>
      <c r="R36" s="440"/>
      <c r="V36" s="931"/>
    </row>
    <row r="37" spans="1:22" ht="12.95" customHeight="1">
      <c r="B37" s="2742"/>
      <c r="C37" s="2743"/>
      <c r="D37" s="976"/>
      <c r="E37" s="976"/>
      <c r="F37" s="976"/>
      <c r="G37" s="976"/>
      <c r="H37" s="976"/>
      <c r="I37" s="977"/>
      <c r="J37" s="973">
        <f t="shared" si="4"/>
        <v>0</v>
      </c>
      <c r="K37" s="1026"/>
      <c r="L37" s="976"/>
      <c r="M37" s="976"/>
      <c r="N37" s="977"/>
      <c r="O37" s="973">
        <f t="shared" si="5"/>
        <v>0</v>
      </c>
      <c r="P37" s="980">
        <f t="shared" si="6"/>
        <v>0</v>
      </c>
      <c r="Q37" s="521"/>
      <c r="R37" s="440"/>
      <c r="V37" s="931"/>
    </row>
    <row r="38" spans="1:22" ht="16.5" customHeight="1">
      <c r="B38" s="2755" t="s">
        <v>537</v>
      </c>
      <c r="C38" s="2756"/>
      <c r="D38" s="981"/>
      <c r="E38" s="982"/>
      <c r="F38" s="982"/>
      <c r="G38" s="982"/>
      <c r="H38" s="982"/>
      <c r="I38" s="982"/>
      <c r="J38" s="983"/>
      <c r="K38" s="982"/>
      <c r="L38" s="982"/>
      <c r="M38" s="982"/>
      <c r="N38" s="982"/>
      <c r="O38" s="983"/>
      <c r="P38" s="984"/>
      <c r="Q38" s="521"/>
      <c r="R38" s="440"/>
    </row>
    <row r="39" spans="1:22" ht="12.95" customHeight="1">
      <c r="B39" s="2744" t="s">
        <v>300</v>
      </c>
      <c r="C39" s="2745"/>
      <c r="D39" s="976"/>
      <c r="E39" s="976"/>
      <c r="F39" s="976"/>
      <c r="G39" s="976"/>
      <c r="H39" s="976"/>
      <c r="I39" s="977"/>
      <c r="J39" s="973">
        <f>SUM(D39:I39)</f>
        <v>0</v>
      </c>
      <c r="K39" s="1026"/>
      <c r="L39" s="976"/>
      <c r="M39" s="976"/>
      <c r="N39" s="977"/>
      <c r="O39" s="973">
        <f>SUM(K39:N39)</f>
        <v>0</v>
      </c>
      <c r="P39" s="980">
        <f>J39+O39</f>
        <v>0</v>
      </c>
      <c r="Q39" s="521"/>
      <c r="R39" s="440"/>
    </row>
    <row r="40" spans="1:22" ht="12.95" customHeight="1">
      <c r="B40" s="2744" t="s">
        <v>294</v>
      </c>
      <c r="C40" s="2745"/>
      <c r="D40" s="976"/>
      <c r="E40" s="976"/>
      <c r="F40" s="976"/>
      <c r="G40" s="976"/>
      <c r="H40" s="976"/>
      <c r="I40" s="977"/>
      <c r="J40" s="973">
        <f>SUM(D40:I40)</f>
        <v>0</v>
      </c>
      <c r="K40" s="1026"/>
      <c r="L40" s="976"/>
      <c r="M40" s="976"/>
      <c r="N40" s="977"/>
      <c r="O40" s="973">
        <f t="shared" ref="O40:O42" si="7">SUM(K40:N40)</f>
        <v>0</v>
      </c>
      <c r="P40" s="980">
        <f t="shared" ref="P40:P42" si="8">J40+O40</f>
        <v>0</v>
      </c>
      <c r="Q40" s="521"/>
      <c r="R40" s="440"/>
    </row>
    <row r="41" spans="1:22" ht="12.95" customHeight="1">
      <c r="B41" s="2757" t="s">
        <v>841</v>
      </c>
      <c r="C41" s="2758"/>
      <c r="D41" s="1581"/>
      <c r="E41" s="1581"/>
      <c r="F41" s="1581"/>
      <c r="G41" s="1581"/>
      <c r="H41" s="1581"/>
      <c r="I41" s="1582"/>
      <c r="J41" s="973">
        <f>SUM(D41:I41)</f>
        <v>0</v>
      </c>
      <c r="K41" s="1026"/>
      <c r="L41" s="976"/>
      <c r="M41" s="976"/>
      <c r="N41" s="977"/>
      <c r="O41" s="973">
        <f t="shared" ref="O41" si="9">SUM(K41:N41)</f>
        <v>0</v>
      </c>
      <c r="P41" s="980">
        <f t="shared" ref="P41" si="10">J41+O41</f>
        <v>0</v>
      </c>
      <c r="Q41" s="521"/>
      <c r="R41" s="440"/>
    </row>
    <row r="42" spans="1:22" ht="12.95" customHeight="1">
      <c r="B42" s="2742"/>
      <c r="C42" s="2743"/>
      <c r="D42" s="976"/>
      <c r="E42" s="976"/>
      <c r="F42" s="976"/>
      <c r="G42" s="976"/>
      <c r="H42" s="976"/>
      <c r="I42" s="977"/>
      <c r="J42" s="973">
        <f>SUM(D42:I42)</f>
        <v>0</v>
      </c>
      <c r="K42" s="1026"/>
      <c r="L42" s="976"/>
      <c r="M42" s="976"/>
      <c r="N42" s="977"/>
      <c r="O42" s="973">
        <f t="shared" si="7"/>
        <v>0</v>
      </c>
      <c r="P42" s="980">
        <f t="shared" si="8"/>
        <v>0</v>
      </c>
      <c r="Q42" s="521"/>
      <c r="R42" s="440"/>
    </row>
    <row r="43" spans="1:22" ht="12.95" customHeight="1" thickBot="1">
      <c r="B43" s="2753"/>
      <c r="C43" s="2754"/>
      <c r="D43" s="1020"/>
      <c r="E43" s="1020"/>
      <c r="F43" s="1020"/>
      <c r="G43" s="1020"/>
      <c r="H43" s="1020"/>
      <c r="I43" s="1021"/>
      <c r="J43" s="1019">
        <f>SUM(D43:I43)</f>
        <v>0</v>
      </c>
      <c r="K43" s="1249"/>
      <c r="L43" s="1020"/>
      <c r="M43" s="1020"/>
      <c r="N43" s="1021"/>
      <c r="O43" s="1019">
        <f>SUM(K43:N43)</f>
        <v>0</v>
      </c>
      <c r="P43" s="985">
        <f>J43+O43</f>
        <v>0</v>
      </c>
      <c r="Q43" s="521"/>
      <c r="R43" s="440"/>
    </row>
    <row r="45" spans="1:22">
      <c r="A45" s="440"/>
      <c r="B45" s="440"/>
    </row>
    <row r="46" spans="1:22">
      <c r="A46" s="440"/>
      <c r="B46" s="440"/>
    </row>
  </sheetData>
  <sheetProtection algorithmName="SHA-512" hashValue="SlQJHePAYRfH0VsOKIvM4ArkWkrqlVEkND58c1EBneQTCZLcesj7fBkBunTf2yPrlff6Co8AynkUPIJlrLTycg==" saltValue="QQD5fDZp7FEN+qp2yhgPHA==" spinCount="100000" sheet="1" objects="1" scenarios="1" formatRows="0"/>
  <mergeCells count="56">
    <mergeCell ref="D4:J4"/>
    <mergeCell ref="K4:O4"/>
    <mergeCell ref="B5:B6"/>
    <mergeCell ref="D5:D6"/>
    <mergeCell ref="E5:E6"/>
    <mergeCell ref="F5:F6"/>
    <mergeCell ref="O5:O6"/>
    <mergeCell ref="K5:K6"/>
    <mergeCell ref="L5:L6"/>
    <mergeCell ref="N5:N6"/>
    <mergeCell ref="M5:M6"/>
    <mergeCell ref="J5:J6"/>
    <mergeCell ref="C5:C6"/>
    <mergeCell ref="I5:I6"/>
    <mergeCell ref="H5:H6"/>
    <mergeCell ref="G5:G6"/>
    <mergeCell ref="B7:C7"/>
    <mergeCell ref="B8:C8"/>
    <mergeCell ref="B9:C9"/>
    <mergeCell ref="B22:C22"/>
    <mergeCell ref="B11:C11"/>
    <mergeCell ref="B12:C12"/>
    <mergeCell ref="B13:C13"/>
    <mergeCell ref="B14:C14"/>
    <mergeCell ref="B15:C15"/>
    <mergeCell ref="B16:C16"/>
    <mergeCell ref="B17:C17"/>
    <mergeCell ref="B18:C18"/>
    <mergeCell ref="B19:C19"/>
    <mergeCell ref="B20:C20"/>
    <mergeCell ref="B21:C21"/>
    <mergeCell ref="B42:C42"/>
    <mergeCell ref="B43:C43"/>
    <mergeCell ref="B34:C34"/>
    <mergeCell ref="B35:C35"/>
    <mergeCell ref="B36:C36"/>
    <mergeCell ref="B37:C37"/>
    <mergeCell ref="B38:C38"/>
    <mergeCell ref="B39:C39"/>
    <mergeCell ref="B41:C41"/>
    <mergeCell ref="D3:M3"/>
    <mergeCell ref="B4:C4"/>
    <mergeCell ref="B32:C32"/>
    <mergeCell ref="B33:C33"/>
    <mergeCell ref="B40:C40"/>
    <mergeCell ref="D29:P29"/>
    <mergeCell ref="B30:C30"/>
    <mergeCell ref="B31:C31"/>
    <mergeCell ref="B29:C29"/>
    <mergeCell ref="B28:C28"/>
    <mergeCell ref="B26:C26"/>
    <mergeCell ref="B27:C27"/>
    <mergeCell ref="B23:C23"/>
    <mergeCell ref="B24:C24"/>
    <mergeCell ref="B25:C25"/>
    <mergeCell ref="B10:C10"/>
  </mergeCells>
  <printOptions horizontalCentered="1"/>
  <pageMargins left="0.70866141732283472" right="0.70866141732283472" top="0.55118110236220474" bottom="0.55118110236220474" header="0.31496062992125984" footer="0.31496062992125984"/>
  <pageSetup paperSize="9" scale="85" orientation="landscape" r:id="rId1"/>
  <headerFooter>
    <oddFooter>&amp;L&amp;7CEA - arkusz organizacyjny na rok szkolny 2020/2021    nr teczki: &amp;F</oddFooter>
  </headerFooter>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1200-000000000000}">
          <x14:formula1>
            <xm:f>słownik!$B$2:$B$148</xm:f>
          </x14:formula1>
          <xm:sqref>B31:C37 B42:C43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usz4">
    <pageSetUpPr fitToPage="1"/>
  </sheetPr>
  <dimension ref="A1:R178"/>
  <sheetViews>
    <sheetView showGridLines="0" view="pageBreakPreview" zoomScale="90" zoomScaleNormal="100" zoomScaleSheetLayoutView="90" workbookViewId="0">
      <selection activeCell="A47" sqref="A47"/>
    </sheetView>
  </sheetViews>
  <sheetFormatPr defaultColWidth="9.140625" defaultRowHeight="12.75"/>
  <cols>
    <col min="1" max="1" width="30.28515625" style="535" customWidth="1"/>
    <col min="2" max="2" width="22.7109375" style="535" customWidth="1"/>
    <col min="3" max="3" width="2.85546875" style="535" customWidth="1"/>
    <col min="4" max="4" width="20.5703125" style="535" customWidth="1"/>
    <col min="5" max="5" width="3.85546875" style="535" customWidth="1"/>
    <col min="6" max="6" width="26.85546875" style="535" customWidth="1"/>
    <col min="7" max="7" width="7.7109375" style="535" customWidth="1"/>
    <col min="8" max="8" width="2.85546875" style="535" customWidth="1"/>
    <col min="9" max="9" width="15.140625" style="535" customWidth="1"/>
    <col min="10" max="10" width="13.42578125" style="535" customWidth="1"/>
    <col min="11" max="11" width="26.7109375" style="535" customWidth="1"/>
    <col min="12" max="12" width="4.28515625" style="535" customWidth="1"/>
    <col min="13" max="13" width="3.85546875" style="535" customWidth="1"/>
    <col min="14" max="14" width="11.140625" style="535" customWidth="1"/>
    <col min="15" max="15" width="4.140625" style="535" customWidth="1"/>
    <col min="16" max="16" width="4.5703125" style="535" customWidth="1"/>
    <col min="17" max="17" width="11.42578125" style="535" customWidth="1"/>
    <col min="18" max="18" width="3.7109375" style="535" customWidth="1"/>
    <col min="19" max="16384" width="9.140625" style="535"/>
  </cols>
  <sheetData>
    <row r="1" spans="1:18" s="534" customFormat="1" ht="32.25" customHeight="1">
      <c r="A1" s="2182" t="s">
        <v>412</v>
      </c>
      <c r="B1" s="2183"/>
      <c r="C1" s="349"/>
      <c r="D1" s="760" t="s">
        <v>516</v>
      </c>
      <c r="E1" s="349"/>
      <c r="F1" s="2184" t="s">
        <v>173</v>
      </c>
      <c r="G1" s="2185"/>
      <c r="H1" s="349"/>
      <c r="I1" s="350" t="s">
        <v>329</v>
      </c>
      <c r="J1" s="351"/>
      <c r="K1" s="2184" t="s">
        <v>414</v>
      </c>
      <c r="L1" s="2185"/>
      <c r="M1" s="349"/>
      <c r="P1" s="349"/>
    </row>
    <row r="2" spans="1:18" ht="15.75" customHeight="1">
      <c r="A2" s="641"/>
      <c r="B2" s="297"/>
      <c r="C2" s="16"/>
      <c r="D2" s="298"/>
      <c r="E2" s="16"/>
      <c r="F2" s="296"/>
      <c r="G2" s="293"/>
      <c r="H2" s="16"/>
      <c r="I2" s="298"/>
      <c r="J2" s="299"/>
      <c r="K2" s="296"/>
      <c r="L2" s="293"/>
      <c r="M2" s="16"/>
      <c r="P2" s="16"/>
    </row>
    <row r="3" spans="1:18" ht="12.75" customHeight="1">
      <c r="A3" s="763" t="s">
        <v>407</v>
      </c>
      <c r="B3" s="620" t="s">
        <v>408</v>
      </c>
      <c r="C3" s="299"/>
      <c r="D3" s="761" t="s">
        <v>247</v>
      </c>
      <c r="E3" s="299"/>
      <c r="F3" s="641" t="s">
        <v>834</v>
      </c>
      <c r="G3" s="1574" t="s">
        <v>835</v>
      </c>
      <c r="H3" s="16"/>
      <c r="I3" s="298" t="s">
        <v>306</v>
      </c>
      <c r="J3" s="299"/>
      <c r="K3" s="296" t="s">
        <v>156</v>
      </c>
      <c r="L3" s="302" t="s">
        <v>157</v>
      </c>
      <c r="M3" s="16"/>
      <c r="P3" s="16"/>
    </row>
    <row r="4" spans="1:18" ht="12.75" customHeight="1">
      <c r="A4" s="763" t="s">
        <v>560</v>
      </c>
      <c r="B4" s="620" t="s">
        <v>561</v>
      </c>
      <c r="C4" s="299"/>
      <c r="D4" s="761" t="s">
        <v>574</v>
      </c>
      <c r="E4" s="299"/>
      <c r="F4" s="296" t="s">
        <v>172</v>
      </c>
      <c r="G4" s="301" t="s">
        <v>170</v>
      </c>
      <c r="H4" s="16"/>
      <c r="I4" s="298" t="s">
        <v>307</v>
      </c>
      <c r="J4" s="299"/>
      <c r="K4" s="296" t="s">
        <v>148</v>
      </c>
      <c r="L4" s="302" t="s">
        <v>151</v>
      </c>
      <c r="M4" s="16"/>
      <c r="P4" s="16"/>
    </row>
    <row r="5" spans="1:18" ht="12.75" customHeight="1">
      <c r="A5" s="621" t="s">
        <v>242</v>
      </c>
      <c r="B5" s="596" t="s">
        <v>918</v>
      </c>
      <c r="C5" s="299"/>
      <c r="D5" s="761" t="s">
        <v>251</v>
      </c>
      <c r="E5" s="299"/>
      <c r="F5" s="641" t="s">
        <v>189</v>
      </c>
      <c r="G5" s="642" t="s">
        <v>190</v>
      </c>
      <c r="H5" s="16"/>
      <c r="I5" s="298" t="s">
        <v>308</v>
      </c>
      <c r="J5" s="299"/>
      <c r="K5" s="296" t="s">
        <v>147</v>
      </c>
      <c r="L5" s="302" t="s">
        <v>150</v>
      </c>
      <c r="M5" s="16"/>
      <c r="P5" s="16"/>
    </row>
    <row r="6" spans="1:18" ht="12.75" customHeight="1">
      <c r="A6" s="593" t="s">
        <v>175</v>
      </c>
      <c r="B6" s="596" t="s">
        <v>174</v>
      </c>
      <c r="C6" s="299"/>
      <c r="D6" s="761" t="s">
        <v>258</v>
      </c>
      <c r="E6" s="299"/>
      <c r="F6" s="641" t="s">
        <v>422</v>
      </c>
      <c r="G6" s="642" t="s">
        <v>416</v>
      </c>
      <c r="H6" s="16"/>
      <c r="I6" s="298" t="s">
        <v>309</v>
      </c>
      <c r="J6" s="299"/>
      <c r="K6" s="296" t="s">
        <v>152</v>
      </c>
      <c r="L6" s="302" t="s">
        <v>154</v>
      </c>
      <c r="M6" s="16"/>
      <c r="N6" s="16"/>
      <c r="O6" s="16"/>
      <c r="P6" s="16"/>
    </row>
    <row r="7" spans="1:18" ht="12.75" customHeight="1">
      <c r="A7" s="599" t="s">
        <v>546</v>
      </c>
      <c r="B7" s="592" t="s">
        <v>547</v>
      </c>
      <c r="C7" s="299"/>
      <c r="D7" s="761" t="s">
        <v>254</v>
      </c>
      <c r="E7" s="299"/>
      <c r="F7" s="641" t="s">
        <v>709</v>
      </c>
      <c r="G7" s="642" t="s">
        <v>168</v>
      </c>
      <c r="H7" s="16"/>
      <c r="I7" s="298" t="s">
        <v>613</v>
      </c>
      <c r="J7" s="2181" t="s">
        <v>621</v>
      </c>
      <c r="K7" s="296" t="s">
        <v>153</v>
      </c>
      <c r="L7" s="302" t="s">
        <v>155</v>
      </c>
      <c r="M7" s="16"/>
      <c r="O7" s="16"/>
      <c r="P7" s="16"/>
    </row>
    <row r="8" spans="1:18">
      <c r="A8" s="593" t="s">
        <v>143</v>
      </c>
      <c r="B8" s="596" t="s">
        <v>128</v>
      </c>
      <c r="C8" s="299"/>
      <c r="D8" s="761" t="s">
        <v>575</v>
      </c>
      <c r="E8" s="299"/>
      <c r="F8" s="641" t="s">
        <v>423</v>
      </c>
      <c r="G8" s="642" t="s">
        <v>420</v>
      </c>
      <c r="H8" s="16"/>
      <c r="I8" s="298" t="s">
        <v>614</v>
      </c>
      <c r="J8" s="2181"/>
      <c r="K8" s="296" t="s">
        <v>146</v>
      </c>
      <c r="L8" s="302" t="s">
        <v>149</v>
      </c>
      <c r="M8" s="16"/>
      <c r="O8" s="16"/>
      <c r="P8" s="16"/>
      <c r="Q8" s="16"/>
      <c r="R8" s="16"/>
    </row>
    <row r="9" spans="1:18">
      <c r="A9" s="593" t="s">
        <v>67</v>
      </c>
      <c r="B9" s="596" t="s">
        <v>126</v>
      </c>
      <c r="C9" s="299"/>
      <c r="D9" s="761" t="s">
        <v>566</v>
      </c>
      <c r="E9" s="299"/>
      <c r="F9" s="641" t="s">
        <v>593</v>
      </c>
      <c r="G9" s="642" t="s">
        <v>604</v>
      </c>
      <c r="H9" s="16"/>
      <c r="I9" s="298" t="s">
        <v>615</v>
      </c>
      <c r="J9" s="2181"/>
      <c r="K9" s="304"/>
      <c r="L9" s="294"/>
      <c r="M9" s="16"/>
      <c r="O9" s="16"/>
      <c r="P9" s="16"/>
      <c r="Q9" s="16"/>
      <c r="R9" s="16"/>
    </row>
    <row r="10" spans="1:18">
      <c r="A10" s="621" t="s">
        <v>283</v>
      </c>
      <c r="B10" s="596" t="s">
        <v>300</v>
      </c>
      <c r="C10" s="299"/>
      <c r="D10" s="761" t="s">
        <v>565</v>
      </c>
      <c r="E10" s="299"/>
      <c r="F10" s="641" t="s">
        <v>171</v>
      </c>
      <c r="G10" s="642" t="s">
        <v>133</v>
      </c>
      <c r="H10" s="16"/>
      <c r="I10" s="298" t="s">
        <v>616</v>
      </c>
      <c r="J10" s="2181"/>
      <c r="K10" s="16"/>
      <c r="L10" s="16"/>
      <c r="M10" s="16"/>
      <c r="O10" s="16"/>
      <c r="P10" s="16"/>
      <c r="Q10" s="16"/>
      <c r="R10" s="16"/>
    </row>
    <row r="11" spans="1:18" ht="15.75">
      <c r="A11" s="594" t="s">
        <v>667</v>
      </c>
      <c r="B11" s="595" t="s">
        <v>947</v>
      </c>
      <c r="C11" s="299"/>
      <c r="D11" s="761" t="s">
        <v>245</v>
      </c>
      <c r="E11" s="299"/>
      <c r="F11" s="641" t="s">
        <v>424</v>
      </c>
      <c r="G11" s="642" t="s">
        <v>418</v>
      </c>
      <c r="H11" s="16"/>
      <c r="I11" s="298" t="s">
        <v>617</v>
      </c>
      <c r="J11" s="2181"/>
      <c r="K11" s="2184" t="s">
        <v>158</v>
      </c>
      <c r="L11" s="2185"/>
      <c r="M11" s="16"/>
      <c r="O11" s="900"/>
      <c r="P11" s="16"/>
      <c r="Q11" s="752"/>
      <c r="R11" s="752"/>
    </row>
    <row r="12" spans="1:18">
      <c r="A12" s="621" t="s">
        <v>278</v>
      </c>
      <c r="B12" s="596" t="s">
        <v>917</v>
      </c>
      <c r="C12" s="299"/>
      <c r="D12" s="761" t="s">
        <v>576</v>
      </c>
      <c r="E12" s="299"/>
      <c r="F12" s="641" t="s">
        <v>854</v>
      </c>
      <c r="G12" s="642" t="s">
        <v>855</v>
      </c>
      <c r="H12" s="16"/>
      <c r="I12" s="298" t="s">
        <v>618</v>
      </c>
      <c r="J12" s="2181"/>
      <c r="K12" s="296"/>
      <c r="L12" s="293"/>
      <c r="M12" s="16"/>
      <c r="O12" s="900"/>
      <c r="P12" s="16"/>
      <c r="Q12" s="752"/>
      <c r="R12" s="752"/>
    </row>
    <row r="13" spans="1:18" ht="13.5" customHeight="1">
      <c r="A13" s="594" t="s">
        <v>357</v>
      </c>
      <c r="B13" s="595" t="s">
        <v>915</v>
      </c>
      <c r="C13" s="299"/>
      <c r="D13" s="761" t="s">
        <v>248</v>
      </c>
      <c r="E13" s="299"/>
      <c r="F13" s="304"/>
      <c r="G13" s="294"/>
      <c r="H13" s="16"/>
      <c r="I13" s="298" t="s">
        <v>619</v>
      </c>
      <c r="J13" s="2181"/>
      <c r="K13" s="296" t="s">
        <v>161</v>
      </c>
      <c r="L13" s="302" t="s">
        <v>164</v>
      </c>
      <c r="M13" s="16"/>
      <c r="O13" s="900"/>
      <c r="P13" s="16"/>
      <c r="Q13" s="505"/>
      <c r="R13" s="752"/>
    </row>
    <row r="14" spans="1:18" ht="12.75" customHeight="1">
      <c r="A14" s="599" t="s">
        <v>538</v>
      </c>
      <c r="B14" s="592" t="s">
        <v>548</v>
      </c>
      <c r="C14" s="299"/>
      <c r="D14" s="761" t="s">
        <v>578</v>
      </c>
      <c r="E14" s="299"/>
      <c r="F14" s="299"/>
      <c r="G14" s="16"/>
      <c r="H14" s="16"/>
      <c r="I14" s="298" t="s">
        <v>620</v>
      </c>
      <c r="J14" s="2181"/>
      <c r="K14" s="296" t="s">
        <v>160</v>
      </c>
      <c r="L14" s="302" t="s">
        <v>163</v>
      </c>
      <c r="M14" s="16"/>
      <c r="O14" s="900"/>
      <c r="P14" s="16"/>
      <c r="Q14" s="505"/>
      <c r="R14" s="752"/>
    </row>
    <row r="15" spans="1:18" ht="12.75" customHeight="1">
      <c r="A15" s="594" t="s">
        <v>352</v>
      </c>
      <c r="B15" s="595" t="s">
        <v>916</v>
      </c>
      <c r="C15" s="299"/>
      <c r="D15" s="761" t="s">
        <v>577</v>
      </c>
      <c r="E15" s="299"/>
      <c r="F15" s="299"/>
      <c r="G15" s="16"/>
      <c r="H15" s="16"/>
      <c r="I15" s="1105" t="s">
        <v>528</v>
      </c>
      <c r="J15" s="2181"/>
      <c r="K15" s="641" t="s">
        <v>159</v>
      </c>
      <c r="L15" s="302" t="s">
        <v>162</v>
      </c>
      <c r="M15" s="16"/>
      <c r="O15" s="16"/>
      <c r="P15" s="16"/>
      <c r="Q15" s="505"/>
      <c r="R15" s="752"/>
    </row>
    <row r="16" spans="1:18">
      <c r="A16" s="621" t="s">
        <v>279</v>
      </c>
      <c r="B16" s="596" t="s">
        <v>302</v>
      </c>
      <c r="C16" s="299"/>
      <c r="D16" s="761" t="s">
        <v>249</v>
      </c>
      <c r="E16" s="299"/>
      <c r="F16" s="299"/>
      <c r="G16" s="16"/>
      <c r="H16" s="16"/>
      <c r="I16" s="1105" t="s">
        <v>528</v>
      </c>
      <c r="J16" s="2181"/>
      <c r="K16" s="296" t="s">
        <v>595</v>
      </c>
      <c r="L16" s="302" t="s">
        <v>596</v>
      </c>
      <c r="M16" s="16"/>
      <c r="N16" s="215"/>
      <c r="O16" s="215"/>
      <c r="P16" s="16"/>
      <c r="R16" s="16"/>
    </row>
    <row r="17" spans="1:18">
      <c r="A17" s="621" t="s">
        <v>673</v>
      </c>
      <c r="B17" s="596" t="s">
        <v>828</v>
      </c>
      <c r="C17" s="299"/>
      <c r="D17" s="761" t="s">
        <v>168</v>
      </c>
      <c r="E17" s="299"/>
      <c r="F17" s="1570" t="s">
        <v>212</v>
      </c>
      <c r="G17" s="1571"/>
      <c r="H17" s="16"/>
      <c r="I17" s="1105" t="s">
        <v>528</v>
      </c>
      <c r="J17" s="2181"/>
      <c r="K17" s="304"/>
      <c r="L17" s="305"/>
      <c r="M17" s="16"/>
      <c r="P17" s="16"/>
      <c r="Q17" s="16"/>
      <c r="R17" s="16"/>
    </row>
    <row r="18" spans="1:18">
      <c r="A18" s="594" t="s">
        <v>353</v>
      </c>
      <c r="B18" s="595" t="s">
        <v>380</v>
      </c>
      <c r="C18" s="299"/>
      <c r="D18" s="761" t="s">
        <v>256</v>
      </c>
      <c r="E18" s="299"/>
      <c r="F18" s="296"/>
      <c r="G18" s="293"/>
      <c r="H18" s="16"/>
      <c r="I18" s="16"/>
      <c r="J18" s="785"/>
      <c r="K18" s="786"/>
      <c r="L18" s="16"/>
      <c r="M18" s="16"/>
      <c r="P18" s="16"/>
    </row>
    <row r="19" spans="1:18">
      <c r="A19" s="593" t="s">
        <v>116</v>
      </c>
      <c r="B19" s="596" t="s">
        <v>130</v>
      </c>
      <c r="C19" s="299"/>
      <c r="D19" s="761" t="s">
        <v>579</v>
      </c>
      <c r="E19" s="299"/>
      <c r="F19" s="296" t="s">
        <v>213</v>
      </c>
      <c r="G19" s="293" t="s">
        <v>215</v>
      </c>
      <c r="H19" s="16"/>
      <c r="I19" s="1579" t="s">
        <v>800</v>
      </c>
      <c r="J19" s="785"/>
      <c r="K19" s="2190" t="s">
        <v>522</v>
      </c>
      <c r="L19" s="2191"/>
      <c r="M19" s="16"/>
      <c r="P19" s="16"/>
    </row>
    <row r="20" spans="1:18">
      <c r="A20" s="593" t="s">
        <v>829</v>
      </c>
      <c r="B20" s="596" t="s">
        <v>830</v>
      </c>
      <c r="C20" s="299"/>
      <c r="D20" s="762" t="s">
        <v>347</v>
      </c>
      <c r="E20" s="299"/>
      <c r="F20" s="296" t="s">
        <v>214</v>
      </c>
      <c r="G20" s="293" t="s">
        <v>164</v>
      </c>
      <c r="H20" s="16"/>
      <c r="I20" s="298"/>
      <c r="J20" s="785"/>
      <c r="K20" s="641" t="s">
        <v>464</v>
      </c>
      <c r="L20" s="592"/>
      <c r="M20" s="16"/>
      <c r="P20" s="16"/>
    </row>
    <row r="21" spans="1:18">
      <c r="A21" s="593" t="s">
        <v>831</v>
      </c>
      <c r="B21" s="596" t="s">
        <v>832</v>
      </c>
      <c r="C21" s="299"/>
      <c r="D21" s="761" t="s">
        <v>567</v>
      </c>
      <c r="E21" s="299"/>
      <c r="F21" s="304"/>
      <c r="G21" s="294"/>
      <c r="H21" s="750"/>
      <c r="I21" s="298" t="s">
        <v>838</v>
      </c>
      <c r="J21" s="785"/>
      <c r="K21" s="641" t="s">
        <v>466</v>
      </c>
      <c r="L21" s="293" t="s">
        <v>467</v>
      </c>
      <c r="M21" s="16"/>
      <c r="P21" s="16"/>
    </row>
    <row r="22" spans="1:18" ht="14.25" customHeight="1">
      <c r="A22" s="593" t="s">
        <v>698</v>
      </c>
      <c r="B22" s="596" t="s">
        <v>703</v>
      </c>
      <c r="C22" s="299"/>
      <c r="D22" s="761" t="s">
        <v>253</v>
      </c>
      <c r="E22" s="299"/>
      <c r="F22" s="299"/>
      <c r="G22" s="16"/>
      <c r="H22" s="750"/>
      <c r="I22" s="298" t="s">
        <v>801</v>
      </c>
      <c r="J22" s="785"/>
      <c r="K22" s="641" t="s">
        <v>468</v>
      </c>
      <c r="L22" s="293" t="s">
        <v>469</v>
      </c>
      <c r="M22" s="16"/>
      <c r="P22" s="16"/>
    </row>
    <row r="23" spans="1:18">
      <c r="A23" s="593" t="s">
        <v>699</v>
      </c>
      <c r="B23" s="596" t="s">
        <v>704</v>
      </c>
      <c r="C23" s="299"/>
      <c r="D23" s="761" t="s">
        <v>580</v>
      </c>
      <c r="E23" s="299"/>
      <c r="F23" s="299"/>
      <c r="G23" s="16"/>
      <c r="H23" s="752"/>
      <c r="I23" s="298" t="s">
        <v>802</v>
      </c>
      <c r="J23" s="784"/>
      <c r="K23" s="304" t="s">
        <v>955</v>
      </c>
      <c r="L23" s="646" t="s">
        <v>956</v>
      </c>
      <c r="M23" s="16"/>
      <c r="P23" s="16"/>
    </row>
    <row r="24" spans="1:18">
      <c r="A24" s="593" t="s">
        <v>696</v>
      </c>
      <c r="B24" s="596" t="s">
        <v>700</v>
      </c>
      <c r="C24" s="299"/>
      <c r="D24" s="761" t="s">
        <v>568</v>
      </c>
      <c r="E24" s="299"/>
      <c r="F24" s="2188" t="s">
        <v>465</v>
      </c>
      <c r="G24" s="749"/>
      <c r="H24" s="752"/>
      <c r="I24" s="298" t="s">
        <v>839</v>
      </c>
      <c r="J24" s="16"/>
      <c r="K24" s="2194" t="s">
        <v>592</v>
      </c>
      <c r="L24" s="16"/>
      <c r="M24" s="16"/>
      <c r="P24" s="16"/>
    </row>
    <row r="25" spans="1:18">
      <c r="A25" s="593" t="s">
        <v>695</v>
      </c>
      <c r="B25" s="596" t="s">
        <v>702</v>
      </c>
      <c r="C25" s="299"/>
      <c r="D25" s="762" t="s">
        <v>348</v>
      </c>
      <c r="E25" s="299"/>
      <c r="F25" s="2189"/>
      <c r="G25" s="749"/>
      <c r="H25" s="752"/>
      <c r="I25" s="298" t="s">
        <v>803</v>
      </c>
      <c r="J25" s="16"/>
      <c r="K25" s="2195"/>
      <c r="L25" s="16"/>
      <c r="M25" s="757"/>
      <c r="P25" s="16"/>
    </row>
    <row r="26" spans="1:18">
      <c r="A26" s="593" t="s">
        <v>697</v>
      </c>
      <c r="B26" s="596" t="s">
        <v>701</v>
      </c>
      <c r="C26" s="299"/>
      <c r="D26" s="761" t="s">
        <v>255</v>
      </c>
      <c r="E26" s="299"/>
      <c r="F26" s="298" t="s">
        <v>527</v>
      </c>
      <c r="G26" s="751"/>
      <c r="H26" s="16"/>
      <c r="I26" s="298" t="s">
        <v>804</v>
      </c>
      <c r="J26" s="16"/>
      <c r="K26" s="2195"/>
      <c r="L26" s="16"/>
      <c r="M26" s="757"/>
      <c r="N26" s="16"/>
      <c r="O26" s="16"/>
      <c r="P26" s="16"/>
    </row>
    <row r="27" spans="1:18">
      <c r="A27" s="593" t="s">
        <v>426</v>
      </c>
      <c r="B27" s="596" t="s">
        <v>427</v>
      </c>
      <c r="C27" s="299"/>
      <c r="D27" s="761" t="s">
        <v>573</v>
      </c>
      <c r="E27" s="299"/>
      <c r="F27" s="298" t="s">
        <v>472</v>
      </c>
      <c r="G27" s="751"/>
      <c r="H27" s="16"/>
      <c r="I27" s="306"/>
      <c r="J27" s="16"/>
      <c r="K27" s="2195"/>
      <c r="L27" s="16"/>
      <c r="M27" s="758"/>
      <c r="N27" s="16"/>
      <c r="O27" s="16"/>
      <c r="P27" s="16"/>
      <c r="Q27" s="16"/>
      <c r="R27" s="16"/>
    </row>
    <row r="28" spans="1:18" ht="12.75" customHeight="1">
      <c r="A28" s="755" t="s">
        <v>476</v>
      </c>
      <c r="B28" s="596" t="s">
        <v>943</v>
      </c>
      <c r="C28" s="299"/>
      <c r="D28" s="761" t="s">
        <v>246</v>
      </c>
      <c r="E28" s="299"/>
      <c r="F28" s="306" t="s">
        <v>474</v>
      </c>
      <c r="G28" s="751"/>
      <c r="H28" s="16"/>
      <c r="I28" s="16"/>
      <c r="J28" s="16"/>
      <c r="K28" s="758"/>
      <c r="L28" s="758"/>
      <c r="M28" s="758"/>
      <c r="N28" s="16"/>
      <c r="O28" s="16"/>
      <c r="P28" s="16"/>
      <c r="Q28" s="16"/>
      <c r="R28" s="16"/>
    </row>
    <row r="29" spans="1:18" ht="12.75" customHeight="1">
      <c r="A29" s="621" t="s">
        <v>276</v>
      </c>
      <c r="B29" s="596" t="s">
        <v>299</v>
      </c>
      <c r="C29" s="299"/>
      <c r="D29" s="761" t="s">
        <v>262</v>
      </c>
      <c r="F29" s="299"/>
      <c r="G29" s="16"/>
      <c r="H29" s="734"/>
      <c r="I29" s="2192" t="s">
        <v>366</v>
      </c>
      <c r="J29" s="2193"/>
      <c r="K29" s="2186" t="s">
        <v>413</v>
      </c>
      <c r="L29" s="2187"/>
      <c r="M29" s="758"/>
      <c r="Q29" s="16"/>
      <c r="R29" s="16"/>
    </row>
    <row r="30" spans="1:18" ht="12.75" customHeight="1">
      <c r="A30" s="593" t="s">
        <v>142</v>
      </c>
      <c r="B30" s="596" t="s">
        <v>132</v>
      </c>
      <c r="C30" s="299"/>
      <c r="D30" s="761" t="s">
        <v>581</v>
      </c>
      <c r="F30" s="1572" t="s">
        <v>600</v>
      </c>
      <c r="G30" s="1573"/>
      <c r="I30" s="599"/>
      <c r="J30" s="293"/>
      <c r="K30" s="641" t="s">
        <v>527</v>
      </c>
      <c r="L30" s="293"/>
      <c r="M30" s="758"/>
      <c r="R30" s="16"/>
    </row>
    <row r="31" spans="1:18" ht="15.75" customHeight="1">
      <c r="A31" s="599" t="s">
        <v>470</v>
      </c>
      <c r="B31" s="596" t="s">
        <v>471</v>
      </c>
      <c r="C31" s="299"/>
      <c r="D31" s="761" t="s">
        <v>260</v>
      </c>
      <c r="F31" s="1568"/>
      <c r="G31" s="1569"/>
      <c r="I31" s="641" t="s">
        <v>376</v>
      </c>
      <c r="J31" s="293" t="s">
        <v>377</v>
      </c>
      <c r="K31" s="296" t="s">
        <v>166</v>
      </c>
      <c r="L31" s="303" t="s">
        <v>852</v>
      </c>
      <c r="M31" s="758"/>
      <c r="R31" s="16"/>
    </row>
    <row r="32" spans="1:18" ht="15.75">
      <c r="A32" s="593" t="s">
        <v>473</v>
      </c>
      <c r="B32" s="596" t="s">
        <v>125</v>
      </c>
      <c r="C32" s="299"/>
      <c r="D32" s="761" t="s">
        <v>582</v>
      </c>
      <c r="F32" s="599" t="s">
        <v>527</v>
      </c>
      <c r="G32" s="747"/>
      <c r="I32" s="641" t="s">
        <v>367</v>
      </c>
      <c r="J32" s="293" t="s">
        <v>388</v>
      </c>
      <c r="K32" s="296" t="s">
        <v>165</v>
      </c>
      <c r="L32" s="303" t="s">
        <v>853</v>
      </c>
      <c r="M32" s="758"/>
      <c r="R32" s="16"/>
    </row>
    <row r="33" spans="1:18" ht="15.75" customHeight="1">
      <c r="A33" s="594" t="s">
        <v>356</v>
      </c>
      <c r="B33" s="595" t="s">
        <v>381</v>
      </c>
      <c r="C33" s="299"/>
      <c r="D33" s="762" t="s">
        <v>297</v>
      </c>
      <c r="F33" s="599" t="s">
        <v>795</v>
      </c>
      <c r="G33" s="1469" t="s">
        <v>340</v>
      </c>
      <c r="I33" s="641" t="s">
        <v>378</v>
      </c>
      <c r="J33" s="293" t="s">
        <v>563</v>
      </c>
      <c r="K33" s="304"/>
      <c r="L33" s="294"/>
      <c r="M33" s="758"/>
      <c r="R33" s="16"/>
    </row>
    <row r="34" spans="1:18">
      <c r="A34" s="621" t="s">
        <v>274</v>
      </c>
      <c r="B34" s="596" t="s">
        <v>296</v>
      </c>
      <c r="C34" s="299"/>
      <c r="D34" s="761" t="s">
        <v>534</v>
      </c>
      <c r="F34" s="599" t="s">
        <v>796</v>
      </c>
      <c r="G34" s="592" t="s">
        <v>944</v>
      </c>
      <c r="I34" s="641" t="s">
        <v>368</v>
      </c>
      <c r="J34" s="293" t="s">
        <v>371</v>
      </c>
      <c r="K34" s="1483"/>
      <c r="L34" s="758"/>
      <c r="M34" s="758"/>
      <c r="R34" s="16"/>
    </row>
    <row r="35" spans="1:18" ht="12.75" customHeight="1">
      <c r="A35" s="621" t="s">
        <v>264</v>
      </c>
      <c r="B35" s="596" t="s">
        <v>245</v>
      </c>
      <c r="D35" s="761" t="s">
        <v>257</v>
      </c>
      <c r="F35" s="599" t="s">
        <v>348</v>
      </c>
      <c r="G35" s="592" t="s">
        <v>797</v>
      </c>
      <c r="I35" s="641" t="s">
        <v>369</v>
      </c>
      <c r="J35" s="293" t="s">
        <v>372</v>
      </c>
      <c r="K35" s="1483"/>
      <c r="L35" s="758"/>
      <c r="M35" s="758"/>
      <c r="R35" s="16"/>
    </row>
    <row r="36" spans="1:18" ht="12.75" customHeight="1">
      <c r="A36" s="599" t="s">
        <v>542</v>
      </c>
      <c r="B36" s="592" t="s">
        <v>549</v>
      </c>
      <c r="D36" s="761" t="s">
        <v>583</v>
      </c>
      <c r="F36" s="599" t="s">
        <v>297</v>
      </c>
      <c r="G36" s="592" t="s">
        <v>798</v>
      </c>
      <c r="I36" s="641" t="s">
        <v>370</v>
      </c>
      <c r="J36" s="293" t="s">
        <v>562</v>
      </c>
      <c r="K36" s="1482"/>
      <c r="L36" s="16"/>
    </row>
    <row r="37" spans="1:18" ht="15.75" customHeight="1">
      <c r="A37" s="599" t="s">
        <v>539</v>
      </c>
      <c r="B37" s="592" t="s">
        <v>913</v>
      </c>
      <c r="D37" s="761" t="s">
        <v>250</v>
      </c>
      <c r="F37" s="599" t="s">
        <v>601</v>
      </c>
      <c r="G37" s="592" t="s">
        <v>945</v>
      </c>
      <c r="I37" s="304" t="s">
        <v>386</v>
      </c>
      <c r="J37" s="646" t="s">
        <v>387</v>
      </c>
      <c r="K37" s="16"/>
      <c r="L37" s="16"/>
      <c r="M37" s="16"/>
    </row>
    <row r="38" spans="1:18">
      <c r="A38" s="621" t="s">
        <v>289</v>
      </c>
      <c r="B38" s="596" t="s">
        <v>536</v>
      </c>
      <c r="D38" s="761" t="s">
        <v>572</v>
      </c>
      <c r="F38" s="746" t="s">
        <v>602</v>
      </c>
      <c r="G38" s="1468" t="s">
        <v>946</v>
      </c>
      <c r="M38" s="16"/>
    </row>
    <row r="39" spans="1:18">
      <c r="A39" s="741" t="s">
        <v>545</v>
      </c>
      <c r="B39" s="592" t="s">
        <v>914</v>
      </c>
      <c r="D39" s="761" t="s">
        <v>584</v>
      </c>
      <c r="G39" s="741"/>
      <c r="M39" s="16"/>
    </row>
    <row r="40" spans="1:18" ht="15.75" customHeight="1">
      <c r="A40" s="741" t="s">
        <v>719</v>
      </c>
      <c r="B40" s="592" t="s">
        <v>942</v>
      </c>
      <c r="D40" s="762" t="s">
        <v>305</v>
      </c>
      <c r="G40" s="741"/>
      <c r="I40" s="2173" t="s">
        <v>481</v>
      </c>
      <c r="J40" s="2174"/>
      <c r="K40" s="2175"/>
      <c r="M40" s="16"/>
    </row>
    <row r="41" spans="1:18" ht="15.75" customHeight="1">
      <c r="A41" s="242" t="s">
        <v>61</v>
      </c>
      <c r="B41" s="242" t="s">
        <v>127</v>
      </c>
      <c r="D41" s="761" t="s">
        <v>259</v>
      </c>
      <c r="F41" s="1567" t="s">
        <v>824</v>
      </c>
      <c r="G41" s="741"/>
      <c r="I41" s="2176"/>
      <c r="J41" s="2177"/>
      <c r="K41" s="2178"/>
      <c r="M41" s="16"/>
    </row>
    <row r="42" spans="1:18">
      <c r="A42" s="1250" t="s">
        <v>833</v>
      </c>
      <c r="B42" s="595" t="s">
        <v>382</v>
      </c>
      <c r="D42" s="761" t="s">
        <v>585</v>
      </c>
      <c r="F42" s="1257" t="s">
        <v>729</v>
      </c>
      <c r="G42" s="741"/>
      <c r="I42" s="599" t="s">
        <v>527</v>
      </c>
      <c r="J42" s="741"/>
      <c r="K42" s="592"/>
      <c r="M42" s="16"/>
    </row>
    <row r="43" spans="1:18">
      <c r="A43" s="621" t="s">
        <v>272</v>
      </c>
      <c r="B43" s="596" t="s">
        <v>295</v>
      </c>
      <c r="D43" s="761" t="s">
        <v>569</v>
      </c>
      <c r="G43" s="741"/>
      <c r="H43" s="16"/>
      <c r="I43" s="1824" t="s">
        <v>902</v>
      </c>
      <c r="J43" s="741"/>
      <c r="K43" s="592"/>
      <c r="M43" s="16"/>
    </row>
    <row r="44" spans="1:18">
      <c r="A44" s="599" t="s">
        <v>665</v>
      </c>
      <c r="B44" s="592" t="s">
        <v>919</v>
      </c>
      <c r="D44" s="761" t="s">
        <v>261</v>
      </c>
      <c r="G44" s="741"/>
      <c r="H44" s="16"/>
      <c r="I44" s="1824" t="s">
        <v>483</v>
      </c>
      <c r="J44" s="741"/>
      <c r="K44" s="592"/>
      <c r="M44" s="16"/>
    </row>
    <row r="45" spans="1:18">
      <c r="A45" s="593" t="s">
        <v>60</v>
      </c>
      <c r="B45" s="596" t="s">
        <v>123</v>
      </c>
      <c r="D45" s="761" t="s">
        <v>570</v>
      </c>
      <c r="H45" s="16"/>
      <c r="I45" s="1824" t="s">
        <v>1024</v>
      </c>
      <c r="J45" s="741"/>
      <c r="K45" s="592"/>
      <c r="M45" s="16"/>
    </row>
    <row r="46" spans="1:18">
      <c r="A46" s="755" t="s">
        <v>243</v>
      </c>
      <c r="B46" s="596" t="s">
        <v>911</v>
      </c>
      <c r="D46" s="761" t="s">
        <v>535</v>
      </c>
      <c r="H46" s="16"/>
      <c r="I46" s="1824" t="s">
        <v>484</v>
      </c>
      <c r="J46" s="741"/>
      <c r="K46" s="592"/>
      <c r="M46" s="16"/>
    </row>
    <row r="47" spans="1:18">
      <c r="A47" s="755" t="s">
        <v>967</v>
      </c>
      <c r="B47" s="596" t="s">
        <v>968</v>
      </c>
      <c r="D47" s="761" t="s">
        <v>586</v>
      </c>
      <c r="F47" s="738"/>
      <c r="H47" s="16"/>
      <c r="I47" s="1824" t="s">
        <v>564</v>
      </c>
      <c r="J47" s="741"/>
      <c r="K47" s="592"/>
      <c r="M47" s="16"/>
    </row>
    <row r="48" spans="1:18">
      <c r="A48" s="594" t="s">
        <v>674</v>
      </c>
      <c r="B48" s="595" t="s">
        <v>920</v>
      </c>
      <c r="D48" s="761" t="s">
        <v>252</v>
      </c>
      <c r="F48" s="2179" t="s">
        <v>773</v>
      </c>
      <c r="I48" s="1824" t="s">
        <v>486</v>
      </c>
      <c r="J48" s="741"/>
      <c r="K48" s="592"/>
    </row>
    <row r="49" spans="1:15">
      <c r="A49" s="621" t="s">
        <v>478</v>
      </c>
      <c r="B49" s="596" t="s">
        <v>720</v>
      </c>
      <c r="D49" s="761" t="s">
        <v>571</v>
      </c>
      <c r="F49" s="2180"/>
      <c r="I49" s="1824" t="s">
        <v>1019</v>
      </c>
      <c r="J49" s="741"/>
      <c r="K49" s="592"/>
    </row>
    <row r="50" spans="1:15" ht="12.75" customHeight="1">
      <c r="A50" s="621" t="s">
        <v>553</v>
      </c>
      <c r="B50" s="596" t="s">
        <v>948</v>
      </c>
      <c r="D50" s="1816" t="s">
        <v>528</v>
      </c>
      <c r="E50" s="738"/>
      <c r="F50" s="1429"/>
      <c r="I50" s="1824" t="s">
        <v>1020</v>
      </c>
      <c r="J50" s="741"/>
      <c r="K50" s="592"/>
    </row>
    <row r="51" spans="1:15" ht="12.75" customHeight="1">
      <c r="A51" s="593" t="s">
        <v>479</v>
      </c>
      <c r="B51" s="596" t="s">
        <v>912</v>
      </c>
      <c r="C51" s="647"/>
      <c r="D51" s="1817" t="s">
        <v>528</v>
      </c>
      <c r="E51" s="738"/>
      <c r="F51" s="1430" t="s">
        <v>774</v>
      </c>
      <c r="I51" s="1824" t="s">
        <v>903</v>
      </c>
      <c r="J51" s="741"/>
      <c r="K51" s="592"/>
    </row>
    <row r="52" spans="1:15" ht="15.75">
      <c r="A52" s="593" t="s">
        <v>559</v>
      </c>
      <c r="B52" s="596" t="s">
        <v>921</v>
      </c>
      <c r="D52" s="2162" t="s">
        <v>482</v>
      </c>
      <c r="E52" s="748"/>
      <c r="F52" s="756" t="s">
        <v>775</v>
      </c>
      <c r="I52" s="1824" t="s">
        <v>487</v>
      </c>
      <c r="J52" s="741"/>
      <c r="K52" s="592"/>
    </row>
    <row r="53" spans="1:15" ht="15.75">
      <c r="A53" s="599" t="s">
        <v>282</v>
      </c>
      <c r="B53" s="596" t="s">
        <v>941</v>
      </c>
      <c r="D53" s="2163"/>
      <c r="E53" s="748"/>
      <c r="F53" s="756" t="s">
        <v>776</v>
      </c>
      <c r="I53" s="1824" t="s">
        <v>488</v>
      </c>
      <c r="J53" s="741"/>
      <c r="K53" s="592"/>
    </row>
    <row r="54" spans="1:15">
      <c r="A54" s="621" t="s">
        <v>267</v>
      </c>
      <c r="B54" s="596" t="s">
        <v>940</v>
      </c>
      <c r="D54" s="300" t="s">
        <v>527</v>
      </c>
      <c r="E54" s="749"/>
      <c r="F54" s="1027" t="s">
        <v>777</v>
      </c>
      <c r="I54" s="1824" t="s">
        <v>490</v>
      </c>
      <c r="J54" s="741"/>
      <c r="K54" s="592"/>
    </row>
    <row r="55" spans="1:15" ht="15.75">
      <c r="A55" s="593" t="s">
        <v>140</v>
      </c>
      <c r="B55" s="596" t="s">
        <v>129</v>
      </c>
      <c r="D55" s="955" t="s">
        <v>837</v>
      </c>
      <c r="E55" s="957"/>
      <c r="F55" s="1027" t="s">
        <v>779</v>
      </c>
      <c r="G55" s="742"/>
      <c r="I55" s="1824" t="s">
        <v>904</v>
      </c>
      <c r="J55" s="741"/>
      <c r="K55" s="592"/>
      <c r="O55" s="16"/>
    </row>
    <row r="56" spans="1:15" ht="15.75">
      <c r="A56" s="594" t="s">
        <v>359</v>
      </c>
      <c r="B56" s="595" t="s">
        <v>939</v>
      </c>
      <c r="D56" s="956" t="s">
        <v>485</v>
      </c>
      <c r="E56" s="759"/>
      <c r="F56" s="1027" t="s">
        <v>794</v>
      </c>
      <c r="G56" s="742"/>
      <c r="I56" s="746" t="s">
        <v>491</v>
      </c>
      <c r="J56" s="743"/>
      <c r="K56" s="744"/>
      <c r="O56" s="16"/>
    </row>
    <row r="57" spans="1:15">
      <c r="A57" s="594" t="s">
        <v>263</v>
      </c>
      <c r="B57" s="595" t="s">
        <v>994</v>
      </c>
      <c r="D57" s="745"/>
      <c r="E57" s="759"/>
      <c r="F57" s="1431" t="s">
        <v>778</v>
      </c>
      <c r="O57" s="16"/>
    </row>
    <row r="58" spans="1:15" ht="12.75" customHeight="1">
      <c r="A58" s="599" t="s">
        <v>551</v>
      </c>
      <c r="B58" s="596" t="s">
        <v>551</v>
      </c>
      <c r="D58" s="2164" t="s">
        <v>1021</v>
      </c>
      <c r="E58" s="958"/>
      <c r="F58" s="1432" t="s">
        <v>657</v>
      </c>
      <c r="I58" s="2158" t="s">
        <v>811</v>
      </c>
      <c r="J58" s="2159"/>
      <c r="K58" s="2159"/>
      <c r="O58" s="16"/>
    </row>
    <row r="59" spans="1:15" ht="12.75" customHeight="1">
      <c r="A59" s="594" t="s">
        <v>358</v>
      </c>
      <c r="B59" s="592" t="s">
        <v>922</v>
      </c>
      <c r="D59" s="2165"/>
      <c r="E59" s="959"/>
      <c r="F59" s="1432" t="s">
        <v>657</v>
      </c>
      <c r="I59" s="2160"/>
      <c r="J59" s="2161"/>
      <c r="K59" s="2161"/>
    </row>
    <row r="60" spans="1:15" ht="15.75">
      <c r="A60" s="594" t="s">
        <v>327</v>
      </c>
      <c r="B60" s="592" t="s">
        <v>923</v>
      </c>
      <c r="D60" s="599"/>
      <c r="E60" s="959"/>
      <c r="F60" s="1433" t="s">
        <v>657</v>
      </c>
      <c r="I60" s="735"/>
      <c r="J60" s="736"/>
      <c r="K60" s="736"/>
    </row>
    <row r="61" spans="1:15">
      <c r="A61" s="599" t="s">
        <v>493</v>
      </c>
      <c r="B61" s="596" t="s">
        <v>480</v>
      </c>
      <c r="D61" s="599" t="s">
        <v>1023</v>
      </c>
      <c r="E61" s="958"/>
      <c r="I61" s="737" t="s">
        <v>143</v>
      </c>
      <c r="K61" s="739" t="s">
        <v>128</v>
      </c>
    </row>
    <row r="62" spans="1:15">
      <c r="A62" s="593" t="s">
        <v>114</v>
      </c>
      <c r="B62" s="596" t="s">
        <v>120</v>
      </c>
      <c r="D62" s="599" t="s">
        <v>966</v>
      </c>
      <c r="E62" s="958"/>
      <c r="I62" s="737" t="s">
        <v>67</v>
      </c>
      <c r="K62" s="739" t="s">
        <v>126</v>
      </c>
    </row>
    <row r="63" spans="1:15">
      <c r="A63" s="593" t="s">
        <v>115</v>
      </c>
      <c r="B63" s="596" t="s">
        <v>121</v>
      </c>
      <c r="D63" s="599" t="s">
        <v>489</v>
      </c>
      <c r="E63" s="958"/>
      <c r="I63" s="737" t="s">
        <v>470</v>
      </c>
      <c r="K63" s="739" t="s">
        <v>471</v>
      </c>
    </row>
    <row r="64" spans="1:15">
      <c r="A64" s="593" t="s">
        <v>145</v>
      </c>
      <c r="B64" s="596" t="s">
        <v>139</v>
      </c>
      <c r="D64" s="746" t="s">
        <v>168</v>
      </c>
      <c r="E64" s="958"/>
      <c r="I64" s="737" t="s">
        <v>473</v>
      </c>
      <c r="K64" s="739" t="s">
        <v>125</v>
      </c>
    </row>
    <row r="65" spans="1:11">
      <c r="A65" s="593" t="s">
        <v>62</v>
      </c>
      <c r="B65" s="596" t="s">
        <v>119</v>
      </c>
      <c r="E65" s="958"/>
      <c r="I65" s="737" t="s">
        <v>61</v>
      </c>
      <c r="K65" s="739" t="s">
        <v>127</v>
      </c>
    </row>
    <row r="66" spans="1:11">
      <c r="A66" s="593" t="s">
        <v>144</v>
      </c>
      <c r="B66" s="596" t="s">
        <v>138</v>
      </c>
      <c r="D66" s="2167" t="s">
        <v>475</v>
      </c>
      <c r="E66" s="2168"/>
      <c r="F66" s="2168"/>
      <c r="G66" s="2169"/>
      <c r="I66" s="737" t="s">
        <v>60</v>
      </c>
      <c r="K66" s="739" t="s">
        <v>123</v>
      </c>
    </row>
    <row r="67" spans="1:11">
      <c r="A67" s="594" t="s">
        <v>361</v>
      </c>
      <c r="B67" s="592" t="s">
        <v>952</v>
      </c>
      <c r="D67" s="2170"/>
      <c r="E67" s="2171"/>
      <c r="F67" s="2171"/>
      <c r="G67" s="2172"/>
      <c r="I67" s="737" t="s">
        <v>478</v>
      </c>
      <c r="K67" s="739" t="s">
        <v>720</v>
      </c>
    </row>
    <row r="68" spans="1:11" ht="15.75">
      <c r="A68" s="594" t="s">
        <v>351</v>
      </c>
      <c r="B68" s="592" t="s">
        <v>383</v>
      </c>
      <c r="D68" s="748"/>
      <c r="E68" s="742"/>
      <c r="F68" s="742"/>
      <c r="G68" s="747"/>
      <c r="I68" s="737" t="s">
        <v>479</v>
      </c>
      <c r="K68" s="739" t="s">
        <v>912</v>
      </c>
    </row>
    <row r="69" spans="1:11">
      <c r="A69" s="599" t="s">
        <v>540</v>
      </c>
      <c r="B69" s="592" t="s">
        <v>550</v>
      </c>
      <c r="D69" s="641" t="s">
        <v>627</v>
      </c>
      <c r="E69" s="753"/>
      <c r="F69" s="753"/>
      <c r="G69" s="754"/>
      <c r="I69" s="737" t="s">
        <v>140</v>
      </c>
      <c r="K69" s="739" t="s">
        <v>129</v>
      </c>
    </row>
    <row r="70" spans="1:11">
      <c r="A70" s="621" t="s">
        <v>285</v>
      </c>
      <c r="B70" s="596" t="s">
        <v>924</v>
      </c>
      <c r="D70" s="641" t="s">
        <v>629</v>
      </c>
      <c r="E70" s="753"/>
      <c r="F70" s="753"/>
      <c r="G70" s="754"/>
      <c r="I70" s="960" t="s">
        <v>705</v>
      </c>
      <c r="K70" s="740" t="str">
        <f>I70</f>
        <v>J</v>
      </c>
    </row>
    <row r="71" spans="1:11">
      <c r="A71" s="621" t="s">
        <v>273</v>
      </c>
      <c r="B71" s="596" t="s">
        <v>925</v>
      </c>
      <c r="D71" s="641" t="s">
        <v>637</v>
      </c>
      <c r="E71" s="753"/>
      <c r="F71" s="753"/>
      <c r="G71" s="754"/>
      <c r="I71" s="737" t="s">
        <v>492</v>
      </c>
      <c r="K71" s="739" t="s">
        <v>480</v>
      </c>
    </row>
    <row r="72" spans="1:11">
      <c r="A72" s="621" t="s">
        <v>552</v>
      </c>
      <c r="B72" s="596" t="s">
        <v>348</v>
      </c>
      <c r="D72" s="641" t="s">
        <v>639</v>
      </c>
      <c r="E72" s="753"/>
      <c r="F72" s="753"/>
      <c r="G72" s="754"/>
      <c r="I72" s="737" t="s">
        <v>114</v>
      </c>
      <c r="K72" s="739" t="s">
        <v>120</v>
      </c>
    </row>
    <row r="73" spans="1:11">
      <c r="A73" s="593" t="s">
        <v>59</v>
      </c>
      <c r="B73" s="596" t="s">
        <v>122</v>
      </c>
      <c r="D73" s="641" t="s">
        <v>640</v>
      </c>
      <c r="E73" s="753"/>
      <c r="F73" s="753"/>
      <c r="G73" s="754"/>
      <c r="I73" s="737" t="s">
        <v>115</v>
      </c>
      <c r="K73" s="739" t="s">
        <v>121</v>
      </c>
    </row>
    <row r="74" spans="1:11">
      <c r="A74" s="621" t="s">
        <v>277</v>
      </c>
      <c r="B74" s="596" t="s">
        <v>926</v>
      </c>
      <c r="D74" s="641" t="s">
        <v>633</v>
      </c>
      <c r="E74" s="753"/>
      <c r="F74" s="753"/>
      <c r="G74" s="754"/>
      <c r="I74" s="737" t="s">
        <v>145</v>
      </c>
      <c r="K74" s="739" t="s">
        <v>139</v>
      </c>
    </row>
    <row r="75" spans="1:11">
      <c r="A75" s="621" t="s">
        <v>266</v>
      </c>
      <c r="B75" s="596" t="s">
        <v>304</v>
      </c>
      <c r="D75" s="641" t="s">
        <v>634</v>
      </c>
      <c r="E75" s="753"/>
      <c r="F75" s="753"/>
      <c r="G75" s="754"/>
      <c r="I75" s="737" t="s">
        <v>62</v>
      </c>
      <c r="K75" s="739" t="s">
        <v>119</v>
      </c>
    </row>
    <row r="76" spans="1:11">
      <c r="A76" s="621" t="s">
        <v>292</v>
      </c>
      <c r="B76" s="596" t="s">
        <v>294</v>
      </c>
      <c r="D76" s="641" t="s">
        <v>636</v>
      </c>
      <c r="E76" s="753"/>
      <c r="F76" s="753"/>
      <c r="G76" s="754"/>
      <c r="I76" s="737" t="s">
        <v>144</v>
      </c>
      <c r="K76" s="739" t="s">
        <v>138</v>
      </c>
    </row>
    <row r="77" spans="1:11">
      <c r="A77" s="593" t="s">
        <v>182</v>
      </c>
      <c r="B77" s="596" t="s">
        <v>183</v>
      </c>
      <c r="D77" s="641" t="s">
        <v>638</v>
      </c>
      <c r="E77" s="753"/>
      <c r="F77" s="753"/>
      <c r="G77" s="754"/>
      <c r="I77" s="737" t="s">
        <v>59</v>
      </c>
      <c r="K77" s="739" t="s">
        <v>122</v>
      </c>
    </row>
    <row r="78" spans="1:11">
      <c r="A78" s="593" t="s">
        <v>328</v>
      </c>
      <c r="B78" s="596" t="s">
        <v>334</v>
      </c>
      <c r="D78" s="641" t="s">
        <v>635</v>
      </c>
      <c r="E78" s="908"/>
      <c r="F78" s="908"/>
      <c r="G78" s="909"/>
      <c r="I78" s="737" t="s">
        <v>66</v>
      </c>
      <c r="K78" s="739" t="s">
        <v>124</v>
      </c>
    </row>
    <row r="79" spans="1:11">
      <c r="A79" s="594" t="s">
        <v>354</v>
      </c>
      <c r="B79" s="596" t="s">
        <v>937</v>
      </c>
      <c r="D79" s="641" t="s">
        <v>630</v>
      </c>
      <c r="E79" s="908"/>
      <c r="F79" s="908"/>
      <c r="G79" s="909"/>
      <c r="I79" s="756" t="s">
        <v>243</v>
      </c>
      <c r="K79" s="739" t="s">
        <v>494</v>
      </c>
    </row>
    <row r="80" spans="1:11">
      <c r="A80" s="593" t="s">
        <v>65</v>
      </c>
      <c r="B80" s="596" t="s">
        <v>938</v>
      </c>
      <c r="D80" s="641" t="s">
        <v>631</v>
      </c>
      <c r="E80" s="908"/>
      <c r="F80" s="908"/>
      <c r="G80" s="909"/>
      <c r="I80" s="756" t="s">
        <v>244</v>
      </c>
      <c r="K80" s="739" t="s">
        <v>409</v>
      </c>
    </row>
    <row r="81" spans="1:11">
      <c r="A81" s="593" t="s">
        <v>1007</v>
      </c>
      <c r="B81" s="596" t="s">
        <v>1025</v>
      </c>
      <c r="D81" s="641" t="s">
        <v>632</v>
      </c>
      <c r="E81" s="908"/>
      <c r="F81" s="908"/>
      <c r="G81" s="909"/>
      <c r="I81" s="756" t="s">
        <v>476</v>
      </c>
      <c r="K81" s="739" t="s">
        <v>495</v>
      </c>
    </row>
    <row r="82" spans="1:11">
      <c r="A82" s="599" t="s">
        <v>541</v>
      </c>
      <c r="B82" s="592" t="s">
        <v>927</v>
      </c>
      <c r="D82" s="641" t="s">
        <v>628</v>
      </c>
      <c r="E82" s="908"/>
      <c r="F82" s="908"/>
      <c r="G82" s="909"/>
      <c r="I82" s="756" t="s">
        <v>477</v>
      </c>
      <c r="K82" s="739" t="s">
        <v>806</v>
      </c>
    </row>
    <row r="83" spans="1:11">
      <c r="A83" s="621" t="s">
        <v>281</v>
      </c>
      <c r="B83" s="596" t="s">
        <v>928</v>
      </c>
      <c r="D83" s="641" t="s">
        <v>641</v>
      </c>
      <c r="E83" s="908"/>
      <c r="F83" s="908"/>
      <c r="G83" s="909"/>
      <c r="I83" s="1478"/>
      <c r="J83" s="1476"/>
      <c r="K83" s="1480"/>
    </row>
    <row r="84" spans="1:11">
      <c r="A84" s="621" t="s">
        <v>244</v>
      </c>
      <c r="B84" s="596" t="s">
        <v>409</v>
      </c>
      <c r="D84" s="1473" t="s">
        <v>527</v>
      </c>
      <c r="E84" s="1474"/>
      <c r="F84" s="1474"/>
      <c r="G84" s="1475"/>
      <c r="I84" s="1478"/>
      <c r="J84" s="1476"/>
      <c r="K84" s="1480"/>
    </row>
    <row r="85" spans="1:11">
      <c r="A85" s="593" t="s">
        <v>177</v>
      </c>
      <c r="B85" s="596" t="s">
        <v>176</v>
      </c>
      <c r="I85" s="1479"/>
      <c r="J85" s="1477"/>
      <c r="K85" s="1481"/>
    </row>
    <row r="86" spans="1:11">
      <c r="A86" s="621" t="s">
        <v>284</v>
      </c>
      <c r="B86" s="596" t="s">
        <v>301</v>
      </c>
    </row>
    <row r="87" spans="1:11">
      <c r="A87" s="593" t="s">
        <v>141</v>
      </c>
      <c r="B87" s="596" t="s">
        <v>131</v>
      </c>
    </row>
    <row r="88" spans="1:11">
      <c r="A88" s="594" t="s">
        <v>360</v>
      </c>
      <c r="B88" s="596" t="s">
        <v>936</v>
      </c>
    </row>
    <row r="89" spans="1:11">
      <c r="A89" s="621" t="s">
        <v>241</v>
      </c>
      <c r="B89" s="596" t="s">
        <v>297</v>
      </c>
    </row>
    <row r="90" spans="1:11">
      <c r="A90" s="621" t="s">
        <v>349</v>
      </c>
      <c r="B90" s="596" t="s">
        <v>350</v>
      </c>
    </row>
    <row r="91" spans="1:11">
      <c r="A91" s="621" t="s">
        <v>816</v>
      </c>
      <c r="B91" s="596" t="s">
        <v>587</v>
      </c>
    </row>
    <row r="92" spans="1:11">
      <c r="A92" s="593" t="s">
        <v>178</v>
      </c>
      <c r="B92" s="596" t="s">
        <v>179</v>
      </c>
    </row>
    <row r="93" spans="1:11">
      <c r="A93" s="594" t="s">
        <v>362</v>
      </c>
      <c r="B93" s="596" t="s">
        <v>384</v>
      </c>
    </row>
    <row r="94" spans="1:11">
      <c r="A94" s="594" t="s">
        <v>740</v>
      </c>
      <c r="B94" s="596" t="s">
        <v>842</v>
      </c>
    </row>
    <row r="95" spans="1:11">
      <c r="A95" s="621" t="s">
        <v>275</v>
      </c>
      <c r="B95" s="596" t="s">
        <v>298</v>
      </c>
    </row>
    <row r="96" spans="1:11">
      <c r="A96" s="593" t="s">
        <v>66</v>
      </c>
      <c r="B96" s="596" t="s">
        <v>929</v>
      </c>
    </row>
    <row r="97" spans="1:2">
      <c r="A97" s="593" t="s">
        <v>385</v>
      </c>
      <c r="B97" s="596" t="s">
        <v>930</v>
      </c>
    </row>
    <row r="98" spans="1:2">
      <c r="A98" s="593" t="s">
        <v>64</v>
      </c>
      <c r="B98" s="596" t="s">
        <v>656</v>
      </c>
    </row>
    <row r="99" spans="1:2">
      <c r="A99" s="755" t="s">
        <v>477</v>
      </c>
      <c r="B99" s="596" t="s">
        <v>931</v>
      </c>
    </row>
    <row r="100" spans="1:2">
      <c r="A100" s="593" t="s">
        <v>379</v>
      </c>
      <c r="B100" s="596" t="s">
        <v>169</v>
      </c>
    </row>
    <row r="101" spans="1:2">
      <c r="A101" s="593" t="s">
        <v>523</v>
      </c>
      <c r="B101" s="596" t="s">
        <v>932</v>
      </c>
    </row>
    <row r="102" spans="1:2">
      <c r="A102" s="593" t="s">
        <v>506</v>
      </c>
      <c r="B102" s="596" t="s">
        <v>933</v>
      </c>
    </row>
    <row r="103" spans="1:2">
      <c r="A103" s="593" t="s">
        <v>519</v>
      </c>
      <c r="B103" s="596" t="s">
        <v>558</v>
      </c>
    </row>
    <row r="104" spans="1:2">
      <c r="A104" s="621" t="s">
        <v>265</v>
      </c>
      <c r="B104" s="596" t="s">
        <v>934</v>
      </c>
    </row>
    <row r="105" spans="1:2">
      <c r="A105" s="593" t="s">
        <v>556</v>
      </c>
      <c r="B105" s="596" t="s">
        <v>935</v>
      </c>
    </row>
    <row r="106" spans="1:2">
      <c r="A106" s="621" t="s">
        <v>530</v>
      </c>
      <c r="B106" s="596" t="s">
        <v>949</v>
      </c>
    </row>
    <row r="107" spans="1:2">
      <c r="A107" s="621" t="s">
        <v>524</v>
      </c>
      <c r="B107" s="596" t="s">
        <v>841</v>
      </c>
    </row>
    <row r="108" spans="1:2">
      <c r="A108" s="599" t="s">
        <v>268</v>
      </c>
      <c r="B108" s="592" t="s">
        <v>293</v>
      </c>
    </row>
    <row r="109" spans="1:2">
      <c r="A109" s="594" t="s">
        <v>355</v>
      </c>
      <c r="B109" s="596" t="s">
        <v>950</v>
      </c>
    </row>
    <row r="110" spans="1:2">
      <c r="A110" s="621" t="s">
        <v>280</v>
      </c>
      <c r="B110" s="596" t="s">
        <v>303</v>
      </c>
    </row>
    <row r="111" spans="1:2">
      <c r="A111" s="594" t="s">
        <v>721</v>
      </c>
      <c r="B111" s="595" t="s">
        <v>951</v>
      </c>
    </row>
    <row r="112" spans="1:2">
      <c r="A112" s="594" t="s">
        <v>722</v>
      </c>
      <c r="B112" s="595" t="s">
        <v>724</v>
      </c>
    </row>
    <row r="113" spans="1:4">
      <c r="A113" s="599" t="s">
        <v>723</v>
      </c>
      <c r="B113" s="596" t="s">
        <v>725</v>
      </c>
    </row>
    <row r="114" spans="1:4">
      <c r="A114" s="621" t="s">
        <v>659</v>
      </c>
      <c r="B114" s="596" t="s">
        <v>726</v>
      </c>
    </row>
    <row r="115" spans="1:4">
      <c r="A115" s="945">
        <f>I83</f>
        <v>0</v>
      </c>
      <c r="B115" s="946">
        <f>K83</f>
        <v>0</v>
      </c>
      <c r="D115" s="2166" t="s">
        <v>594</v>
      </c>
    </row>
    <row r="116" spans="1:4">
      <c r="A116" s="945">
        <f t="shared" ref="A116:A117" si="0">I84</f>
        <v>0</v>
      </c>
      <c r="B116" s="946">
        <f t="shared" ref="B116:B117" si="1">K84</f>
        <v>0</v>
      </c>
      <c r="D116" s="2166"/>
    </row>
    <row r="117" spans="1:4">
      <c r="A117" s="945">
        <f t="shared" si="0"/>
        <v>0</v>
      </c>
      <c r="B117" s="946">
        <f t="shared" si="1"/>
        <v>0</v>
      </c>
      <c r="D117" s="2166"/>
    </row>
    <row r="118" spans="1:4">
      <c r="A118" s="941" t="s">
        <v>727</v>
      </c>
      <c r="B118" s="941" t="s">
        <v>953</v>
      </c>
      <c r="D118" s="2166"/>
    </row>
    <row r="119" spans="1:4">
      <c r="A119" s="941"/>
      <c r="B119" s="941"/>
      <c r="D119" s="2166"/>
    </row>
    <row r="120" spans="1:4">
      <c r="A120" s="941"/>
      <c r="B120" s="941"/>
      <c r="D120" s="2166"/>
    </row>
    <row r="121" spans="1:4">
      <c r="A121" s="942"/>
      <c r="B121" s="941"/>
      <c r="D121" s="2166"/>
    </row>
    <row r="122" spans="1:4">
      <c r="A122" s="941"/>
      <c r="B122" s="941"/>
      <c r="D122" s="2166"/>
    </row>
    <row r="123" spans="1:4">
      <c r="A123" s="941"/>
      <c r="B123" s="941"/>
      <c r="D123" s="2166"/>
    </row>
    <row r="124" spans="1:4">
      <c r="A124" s="941"/>
      <c r="B124" s="941"/>
      <c r="D124" s="2166"/>
    </row>
    <row r="125" spans="1:4">
      <c r="A125" s="943"/>
      <c r="B125" s="941"/>
      <c r="D125" s="2166"/>
    </row>
    <row r="126" spans="1:4">
      <c r="A126" s="943"/>
      <c r="B126" s="941"/>
      <c r="D126" s="2166"/>
    </row>
    <row r="127" spans="1:4">
      <c r="A127" s="943"/>
      <c r="B127" s="941"/>
      <c r="D127" s="2166"/>
    </row>
    <row r="128" spans="1:4">
      <c r="A128" s="943"/>
      <c r="B128" s="941"/>
      <c r="D128" s="2166"/>
    </row>
    <row r="129" spans="1:4">
      <c r="A129" s="943"/>
      <c r="B129" s="941"/>
      <c r="D129" s="2166"/>
    </row>
    <row r="130" spans="1:4">
      <c r="A130" s="943"/>
      <c r="B130" s="941"/>
      <c r="D130" s="2166"/>
    </row>
    <row r="131" spans="1:4">
      <c r="A131" s="943"/>
      <c r="B131" s="941"/>
      <c r="D131" s="2166"/>
    </row>
    <row r="132" spans="1:4">
      <c r="A132" s="943"/>
      <c r="B132" s="941"/>
      <c r="D132" s="2166"/>
    </row>
    <row r="133" spans="1:4">
      <c r="A133" s="943"/>
      <c r="B133" s="941"/>
      <c r="D133" s="2166"/>
    </row>
    <row r="134" spans="1:4">
      <c r="A134" s="943"/>
      <c r="B134" s="941"/>
      <c r="D134" s="2166"/>
    </row>
    <row r="135" spans="1:4">
      <c r="A135" s="943"/>
      <c r="B135" s="941"/>
      <c r="D135" s="2166"/>
    </row>
    <row r="136" spans="1:4">
      <c r="A136" s="943"/>
      <c r="B136" s="941"/>
      <c r="D136" s="2166"/>
    </row>
    <row r="137" spans="1:4" ht="12.75" customHeight="1">
      <c r="A137" s="943"/>
      <c r="B137" s="941"/>
      <c r="D137" s="2166"/>
    </row>
    <row r="138" spans="1:4">
      <c r="A138" s="943"/>
      <c r="B138" s="941"/>
      <c r="D138" s="2166"/>
    </row>
    <row r="139" spans="1:4">
      <c r="A139" s="943"/>
      <c r="B139" s="941"/>
      <c r="D139" s="2166"/>
    </row>
    <row r="140" spans="1:4">
      <c r="A140" s="943"/>
      <c r="B140" s="941"/>
      <c r="D140" s="2166"/>
    </row>
    <row r="141" spans="1:4" ht="12.75" customHeight="1">
      <c r="A141" s="943"/>
      <c r="B141" s="941"/>
      <c r="D141" s="2166"/>
    </row>
    <row r="142" spans="1:4">
      <c r="A142" s="943"/>
      <c r="B142" s="941"/>
      <c r="D142" s="2166"/>
    </row>
    <row r="143" spans="1:4">
      <c r="A143" s="943"/>
      <c r="B143" s="941"/>
      <c r="D143" s="2166"/>
    </row>
    <row r="144" spans="1:4">
      <c r="A144" s="943"/>
      <c r="B144" s="941"/>
      <c r="D144" s="2166"/>
    </row>
    <row r="145" spans="1:4">
      <c r="A145" s="944"/>
      <c r="B145" s="944"/>
      <c r="D145" s="2166"/>
    </row>
    <row r="146" spans="1:4" ht="12" customHeight="1">
      <c r="A146" s="944"/>
      <c r="B146" s="944"/>
      <c r="D146" s="2166"/>
    </row>
    <row r="147" spans="1:4">
      <c r="A147" s="944"/>
      <c r="B147" s="944"/>
      <c r="D147" s="2166"/>
    </row>
    <row r="148" spans="1:4">
      <c r="A148" s="944" t="s">
        <v>609</v>
      </c>
      <c r="B148" s="944" t="s">
        <v>610</v>
      </c>
      <c r="D148" s="2166"/>
    </row>
    <row r="149" spans="1:4">
      <c r="A149" s="647" t="s">
        <v>543</v>
      </c>
      <c r="B149" s="2156" t="s">
        <v>544</v>
      </c>
      <c r="D149" s="1251"/>
    </row>
    <row r="150" spans="1:4">
      <c r="B150" s="2157"/>
      <c r="D150" s="1251"/>
    </row>
    <row r="151" spans="1:4">
      <c r="B151" s="2157"/>
      <c r="D151" s="1251"/>
    </row>
    <row r="152" spans="1:4">
      <c r="B152" s="2157"/>
      <c r="D152" s="1251"/>
    </row>
    <row r="153" spans="1:4">
      <c r="B153" s="2157"/>
      <c r="D153" s="1251"/>
    </row>
    <row r="154" spans="1:4">
      <c r="D154" s="1251"/>
    </row>
    <row r="155" spans="1:4">
      <c r="D155" s="1251"/>
    </row>
    <row r="156" spans="1:4">
      <c r="D156" s="1251"/>
    </row>
    <row r="157" spans="1:4">
      <c r="D157" s="1251"/>
    </row>
    <row r="158" spans="1:4">
      <c r="D158" s="1251"/>
    </row>
    <row r="159" spans="1:4">
      <c r="D159" s="1251"/>
    </row>
    <row r="160" spans="1:4">
      <c r="D160" s="1251"/>
    </row>
    <row r="161" spans="4:4">
      <c r="D161" s="1251"/>
    </row>
    <row r="162" spans="4:4">
      <c r="D162" s="1251"/>
    </row>
    <row r="163" spans="4:4">
      <c r="D163" s="1251"/>
    </row>
    <row r="164" spans="4:4">
      <c r="D164" s="1251"/>
    </row>
    <row r="165" spans="4:4">
      <c r="D165" s="1251"/>
    </row>
    <row r="166" spans="4:4">
      <c r="D166" s="1251"/>
    </row>
    <row r="167" spans="4:4">
      <c r="D167" s="1251"/>
    </row>
    <row r="168" spans="4:4">
      <c r="D168" s="1251"/>
    </row>
    <row r="169" spans="4:4">
      <c r="D169" s="1251"/>
    </row>
    <row r="170" spans="4:4">
      <c r="D170" s="1251"/>
    </row>
    <row r="171" spans="4:4">
      <c r="D171" s="1251"/>
    </row>
    <row r="172" spans="4:4">
      <c r="D172" s="1251"/>
    </row>
    <row r="173" spans="4:4">
      <c r="D173" s="1251"/>
    </row>
    <row r="174" spans="4:4">
      <c r="D174" s="1251"/>
    </row>
    <row r="175" spans="4:4">
      <c r="D175" s="1251"/>
    </row>
    <row r="176" spans="4:4" ht="12" customHeight="1">
      <c r="D176" s="1251"/>
    </row>
    <row r="177" spans="4:4" hidden="1">
      <c r="D177" s="1251"/>
    </row>
    <row r="178" spans="4:4">
      <c r="D178" s="1251"/>
    </row>
  </sheetData>
  <sheetProtection algorithmName="SHA-512" hashValue="J3wWx5QjQyyxhaqjldRyACss5Gj489ew6mC0FFOdCMzrYI7aMR3opRL1S923he2G9IqLfxB272pOkpHbYfPRXg==" saltValue="41OVTijZ0EHMmSlrckykcQ==" spinCount="100000" sheet="1" objects="1" scenarios="1"/>
  <sortState xmlns:xlrd2="http://schemas.microsoft.com/office/spreadsheetml/2017/richdata2" ref="A3:B151">
    <sortCondition ref="A3:A151"/>
  </sortState>
  <dataConsolidate/>
  <mergeCells count="18">
    <mergeCell ref="I40:K41"/>
    <mergeCell ref="F48:F49"/>
    <mergeCell ref="J7:J17"/>
    <mergeCell ref="A1:B1"/>
    <mergeCell ref="K1:L1"/>
    <mergeCell ref="K11:L11"/>
    <mergeCell ref="K29:L29"/>
    <mergeCell ref="F1:G1"/>
    <mergeCell ref="F24:F25"/>
    <mergeCell ref="K19:L19"/>
    <mergeCell ref="I29:J29"/>
    <mergeCell ref="K24:K27"/>
    <mergeCell ref="B149:B153"/>
    <mergeCell ref="I58:K59"/>
    <mergeCell ref="D52:D53"/>
    <mergeCell ref="D58:D59"/>
    <mergeCell ref="D115:D148"/>
    <mergeCell ref="D66:G67"/>
  </mergeCells>
  <phoneticPr fontId="12" type="noConversion"/>
  <printOptions horizontalCentered="1"/>
  <pageMargins left="0.11811023622047245" right="0.11811023622047245" top="0.35433070866141736" bottom="0.60124999999999995" header="0.31496062992125984" footer="0.11811023622047245"/>
  <pageSetup paperSize="9" scale="41" orientation="portrait" r:id="rId1"/>
  <headerFooter>
    <oddFooter>&amp;L&amp;7CEA - arkusz organizacyjny na rok szkolny 2020/2021    nr teczki: &amp;F</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Arkusz36">
    <tabColor rgb="FF92D050"/>
    <pageSetUpPr fitToPage="1"/>
  </sheetPr>
  <dimension ref="B1:J45"/>
  <sheetViews>
    <sheetView showGridLines="0" view="pageBreakPreview" zoomScale="86" zoomScaleNormal="100" zoomScaleSheetLayoutView="86" workbookViewId="0">
      <selection activeCell="E13" sqref="E13"/>
    </sheetView>
  </sheetViews>
  <sheetFormatPr defaultRowHeight="12.75"/>
  <cols>
    <col min="1" max="1" width="8" customWidth="1"/>
    <col min="2" max="2" width="10.28515625" customWidth="1"/>
    <col min="3" max="3" width="36.7109375" customWidth="1"/>
    <col min="4" max="9" width="6.7109375" customWidth="1"/>
    <col min="10" max="10" width="13.7109375" customWidth="1"/>
  </cols>
  <sheetData>
    <row r="1" spans="2:10" ht="34.5" customHeight="1">
      <c r="B1" s="906"/>
      <c r="C1" s="536"/>
      <c r="D1" s="536"/>
      <c r="E1" s="536"/>
      <c r="F1" s="536"/>
      <c r="G1" s="536"/>
      <c r="H1" s="536"/>
      <c r="I1" s="536"/>
      <c r="J1" s="536"/>
    </row>
    <row r="2" spans="2:10" ht="28.15" customHeight="1">
      <c r="B2" s="462" t="str">
        <f>wizyt!C3</f>
        <v>??</v>
      </c>
      <c r="C2" s="537"/>
      <c r="D2" s="537"/>
      <c r="E2" s="537"/>
      <c r="F2" s="537"/>
      <c r="G2" s="537"/>
      <c r="H2" s="1540" t="str">
        <f>wizyt!$B$1</f>
        <v/>
      </c>
      <c r="I2" s="2571" t="str">
        <f>wizyt!$D$1</f>
        <v>.</v>
      </c>
      <c r="J2" s="2571"/>
    </row>
    <row r="3" spans="2:10" ht="24.75" customHeight="1">
      <c r="B3" s="456"/>
      <c r="C3" s="430"/>
      <c r="D3" s="431"/>
      <c r="E3" s="431"/>
      <c r="F3" s="432"/>
      <c r="G3" s="432"/>
      <c r="H3" s="432" t="s">
        <v>1026</v>
      </c>
      <c r="I3" s="455" t="str">
        <f>wizyt!H3</f>
        <v>2022/2023</v>
      </c>
      <c r="J3" s="453"/>
    </row>
    <row r="4" spans="2:10" ht="18.75" customHeight="1" thickBot="1">
      <c r="B4" s="456" t="s">
        <v>307</v>
      </c>
      <c r="C4" s="433"/>
      <c r="D4" s="431"/>
      <c r="E4" s="431"/>
      <c r="F4" s="431"/>
      <c r="G4" s="431"/>
      <c r="H4" s="431"/>
      <c r="I4" s="431"/>
      <c r="J4" s="454"/>
    </row>
    <row r="5" spans="2:10" ht="24.95" customHeight="1">
      <c r="B5" s="457"/>
      <c r="C5" s="458" t="s">
        <v>25</v>
      </c>
      <c r="D5" s="460" t="s">
        <v>4</v>
      </c>
      <c r="E5" s="460" t="s">
        <v>5</v>
      </c>
      <c r="F5" s="460" t="s">
        <v>6</v>
      </c>
      <c r="G5" s="460" t="s">
        <v>8</v>
      </c>
      <c r="H5" s="460" t="s">
        <v>7</v>
      </c>
      <c r="I5" s="461" t="s">
        <v>9</v>
      </c>
      <c r="J5" s="459" t="s">
        <v>326</v>
      </c>
    </row>
    <row r="6" spans="2:10" ht="24.95" customHeight="1">
      <c r="B6" s="2784" t="s">
        <v>28</v>
      </c>
      <c r="C6" s="2785"/>
      <c r="D6" s="1007">
        <f>SUM(D7:D10)+D38+D45</f>
        <v>0</v>
      </c>
      <c r="E6" s="1007">
        <f t="shared" ref="E6:I6" si="0">SUM(E7:E10)+E38+E45</f>
        <v>0</v>
      </c>
      <c r="F6" s="1007">
        <f t="shared" si="0"/>
        <v>0</v>
      </c>
      <c r="G6" s="1007">
        <f t="shared" si="0"/>
        <v>0</v>
      </c>
      <c r="H6" s="1007">
        <f t="shared" si="0"/>
        <v>0</v>
      </c>
      <c r="I6" s="1007">
        <f t="shared" si="0"/>
        <v>0</v>
      </c>
      <c r="J6" s="1008">
        <f>SUM(D6:I6)</f>
        <v>0</v>
      </c>
    </row>
    <row r="7" spans="2:10" ht="19.899999999999999" customHeight="1">
      <c r="B7" s="2774" t="s">
        <v>1029</v>
      </c>
      <c r="C7" s="2775"/>
      <c r="D7" s="1009"/>
      <c r="E7" s="1009"/>
      <c r="F7" s="1009"/>
      <c r="G7" s="1009"/>
      <c r="H7" s="1009"/>
      <c r="I7" s="1010"/>
      <c r="J7" s="1011">
        <f t="shared" ref="J7:J33" si="1">SUM(D7:I7)</f>
        <v>0</v>
      </c>
    </row>
    <row r="8" spans="2:10" ht="19.899999999999999" customHeight="1">
      <c r="B8" s="2774" t="s">
        <v>982</v>
      </c>
      <c r="C8" s="2775"/>
      <c r="D8" s="996"/>
      <c r="E8" s="996"/>
      <c r="F8" s="996"/>
      <c r="G8" s="996"/>
      <c r="H8" s="996"/>
      <c r="I8" s="1012"/>
      <c r="J8" s="1011">
        <f t="shared" si="1"/>
        <v>0</v>
      </c>
    </row>
    <row r="9" spans="2:10" ht="19.899999999999999" customHeight="1">
      <c r="B9" s="2774" t="s">
        <v>996</v>
      </c>
      <c r="C9" s="2775"/>
      <c r="D9" s="996"/>
      <c r="E9" s="996"/>
      <c r="F9" s="996"/>
      <c r="G9" s="996"/>
      <c r="H9" s="996"/>
      <c r="I9" s="1012"/>
      <c r="J9" s="1011">
        <f t="shared" si="1"/>
        <v>0</v>
      </c>
    </row>
    <row r="10" spans="2:10" ht="19.899999999999999" customHeight="1">
      <c r="B10" s="2774" t="s">
        <v>984</v>
      </c>
      <c r="C10" s="2775"/>
      <c r="D10" s="995">
        <f>SUM(D11:D34)</f>
        <v>0</v>
      </c>
      <c r="E10" s="995">
        <f t="shared" ref="E10:I10" si="2">SUM(E11:E34)</f>
        <v>0</v>
      </c>
      <c r="F10" s="995">
        <f t="shared" si="2"/>
        <v>0</v>
      </c>
      <c r="G10" s="995">
        <f t="shared" si="2"/>
        <v>0</v>
      </c>
      <c r="H10" s="995">
        <f t="shared" si="2"/>
        <v>0</v>
      </c>
      <c r="I10" s="995">
        <f t="shared" si="2"/>
        <v>0</v>
      </c>
      <c r="J10" s="1011">
        <f t="shared" si="1"/>
        <v>0</v>
      </c>
    </row>
    <row r="11" spans="2:10" s="440" customFormat="1" ht="18" customHeight="1">
      <c r="B11" s="2781" t="s">
        <v>587</v>
      </c>
      <c r="C11" s="465" t="s">
        <v>247</v>
      </c>
      <c r="D11" s="972"/>
      <c r="E11" s="972"/>
      <c r="F11" s="972"/>
      <c r="G11" s="972"/>
      <c r="H11" s="972"/>
      <c r="I11" s="1013"/>
      <c r="J11" s="1014">
        <f t="shared" si="1"/>
        <v>0</v>
      </c>
    </row>
    <row r="12" spans="2:10" ht="18" customHeight="1">
      <c r="B12" s="2782"/>
      <c r="C12" s="464" t="s">
        <v>251</v>
      </c>
      <c r="D12" s="976"/>
      <c r="E12" s="976"/>
      <c r="F12" s="976"/>
      <c r="G12" s="976"/>
      <c r="H12" s="976"/>
      <c r="I12" s="977"/>
      <c r="J12" s="1015">
        <f t="shared" si="1"/>
        <v>0</v>
      </c>
    </row>
    <row r="13" spans="2:10" ht="18" customHeight="1">
      <c r="B13" s="2782"/>
      <c r="C13" s="465" t="s">
        <v>258</v>
      </c>
      <c r="D13" s="976"/>
      <c r="E13" s="976"/>
      <c r="F13" s="976"/>
      <c r="G13" s="976"/>
      <c r="H13" s="976"/>
      <c r="I13" s="977"/>
      <c r="J13" s="1014">
        <f t="shared" si="1"/>
        <v>0</v>
      </c>
    </row>
    <row r="14" spans="2:10" ht="18" customHeight="1">
      <c r="B14" s="2782"/>
      <c r="C14" s="465" t="s">
        <v>254</v>
      </c>
      <c r="D14" s="976"/>
      <c r="E14" s="976"/>
      <c r="F14" s="976"/>
      <c r="G14" s="976"/>
      <c r="H14" s="976"/>
      <c r="I14" s="977"/>
      <c r="J14" s="1015">
        <f t="shared" si="1"/>
        <v>0</v>
      </c>
    </row>
    <row r="15" spans="2:10" ht="18" customHeight="1">
      <c r="B15" s="2782"/>
      <c r="C15" s="465" t="s">
        <v>245</v>
      </c>
      <c r="D15" s="976"/>
      <c r="E15" s="976"/>
      <c r="F15" s="976"/>
      <c r="G15" s="976"/>
      <c r="H15" s="976"/>
      <c r="I15" s="977"/>
      <c r="J15" s="1015">
        <f t="shared" si="1"/>
        <v>0</v>
      </c>
    </row>
    <row r="16" spans="2:10" ht="18" customHeight="1">
      <c r="B16" s="2782"/>
      <c r="C16" s="465" t="s">
        <v>248</v>
      </c>
      <c r="D16" s="976"/>
      <c r="E16" s="976"/>
      <c r="F16" s="976"/>
      <c r="G16" s="976"/>
      <c r="H16" s="976"/>
      <c r="I16" s="977"/>
      <c r="J16" s="1015">
        <f t="shared" si="1"/>
        <v>0</v>
      </c>
    </row>
    <row r="17" spans="2:10" ht="18" customHeight="1">
      <c r="B17" s="2782"/>
      <c r="C17" s="465" t="s">
        <v>249</v>
      </c>
      <c r="D17" s="976"/>
      <c r="E17" s="976"/>
      <c r="F17" s="976"/>
      <c r="G17" s="976"/>
      <c r="H17" s="976"/>
      <c r="I17" s="977"/>
      <c r="J17" s="1015">
        <f t="shared" si="1"/>
        <v>0</v>
      </c>
    </row>
    <row r="18" spans="2:10" ht="18" customHeight="1">
      <c r="B18" s="2782"/>
      <c r="C18" s="465" t="s">
        <v>256</v>
      </c>
      <c r="D18" s="976"/>
      <c r="E18" s="976"/>
      <c r="F18" s="976"/>
      <c r="G18" s="976"/>
      <c r="H18" s="976"/>
      <c r="I18" s="977"/>
      <c r="J18" s="1015">
        <f t="shared" si="1"/>
        <v>0</v>
      </c>
    </row>
    <row r="19" spans="2:10" ht="18" customHeight="1">
      <c r="B19" s="2782"/>
      <c r="C19" s="465" t="s">
        <v>347</v>
      </c>
      <c r="D19" s="976"/>
      <c r="E19" s="976"/>
      <c r="F19" s="976"/>
      <c r="G19" s="976"/>
      <c r="H19" s="976"/>
      <c r="I19" s="977"/>
      <c r="J19" s="1015">
        <f t="shared" si="1"/>
        <v>0</v>
      </c>
    </row>
    <row r="20" spans="2:10" ht="18" customHeight="1">
      <c r="B20" s="2782"/>
      <c r="C20" s="465" t="s">
        <v>567</v>
      </c>
      <c r="D20" s="976"/>
      <c r="E20" s="976"/>
      <c r="F20" s="976"/>
      <c r="G20" s="976"/>
      <c r="H20" s="976"/>
      <c r="I20" s="977"/>
      <c r="J20" s="1015">
        <f t="shared" si="1"/>
        <v>0</v>
      </c>
    </row>
    <row r="21" spans="2:10" ht="18" customHeight="1">
      <c r="B21" s="2782"/>
      <c r="C21" s="465" t="s">
        <v>253</v>
      </c>
      <c r="D21" s="976"/>
      <c r="E21" s="976"/>
      <c r="F21" s="976"/>
      <c r="G21" s="976"/>
      <c r="H21" s="976"/>
      <c r="I21" s="977"/>
      <c r="J21" s="1015">
        <f t="shared" si="1"/>
        <v>0</v>
      </c>
    </row>
    <row r="22" spans="2:10" ht="18" customHeight="1">
      <c r="B22" s="2782"/>
      <c r="C22" s="465" t="s">
        <v>568</v>
      </c>
      <c r="D22" s="976"/>
      <c r="E22" s="976"/>
      <c r="F22" s="976"/>
      <c r="G22" s="976"/>
      <c r="H22" s="976"/>
      <c r="I22" s="977"/>
      <c r="J22" s="1015">
        <f t="shared" si="1"/>
        <v>0</v>
      </c>
    </row>
    <row r="23" spans="2:10" ht="18" customHeight="1">
      <c r="B23" s="2782"/>
      <c r="C23" s="465" t="s">
        <v>255</v>
      </c>
      <c r="D23" s="976"/>
      <c r="E23" s="976"/>
      <c r="F23" s="976"/>
      <c r="G23" s="976"/>
      <c r="H23" s="976"/>
      <c r="I23" s="977"/>
      <c r="J23" s="1015">
        <f t="shared" si="1"/>
        <v>0</v>
      </c>
    </row>
    <row r="24" spans="2:10" ht="18" customHeight="1">
      <c r="B24" s="2782"/>
      <c r="C24" s="465" t="s">
        <v>246</v>
      </c>
      <c r="D24" s="976"/>
      <c r="E24" s="976"/>
      <c r="F24" s="976"/>
      <c r="G24" s="976"/>
      <c r="H24" s="976"/>
      <c r="I24" s="977"/>
      <c r="J24" s="1015">
        <f t="shared" si="1"/>
        <v>0</v>
      </c>
    </row>
    <row r="25" spans="2:10" ht="18" customHeight="1">
      <c r="B25" s="2782"/>
      <c r="C25" s="465" t="s">
        <v>262</v>
      </c>
      <c r="D25" s="976"/>
      <c r="E25" s="976"/>
      <c r="F25" s="976"/>
      <c r="G25" s="976"/>
      <c r="H25" s="976"/>
      <c r="I25" s="977"/>
      <c r="J25" s="1015">
        <f t="shared" si="1"/>
        <v>0</v>
      </c>
    </row>
    <row r="26" spans="2:10" ht="18" customHeight="1">
      <c r="B26" s="2782"/>
      <c r="C26" s="465" t="s">
        <v>260</v>
      </c>
      <c r="D26" s="976"/>
      <c r="E26" s="976"/>
      <c r="F26" s="976"/>
      <c r="G26" s="976"/>
      <c r="H26" s="976"/>
      <c r="I26" s="977"/>
      <c r="J26" s="1015">
        <f t="shared" si="1"/>
        <v>0</v>
      </c>
    </row>
    <row r="27" spans="2:10" ht="18" customHeight="1">
      <c r="B27" s="2782"/>
      <c r="C27" s="465" t="s">
        <v>534</v>
      </c>
      <c r="D27" s="976"/>
      <c r="E27" s="976"/>
      <c r="F27" s="976"/>
      <c r="G27" s="976"/>
      <c r="H27" s="976"/>
      <c r="I27" s="977"/>
      <c r="J27" s="1015">
        <f t="shared" si="1"/>
        <v>0</v>
      </c>
    </row>
    <row r="28" spans="2:10" ht="18" customHeight="1">
      <c r="B28" s="2782"/>
      <c r="C28" s="465" t="s">
        <v>257</v>
      </c>
      <c r="D28" s="976"/>
      <c r="E28" s="976"/>
      <c r="F28" s="976"/>
      <c r="G28" s="976"/>
      <c r="H28" s="976"/>
      <c r="I28" s="977"/>
      <c r="J28" s="1015">
        <f t="shared" si="1"/>
        <v>0</v>
      </c>
    </row>
    <row r="29" spans="2:10" ht="18" customHeight="1">
      <c r="B29" s="2782"/>
      <c r="C29" s="465" t="s">
        <v>250</v>
      </c>
      <c r="D29" s="976"/>
      <c r="E29" s="976"/>
      <c r="F29" s="976"/>
      <c r="G29" s="976"/>
      <c r="H29" s="976"/>
      <c r="I29" s="977"/>
      <c r="J29" s="1015">
        <f t="shared" si="1"/>
        <v>0</v>
      </c>
    </row>
    <row r="30" spans="2:10" ht="18" customHeight="1">
      <c r="B30" s="2782"/>
      <c r="C30" s="465" t="s">
        <v>259</v>
      </c>
      <c r="D30" s="976"/>
      <c r="E30" s="976"/>
      <c r="F30" s="976"/>
      <c r="G30" s="976"/>
      <c r="H30" s="976"/>
      <c r="I30" s="977"/>
      <c r="J30" s="1015">
        <f t="shared" si="1"/>
        <v>0</v>
      </c>
    </row>
    <row r="31" spans="2:10" ht="18" customHeight="1">
      <c r="B31" s="2782"/>
      <c r="C31" s="465" t="s">
        <v>261</v>
      </c>
      <c r="D31" s="976"/>
      <c r="E31" s="976"/>
      <c r="F31" s="976"/>
      <c r="G31" s="976"/>
      <c r="H31" s="976"/>
      <c r="I31" s="977"/>
      <c r="J31" s="1015">
        <f t="shared" si="1"/>
        <v>0</v>
      </c>
    </row>
    <row r="32" spans="2:10" ht="18" customHeight="1">
      <c r="B32" s="2782"/>
      <c r="C32" s="465" t="s">
        <v>535</v>
      </c>
      <c r="D32" s="976"/>
      <c r="E32" s="976"/>
      <c r="F32" s="976"/>
      <c r="G32" s="976"/>
      <c r="H32" s="976"/>
      <c r="I32" s="977"/>
      <c r="J32" s="1015">
        <f t="shared" si="1"/>
        <v>0</v>
      </c>
    </row>
    <row r="33" spans="2:10" ht="18" customHeight="1">
      <c r="B33" s="2782"/>
      <c r="C33" s="465" t="s">
        <v>252</v>
      </c>
      <c r="D33" s="976"/>
      <c r="E33" s="976"/>
      <c r="F33" s="976"/>
      <c r="G33" s="976"/>
      <c r="H33" s="976"/>
      <c r="I33" s="977"/>
      <c r="J33" s="1015">
        <f t="shared" si="1"/>
        <v>0</v>
      </c>
    </row>
    <row r="34" spans="2:10" ht="18" customHeight="1" thickBot="1">
      <c r="B34" s="2783"/>
      <c r="C34" s="529" t="s">
        <v>168</v>
      </c>
      <c r="D34" s="1002">
        <f>SUM(D35:D37)</f>
        <v>0</v>
      </c>
      <c r="E34" s="1002">
        <f t="shared" ref="E34:I34" si="3">SUM(E35:E37)</f>
        <v>0</v>
      </c>
      <c r="F34" s="1002">
        <f t="shared" si="3"/>
        <v>0</v>
      </c>
      <c r="G34" s="1002">
        <f t="shared" si="3"/>
        <v>0</v>
      </c>
      <c r="H34" s="1002">
        <f t="shared" si="3"/>
        <v>0</v>
      </c>
      <c r="I34" s="1002">
        <f t="shared" si="3"/>
        <v>0</v>
      </c>
      <c r="J34" s="1016">
        <f>SUM(D34:I34)</f>
        <v>0</v>
      </c>
    </row>
    <row r="35" spans="2:10" ht="18" customHeight="1">
      <c r="B35" s="1521"/>
      <c r="C35" s="1818"/>
      <c r="D35" s="1004"/>
      <c r="E35" s="1004"/>
      <c r="F35" s="1004"/>
      <c r="G35" s="1004"/>
      <c r="H35" s="1004"/>
      <c r="I35" s="1522"/>
      <c r="J35" s="1017">
        <f t="shared" ref="J35:J45" si="4">SUM(D35:I35)</f>
        <v>0</v>
      </c>
    </row>
    <row r="36" spans="2:10" ht="18" customHeight="1">
      <c r="B36" s="1523"/>
      <c r="C36" s="1819"/>
      <c r="D36" s="1524"/>
      <c r="E36" s="1524"/>
      <c r="F36" s="1524"/>
      <c r="G36" s="1524"/>
      <c r="H36" s="1524"/>
      <c r="I36" s="1525"/>
      <c r="J36" s="1018">
        <f t="shared" si="4"/>
        <v>0</v>
      </c>
    </row>
    <row r="37" spans="2:10" ht="18" customHeight="1">
      <c r="B37" s="1526"/>
      <c r="C37" s="1819"/>
      <c r="D37" s="1524"/>
      <c r="E37" s="1524"/>
      <c r="F37" s="1524"/>
      <c r="G37" s="1524"/>
      <c r="H37" s="1524"/>
      <c r="I37" s="1525"/>
      <c r="J37" s="1018">
        <f t="shared" si="4"/>
        <v>0</v>
      </c>
    </row>
    <row r="38" spans="2:10" ht="24" customHeight="1">
      <c r="B38" s="2774" t="s">
        <v>997</v>
      </c>
      <c r="C38" s="2775"/>
      <c r="D38" s="2135">
        <f>SUM(D39:D44)</f>
        <v>0</v>
      </c>
      <c r="E38" s="2135">
        <f t="shared" ref="E38:I38" si="5">SUM(E39:E44)</f>
        <v>0</v>
      </c>
      <c r="F38" s="2135">
        <f t="shared" si="5"/>
        <v>0</v>
      </c>
      <c r="G38" s="2135">
        <f t="shared" si="5"/>
        <v>0</v>
      </c>
      <c r="H38" s="2135">
        <f t="shared" si="5"/>
        <v>0</v>
      </c>
      <c r="I38" s="2135">
        <f t="shared" si="5"/>
        <v>0</v>
      </c>
      <c r="J38" s="1018">
        <f t="shared" si="4"/>
        <v>0</v>
      </c>
    </row>
    <row r="39" spans="2:10" ht="18" customHeight="1">
      <c r="B39" s="2778" t="s">
        <v>816</v>
      </c>
      <c r="C39" s="1819"/>
      <c r="D39" s="1524"/>
      <c r="E39" s="1524"/>
      <c r="F39" s="1524"/>
      <c r="G39" s="1524"/>
      <c r="H39" s="1524"/>
      <c r="I39" s="1525"/>
      <c r="J39" s="1018">
        <f t="shared" si="4"/>
        <v>0</v>
      </c>
    </row>
    <row r="40" spans="2:10" ht="18" customHeight="1">
      <c r="B40" s="2779"/>
      <c r="C40" s="1819"/>
      <c r="D40" s="1524"/>
      <c r="E40" s="1524"/>
      <c r="F40" s="1524"/>
      <c r="G40" s="1524"/>
      <c r="H40" s="1524"/>
      <c r="I40" s="1525"/>
      <c r="J40" s="1018">
        <f>SUM(D40:I40)</f>
        <v>0</v>
      </c>
    </row>
    <row r="41" spans="2:10" ht="18" customHeight="1">
      <c r="B41" s="2779"/>
      <c r="C41" s="1819"/>
      <c r="D41" s="1524"/>
      <c r="E41" s="1524"/>
      <c r="F41" s="1524"/>
      <c r="G41" s="1524"/>
      <c r="H41" s="1524"/>
      <c r="I41" s="1525"/>
      <c r="J41" s="1018">
        <f t="shared" si="4"/>
        <v>0</v>
      </c>
    </row>
    <row r="42" spans="2:10" ht="18" customHeight="1">
      <c r="B42" s="2779"/>
      <c r="C42" s="1819"/>
      <c r="D42" s="1524"/>
      <c r="E42" s="1524"/>
      <c r="F42" s="1524"/>
      <c r="G42" s="1524"/>
      <c r="H42" s="1524"/>
      <c r="I42" s="1525"/>
      <c r="J42" s="1018">
        <f t="shared" si="4"/>
        <v>0</v>
      </c>
    </row>
    <row r="43" spans="2:10" ht="18" customHeight="1">
      <c r="B43" s="2779"/>
      <c r="C43" s="1819"/>
      <c r="D43" s="1524"/>
      <c r="E43" s="1524"/>
      <c r="F43" s="1524"/>
      <c r="G43" s="1524"/>
      <c r="H43" s="1524"/>
      <c r="I43" s="1525"/>
      <c r="J43" s="1018">
        <f t="shared" si="4"/>
        <v>0</v>
      </c>
    </row>
    <row r="44" spans="2:10" ht="18" customHeight="1">
      <c r="B44" s="2780"/>
      <c r="C44" s="1819"/>
      <c r="D44" s="1524"/>
      <c r="E44" s="1524"/>
      <c r="F44" s="1524"/>
      <c r="G44" s="1524"/>
      <c r="H44" s="1524"/>
      <c r="I44" s="1525"/>
      <c r="J44" s="1018">
        <f t="shared" si="4"/>
        <v>0</v>
      </c>
    </row>
    <row r="45" spans="2:10" ht="22.9" customHeight="1" thickBot="1">
      <c r="B45" s="2776" t="s">
        <v>998</v>
      </c>
      <c r="C45" s="2777"/>
      <c r="D45" s="2136"/>
      <c r="E45" s="2136"/>
      <c r="F45" s="2136"/>
      <c r="G45" s="2136"/>
      <c r="H45" s="2136"/>
      <c r="I45" s="2136"/>
      <c r="J45" s="2137">
        <f t="shared" si="4"/>
        <v>0</v>
      </c>
    </row>
  </sheetData>
  <sheetProtection algorithmName="SHA-512" hashValue="FqE01nAcBOIUJuT+IOPn9bHJVtLpLNe0ocJ4Loo6Jj5MguKXJTjlG8qbQNebpuiGzBDiPnVmQwJwFyMAZ2Rjzw==" saltValue="znfHlKPeehexOSzJz8ZGkw==" spinCount="100000" sheet="1" objects="1" scenarios="1" formatRows="0"/>
  <sortState xmlns:xlrd2="http://schemas.microsoft.com/office/spreadsheetml/2017/richdata2" ref="C11:C33">
    <sortCondition ref="C11:C33"/>
  </sortState>
  <mergeCells count="10">
    <mergeCell ref="B38:C38"/>
    <mergeCell ref="B45:C45"/>
    <mergeCell ref="B39:B44"/>
    <mergeCell ref="I2:J2"/>
    <mergeCell ref="B11:B34"/>
    <mergeCell ref="B8:C8"/>
    <mergeCell ref="B9:C9"/>
    <mergeCell ref="B10:C10"/>
    <mergeCell ref="B6:C6"/>
    <mergeCell ref="B7:C7"/>
  </mergeCells>
  <phoneticPr fontId="12" type="noConversion"/>
  <printOptions horizontalCentered="1"/>
  <pageMargins left="0.70866141732283472" right="0.70866141732283472" top="0.74803149606299213" bottom="0.74803149606299213" header="0.31496062992125984" footer="0.31496062992125984"/>
  <pageSetup paperSize="9" scale="88" orientation="portrait" r:id="rId1"/>
  <headerFooter>
    <oddFooter>&amp;L&amp;7CEA - arkusz organizacyjny na rok szkolny 2022/2023    nr teczki: &amp;F</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300-000000000000}">
          <x14:formula1>
            <xm:f>słownik!$D$2:$D$51</xm:f>
          </x14:formula1>
          <xm:sqref>C35:C37 C39:C44</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Arkusz37">
    <tabColor rgb="FF92D050"/>
    <pageSetUpPr fitToPage="1"/>
  </sheetPr>
  <dimension ref="B1:S42"/>
  <sheetViews>
    <sheetView showGridLines="0" view="pageBreakPreview" zoomScale="86" zoomScaleNormal="85" zoomScaleSheetLayoutView="86" zoomScalePageLayoutView="120" workbookViewId="0">
      <selection activeCell="C32" sqref="C32"/>
    </sheetView>
  </sheetViews>
  <sheetFormatPr defaultRowHeight="12.75"/>
  <cols>
    <col min="1" max="1" width="4.5703125" customWidth="1"/>
    <col min="2" max="2" width="10.85546875" customWidth="1"/>
    <col min="3" max="3" width="23.42578125" customWidth="1"/>
    <col min="4" max="11" width="6.7109375" customWidth="1"/>
    <col min="12" max="12" width="9.5703125" customWidth="1"/>
    <col min="13" max="13" width="9.140625" style="440" customWidth="1"/>
    <col min="14" max="14" width="9.140625" customWidth="1"/>
    <col min="15" max="15" width="9" customWidth="1"/>
  </cols>
  <sheetData>
    <row r="1" spans="2:19" ht="43.5" customHeight="1">
      <c r="B1" s="634"/>
      <c r="C1" s="634"/>
      <c r="D1" s="634"/>
      <c r="E1" s="634"/>
      <c r="F1" s="634"/>
      <c r="G1" s="634"/>
      <c r="H1" s="634"/>
      <c r="I1" s="634"/>
      <c r="J1" s="634"/>
      <c r="K1" s="634"/>
      <c r="L1" s="634"/>
    </row>
    <row r="2" spans="2:19" ht="27.75" customHeight="1">
      <c r="B2" s="637" t="str">
        <f>wizyt!C3</f>
        <v>??</v>
      </c>
      <c r="C2" s="637"/>
      <c r="D2" s="431"/>
      <c r="E2" s="431"/>
      <c r="F2" s="431"/>
      <c r="G2" s="431"/>
      <c r="H2" s="431"/>
      <c r="I2" s="431"/>
      <c r="J2" s="446" t="s">
        <v>1027</v>
      </c>
      <c r="K2" s="445" t="str">
        <f>wizyt!H3</f>
        <v>2022/2023</v>
      </c>
      <c r="L2" s="445"/>
    </row>
    <row r="3" spans="2:19" ht="11.25" customHeight="1" thickBot="1">
      <c r="B3" s="433"/>
      <c r="C3" s="433"/>
      <c r="D3" s="434"/>
      <c r="E3" s="434"/>
      <c r="F3" s="434"/>
      <c r="G3" s="434"/>
      <c r="H3" s="434"/>
      <c r="I3" s="434"/>
      <c r="J3" s="434"/>
      <c r="K3" s="434"/>
      <c r="L3" s="434"/>
    </row>
    <row r="4" spans="2:19" ht="24.95" customHeight="1" thickBot="1">
      <c r="B4" s="2788" t="s">
        <v>999</v>
      </c>
      <c r="C4" s="2789"/>
      <c r="D4" s="2786" t="s">
        <v>286</v>
      </c>
      <c r="E4" s="2787"/>
      <c r="F4" s="2787"/>
      <c r="G4" s="2787"/>
      <c r="H4" s="2787"/>
      <c r="I4" s="2787"/>
      <c r="J4" s="2787"/>
      <c r="K4" s="2787"/>
      <c r="L4" s="2787"/>
      <c r="M4"/>
    </row>
    <row r="5" spans="2:19" s="1" customFormat="1" ht="24.95" customHeight="1">
      <c r="B5" s="472"/>
      <c r="C5" s="458" t="s">
        <v>25</v>
      </c>
      <c r="D5" s="435" t="s">
        <v>4</v>
      </c>
      <c r="E5" s="435" t="s">
        <v>5</v>
      </c>
      <c r="F5" s="435" t="s">
        <v>6</v>
      </c>
      <c r="G5" s="435" t="s">
        <v>8</v>
      </c>
      <c r="H5" s="435" t="s">
        <v>7</v>
      </c>
      <c r="I5" s="1631" t="s">
        <v>9</v>
      </c>
      <c r="J5" s="1631" t="s">
        <v>808</v>
      </c>
      <c r="K5" s="436" t="s">
        <v>809</v>
      </c>
      <c r="L5" s="1195" t="s">
        <v>29</v>
      </c>
    </row>
    <row r="6" spans="2:19" ht="24.95" customHeight="1">
      <c r="B6" s="2600" t="s">
        <v>1000</v>
      </c>
      <c r="C6" s="2601"/>
      <c r="D6" s="635">
        <f>SUM(D7:D36)</f>
        <v>0</v>
      </c>
      <c r="E6" s="635">
        <f t="shared" ref="E6:J6" si="0">SUM(E7:E36)</f>
        <v>0</v>
      </c>
      <c r="F6" s="635">
        <f t="shared" si="0"/>
        <v>0</v>
      </c>
      <c r="G6" s="635">
        <f t="shared" si="0"/>
        <v>0</v>
      </c>
      <c r="H6" s="635">
        <f t="shared" si="0"/>
        <v>0</v>
      </c>
      <c r="I6" s="635">
        <f t="shared" si="0"/>
        <v>0</v>
      </c>
      <c r="J6" s="635">
        <f t="shared" si="0"/>
        <v>0</v>
      </c>
      <c r="K6" s="635">
        <f>SUM(K7:K36)</f>
        <v>0</v>
      </c>
      <c r="L6" s="636">
        <f t="shared" ref="L6:L28" si="1">SUM(D6:K6)</f>
        <v>0</v>
      </c>
      <c r="M6"/>
      <c r="P6" s="439"/>
      <c r="Q6" s="439"/>
      <c r="R6" s="439"/>
      <c r="S6" s="439"/>
    </row>
    <row r="7" spans="2:19" ht="20.100000000000001" customHeight="1">
      <c r="B7" s="2790" t="s">
        <v>1001</v>
      </c>
      <c r="C7" s="465" t="s">
        <v>247</v>
      </c>
      <c r="D7" s="998"/>
      <c r="E7" s="998"/>
      <c r="F7" s="998"/>
      <c r="G7" s="998"/>
      <c r="H7" s="998"/>
      <c r="I7" s="999"/>
      <c r="J7" s="999"/>
      <c r="K7" s="999"/>
      <c r="L7" s="1000">
        <f t="shared" si="1"/>
        <v>0</v>
      </c>
      <c r="M7"/>
    </row>
    <row r="8" spans="2:19" ht="20.100000000000001" customHeight="1">
      <c r="B8" s="2791"/>
      <c r="C8" s="464" t="s">
        <v>251</v>
      </c>
      <c r="D8" s="976"/>
      <c r="E8" s="976"/>
      <c r="F8" s="976"/>
      <c r="G8" s="976"/>
      <c r="H8" s="976"/>
      <c r="I8" s="1581"/>
      <c r="J8" s="1581"/>
      <c r="K8" s="976"/>
      <c r="L8" s="1001">
        <f t="shared" si="1"/>
        <v>0</v>
      </c>
      <c r="M8"/>
    </row>
    <row r="9" spans="2:19" ht="20.100000000000001" customHeight="1">
      <c r="B9" s="2791"/>
      <c r="C9" s="465" t="s">
        <v>258</v>
      </c>
      <c r="D9" s="976"/>
      <c r="E9" s="976"/>
      <c r="F9" s="976"/>
      <c r="G9" s="976"/>
      <c r="H9" s="976"/>
      <c r="I9" s="1582"/>
      <c r="J9" s="1582"/>
      <c r="K9" s="977"/>
      <c r="L9" s="1001">
        <f t="shared" si="1"/>
        <v>0</v>
      </c>
      <c r="M9"/>
    </row>
    <row r="10" spans="2:19" ht="20.100000000000001" customHeight="1">
      <c r="B10" s="2791"/>
      <c r="C10" s="465" t="s">
        <v>254</v>
      </c>
      <c r="D10" s="976"/>
      <c r="E10" s="976"/>
      <c r="F10" s="976"/>
      <c r="G10" s="976"/>
      <c r="H10" s="976"/>
      <c r="I10" s="1582"/>
      <c r="J10" s="1582"/>
      <c r="K10" s="977"/>
      <c r="L10" s="1001">
        <f t="shared" si="1"/>
        <v>0</v>
      </c>
      <c r="M10"/>
    </row>
    <row r="11" spans="2:19" ht="20.100000000000001" customHeight="1">
      <c r="B11" s="2791"/>
      <c r="C11" s="465" t="s">
        <v>245</v>
      </c>
      <c r="D11" s="976"/>
      <c r="E11" s="976"/>
      <c r="F11" s="976"/>
      <c r="G11" s="976"/>
      <c r="H11" s="976"/>
      <c r="I11" s="1582"/>
      <c r="J11" s="1582"/>
      <c r="K11" s="977"/>
      <c r="L11" s="1001">
        <f t="shared" si="1"/>
        <v>0</v>
      </c>
      <c r="M11"/>
    </row>
    <row r="12" spans="2:19" ht="20.100000000000001" customHeight="1">
      <c r="B12" s="2791"/>
      <c r="C12" s="465" t="s">
        <v>248</v>
      </c>
      <c r="D12" s="976"/>
      <c r="E12" s="976"/>
      <c r="F12" s="976"/>
      <c r="G12" s="976"/>
      <c r="H12" s="976"/>
      <c r="I12" s="1582"/>
      <c r="J12" s="1582"/>
      <c r="K12" s="977"/>
      <c r="L12" s="1001">
        <f t="shared" si="1"/>
        <v>0</v>
      </c>
      <c r="M12"/>
    </row>
    <row r="13" spans="2:19" ht="20.100000000000001" customHeight="1">
      <c r="B13" s="2791"/>
      <c r="C13" s="465" t="s">
        <v>249</v>
      </c>
      <c r="D13" s="976"/>
      <c r="E13" s="976"/>
      <c r="F13" s="976"/>
      <c r="G13" s="976"/>
      <c r="H13" s="976"/>
      <c r="I13" s="1582"/>
      <c r="J13" s="1582"/>
      <c r="K13" s="977"/>
      <c r="L13" s="1001">
        <f t="shared" si="1"/>
        <v>0</v>
      </c>
      <c r="M13"/>
    </row>
    <row r="14" spans="2:19" ht="20.100000000000001" customHeight="1">
      <c r="B14" s="2791"/>
      <c r="C14" s="465" t="s">
        <v>256</v>
      </c>
      <c r="D14" s="976"/>
      <c r="E14" s="976"/>
      <c r="F14" s="976"/>
      <c r="G14" s="976"/>
      <c r="H14" s="976"/>
      <c r="I14" s="1582"/>
      <c r="J14" s="1582"/>
      <c r="K14" s="977"/>
      <c r="L14" s="1001">
        <f t="shared" si="1"/>
        <v>0</v>
      </c>
      <c r="M14"/>
    </row>
    <row r="15" spans="2:19" ht="20.100000000000001" customHeight="1">
      <c r="B15" s="2791"/>
      <c r="C15" s="465" t="s">
        <v>347</v>
      </c>
      <c r="D15" s="976"/>
      <c r="E15" s="976"/>
      <c r="F15" s="976"/>
      <c r="G15" s="976"/>
      <c r="H15" s="976"/>
      <c r="I15" s="1582"/>
      <c r="J15" s="1582"/>
      <c r="K15" s="977"/>
      <c r="L15" s="1001">
        <f t="shared" si="1"/>
        <v>0</v>
      </c>
      <c r="M15"/>
    </row>
    <row r="16" spans="2:19" ht="20.100000000000001" customHeight="1">
      <c r="B16" s="2791"/>
      <c r="C16" s="465" t="s">
        <v>567</v>
      </c>
      <c r="D16" s="976"/>
      <c r="E16" s="976"/>
      <c r="F16" s="976"/>
      <c r="G16" s="976"/>
      <c r="H16" s="976"/>
      <c r="I16" s="1582"/>
      <c r="J16" s="1582"/>
      <c r="K16" s="977"/>
      <c r="L16" s="1001">
        <f t="shared" si="1"/>
        <v>0</v>
      </c>
      <c r="M16"/>
    </row>
    <row r="17" spans="2:13" ht="20.100000000000001" customHeight="1">
      <c r="B17" s="2791"/>
      <c r="C17" s="465" t="s">
        <v>253</v>
      </c>
      <c r="D17" s="976"/>
      <c r="E17" s="976"/>
      <c r="F17" s="976"/>
      <c r="G17" s="976"/>
      <c r="H17" s="976"/>
      <c r="I17" s="1582"/>
      <c r="J17" s="1582"/>
      <c r="K17" s="977"/>
      <c r="L17" s="1001">
        <f t="shared" si="1"/>
        <v>0</v>
      </c>
      <c r="M17"/>
    </row>
    <row r="18" spans="2:13" ht="20.100000000000001" customHeight="1">
      <c r="B18" s="2791"/>
      <c r="C18" s="465" t="s">
        <v>568</v>
      </c>
      <c r="D18" s="976"/>
      <c r="E18" s="976"/>
      <c r="F18" s="976"/>
      <c r="G18" s="976"/>
      <c r="H18" s="976"/>
      <c r="I18" s="1582"/>
      <c r="J18" s="1582"/>
      <c r="K18" s="977"/>
      <c r="L18" s="1001">
        <f t="shared" si="1"/>
        <v>0</v>
      </c>
      <c r="M18"/>
    </row>
    <row r="19" spans="2:13" ht="20.100000000000001" customHeight="1">
      <c r="B19" s="2791"/>
      <c r="C19" s="465" t="s">
        <v>255</v>
      </c>
      <c r="D19" s="976"/>
      <c r="E19" s="976"/>
      <c r="F19" s="976"/>
      <c r="G19" s="976"/>
      <c r="H19" s="976"/>
      <c r="I19" s="1582"/>
      <c r="J19" s="1582"/>
      <c r="K19" s="977"/>
      <c r="L19" s="1001">
        <f t="shared" si="1"/>
        <v>0</v>
      </c>
      <c r="M19"/>
    </row>
    <row r="20" spans="2:13" ht="20.100000000000001" customHeight="1">
      <c r="B20" s="2791"/>
      <c r="C20" s="465" t="s">
        <v>246</v>
      </c>
      <c r="D20" s="976"/>
      <c r="E20" s="976"/>
      <c r="F20" s="976"/>
      <c r="G20" s="976"/>
      <c r="H20" s="976"/>
      <c r="I20" s="1582"/>
      <c r="J20" s="1582"/>
      <c r="K20" s="977"/>
      <c r="L20" s="1001">
        <f t="shared" si="1"/>
        <v>0</v>
      </c>
      <c r="M20"/>
    </row>
    <row r="21" spans="2:13" ht="20.100000000000001" customHeight="1">
      <c r="B21" s="2791"/>
      <c r="C21" s="465" t="s">
        <v>262</v>
      </c>
      <c r="D21" s="976"/>
      <c r="E21" s="976"/>
      <c r="F21" s="976"/>
      <c r="G21" s="976"/>
      <c r="H21" s="976"/>
      <c r="I21" s="1582"/>
      <c r="J21" s="1582"/>
      <c r="K21" s="977"/>
      <c r="L21" s="1001">
        <f t="shared" si="1"/>
        <v>0</v>
      </c>
      <c r="M21"/>
    </row>
    <row r="22" spans="2:13" ht="20.100000000000001" customHeight="1">
      <c r="B22" s="2791"/>
      <c r="C22" s="465" t="s">
        <v>260</v>
      </c>
      <c r="D22" s="976"/>
      <c r="E22" s="976"/>
      <c r="F22" s="976"/>
      <c r="G22" s="976"/>
      <c r="H22" s="976"/>
      <c r="I22" s="1582"/>
      <c r="J22" s="1582"/>
      <c r="K22" s="977"/>
      <c r="L22" s="1001">
        <f t="shared" si="1"/>
        <v>0</v>
      </c>
      <c r="M22"/>
    </row>
    <row r="23" spans="2:13" ht="20.100000000000001" customHeight="1">
      <c r="B23" s="2791"/>
      <c r="C23" s="465" t="s">
        <v>297</v>
      </c>
      <c r="D23" s="976"/>
      <c r="E23" s="976"/>
      <c r="F23" s="976"/>
      <c r="G23" s="976"/>
      <c r="H23" s="976"/>
      <c r="I23" s="1582"/>
      <c r="J23" s="1582"/>
      <c r="K23" s="977"/>
      <c r="L23" s="1001">
        <f t="shared" si="1"/>
        <v>0</v>
      </c>
      <c r="M23"/>
    </row>
    <row r="24" spans="2:13" ht="20.100000000000001" customHeight="1">
      <c r="B24" s="2791"/>
      <c r="C24" s="465" t="s">
        <v>534</v>
      </c>
      <c r="D24" s="976"/>
      <c r="E24" s="976"/>
      <c r="F24" s="976"/>
      <c r="G24" s="976"/>
      <c r="H24" s="976"/>
      <c r="I24" s="1582"/>
      <c r="J24" s="1582"/>
      <c r="K24" s="977"/>
      <c r="L24" s="1001">
        <f t="shared" si="1"/>
        <v>0</v>
      </c>
      <c r="M24"/>
    </row>
    <row r="25" spans="2:13" ht="20.100000000000001" customHeight="1">
      <c r="B25" s="2791"/>
      <c r="C25" s="465" t="s">
        <v>257</v>
      </c>
      <c r="D25" s="976"/>
      <c r="E25" s="976"/>
      <c r="F25" s="976"/>
      <c r="G25" s="976"/>
      <c r="H25" s="976"/>
      <c r="I25" s="1582"/>
      <c r="J25" s="1582"/>
      <c r="K25" s="977"/>
      <c r="L25" s="1001">
        <f t="shared" si="1"/>
        <v>0</v>
      </c>
      <c r="M25"/>
    </row>
    <row r="26" spans="2:13" ht="20.100000000000001" customHeight="1">
      <c r="B26" s="2791"/>
      <c r="C26" s="465" t="s">
        <v>250</v>
      </c>
      <c r="D26" s="976"/>
      <c r="E26" s="976"/>
      <c r="F26" s="976"/>
      <c r="G26" s="976"/>
      <c r="H26" s="976"/>
      <c r="I26" s="1582"/>
      <c r="J26" s="1582"/>
      <c r="K26" s="977"/>
      <c r="L26" s="1001">
        <f t="shared" si="1"/>
        <v>0</v>
      </c>
      <c r="M26"/>
    </row>
    <row r="27" spans="2:13" ht="20.100000000000001" customHeight="1">
      <c r="B27" s="2791"/>
      <c r="C27" s="465" t="s">
        <v>259</v>
      </c>
      <c r="D27" s="976"/>
      <c r="E27" s="976"/>
      <c r="F27" s="976"/>
      <c r="G27" s="976"/>
      <c r="H27" s="976"/>
      <c r="I27" s="1582"/>
      <c r="J27" s="1582"/>
      <c r="K27" s="977"/>
      <c r="L27" s="1001">
        <f t="shared" si="1"/>
        <v>0</v>
      </c>
      <c r="M27"/>
    </row>
    <row r="28" spans="2:13" ht="20.100000000000001" customHeight="1">
      <c r="B28" s="2791"/>
      <c r="C28" s="465" t="s">
        <v>261</v>
      </c>
      <c r="D28" s="976"/>
      <c r="E28" s="976"/>
      <c r="F28" s="976"/>
      <c r="G28" s="976"/>
      <c r="H28" s="976"/>
      <c r="I28" s="1582"/>
      <c r="J28" s="1582"/>
      <c r="K28" s="977"/>
      <c r="L28" s="1001">
        <f t="shared" si="1"/>
        <v>0</v>
      </c>
      <c r="M28"/>
    </row>
    <row r="29" spans="2:13" ht="20.100000000000001" customHeight="1">
      <c r="B29" s="2791"/>
      <c r="C29" s="465" t="s">
        <v>535</v>
      </c>
      <c r="D29" s="1581"/>
      <c r="E29" s="1581"/>
      <c r="F29" s="1581"/>
      <c r="G29" s="1581"/>
      <c r="H29" s="1581"/>
      <c r="I29" s="1582"/>
      <c r="J29" s="1582"/>
      <c r="K29" s="1582"/>
      <c r="L29" s="1001">
        <f t="shared" ref="L29:L35" si="2">SUM(D29:K29)</f>
        <v>0</v>
      </c>
      <c r="M29"/>
    </row>
    <row r="30" spans="2:13" ht="20.100000000000001" customHeight="1">
      <c r="B30" s="2791"/>
      <c r="C30" s="465" t="s">
        <v>252</v>
      </c>
      <c r="D30" s="976"/>
      <c r="E30" s="976"/>
      <c r="F30" s="976"/>
      <c r="G30" s="976"/>
      <c r="H30" s="976"/>
      <c r="I30" s="1582"/>
      <c r="J30" s="1582"/>
      <c r="K30" s="977"/>
      <c r="L30" s="1001">
        <f t="shared" si="2"/>
        <v>0</v>
      </c>
      <c r="M30"/>
    </row>
    <row r="31" spans="2:13" ht="20.100000000000001" customHeight="1">
      <c r="B31" s="2791"/>
      <c r="C31" s="2138"/>
      <c r="D31" s="1951"/>
      <c r="E31" s="1951"/>
      <c r="F31" s="1951"/>
      <c r="G31" s="1951"/>
      <c r="H31" s="1951"/>
      <c r="I31" s="1952"/>
      <c r="J31" s="1952"/>
      <c r="K31" s="1952"/>
      <c r="L31" s="1001">
        <f t="shared" si="2"/>
        <v>0</v>
      </c>
      <c r="M31"/>
    </row>
    <row r="32" spans="2:13" ht="20.100000000000001" customHeight="1">
      <c r="B32" s="2791"/>
      <c r="C32" s="2138"/>
      <c r="D32" s="1951"/>
      <c r="E32" s="1951"/>
      <c r="F32" s="1951"/>
      <c r="G32" s="1951"/>
      <c r="H32" s="1951"/>
      <c r="I32" s="1952"/>
      <c r="J32" s="1952"/>
      <c r="K32" s="1952"/>
      <c r="L32" s="1001">
        <f t="shared" si="2"/>
        <v>0</v>
      </c>
      <c r="M32"/>
    </row>
    <row r="33" spans="2:13" ht="20.100000000000001" customHeight="1">
      <c r="B33" s="2791"/>
      <c r="C33" s="2138"/>
      <c r="D33" s="1951"/>
      <c r="E33" s="1951"/>
      <c r="F33" s="1951"/>
      <c r="G33" s="1951"/>
      <c r="H33" s="1951"/>
      <c r="I33" s="1952"/>
      <c r="J33" s="1952"/>
      <c r="K33" s="1952"/>
      <c r="L33" s="1001">
        <f t="shared" si="2"/>
        <v>0</v>
      </c>
      <c r="M33"/>
    </row>
    <row r="34" spans="2:13" ht="20.100000000000001" customHeight="1">
      <c r="B34" s="2791"/>
      <c r="C34" s="2138"/>
      <c r="D34" s="1951"/>
      <c r="E34" s="1951"/>
      <c r="F34" s="1951"/>
      <c r="G34" s="1951"/>
      <c r="H34" s="1951"/>
      <c r="I34" s="1952"/>
      <c r="J34" s="1952"/>
      <c r="K34" s="1952"/>
      <c r="L34" s="1001">
        <f t="shared" si="2"/>
        <v>0</v>
      </c>
      <c r="M34"/>
    </row>
    <row r="35" spans="2:13" ht="20.100000000000001" customHeight="1">
      <c r="B35" s="2791"/>
      <c r="C35" s="2138"/>
      <c r="D35" s="1951"/>
      <c r="E35" s="1951"/>
      <c r="F35" s="1951"/>
      <c r="G35" s="1951"/>
      <c r="H35" s="1951"/>
      <c r="I35" s="1952"/>
      <c r="J35" s="1952"/>
      <c r="K35" s="1952"/>
      <c r="L35" s="1001">
        <f t="shared" si="2"/>
        <v>0</v>
      </c>
      <c r="M35"/>
    </row>
    <row r="36" spans="2:13" ht="20.100000000000001" customHeight="1" thickBot="1">
      <c r="B36" s="2791"/>
      <c r="C36" s="466" t="s">
        <v>1002</v>
      </c>
      <c r="D36" s="1002">
        <f t="shared" ref="D36:K36" si="3">SUM(D37:D42)</f>
        <v>0</v>
      </c>
      <c r="E36" s="1002">
        <f t="shared" si="3"/>
        <v>0</v>
      </c>
      <c r="F36" s="1002">
        <f t="shared" si="3"/>
        <v>0</v>
      </c>
      <c r="G36" s="1002">
        <f t="shared" si="3"/>
        <v>0</v>
      </c>
      <c r="H36" s="1002">
        <f t="shared" si="3"/>
        <v>0</v>
      </c>
      <c r="I36" s="1002">
        <f t="shared" si="3"/>
        <v>0</v>
      </c>
      <c r="J36" s="1002">
        <f t="shared" si="3"/>
        <v>0</v>
      </c>
      <c r="K36" s="1003">
        <f t="shared" si="3"/>
        <v>0</v>
      </c>
      <c r="L36" s="997">
        <f t="shared" ref="L36:L42" si="4">SUM(D36:K36)</f>
        <v>0</v>
      </c>
      <c r="M36"/>
    </row>
    <row r="37" spans="2:13" ht="20.100000000000001" customHeight="1">
      <c r="B37" s="2791"/>
      <c r="C37" s="1818"/>
      <c r="D37" s="1004"/>
      <c r="E37" s="1004"/>
      <c r="F37" s="1004"/>
      <c r="G37" s="1004"/>
      <c r="H37" s="1004"/>
      <c r="I37" s="1005"/>
      <c r="J37" s="1005"/>
      <c r="K37" s="1005"/>
      <c r="L37" s="1006">
        <f t="shared" si="4"/>
        <v>0</v>
      </c>
      <c r="M37"/>
    </row>
    <row r="38" spans="2:13" ht="20.100000000000001" customHeight="1">
      <c r="B38" s="2791"/>
      <c r="C38" s="1819"/>
      <c r="D38" s="1524"/>
      <c r="E38" s="1524"/>
      <c r="F38" s="1524"/>
      <c r="G38" s="1524"/>
      <c r="H38" s="1524"/>
      <c r="I38" s="1528"/>
      <c r="J38" s="1528"/>
      <c r="K38" s="1528"/>
      <c r="L38" s="1529">
        <f t="shared" si="4"/>
        <v>0</v>
      </c>
      <c r="M38"/>
    </row>
    <row r="39" spans="2:13" ht="20.100000000000001" customHeight="1">
      <c r="B39" s="2791"/>
      <c r="C39" s="1819"/>
      <c r="D39" s="1524"/>
      <c r="E39" s="1524"/>
      <c r="F39" s="1524"/>
      <c r="G39" s="1524"/>
      <c r="H39" s="1524"/>
      <c r="I39" s="1528"/>
      <c r="J39" s="1528"/>
      <c r="K39" s="1528"/>
      <c r="L39" s="1529">
        <f t="shared" si="4"/>
        <v>0</v>
      </c>
      <c r="M39"/>
    </row>
    <row r="40" spans="2:13" ht="20.100000000000001" customHeight="1">
      <c r="B40" s="2791"/>
      <c r="C40" s="1819"/>
      <c r="D40" s="1524"/>
      <c r="E40" s="1524"/>
      <c r="F40" s="1524"/>
      <c r="G40" s="1524"/>
      <c r="H40" s="1524"/>
      <c r="I40" s="1528"/>
      <c r="J40" s="1528"/>
      <c r="K40" s="1528"/>
      <c r="L40" s="1529">
        <f t="shared" si="4"/>
        <v>0</v>
      </c>
      <c r="M40"/>
    </row>
    <row r="41" spans="2:13" ht="20.100000000000001" customHeight="1">
      <c r="B41" s="2791"/>
      <c r="C41" s="1819"/>
      <c r="D41" s="1524"/>
      <c r="E41" s="1524"/>
      <c r="F41" s="1524"/>
      <c r="G41" s="1524"/>
      <c r="H41" s="1524"/>
      <c r="I41" s="1528"/>
      <c r="J41" s="1528"/>
      <c r="K41" s="1528"/>
      <c r="L41" s="1529">
        <f t="shared" si="4"/>
        <v>0</v>
      </c>
      <c r="M41"/>
    </row>
    <row r="42" spans="2:13" ht="20.100000000000001" customHeight="1" thickBot="1">
      <c r="B42" s="2783"/>
      <c r="C42" s="1820"/>
      <c r="D42" s="1527"/>
      <c r="E42" s="1527"/>
      <c r="F42" s="1527"/>
      <c r="G42" s="1527"/>
      <c r="H42" s="1527"/>
      <c r="I42" s="1530"/>
      <c r="J42" s="1530"/>
      <c r="K42" s="1530"/>
      <c r="L42" s="1531">
        <f t="shared" si="4"/>
        <v>0</v>
      </c>
      <c r="M42"/>
    </row>
  </sheetData>
  <sheetProtection algorithmName="SHA-512" hashValue="IxvtrpAqPej8uu/KNNP1ziLx4kdf97aiNIR7wkpV3uWuvpKm4NU6h4l4J7uiGVthoUppxT3zN5GeftII0oGxig==" saltValue="NJdaYB5dVji7qiQkSOqBoQ==" spinCount="100000" sheet="1" objects="1" scenarios="1" formatRows="0"/>
  <sortState xmlns:xlrd2="http://schemas.microsoft.com/office/spreadsheetml/2017/richdata2" ref="C7:C30">
    <sortCondition ref="C7:C30"/>
  </sortState>
  <mergeCells count="4">
    <mergeCell ref="B6:C6"/>
    <mergeCell ref="D4:L4"/>
    <mergeCell ref="B4:C4"/>
    <mergeCell ref="B7:B42"/>
  </mergeCells>
  <printOptions horizontalCentered="1"/>
  <pageMargins left="0.9055118110236221" right="0.51181102362204722" top="0.74803149606299213" bottom="0.74803149606299213" header="0.31496062992125984" footer="0.31496062992125984"/>
  <pageSetup paperSize="9" scale="90" orientation="portrait" r:id="rId1"/>
  <headerFooter>
    <oddFooter>&amp;L&amp;7CEA - arkusz organizacyjny na rok szkolny 2022/2023    nr teczki: &amp;F</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1400-000000000000}">
          <x14:formula1>
            <xm:f>słownik!$D$2:$D$51</xm:f>
          </x14:formula1>
          <xm:sqref>C37:C42</xm:sqref>
        </x14:dataValidation>
        <x14:dataValidation type="list" allowBlank="1" showInputMessage="1" showErrorMessage="1" xr:uid="{00000000-0002-0000-1400-000001000000}">
          <x14:formula1>
            <xm:f>słownik!$A$2:$A$146</xm:f>
          </x14:formula1>
          <xm:sqref>C31:C35</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92D050"/>
    <pageSetUpPr fitToPage="1"/>
  </sheetPr>
  <dimension ref="B1:AA45"/>
  <sheetViews>
    <sheetView showGridLines="0" view="pageBreakPreview" topLeftCell="A7" zoomScale="86" zoomScaleNormal="85" zoomScaleSheetLayoutView="86" workbookViewId="0">
      <selection activeCell="K20" sqref="K20"/>
    </sheetView>
  </sheetViews>
  <sheetFormatPr defaultRowHeight="12.75"/>
  <cols>
    <col min="1" max="1" width="4.5703125" customWidth="1"/>
    <col min="2" max="2" width="10.85546875" customWidth="1"/>
    <col min="3" max="3" width="28.7109375" customWidth="1"/>
    <col min="4" max="7" width="6.7109375" customWidth="1"/>
    <col min="8" max="8" width="8.85546875" customWidth="1"/>
    <col min="9" max="14" width="6.7109375" customWidth="1"/>
    <col min="15" max="15" width="9.5703125" customWidth="1"/>
    <col min="16" max="16" width="14.5703125" customWidth="1"/>
    <col min="17" max="17" width="9.140625" style="440" customWidth="1"/>
    <col min="18" max="18" width="9.140625" customWidth="1"/>
    <col min="19" max="19" width="9" customWidth="1"/>
  </cols>
  <sheetData>
    <row r="1" spans="2:27" ht="43.5" customHeight="1">
      <c r="B1" s="634"/>
      <c r="C1" s="634"/>
      <c r="D1" s="634"/>
      <c r="E1" s="634"/>
      <c r="F1" s="634"/>
      <c r="G1" s="634"/>
      <c r="H1" s="634"/>
      <c r="I1" s="634"/>
      <c r="J1" s="634"/>
      <c r="K1" s="634"/>
      <c r="L1" s="634"/>
      <c r="M1" s="634"/>
      <c r="N1" s="634"/>
      <c r="O1" s="634"/>
      <c r="P1" s="634"/>
    </row>
    <row r="2" spans="2:27" ht="27.75" customHeight="1">
      <c r="B2" s="637" t="str">
        <f>wizyt!C3</f>
        <v>??</v>
      </c>
      <c r="C2" s="637"/>
      <c r="D2" s="431"/>
      <c r="E2" s="431"/>
      <c r="F2" s="431"/>
      <c r="G2" s="431"/>
      <c r="H2" s="431"/>
      <c r="I2" s="431"/>
      <c r="J2" s="431"/>
      <c r="K2" s="431"/>
      <c r="L2" s="446" t="s">
        <v>1006</v>
      </c>
      <c r="M2" s="445" t="str">
        <f>wizyt!H3</f>
        <v>2022/2023</v>
      </c>
      <c r="N2" s="445"/>
      <c r="O2" s="431"/>
      <c r="P2" s="1949"/>
    </row>
    <row r="3" spans="2:27" ht="11.25" customHeight="1" thickBot="1">
      <c r="B3" s="433"/>
      <c r="C3" s="433"/>
      <c r="D3" s="431"/>
      <c r="E3" s="431"/>
      <c r="F3" s="431"/>
      <c r="G3" s="431"/>
      <c r="H3" s="431"/>
      <c r="I3" s="431"/>
      <c r="J3" s="431"/>
      <c r="K3" s="431"/>
      <c r="L3" s="431"/>
      <c r="M3" s="431"/>
      <c r="N3" s="431"/>
      <c r="O3" s="431"/>
      <c r="P3" s="454"/>
    </row>
    <row r="4" spans="2:27" ht="24.95" customHeight="1" thickTop="1">
      <c r="B4" s="2801" t="s">
        <v>309</v>
      </c>
      <c r="C4" s="2802"/>
      <c r="D4" s="2794" t="s">
        <v>287</v>
      </c>
      <c r="E4" s="2794"/>
      <c r="F4" s="2794"/>
      <c r="G4" s="2794"/>
      <c r="H4" s="2794"/>
      <c r="I4" s="2794"/>
      <c r="J4" s="2794"/>
      <c r="K4" s="2794"/>
      <c r="L4" s="2794"/>
      <c r="M4" s="2794"/>
      <c r="N4" s="2794"/>
      <c r="O4" s="2794"/>
      <c r="P4" s="2795"/>
    </row>
    <row r="5" spans="2:27" ht="24.95" customHeight="1" thickBot="1">
      <c r="B5" s="2803"/>
      <c r="C5" s="2804"/>
      <c r="D5" s="2799" t="s">
        <v>988</v>
      </c>
      <c r="E5" s="2799"/>
      <c r="F5" s="2799"/>
      <c r="G5" s="2799"/>
      <c r="H5" s="2799"/>
      <c r="I5" s="2805" t="s">
        <v>987</v>
      </c>
      <c r="J5" s="2806"/>
      <c r="K5" s="2806"/>
      <c r="L5" s="2806"/>
      <c r="M5" s="2806"/>
      <c r="N5" s="2806"/>
      <c r="O5" s="2807"/>
      <c r="P5" s="2792" t="s">
        <v>326</v>
      </c>
    </row>
    <row r="6" spans="2:27" s="1" customFormat="1" ht="24.95" customHeight="1" thickTop="1">
      <c r="B6" s="1968"/>
      <c r="C6" s="1969" t="s">
        <v>25</v>
      </c>
      <c r="D6" s="1961" t="s">
        <v>4</v>
      </c>
      <c r="E6" s="1961" t="s">
        <v>5</v>
      </c>
      <c r="F6" s="1961" t="s">
        <v>6</v>
      </c>
      <c r="G6" s="1961" t="s">
        <v>8</v>
      </c>
      <c r="H6" s="1963" t="s">
        <v>29</v>
      </c>
      <c r="I6" s="2147" t="s">
        <v>4</v>
      </c>
      <c r="J6" s="1961" t="s">
        <v>5</v>
      </c>
      <c r="K6" s="1961" t="s">
        <v>6</v>
      </c>
      <c r="L6" s="1961" t="s">
        <v>8</v>
      </c>
      <c r="M6" s="1961" t="s">
        <v>7</v>
      </c>
      <c r="N6" s="1961" t="s">
        <v>9</v>
      </c>
      <c r="O6" s="1962" t="s">
        <v>29</v>
      </c>
      <c r="P6" s="2793"/>
      <c r="Q6" s="523"/>
    </row>
    <row r="7" spans="2:27" ht="24.95" customHeight="1" thickBot="1">
      <c r="B7" s="2808" t="s">
        <v>28</v>
      </c>
      <c r="C7" s="2809"/>
      <c r="D7" s="1959">
        <f>SUM(D8:D11)+D39+D45</f>
        <v>0</v>
      </c>
      <c r="E7" s="1959">
        <f t="shared" ref="E7:G7" si="0">SUM(E8:E11)+E39+E45</f>
        <v>0</v>
      </c>
      <c r="F7" s="1959">
        <f t="shared" si="0"/>
        <v>0</v>
      </c>
      <c r="G7" s="1959">
        <f t="shared" si="0"/>
        <v>0</v>
      </c>
      <c r="H7" s="1964">
        <f>SUM(D7:G7)</f>
        <v>0</v>
      </c>
      <c r="I7" s="2148">
        <f>SUM(I8:I11)+I39+I45</f>
        <v>0</v>
      </c>
      <c r="J7" s="1959">
        <f t="shared" ref="J7:N7" si="1">SUM(J8:J11)+J39+J45</f>
        <v>0</v>
      </c>
      <c r="K7" s="1959">
        <f t="shared" si="1"/>
        <v>0</v>
      </c>
      <c r="L7" s="1959">
        <f t="shared" si="1"/>
        <v>0</v>
      </c>
      <c r="M7" s="1959">
        <f t="shared" si="1"/>
        <v>0</v>
      </c>
      <c r="N7" s="1959">
        <f t="shared" si="1"/>
        <v>0</v>
      </c>
      <c r="O7" s="1960">
        <f>SUM(I7:N7)</f>
        <v>0</v>
      </c>
      <c r="P7" s="1973">
        <f>O7+H7</f>
        <v>0</v>
      </c>
      <c r="Q7" s="573"/>
      <c r="X7" s="439"/>
      <c r="Y7" s="439"/>
      <c r="Z7" s="439"/>
      <c r="AA7" s="439"/>
    </row>
    <row r="8" spans="2:27" ht="19.899999999999999" customHeight="1" thickBot="1">
      <c r="B8" s="2810" t="s">
        <v>1003</v>
      </c>
      <c r="C8" s="2811"/>
      <c r="D8" s="2145"/>
      <c r="E8" s="2145"/>
      <c r="F8" s="2145"/>
      <c r="G8" s="2145"/>
      <c r="H8" s="1978">
        <f>SUM(D8:G8)</f>
        <v>0</v>
      </c>
      <c r="I8" s="2149"/>
      <c r="J8" s="2146"/>
      <c r="K8" s="2146"/>
      <c r="L8" s="2145"/>
      <c r="M8" s="2145"/>
      <c r="N8" s="2146"/>
      <c r="O8" s="1967">
        <f>SUM(I8:N8)</f>
        <v>0</v>
      </c>
      <c r="P8" s="1971">
        <f t="shared" ref="P8:P45" si="2">O8+H8</f>
        <v>0</v>
      </c>
      <c r="Q8" s="573"/>
      <c r="X8" s="439"/>
      <c r="Y8" s="439"/>
      <c r="Z8" s="439"/>
      <c r="AA8" s="439"/>
    </row>
    <row r="9" spans="2:27" s="440" customFormat="1" ht="19.899999999999999" customHeight="1" thickBot="1">
      <c r="B9" s="2810" t="s">
        <v>982</v>
      </c>
      <c r="C9" s="2811"/>
      <c r="D9" s="2145"/>
      <c r="E9" s="2145"/>
      <c r="F9" s="2145"/>
      <c r="G9" s="2145"/>
      <c r="H9" s="1978">
        <f t="shared" ref="H9:H44" si="3">SUM(D9:G9)</f>
        <v>0</v>
      </c>
      <c r="I9" s="2149"/>
      <c r="J9" s="2146"/>
      <c r="K9" s="2146"/>
      <c r="L9" s="2145"/>
      <c r="M9" s="2145"/>
      <c r="N9" s="2146"/>
      <c r="O9" s="1967">
        <f t="shared" ref="O9:O44" si="4">SUM(I9:N9)</f>
        <v>0</v>
      </c>
      <c r="P9" s="1971">
        <f t="shared" si="2"/>
        <v>0</v>
      </c>
      <c r="R9"/>
    </row>
    <row r="10" spans="2:27" ht="19.899999999999999" customHeight="1" thickBot="1">
      <c r="B10" s="2810" t="s">
        <v>1004</v>
      </c>
      <c r="C10" s="2811"/>
      <c r="D10" s="2145"/>
      <c r="E10" s="2145"/>
      <c r="F10" s="2145"/>
      <c r="G10" s="2145"/>
      <c r="H10" s="1978">
        <f t="shared" si="3"/>
        <v>0</v>
      </c>
      <c r="I10" s="2149"/>
      <c r="J10" s="2146"/>
      <c r="K10" s="2146"/>
      <c r="L10" s="2145"/>
      <c r="M10" s="2145"/>
      <c r="N10" s="2146"/>
      <c r="O10" s="1967">
        <f t="shared" si="4"/>
        <v>0</v>
      </c>
      <c r="P10" s="1971">
        <f t="shared" si="2"/>
        <v>0</v>
      </c>
    </row>
    <row r="11" spans="2:27" ht="19.899999999999999" customHeight="1" thickBot="1">
      <c r="B11" s="2812" t="s">
        <v>984</v>
      </c>
      <c r="C11" s="2813"/>
      <c r="D11" s="1980">
        <f>SUM(D12:D35)</f>
        <v>0</v>
      </c>
      <c r="E11" s="1980">
        <f t="shared" ref="E11:N11" si="5">SUM(E12:E35)</f>
        <v>0</v>
      </c>
      <c r="F11" s="1980">
        <f>SUM(F12:F35)</f>
        <v>0</v>
      </c>
      <c r="G11" s="1980">
        <f t="shared" si="5"/>
        <v>0</v>
      </c>
      <c r="H11" s="1978">
        <f t="shared" si="3"/>
        <v>0</v>
      </c>
      <c r="I11" s="2150">
        <f t="shared" si="5"/>
        <v>0</v>
      </c>
      <c r="J11" s="1980">
        <f t="shared" si="5"/>
        <v>0</v>
      </c>
      <c r="K11" s="1981">
        <f t="shared" si="5"/>
        <v>0</v>
      </c>
      <c r="L11" s="1980">
        <f t="shared" si="5"/>
        <v>0</v>
      </c>
      <c r="M11" s="1980">
        <f t="shared" si="5"/>
        <v>0</v>
      </c>
      <c r="N11" s="1980">
        <f t="shared" si="5"/>
        <v>0</v>
      </c>
      <c r="O11" s="1967">
        <f t="shared" si="4"/>
        <v>0</v>
      </c>
      <c r="P11" s="1971">
        <f t="shared" si="2"/>
        <v>0</v>
      </c>
    </row>
    <row r="12" spans="2:27" ht="19.899999999999999" customHeight="1">
      <c r="B12" s="2800" t="s">
        <v>587</v>
      </c>
      <c r="C12" s="1955" t="s">
        <v>247</v>
      </c>
      <c r="D12" s="1984"/>
      <c r="E12" s="1984"/>
      <c r="F12" s="1984"/>
      <c r="G12" s="1984"/>
      <c r="H12" s="1965">
        <f t="shared" si="3"/>
        <v>0</v>
      </c>
      <c r="I12" s="2139"/>
      <c r="J12" s="1985"/>
      <c r="K12" s="1985"/>
      <c r="L12" s="1984"/>
      <c r="M12" s="1984"/>
      <c r="N12" s="1985"/>
      <c r="O12" s="1958">
        <f t="shared" si="4"/>
        <v>0</v>
      </c>
      <c r="P12" s="1975">
        <f t="shared" si="2"/>
        <v>0</v>
      </c>
    </row>
    <row r="13" spans="2:27" ht="19.899999999999999" customHeight="1">
      <c r="B13" s="2800"/>
      <c r="C13" s="1955" t="s">
        <v>251</v>
      </c>
      <c r="D13" s="1986"/>
      <c r="E13" s="1986"/>
      <c r="F13" s="1986"/>
      <c r="G13" s="1986"/>
      <c r="H13" s="1966">
        <f t="shared" si="3"/>
        <v>0</v>
      </c>
      <c r="I13" s="2140"/>
      <c r="J13" s="1986"/>
      <c r="K13" s="1986"/>
      <c r="L13" s="1986"/>
      <c r="M13" s="1986"/>
      <c r="N13" s="1987"/>
      <c r="O13" s="1958">
        <f t="shared" si="4"/>
        <v>0</v>
      </c>
      <c r="P13" s="1976">
        <f t="shared" si="2"/>
        <v>0</v>
      </c>
    </row>
    <row r="14" spans="2:27" ht="19.899999999999999" customHeight="1">
      <c r="B14" s="2800"/>
      <c r="C14" s="465" t="s">
        <v>258</v>
      </c>
      <c r="D14" s="1986"/>
      <c r="E14" s="1986"/>
      <c r="F14" s="1986"/>
      <c r="G14" s="1986"/>
      <c r="H14" s="1966">
        <f t="shared" si="3"/>
        <v>0</v>
      </c>
      <c r="I14" s="2141"/>
      <c r="J14" s="1987"/>
      <c r="K14" s="1987"/>
      <c r="L14" s="1986"/>
      <c r="M14" s="1986"/>
      <c r="N14" s="1987"/>
      <c r="O14" s="1958">
        <f t="shared" si="4"/>
        <v>0</v>
      </c>
      <c r="P14" s="1976">
        <f t="shared" si="2"/>
        <v>0</v>
      </c>
    </row>
    <row r="15" spans="2:27" ht="19.899999999999999" customHeight="1">
      <c r="B15" s="2800"/>
      <c r="C15" s="465" t="s">
        <v>254</v>
      </c>
      <c r="D15" s="1986"/>
      <c r="E15" s="1986"/>
      <c r="F15" s="1986"/>
      <c r="G15" s="1986"/>
      <c r="H15" s="1966">
        <f t="shared" si="3"/>
        <v>0</v>
      </c>
      <c r="I15" s="2141"/>
      <c r="J15" s="1987"/>
      <c r="K15" s="1987"/>
      <c r="L15" s="1986"/>
      <c r="M15" s="1986"/>
      <c r="N15" s="1987"/>
      <c r="O15" s="1958">
        <f t="shared" si="4"/>
        <v>0</v>
      </c>
      <c r="P15" s="1976">
        <f t="shared" si="2"/>
        <v>0</v>
      </c>
    </row>
    <row r="16" spans="2:27" ht="19.899999999999999" customHeight="1">
      <c r="B16" s="2800"/>
      <c r="C16" s="465" t="s">
        <v>245</v>
      </c>
      <c r="D16" s="1986"/>
      <c r="E16" s="1986"/>
      <c r="F16" s="1986"/>
      <c r="G16" s="1986"/>
      <c r="H16" s="1966">
        <f t="shared" si="3"/>
        <v>0</v>
      </c>
      <c r="I16" s="2141"/>
      <c r="J16" s="1987"/>
      <c r="K16" s="1987"/>
      <c r="L16" s="1986"/>
      <c r="M16" s="1986"/>
      <c r="N16" s="1987"/>
      <c r="O16" s="1958">
        <f t="shared" si="4"/>
        <v>0</v>
      </c>
      <c r="P16" s="1976">
        <f t="shared" si="2"/>
        <v>0</v>
      </c>
    </row>
    <row r="17" spans="2:16" ht="19.899999999999999" customHeight="1">
      <c r="B17" s="2800"/>
      <c r="C17" s="465" t="s">
        <v>248</v>
      </c>
      <c r="D17" s="1986"/>
      <c r="E17" s="1986"/>
      <c r="F17" s="1986"/>
      <c r="G17" s="1986"/>
      <c r="H17" s="1966">
        <f t="shared" si="3"/>
        <v>0</v>
      </c>
      <c r="I17" s="2141"/>
      <c r="J17" s="1987"/>
      <c r="K17" s="1987"/>
      <c r="L17" s="1986"/>
      <c r="M17" s="1986"/>
      <c r="N17" s="1987"/>
      <c r="O17" s="1958">
        <f t="shared" si="4"/>
        <v>0</v>
      </c>
      <c r="P17" s="1976">
        <f t="shared" si="2"/>
        <v>0</v>
      </c>
    </row>
    <row r="18" spans="2:16" ht="19.899999999999999" customHeight="1">
      <c r="B18" s="2800"/>
      <c r="C18" s="465" t="s">
        <v>249</v>
      </c>
      <c r="D18" s="1986"/>
      <c r="E18" s="1986"/>
      <c r="F18" s="1986"/>
      <c r="G18" s="1986"/>
      <c r="H18" s="1966">
        <f t="shared" si="3"/>
        <v>0</v>
      </c>
      <c r="I18" s="2141"/>
      <c r="J18" s="1987"/>
      <c r="K18" s="1987"/>
      <c r="L18" s="1986"/>
      <c r="M18" s="1986"/>
      <c r="N18" s="1987"/>
      <c r="O18" s="1958">
        <f t="shared" si="4"/>
        <v>0</v>
      </c>
      <c r="P18" s="1976">
        <f t="shared" si="2"/>
        <v>0</v>
      </c>
    </row>
    <row r="19" spans="2:16" ht="19.899999999999999" customHeight="1">
      <c r="B19" s="2800"/>
      <c r="C19" s="465" t="s">
        <v>256</v>
      </c>
      <c r="D19" s="1986"/>
      <c r="E19" s="1986"/>
      <c r="F19" s="1986"/>
      <c r="G19" s="1986"/>
      <c r="H19" s="1966">
        <f t="shared" si="3"/>
        <v>0</v>
      </c>
      <c r="I19" s="2141"/>
      <c r="J19" s="1987"/>
      <c r="K19" s="1987"/>
      <c r="L19" s="1986"/>
      <c r="M19" s="1986"/>
      <c r="N19" s="1987"/>
      <c r="O19" s="1958">
        <f t="shared" si="4"/>
        <v>0</v>
      </c>
      <c r="P19" s="1976">
        <f t="shared" si="2"/>
        <v>0</v>
      </c>
    </row>
    <row r="20" spans="2:16" ht="19.899999999999999" customHeight="1">
      <c r="B20" s="2800"/>
      <c r="C20" s="465" t="s">
        <v>347</v>
      </c>
      <c r="D20" s="1986"/>
      <c r="E20" s="1986"/>
      <c r="F20" s="1986"/>
      <c r="G20" s="1986"/>
      <c r="H20" s="1966">
        <f t="shared" si="3"/>
        <v>0</v>
      </c>
      <c r="I20" s="2141"/>
      <c r="J20" s="1987"/>
      <c r="K20" s="1987"/>
      <c r="L20" s="1986"/>
      <c r="M20" s="1986"/>
      <c r="N20" s="1987"/>
      <c r="O20" s="1958">
        <f t="shared" si="4"/>
        <v>0</v>
      </c>
      <c r="P20" s="1976">
        <f t="shared" si="2"/>
        <v>0</v>
      </c>
    </row>
    <row r="21" spans="2:16" ht="19.899999999999999" customHeight="1">
      <c r="B21" s="2800"/>
      <c r="C21" s="465" t="s">
        <v>567</v>
      </c>
      <c r="D21" s="1986"/>
      <c r="E21" s="1986"/>
      <c r="F21" s="1986"/>
      <c r="G21" s="1986"/>
      <c r="H21" s="1966">
        <f t="shared" si="3"/>
        <v>0</v>
      </c>
      <c r="I21" s="2141"/>
      <c r="J21" s="1987"/>
      <c r="K21" s="1987"/>
      <c r="L21" s="1986"/>
      <c r="M21" s="1986"/>
      <c r="N21" s="1987"/>
      <c r="O21" s="1958">
        <f t="shared" si="4"/>
        <v>0</v>
      </c>
      <c r="P21" s="1976">
        <f t="shared" si="2"/>
        <v>0</v>
      </c>
    </row>
    <row r="22" spans="2:16" ht="19.899999999999999" customHeight="1">
      <c r="B22" s="2800"/>
      <c r="C22" s="465" t="s">
        <v>253</v>
      </c>
      <c r="D22" s="1986"/>
      <c r="E22" s="1986"/>
      <c r="F22" s="1986"/>
      <c r="G22" s="1986"/>
      <c r="H22" s="1966">
        <f t="shared" si="3"/>
        <v>0</v>
      </c>
      <c r="I22" s="2141"/>
      <c r="J22" s="1987"/>
      <c r="K22" s="1987"/>
      <c r="L22" s="1986"/>
      <c r="M22" s="1986"/>
      <c r="N22" s="1987"/>
      <c r="O22" s="1958">
        <f t="shared" si="4"/>
        <v>0</v>
      </c>
      <c r="P22" s="1976">
        <f t="shared" si="2"/>
        <v>0</v>
      </c>
    </row>
    <row r="23" spans="2:16" ht="19.899999999999999" customHeight="1">
      <c r="B23" s="2800"/>
      <c r="C23" s="465" t="s">
        <v>568</v>
      </c>
      <c r="D23" s="1986"/>
      <c r="E23" s="1986"/>
      <c r="F23" s="1986"/>
      <c r="G23" s="1986"/>
      <c r="H23" s="1966">
        <f t="shared" si="3"/>
        <v>0</v>
      </c>
      <c r="I23" s="2141"/>
      <c r="J23" s="1987"/>
      <c r="K23" s="1987"/>
      <c r="L23" s="1986"/>
      <c r="M23" s="1986"/>
      <c r="N23" s="1987"/>
      <c r="O23" s="1958">
        <f t="shared" si="4"/>
        <v>0</v>
      </c>
      <c r="P23" s="1976">
        <f t="shared" si="2"/>
        <v>0</v>
      </c>
    </row>
    <row r="24" spans="2:16" ht="19.899999999999999" customHeight="1">
      <c r="B24" s="2800"/>
      <c r="C24" s="465" t="s">
        <v>255</v>
      </c>
      <c r="D24" s="1986"/>
      <c r="E24" s="1986"/>
      <c r="F24" s="1986"/>
      <c r="G24" s="1986"/>
      <c r="H24" s="1966">
        <f t="shared" si="3"/>
        <v>0</v>
      </c>
      <c r="I24" s="2141"/>
      <c r="J24" s="1987"/>
      <c r="K24" s="1987"/>
      <c r="L24" s="1986"/>
      <c r="M24" s="1986"/>
      <c r="N24" s="1987"/>
      <c r="O24" s="1958">
        <f t="shared" si="4"/>
        <v>0</v>
      </c>
      <c r="P24" s="1976">
        <f t="shared" si="2"/>
        <v>0</v>
      </c>
    </row>
    <row r="25" spans="2:16" ht="19.899999999999999" customHeight="1">
      <c r="B25" s="2800"/>
      <c r="C25" s="465" t="s">
        <v>246</v>
      </c>
      <c r="D25" s="1986"/>
      <c r="E25" s="1986"/>
      <c r="F25" s="1986"/>
      <c r="G25" s="1986"/>
      <c r="H25" s="1966">
        <f t="shared" si="3"/>
        <v>0</v>
      </c>
      <c r="I25" s="2141"/>
      <c r="J25" s="1987"/>
      <c r="K25" s="1987"/>
      <c r="L25" s="1986"/>
      <c r="M25" s="1986"/>
      <c r="N25" s="1987"/>
      <c r="O25" s="1958">
        <f t="shared" si="4"/>
        <v>0</v>
      </c>
      <c r="P25" s="1976">
        <f t="shared" si="2"/>
        <v>0</v>
      </c>
    </row>
    <row r="26" spans="2:16" ht="19.899999999999999" customHeight="1">
      <c r="B26" s="2800"/>
      <c r="C26" s="465" t="s">
        <v>262</v>
      </c>
      <c r="D26" s="1986"/>
      <c r="E26" s="1986"/>
      <c r="F26" s="1986"/>
      <c r="G26" s="1986"/>
      <c r="H26" s="1966">
        <f t="shared" si="3"/>
        <v>0</v>
      </c>
      <c r="I26" s="2141"/>
      <c r="J26" s="1987"/>
      <c r="K26" s="1987"/>
      <c r="L26" s="1986"/>
      <c r="M26" s="1986"/>
      <c r="N26" s="1987"/>
      <c r="O26" s="1958">
        <f t="shared" si="4"/>
        <v>0</v>
      </c>
      <c r="P26" s="1976">
        <f t="shared" si="2"/>
        <v>0</v>
      </c>
    </row>
    <row r="27" spans="2:16" ht="19.899999999999999" customHeight="1">
      <c r="B27" s="2800"/>
      <c r="C27" s="465" t="s">
        <v>260</v>
      </c>
      <c r="D27" s="1986"/>
      <c r="E27" s="1986"/>
      <c r="F27" s="1986"/>
      <c r="G27" s="1986"/>
      <c r="H27" s="1966">
        <f t="shared" si="3"/>
        <v>0</v>
      </c>
      <c r="I27" s="2141"/>
      <c r="J27" s="1987"/>
      <c r="K27" s="1987"/>
      <c r="L27" s="1986"/>
      <c r="M27" s="1986"/>
      <c r="N27" s="1987"/>
      <c r="O27" s="1958">
        <f t="shared" si="4"/>
        <v>0</v>
      </c>
      <c r="P27" s="1976">
        <f t="shared" si="2"/>
        <v>0</v>
      </c>
    </row>
    <row r="28" spans="2:16" ht="19.899999999999999" customHeight="1">
      <c r="B28" s="2800"/>
      <c r="C28" s="465" t="s">
        <v>534</v>
      </c>
      <c r="D28" s="1986"/>
      <c r="E28" s="1986"/>
      <c r="F28" s="1986"/>
      <c r="G28" s="1986"/>
      <c r="H28" s="1966">
        <f t="shared" si="3"/>
        <v>0</v>
      </c>
      <c r="I28" s="2141"/>
      <c r="J28" s="1987"/>
      <c r="K28" s="1987"/>
      <c r="L28" s="1986"/>
      <c r="M28" s="1986"/>
      <c r="N28" s="1987"/>
      <c r="O28" s="1958">
        <f t="shared" si="4"/>
        <v>0</v>
      </c>
      <c r="P28" s="1976">
        <f t="shared" si="2"/>
        <v>0</v>
      </c>
    </row>
    <row r="29" spans="2:16" ht="19.899999999999999" customHeight="1">
      <c r="B29" s="2800"/>
      <c r="C29" s="465" t="s">
        <v>257</v>
      </c>
      <c r="D29" s="1986"/>
      <c r="E29" s="1986"/>
      <c r="F29" s="1986"/>
      <c r="G29" s="1986"/>
      <c r="H29" s="1966">
        <f t="shared" si="3"/>
        <v>0</v>
      </c>
      <c r="I29" s="2141"/>
      <c r="J29" s="1987"/>
      <c r="K29" s="1987"/>
      <c r="L29" s="1986"/>
      <c r="M29" s="1986"/>
      <c r="N29" s="1987"/>
      <c r="O29" s="1958">
        <f t="shared" si="4"/>
        <v>0</v>
      </c>
      <c r="P29" s="1976">
        <f t="shared" si="2"/>
        <v>0</v>
      </c>
    </row>
    <row r="30" spans="2:16" ht="19.899999999999999" customHeight="1">
      <c r="B30" s="2800"/>
      <c r="C30" s="465" t="s">
        <v>250</v>
      </c>
      <c r="D30" s="1986"/>
      <c r="E30" s="1986"/>
      <c r="F30" s="1986"/>
      <c r="G30" s="1986"/>
      <c r="H30" s="1966">
        <f t="shared" si="3"/>
        <v>0</v>
      </c>
      <c r="I30" s="2141"/>
      <c r="J30" s="1987"/>
      <c r="K30" s="1987"/>
      <c r="L30" s="1986"/>
      <c r="M30" s="1986"/>
      <c r="N30" s="1987"/>
      <c r="O30" s="1958">
        <f t="shared" si="4"/>
        <v>0</v>
      </c>
      <c r="P30" s="1976">
        <f t="shared" si="2"/>
        <v>0</v>
      </c>
    </row>
    <row r="31" spans="2:16" ht="19.899999999999999" customHeight="1">
      <c r="B31" s="2800"/>
      <c r="C31" s="465" t="s">
        <v>259</v>
      </c>
      <c r="D31" s="1986"/>
      <c r="E31" s="1986"/>
      <c r="F31" s="1986"/>
      <c r="G31" s="1986"/>
      <c r="H31" s="1966">
        <f t="shared" si="3"/>
        <v>0</v>
      </c>
      <c r="I31" s="2141"/>
      <c r="J31" s="1987"/>
      <c r="K31" s="1987"/>
      <c r="L31" s="1986"/>
      <c r="M31" s="1986"/>
      <c r="N31" s="1987"/>
      <c r="O31" s="1958">
        <f t="shared" si="4"/>
        <v>0</v>
      </c>
      <c r="P31" s="1976">
        <f t="shared" si="2"/>
        <v>0</v>
      </c>
    </row>
    <row r="32" spans="2:16" ht="19.899999999999999" customHeight="1">
      <c r="B32" s="2800"/>
      <c r="C32" s="465" t="s">
        <v>261</v>
      </c>
      <c r="D32" s="1986"/>
      <c r="E32" s="1986"/>
      <c r="F32" s="1986"/>
      <c r="G32" s="1986"/>
      <c r="H32" s="1966">
        <f t="shared" si="3"/>
        <v>0</v>
      </c>
      <c r="I32" s="2141"/>
      <c r="J32" s="1987"/>
      <c r="K32" s="1987"/>
      <c r="L32" s="1986"/>
      <c r="M32" s="1986"/>
      <c r="N32" s="1987"/>
      <c r="O32" s="1958">
        <f t="shared" si="4"/>
        <v>0</v>
      </c>
      <c r="P32" s="1976">
        <f t="shared" si="2"/>
        <v>0</v>
      </c>
    </row>
    <row r="33" spans="2:16" ht="19.899999999999999" customHeight="1">
      <c r="B33" s="2800"/>
      <c r="C33" s="465" t="s">
        <v>535</v>
      </c>
      <c r="D33" s="1986"/>
      <c r="E33" s="1986"/>
      <c r="F33" s="1986"/>
      <c r="G33" s="1986"/>
      <c r="H33" s="1966">
        <f t="shared" si="3"/>
        <v>0</v>
      </c>
      <c r="I33" s="2141"/>
      <c r="J33" s="1987"/>
      <c r="K33" s="1987"/>
      <c r="L33" s="1986"/>
      <c r="M33" s="1986"/>
      <c r="N33" s="1987"/>
      <c r="O33" s="1958">
        <f t="shared" si="4"/>
        <v>0</v>
      </c>
      <c r="P33" s="1976">
        <f t="shared" si="2"/>
        <v>0</v>
      </c>
    </row>
    <row r="34" spans="2:16" ht="19.899999999999999" customHeight="1">
      <c r="B34" s="2800"/>
      <c r="C34" s="465" t="s">
        <v>252</v>
      </c>
      <c r="D34" s="1986"/>
      <c r="E34" s="1986"/>
      <c r="F34" s="1986"/>
      <c r="G34" s="1986"/>
      <c r="H34" s="1966">
        <f t="shared" si="3"/>
        <v>0</v>
      </c>
      <c r="I34" s="2141"/>
      <c r="J34" s="1987"/>
      <c r="K34" s="1987"/>
      <c r="L34" s="1986"/>
      <c r="M34" s="1986"/>
      <c r="N34" s="1987"/>
      <c r="O34" s="1958">
        <f t="shared" si="4"/>
        <v>0</v>
      </c>
      <c r="P34" s="1976">
        <f t="shared" si="2"/>
        <v>0</v>
      </c>
    </row>
    <row r="35" spans="2:16" ht="19.899999999999999" customHeight="1">
      <c r="B35" s="2800"/>
      <c r="C35" s="1956" t="s">
        <v>168</v>
      </c>
      <c r="D35" s="1988">
        <f>SUM(D36:D38)</f>
        <v>0</v>
      </c>
      <c r="E35" s="1988">
        <f t="shared" ref="E35:G35" si="6">SUM(E36:E38)</f>
        <v>0</v>
      </c>
      <c r="F35" s="1988">
        <f t="shared" si="6"/>
        <v>0</v>
      </c>
      <c r="G35" s="1988">
        <f t="shared" si="6"/>
        <v>0</v>
      </c>
      <c r="H35" s="1966">
        <f>SUM(D35:G35)</f>
        <v>0</v>
      </c>
      <c r="I35" s="1989">
        <f>SUM(I36:I38)</f>
        <v>0</v>
      </c>
      <c r="J35" s="1988">
        <f t="shared" ref="J35:M35" si="7">SUM(J36:J38)</f>
        <v>0</v>
      </c>
      <c r="K35" s="1988">
        <f>SUM(K36:K38)</f>
        <v>0</v>
      </c>
      <c r="L35" s="1988">
        <f t="shared" si="7"/>
        <v>0</v>
      </c>
      <c r="M35" s="1988">
        <f t="shared" si="7"/>
        <v>0</v>
      </c>
      <c r="N35" s="1988">
        <f>SUM(N36:N38)</f>
        <v>0</v>
      </c>
      <c r="O35" s="1958">
        <f>SUM(I35:N35)</f>
        <v>0</v>
      </c>
      <c r="P35" s="1976">
        <f t="shared" si="2"/>
        <v>0</v>
      </c>
    </row>
    <row r="36" spans="2:16" ht="19.899999999999999" customHeight="1">
      <c r="B36" s="2800"/>
      <c r="C36" s="1954"/>
      <c r="D36" s="1984"/>
      <c r="E36" s="1984"/>
      <c r="F36" s="1984"/>
      <c r="G36" s="1984"/>
      <c r="H36" s="1966">
        <f t="shared" si="3"/>
        <v>0</v>
      </c>
      <c r="I36" s="2139"/>
      <c r="J36" s="1985"/>
      <c r="K36" s="1985"/>
      <c r="L36" s="1984"/>
      <c r="M36" s="1984"/>
      <c r="N36" s="1985"/>
      <c r="O36" s="1958">
        <f>SUM(I36:N36)</f>
        <v>0</v>
      </c>
      <c r="P36" s="1976">
        <f>O36+H36</f>
        <v>0</v>
      </c>
    </row>
    <row r="37" spans="2:16" ht="19.899999999999999" customHeight="1">
      <c r="B37" s="2800"/>
      <c r="C37" s="1819"/>
      <c r="D37" s="1986"/>
      <c r="E37" s="1986"/>
      <c r="F37" s="1986"/>
      <c r="G37" s="1986"/>
      <c r="H37" s="1966">
        <f t="shared" si="3"/>
        <v>0</v>
      </c>
      <c r="I37" s="2141"/>
      <c r="J37" s="1987"/>
      <c r="K37" s="1987"/>
      <c r="L37" s="1986"/>
      <c r="M37" s="1986"/>
      <c r="N37" s="1987"/>
      <c r="O37" s="1958">
        <f t="shared" si="4"/>
        <v>0</v>
      </c>
      <c r="P37" s="1976">
        <f t="shared" si="2"/>
        <v>0</v>
      </c>
    </row>
    <row r="38" spans="2:16" ht="19.899999999999999" customHeight="1" thickBot="1">
      <c r="B38" s="2800"/>
      <c r="C38" s="1957"/>
      <c r="D38" s="1990"/>
      <c r="E38" s="1990"/>
      <c r="F38" s="1990"/>
      <c r="G38" s="1990"/>
      <c r="H38" s="1970">
        <f t="shared" si="3"/>
        <v>0</v>
      </c>
      <c r="I38" s="2142"/>
      <c r="J38" s="1991"/>
      <c r="K38" s="1991"/>
      <c r="L38" s="1990"/>
      <c r="M38" s="1990"/>
      <c r="N38" s="1991"/>
      <c r="O38" s="1972">
        <f t="shared" si="4"/>
        <v>0</v>
      </c>
      <c r="P38" s="1977">
        <f t="shared" si="2"/>
        <v>0</v>
      </c>
    </row>
    <row r="39" spans="2:16" ht="19.899999999999999" customHeight="1" thickBot="1">
      <c r="B39" s="2796" t="s">
        <v>1005</v>
      </c>
      <c r="C39" s="2797"/>
      <c r="D39" s="1982">
        <f>SUM(D40:D44)</f>
        <v>0</v>
      </c>
      <c r="E39" s="1982">
        <f t="shared" ref="E39:G39" si="8">SUM(E40:E44)</f>
        <v>0</v>
      </c>
      <c r="F39" s="1982">
        <f t="shared" si="8"/>
        <v>0</v>
      </c>
      <c r="G39" s="1982">
        <f t="shared" si="8"/>
        <v>0</v>
      </c>
      <c r="H39" s="1978">
        <f>SUM(D39:G39)</f>
        <v>0</v>
      </c>
      <c r="I39" s="1983">
        <f>SUM(I40:I44)</f>
        <v>0</v>
      </c>
      <c r="J39" s="1982">
        <f t="shared" ref="J39:N39" si="9">SUM(J40:J44)</f>
        <v>0</v>
      </c>
      <c r="K39" s="1982">
        <f>SUM(K40:K44)</f>
        <v>0</v>
      </c>
      <c r="L39" s="1982">
        <f t="shared" si="9"/>
        <v>0</v>
      </c>
      <c r="M39" s="1982">
        <f t="shared" si="9"/>
        <v>0</v>
      </c>
      <c r="N39" s="1982">
        <f t="shared" si="9"/>
        <v>0</v>
      </c>
      <c r="O39" s="1979">
        <f>SUM(I39:N39)</f>
        <v>0</v>
      </c>
      <c r="P39" s="1974">
        <f t="shared" si="2"/>
        <v>0</v>
      </c>
    </row>
    <row r="40" spans="2:16" ht="19.899999999999999" customHeight="1">
      <c r="B40" s="2798" t="s">
        <v>816</v>
      </c>
      <c r="C40" s="1954"/>
      <c r="D40" s="1984"/>
      <c r="E40" s="1984"/>
      <c r="F40" s="1984"/>
      <c r="G40" s="1984"/>
      <c r="H40" s="1965">
        <f t="shared" si="3"/>
        <v>0</v>
      </c>
      <c r="I40" s="2139"/>
      <c r="J40" s="1985"/>
      <c r="K40" s="1985"/>
      <c r="L40" s="1984"/>
      <c r="M40" s="1984"/>
      <c r="N40" s="1985"/>
      <c r="O40" s="1958">
        <f t="shared" si="4"/>
        <v>0</v>
      </c>
      <c r="P40" s="1975">
        <f t="shared" si="2"/>
        <v>0</v>
      </c>
    </row>
    <row r="41" spans="2:16" ht="19.899999999999999" customHeight="1">
      <c r="B41" s="2798"/>
      <c r="C41" s="1819"/>
      <c r="D41" s="1986"/>
      <c r="E41" s="1986"/>
      <c r="F41" s="1986"/>
      <c r="G41" s="1986"/>
      <c r="H41" s="1966">
        <f t="shared" si="3"/>
        <v>0</v>
      </c>
      <c r="I41" s="2141"/>
      <c r="J41" s="1987"/>
      <c r="K41" s="1987"/>
      <c r="L41" s="1986"/>
      <c r="M41" s="1986"/>
      <c r="N41" s="1987"/>
      <c r="O41" s="1958">
        <f t="shared" si="4"/>
        <v>0</v>
      </c>
      <c r="P41" s="1976">
        <f t="shared" si="2"/>
        <v>0</v>
      </c>
    </row>
    <row r="42" spans="2:16" ht="19.899999999999999" customHeight="1">
      <c r="B42" s="2798"/>
      <c r="C42" s="1819"/>
      <c r="D42" s="1986"/>
      <c r="E42" s="1986"/>
      <c r="F42" s="1986"/>
      <c r="G42" s="1986"/>
      <c r="H42" s="1966">
        <f t="shared" si="3"/>
        <v>0</v>
      </c>
      <c r="I42" s="2141"/>
      <c r="J42" s="1987"/>
      <c r="K42" s="1987"/>
      <c r="L42" s="1986"/>
      <c r="M42" s="1986"/>
      <c r="N42" s="1987"/>
      <c r="O42" s="1958">
        <f t="shared" si="4"/>
        <v>0</v>
      </c>
      <c r="P42" s="1976">
        <f t="shared" si="2"/>
        <v>0</v>
      </c>
    </row>
    <row r="43" spans="2:16" ht="19.899999999999999" customHeight="1">
      <c r="B43" s="2798"/>
      <c r="C43" s="1819"/>
      <c r="D43" s="1986"/>
      <c r="E43" s="1986"/>
      <c r="F43" s="1986"/>
      <c r="G43" s="1986"/>
      <c r="H43" s="1966">
        <f t="shared" si="3"/>
        <v>0</v>
      </c>
      <c r="I43" s="2141"/>
      <c r="J43" s="1987"/>
      <c r="K43" s="1987"/>
      <c r="L43" s="1986"/>
      <c r="M43" s="1986"/>
      <c r="N43" s="1987"/>
      <c r="O43" s="1958">
        <f t="shared" si="4"/>
        <v>0</v>
      </c>
      <c r="P43" s="1976">
        <f t="shared" si="2"/>
        <v>0</v>
      </c>
    </row>
    <row r="44" spans="2:16" ht="19.899999999999999" customHeight="1" thickBot="1">
      <c r="B44" s="2798"/>
      <c r="C44" s="1957"/>
      <c r="D44" s="1990"/>
      <c r="E44" s="1990"/>
      <c r="F44" s="1990"/>
      <c r="G44" s="1990"/>
      <c r="H44" s="1970">
        <f t="shared" si="3"/>
        <v>0</v>
      </c>
      <c r="I44" s="2142"/>
      <c r="J44" s="1991"/>
      <c r="K44" s="1991"/>
      <c r="L44" s="1990"/>
      <c r="M44" s="1990"/>
      <c r="N44" s="1991"/>
      <c r="O44" s="1972">
        <f t="shared" si="4"/>
        <v>0</v>
      </c>
      <c r="P44" s="1977">
        <f t="shared" si="2"/>
        <v>0</v>
      </c>
    </row>
    <row r="45" spans="2:16" ht="19.899999999999999" customHeight="1" thickBot="1">
      <c r="B45" s="2796" t="s">
        <v>986</v>
      </c>
      <c r="C45" s="2797"/>
      <c r="D45" s="2143"/>
      <c r="E45" s="2143"/>
      <c r="F45" s="2143"/>
      <c r="G45" s="2143"/>
      <c r="H45" s="1978">
        <f>SUM(D45:G45)</f>
        <v>0</v>
      </c>
      <c r="I45" s="2144"/>
      <c r="J45" s="2143"/>
      <c r="K45" s="2143"/>
      <c r="L45" s="2143"/>
      <c r="M45" s="2143"/>
      <c r="N45" s="2143"/>
      <c r="O45" s="1979">
        <f>SUM(I45:N45)</f>
        <v>0</v>
      </c>
      <c r="P45" s="1974">
        <f t="shared" si="2"/>
        <v>0</v>
      </c>
    </row>
  </sheetData>
  <sheetProtection algorithmName="SHA-512" hashValue="+U5B5onzx0VRL/4dmG1GNkwZUxLtjbCrfyjLZ/vqg8Y2QNsYqTkPcj4tuo0/I7VLi+zTGVFNLLlGnFlhptCy+Q==" saltValue="ymCcn1rla/qtjY4VfYoaRg==" spinCount="100000" sheet="1" objects="1" scenarios="1" formatRows="0"/>
  <sortState xmlns:xlrd2="http://schemas.microsoft.com/office/spreadsheetml/2017/richdata2" ref="C12:C34">
    <sortCondition ref="C12:C34"/>
  </sortState>
  <mergeCells count="14">
    <mergeCell ref="P5:P6"/>
    <mergeCell ref="D4:P4"/>
    <mergeCell ref="B39:C39"/>
    <mergeCell ref="B45:C45"/>
    <mergeCell ref="B40:B44"/>
    <mergeCell ref="D5:H5"/>
    <mergeCell ref="B12:B38"/>
    <mergeCell ref="B4:C5"/>
    <mergeCell ref="I5:O5"/>
    <mergeCell ref="B7:C7"/>
    <mergeCell ref="B8:C8"/>
    <mergeCell ref="B9:C9"/>
    <mergeCell ref="B10:C10"/>
    <mergeCell ref="B11:C11"/>
  </mergeCells>
  <printOptions horizontalCentered="1"/>
  <pageMargins left="0.9055118110236221" right="0.51181102362204722" top="0.74803149606299213" bottom="0.74803149606299213" header="0.31496062992125984" footer="0.31496062992125984"/>
  <pageSetup paperSize="9" scale="56" orientation="landscape" r:id="rId1"/>
  <headerFooter>
    <oddFooter>&amp;L&amp;7CEA - arkusz organizacyjny na rok szkolny 2022/2023    nr teczki: &amp;F</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1500-000000000000}">
          <x14:formula1>
            <xm:f>słownik!$D$2:$D$51</xm:f>
          </x14:formula1>
          <xm:sqref>C36:C38</xm:sqref>
        </x14:dataValidation>
        <x14:dataValidation type="list" allowBlank="1" showInputMessage="1" showErrorMessage="1" xr:uid="{00000000-0002-0000-1500-000001000000}">
          <x14:formula1>
            <xm:f>słownik!$A$2:$A$146</xm:f>
          </x14:formula1>
          <xm:sqref>C40:C44</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Arkusz13">
    <tabColor rgb="FFFF7C80"/>
    <pageSetUpPr fitToPage="1"/>
  </sheetPr>
  <dimension ref="B1:T40"/>
  <sheetViews>
    <sheetView showGridLines="0" view="pageBreakPreview" zoomScaleNormal="100" zoomScaleSheetLayoutView="100" workbookViewId="0">
      <selection activeCell="C17" sqref="C17"/>
    </sheetView>
  </sheetViews>
  <sheetFormatPr defaultColWidth="9.28515625" defaultRowHeight="12.75"/>
  <cols>
    <col min="1" max="1" width="2.5703125" style="3" customWidth="1"/>
    <col min="2" max="2" width="4.42578125" style="3" customWidth="1"/>
    <col min="3" max="3" width="44" style="3" customWidth="1"/>
    <col min="4" max="9" width="6" style="3" customWidth="1"/>
    <col min="10" max="15" width="6.7109375" style="3" customWidth="1"/>
    <col min="16" max="16" width="11" style="3" customWidth="1"/>
    <col min="17" max="17" width="10.5703125" style="3" customWidth="1"/>
    <col min="18" max="19" width="9.28515625" style="3" customWidth="1"/>
    <col min="20" max="20" width="26.28515625" style="3" customWidth="1"/>
    <col min="21" max="16384" width="9.28515625" style="3"/>
  </cols>
  <sheetData>
    <row r="1" spans="2:20" ht="32.25" customHeight="1">
      <c r="B1" s="1728"/>
      <c r="C1" s="1768"/>
      <c r="D1" s="1768"/>
      <c r="E1" s="1768"/>
      <c r="F1" s="1768"/>
      <c r="G1" s="1768"/>
      <c r="H1" s="1768"/>
      <c r="I1" s="1768"/>
      <c r="J1" s="1768"/>
      <c r="K1" s="1768"/>
      <c r="L1" s="1768"/>
      <c r="M1" s="1768"/>
      <c r="N1" s="1768"/>
      <c r="O1" s="1768"/>
      <c r="P1" s="1772"/>
      <c r="Q1" s="1768"/>
    </row>
    <row r="2" spans="2:20" ht="18">
      <c r="B2" s="235"/>
      <c r="C2" s="236" t="str">
        <f>wizyt!C3</f>
        <v>??</v>
      </c>
      <c r="D2" s="236"/>
      <c r="E2" s="236"/>
      <c r="F2" s="236"/>
      <c r="G2" s="236"/>
      <c r="H2" s="236"/>
      <c r="I2" s="236"/>
      <c r="J2" s="236"/>
      <c r="K2" s="236"/>
      <c r="L2" s="236"/>
      <c r="M2" s="236"/>
      <c r="N2" s="236"/>
      <c r="O2" s="236"/>
      <c r="P2" s="2822"/>
      <c r="Q2" s="2822"/>
    </row>
    <row r="3" spans="2:20" ht="20.25">
      <c r="B3" s="238"/>
      <c r="C3" s="2823" t="s">
        <v>112</v>
      </c>
      <c r="D3" s="2823"/>
      <c r="E3" s="2823"/>
      <c r="F3" s="2823"/>
      <c r="G3" s="2823"/>
      <c r="H3" s="2823"/>
      <c r="I3" s="2823"/>
      <c r="J3" s="2823"/>
      <c r="K3" s="2823"/>
      <c r="L3" s="2823"/>
      <c r="M3" s="2823"/>
      <c r="N3" s="2823"/>
      <c r="O3" s="2823"/>
      <c r="P3" s="769" t="str">
        <f>wizyt!H3</f>
        <v>2022/2023</v>
      </c>
      <c r="Q3" s="238"/>
    </row>
    <row r="4" spans="2:20" ht="18.75" customHeight="1">
      <c r="B4" s="241"/>
      <c r="C4" s="2824" t="s">
        <v>306</v>
      </c>
      <c r="D4" s="2825"/>
      <c r="E4" s="2825"/>
      <c r="F4" s="2825"/>
      <c r="G4" s="2825"/>
      <c r="H4" s="2825"/>
      <c r="I4" s="2825"/>
      <c r="J4" s="2825"/>
      <c r="K4" s="2825"/>
      <c r="L4" s="2825"/>
      <c r="M4" s="2825"/>
      <c r="N4" s="2825"/>
      <c r="O4" s="2825"/>
      <c r="P4" s="2825"/>
      <c r="Q4" s="238"/>
    </row>
    <row r="5" spans="2:20" ht="21.75" customHeight="1" thickBot="1">
      <c r="B5" s="905"/>
      <c r="C5" s="242"/>
      <c r="D5" s="242"/>
      <c r="E5" s="242"/>
      <c r="F5" s="242"/>
      <c r="G5" s="242"/>
      <c r="H5" s="242"/>
      <c r="I5" s="242"/>
      <c r="J5" s="242"/>
      <c r="K5" s="242"/>
      <c r="L5" s="242"/>
      <c r="M5" s="242"/>
      <c r="N5" s="242"/>
      <c r="O5" s="242"/>
      <c r="P5" s="242"/>
      <c r="Q5" s="238"/>
    </row>
    <row r="6" spans="2:20" ht="12.75" customHeight="1">
      <c r="B6" s="2826" t="s">
        <v>226</v>
      </c>
      <c r="C6" s="2827"/>
      <c r="D6" s="2832"/>
      <c r="E6" s="2832"/>
      <c r="F6" s="2832"/>
      <c r="G6" s="2832"/>
      <c r="H6" s="2832"/>
      <c r="I6" s="2832"/>
      <c r="J6" s="2832"/>
      <c r="K6" s="2832"/>
      <c r="L6" s="2832"/>
      <c r="M6" s="2832"/>
      <c r="N6" s="2832"/>
      <c r="O6" s="2833"/>
      <c r="P6" s="2834" t="s">
        <v>240</v>
      </c>
      <c r="Q6" s="2837" t="s">
        <v>74</v>
      </c>
    </row>
    <row r="7" spans="2:20" ht="12.75" customHeight="1">
      <c r="B7" s="2828"/>
      <c r="C7" s="2829"/>
      <c r="D7" s="2840"/>
      <c r="E7" s="2840"/>
      <c r="F7" s="2840"/>
      <c r="G7" s="2840"/>
      <c r="H7" s="2840"/>
      <c r="I7" s="2840"/>
      <c r="J7" s="2840"/>
      <c r="K7" s="2840"/>
      <c r="L7" s="2840"/>
      <c r="M7" s="2840"/>
      <c r="N7" s="2840"/>
      <c r="O7" s="2841"/>
      <c r="P7" s="2835"/>
      <c r="Q7" s="2838"/>
    </row>
    <row r="8" spans="2:20" ht="12.75" customHeight="1">
      <c r="B8" s="2828"/>
      <c r="C8" s="2829"/>
      <c r="D8" s="2842" t="s">
        <v>624</v>
      </c>
      <c r="E8" s="2842"/>
      <c r="F8" s="2842"/>
      <c r="G8" s="2842"/>
      <c r="H8" s="2842"/>
      <c r="I8" s="2842"/>
      <c r="J8" s="2818" t="s">
        <v>324</v>
      </c>
      <c r="K8" s="2821" t="s">
        <v>625</v>
      </c>
      <c r="L8" s="2821"/>
      <c r="M8" s="2821"/>
      <c r="N8" s="2821"/>
      <c r="O8" s="2843" t="s">
        <v>325</v>
      </c>
      <c r="P8" s="2835"/>
      <c r="Q8" s="2838"/>
    </row>
    <row r="9" spans="2:20" ht="12.75" customHeight="1">
      <c r="B9" s="2828"/>
      <c r="C9" s="2829"/>
      <c r="D9" s="389" t="s">
        <v>4</v>
      </c>
      <c r="E9" s="389" t="s">
        <v>5</v>
      </c>
      <c r="F9" s="389" t="s">
        <v>6</v>
      </c>
      <c r="G9" s="387" t="s">
        <v>8</v>
      </c>
      <c r="H9" s="387" t="s">
        <v>7</v>
      </c>
      <c r="I9" s="388" t="s">
        <v>9</v>
      </c>
      <c r="J9" s="2819"/>
      <c r="K9" s="425" t="s">
        <v>4</v>
      </c>
      <c r="L9" s="389" t="s">
        <v>5</v>
      </c>
      <c r="M9" s="389" t="s">
        <v>6</v>
      </c>
      <c r="N9" s="388" t="s">
        <v>8</v>
      </c>
      <c r="O9" s="2844"/>
      <c r="P9" s="2835"/>
      <c r="Q9" s="2838"/>
    </row>
    <row r="10" spans="2:20" ht="12.75" customHeight="1">
      <c r="B10" s="2828"/>
      <c r="C10" s="2829"/>
      <c r="D10" s="2846" t="s">
        <v>626</v>
      </c>
      <c r="E10" s="2846"/>
      <c r="F10" s="2846"/>
      <c r="G10" s="2846"/>
      <c r="H10" s="2846"/>
      <c r="I10" s="2847"/>
      <c r="J10" s="2819"/>
      <c r="K10" s="2846" t="s">
        <v>626</v>
      </c>
      <c r="L10" s="2846"/>
      <c r="M10" s="2846"/>
      <c r="N10" s="2847"/>
      <c r="O10" s="2844"/>
      <c r="P10" s="2835"/>
      <c r="Q10" s="2838"/>
    </row>
    <row r="11" spans="2:20" ht="12.75" customHeight="1">
      <c r="B11" s="2828"/>
      <c r="C11" s="2829"/>
      <c r="D11" s="1536">
        <f>'kalendarz  A'!$F$30</f>
        <v>24</v>
      </c>
      <c r="E11" s="1536">
        <f>'kalendarz  A'!$F$30</f>
        <v>24</v>
      </c>
      <c r="F11" s="1536">
        <f>'kalendarz  A'!$F$30</f>
        <v>24</v>
      </c>
      <c r="G11" s="1536">
        <f>'kalendarz  A'!$F$30</f>
        <v>24</v>
      </c>
      <c r="H11" s="1536">
        <f>'kalendarz  A'!$F$30</f>
        <v>24</v>
      </c>
      <c r="I11" s="1536">
        <f>'kalendarz  A'!$F$30</f>
        <v>24</v>
      </c>
      <c r="J11" s="2819"/>
      <c r="K11" s="1536">
        <f>'kalendarz  A'!$F$30</f>
        <v>24</v>
      </c>
      <c r="L11" s="1536">
        <f>'kalendarz  A'!$F$30</f>
        <v>24</v>
      </c>
      <c r="M11" s="1536">
        <f>'kalendarz  A'!$F$30</f>
        <v>24</v>
      </c>
      <c r="N11" s="1536">
        <f>'kalendarz  A'!$F$30</f>
        <v>24</v>
      </c>
      <c r="O11" s="2844"/>
      <c r="P11" s="2835"/>
      <c r="Q11" s="2838"/>
      <c r="T11" s="79"/>
    </row>
    <row r="12" spans="2:20" ht="16.5" customHeight="1" thickBot="1">
      <c r="B12" s="2830"/>
      <c r="C12" s="2831"/>
      <c r="D12" s="2848" t="s">
        <v>623</v>
      </c>
      <c r="E12" s="2848"/>
      <c r="F12" s="2848"/>
      <c r="G12" s="2848"/>
      <c r="H12" s="2848"/>
      <c r="I12" s="2849"/>
      <c r="J12" s="2820"/>
      <c r="K12" s="2848" t="s">
        <v>623</v>
      </c>
      <c r="L12" s="2848"/>
      <c r="M12" s="2848"/>
      <c r="N12" s="2849"/>
      <c r="O12" s="2845"/>
      <c r="P12" s="2836"/>
      <c r="Q12" s="2839"/>
    </row>
    <row r="13" spans="2:20" ht="23.25" customHeight="1">
      <c r="B13" s="937"/>
      <c r="C13" s="938" t="s">
        <v>229</v>
      </c>
      <c r="D13" s="967">
        <f t="shared" ref="D13:I13" si="0">D14+D22+D30</f>
        <v>0</v>
      </c>
      <c r="E13" s="967">
        <f t="shared" si="0"/>
        <v>0</v>
      </c>
      <c r="F13" s="967">
        <f t="shared" si="0"/>
        <v>0</v>
      </c>
      <c r="G13" s="967">
        <f t="shared" si="0"/>
        <v>0</v>
      </c>
      <c r="H13" s="967">
        <f t="shared" si="0"/>
        <v>0</v>
      </c>
      <c r="I13" s="967">
        <f t="shared" si="0"/>
        <v>0</v>
      </c>
      <c r="J13" s="968">
        <f>SUM(D13:I13)</f>
        <v>0</v>
      </c>
      <c r="K13" s="967">
        <f>K14+K22+K30</f>
        <v>0</v>
      </c>
      <c r="L13" s="967">
        <f>L14+L22+L30</f>
        <v>0</v>
      </c>
      <c r="M13" s="967">
        <f>M14+M22+M30</f>
        <v>0</v>
      </c>
      <c r="N13" s="967">
        <f>N14+N22+N30</f>
        <v>0</v>
      </c>
      <c r="O13" s="969">
        <f>SUM(K13:N13)</f>
        <v>0</v>
      </c>
      <c r="P13" s="971">
        <f>P14+P22+P30</f>
        <v>0</v>
      </c>
      <c r="Q13" s="939"/>
      <c r="R13" s="527"/>
    </row>
    <row r="14" spans="2:20" ht="19.5" customHeight="1">
      <c r="B14" s="2814" t="s">
        <v>658</v>
      </c>
      <c r="C14" s="2815"/>
      <c r="D14" s="1136">
        <f t="shared" ref="D14:I14" si="1">SUM(D15:D21)</f>
        <v>0</v>
      </c>
      <c r="E14" s="1136">
        <f t="shared" si="1"/>
        <v>0</v>
      </c>
      <c r="F14" s="1136">
        <f t="shared" si="1"/>
        <v>0</v>
      </c>
      <c r="G14" s="1136">
        <f t="shared" si="1"/>
        <v>0</v>
      </c>
      <c r="H14" s="1136">
        <f t="shared" si="1"/>
        <v>0</v>
      </c>
      <c r="I14" s="1137">
        <f t="shared" si="1"/>
        <v>0</v>
      </c>
      <c r="J14" s="1102">
        <f>SUM(D14:I14)</f>
        <v>0</v>
      </c>
      <c r="K14" s="1136">
        <f>SUM(K15:K21)</f>
        <v>0</v>
      </c>
      <c r="L14" s="1136">
        <f>SUM(L15:L21)</f>
        <v>0</v>
      </c>
      <c r="M14" s="1136">
        <f>SUM(M15:M21)</f>
        <v>0</v>
      </c>
      <c r="N14" s="1136">
        <f>SUM(N15:N21)</f>
        <v>0</v>
      </c>
      <c r="O14" s="1102">
        <f t="shared" ref="O14" si="2">SUM(K14:N14)</f>
        <v>0</v>
      </c>
      <c r="P14" s="1139">
        <f t="shared" ref="P14" si="3">G14*$G$11+H14*$H$11+I14*$I$11+L14*$L$11+M14*$M$11+N14*$N$11+K14*$K$11+D14*$D$11+E14*$E$11+F14*$F$11</f>
        <v>0</v>
      </c>
      <c r="Q14" s="1408"/>
      <c r="R14" s="1224"/>
    </row>
    <row r="15" spans="2:20" s="79" customFormat="1" ht="14.1" customHeight="1">
      <c r="B15" s="781">
        <v>1</v>
      </c>
      <c r="C15" s="1149" t="s">
        <v>263</v>
      </c>
      <c r="D15" s="1130"/>
      <c r="E15" s="815"/>
      <c r="F15" s="815"/>
      <c r="G15" s="816"/>
      <c r="H15" s="816"/>
      <c r="I15" s="818"/>
      <c r="J15" s="1148">
        <f t="shared" ref="J15:J20" si="4">SUM(D15:I15)</f>
        <v>0</v>
      </c>
      <c r="K15" s="818"/>
      <c r="L15" s="818"/>
      <c r="M15" s="818"/>
      <c r="N15" s="832"/>
      <c r="O15" s="1127">
        <f t="shared" ref="O15:O21" si="5">SUM(K15:N15)</f>
        <v>0</v>
      </c>
      <c r="P15" s="962">
        <f>G15*$G$11+H15*$H$11+I15*$I$11+L15*$L$11+M15*$M$11+N15*$N$11+K15*$K$11+D15*$D$11+E15*$E$11+F15*$F$11</f>
        <v>0</v>
      </c>
      <c r="Q15" s="397"/>
      <c r="R15" s="1224"/>
      <c r="T15" s="1104"/>
    </row>
    <row r="16" spans="2:20" s="79" customFormat="1" ht="13.9" customHeight="1">
      <c r="B16" s="780">
        <v>2</v>
      </c>
      <c r="C16" s="1150" t="s">
        <v>289</v>
      </c>
      <c r="D16" s="1131"/>
      <c r="E16" s="819"/>
      <c r="F16" s="819"/>
      <c r="G16" s="820"/>
      <c r="H16" s="820"/>
      <c r="I16" s="822"/>
      <c r="J16" s="952">
        <f t="shared" si="4"/>
        <v>0</v>
      </c>
      <c r="K16" s="822"/>
      <c r="L16" s="822"/>
      <c r="M16" s="822"/>
      <c r="N16" s="915"/>
      <c r="O16" s="805">
        <f t="shared" si="5"/>
        <v>0</v>
      </c>
      <c r="P16" s="964">
        <f t="shared" ref="P16:P29" si="6">G16*$G$11+H16*$H$11+I16*$I$11+L16*$L$11+M16*$M$11+N16*$N$11+K16*$K$11+D16*$D$11+E16*$E$11+F16*$F$11</f>
        <v>0</v>
      </c>
      <c r="Q16" s="397"/>
      <c r="R16" s="527"/>
      <c r="T16" s="1104"/>
    </row>
    <row r="17" spans="2:20" s="79" customFormat="1" ht="14.1" customHeight="1">
      <c r="B17" s="780">
        <v>3</v>
      </c>
      <c r="C17" s="1150" t="s">
        <v>1030</v>
      </c>
      <c r="D17" s="1131"/>
      <c r="E17" s="819"/>
      <c r="F17" s="819"/>
      <c r="G17" s="820"/>
      <c r="H17" s="820"/>
      <c r="I17" s="822"/>
      <c r="J17" s="952">
        <f t="shared" si="4"/>
        <v>0</v>
      </c>
      <c r="K17" s="914"/>
      <c r="L17" s="914"/>
      <c r="M17" s="914"/>
      <c r="N17" s="1223"/>
      <c r="O17" s="805">
        <f t="shared" si="5"/>
        <v>0</v>
      </c>
      <c r="P17" s="964">
        <f t="shared" si="6"/>
        <v>0</v>
      </c>
      <c r="Q17" s="397"/>
      <c r="R17" s="527"/>
      <c r="T17" s="1103"/>
    </row>
    <row r="18" spans="2:20" s="79" customFormat="1" ht="14.1" customHeight="1">
      <c r="B18" s="780">
        <v>4</v>
      </c>
      <c r="C18" s="1150" t="s">
        <v>285</v>
      </c>
      <c r="D18" s="1131"/>
      <c r="E18" s="819"/>
      <c r="F18" s="819"/>
      <c r="G18" s="820"/>
      <c r="H18" s="820"/>
      <c r="I18" s="822"/>
      <c r="J18" s="805">
        <f t="shared" si="4"/>
        <v>0</v>
      </c>
      <c r="K18" s="822"/>
      <c r="L18" s="822"/>
      <c r="M18" s="822"/>
      <c r="N18" s="915"/>
      <c r="O18" s="805">
        <f t="shared" si="5"/>
        <v>0</v>
      </c>
      <c r="P18" s="964">
        <f>G18*$G$11+H18*$H$11+I18*$I$11+L18*$L$11+M18*$M$11+N18*$N$11+K18*$K$11+D18*$D$11+E18*$E$11+F18*$F$11</f>
        <v>0</v>
      </c>
      <c r="Q18" s="397"/>
      <c r="R18" s="527"/>
    </row>
    <row r="19" spans="2:20" s="79" customFormat="1" ht="14.1" customHeight="1">
      <c r="B19" s="780">
        <v>5</v>
      </c>
      <c r="C19" s="1150" t="s">
        <v>265</v>
      </c>
      <c r="D19" s="1132"/>
      <c r="E19" s="828"/>
      <c r="F19" s="828"/>
      <c r="G19" s="826"/>
      <c r="H19" s="826"/>
      <c r="I19" s="825"/>
      <c r="J19" s="805">
        <f t="shared" si="4"/>
        <v>0</v>
      </c>
      <c r="K19" s="825"/>
      <c r="L19" s="825"/>
      <c r="M19" s="825"/>
      <c r="N19" s="833"/>
      <c r="O19" s="805">
        <f t="shared" si="5"/>
        <v>0</v>
      </c>
      <c r="P19" s="964">
        <f t="shared" si="6"/>
        <v>0</v>
      </c>
      <c r="Q19" s="233"/>
      <c r="R19" s="527"/>
    </row>
    <row r="20" spans="2:20" s="79" customFormat="1" ht="14.1" customHeight="1">
      <c r="B20" s="780">
        <v>6</v>
      </c>
      <c r="C20" s="1150" t="s">
        <v>242</v>
      </c>
      <c r="D20" s="1131"/>
      <c r="E20" s="819"/>
      <c r="F20" s="819"/>
      <c r="G20" s="820"/>
      <c r="H20" s="820"/>
      <c r="I20" s="820"/>
      <c r="J20" s="805">
        <f t="shared" si="4"/>
        <v>0</v>
      </c>
      <c r="K20" s="926"/>
      <c r="L20" s="822"/>
      <c r="M20" s="822"/>
      <c r="N20" s="915"/>
      <c r="O20" s="805">
        <f t="shared" si="5"/>
        <v>0</v>
      </c>
      <c r="P20" s="964">
        <f t="shared" si="6"/>
        <v>0</v>
      </c>
      <c r="Q20" s="233"/>
      <c r="R20" s="527"/>
    </row>
    <row r="21" spans="2:20" s="79" customFormat="1" ht="14.1" customHeight="1">
      <c r="B21" s="910">
        <v>7</v>
      </c>
      <c r="C21" s="1151" t="s">
        <v>646</v>
      </c>
      <c r="D21" s="1133"/>
      <c r="E21" s="949"/>
      <c r="F21" s="949"/>
      <c r="G21" s="913"/>
      <c r="H21" s="913"/>
      <c r="I21" s="913"/>
      <c r="J21" s="848">
        <f>SUM(D21:I21)</f>
        <v>0</v>
      </c>
      <c r="K21" s="927"/>
      <c r="L21" s="912"/>
      <c r="M21" s="912"/>
      <c r="N21" s="1090"/>
      <c r="O21" s="848">
        <f t="shared" si="5"/>
        <v>0</v>
      </c>
      <c r="P21" s="994">
        <f t="shared" si="6"/>
        <v>0</v>
      </c>
      <c r="Q21" s="234"/>
      <c r="R21" s="527"/>
    </row>
    <row r="22" spans="2:20" s="79" customFormat="1" ht="19.5" customHeight="1">
      <c r="B22" s="2816" t="s">
        <v>554</v>
      </c>
      <c r="C22" s="2817"/>
      <c r="D22" s="1136">
        <f>SUM(D23:D29)</f>
        <v>0</v>
      </c>
      <c r="E22" s="1136">
        <f>SUM(E23:E29)</f>
        <v>0</v>
      </c>
      <c r="F22" s="1136">
        <f t="shared" ref="F22:I22" si="7">SUM(F23:F29)</f>
        <v>0</v>
      </c>
      <c r="G22" s="1136">
        <f>SUM(G23:G29)</f>
        <v>0</v>
      </c>
      <c r="H22" s="1136">
        <f t="shared" si="7"/>
        <v>0</v>
      </c>
      <c r="I22" s="1137">
        <f t="shared" si="7"/>
        <v>0</v>
      </c>
      <c r="J22" s="1102">
        <f>SUM(D22:I22)</f>
        <v>0</v>
      </c>
      <c r="K22" s="1136">
        <f t="shared" ref="K22:N22" si="8">SUM(K23:K29)</f>
        <v>0</v>
      </c>
      <c r="L22" s="1136">
        <f t="shared" si="8"/>
        <v>0</v>
      </c>
      <c r="M22" s="1136">
        <f t="shared" si="8"/>
        <v>0</v>
      </c>
      <c r="N22" s="1136">
        <f t="shared" si="8"/>
        <v>0</v>
      </c>
      <c r="O22" s="1102">
        <f t="shared" ref="O22:O28" si="9">SUM(K22:N22)</f>
        <v>0</v>
      </c>
      <c r="P22" s="1139">
        <f t="shared" si="6"/>
        <v>0</v>
      </c>
      <c r="Q22" s="1140"/>
      <c r="R22" s="527"/>
    </row>
    <row r="23" spans="2:20" s="79" customFormat="1" ht="14.1" customHeight="1">
      <c r="B23" s="947"/>
      <c r="C23" s="1134"/>
      <c r="D23" s="819"/>
      <c r="E23" s="819"/>
      <c r="F23" s="819"/>
      <c r="G23" s="820"/>
      <c r="H23" s="820"/>
      <c r="I23" s="915"/>
      <c r="J23" s="807">
        <f t="shared" ref="J23:J29" si="10">SUM(D23:I23)</f>
        <v>0</v>
      </c>
      <c r="K23" s="926"/>
      <c r="L23" s="822"/>
      <c r="M23" s="822"/>
      <c r="N23" s="915"/>
      <c r="O23" s="807">
        <f t="shared" si="9"/>
        <v>0</v>
      </c>
      <c r="P23" s="989">
        <f t="shared" si="6"/>
        <v>0</v>
      </c>
      <c r="Q23" s="397"/>
      <c r="R23" s="527"/>
    </row>
    <row r="24" spans="2:20" ht="14.1" customHeight="1">
      <c r="B24" s="947"/>
      <c r="C24" s="935"/>
      <c r="D24" s="822"/>
      <c r="E24" s="822"/>
      <c r="F24" s="822"/>
      <c r="G24" s="822"/>
      <c r="H24" s="822"/>
      <c r="I24" s="915"/>
      <c r="J24" s="805">
        <f t="shared" si="10"/>
        <v>0</v>
      </c>
      <c r="K24" s="926"/>
      <c r="L24" s="822"/>
      <c r="M24" s="822"/>
      <c r="N24" s="915"/>
      <c r="O24" s="805">
        <f t="shared" si="9"/>
        <v>0</v>
      </c>
      <c r="P24" s="964">
        <f t="shared" si="6"/>
        <v>0</v>
      </c>
      <c r="Q24" s="233"/>
      <c r="R24" s="527"/>
    </row>
    <row r="25" spans="2:20" ht="14.1" customHeight="1">
      <c r="B25" s="947"/>
      <c r="C25" s="935"/>
      <c r="D25" s="822"/>
      <c r="E25" s="822"/>
      <c r="F25" s="822"/>
      <c r="G25" s="822"/>
      <c r="H25" s="822"/>
      <c r="I25" s="915"/>
      <c r="J25" s="807">
        <f t="shared" si="10"/>
        <v>0</v>
      </c>
      <c r="K25" s="926"/>
      <c r="L25" s="822"/>
      <c r="M25" s="822"/>
      <c r="N25" s="915"/>
      <c r="O25" s="805">
        <f t="shared" si="9"/>
        <v>0</v>
      </c>
      <c r="P25" s="964">
        <f t="shared" si="6"/>
        <v>0</v>
      </c>
      <c r="Q25" s="233"/>
      <c r="R25" s="527"/>
    </row>
    <row r="26" spans="2:20" ht="14.1" customHeight="1">
      <c r="B26" s="947"/>
      <c r="C26" s="935"/>
      <c r="D26" s="822"/>
      <c r="E26" s="822"/>
      <c r="F26" s="822"/>
      <c r="G26" s="822"/>
      <c r="H26" s="822"/>
      <c r="I26" s="915"/>
      <c r="J26" s="807">
        <f t="shared" si="10"/>
        <v>0</v>
      </c>
      <c r="K26" s="926"/>
      <c r="L26" s="822"/>
      <c r="M26" s="822"/>
      <c r="N26" s="915"/>
      <c r="O26" s="805">
        <f t="shared" si="9"/>
        <v>0</v>
      </c>
      <c r="P26" s="964">
        <f t="shared" si="6"/>
        <v>0</v>
      </c>
      <c r="Q26" s="233"/>
      <c r="R26" s="527"/>
    </row>
    <row r="27" spans="2:20" ht="14.1" customHeight="1">
      <c r="B27" s="936"/>
      <c r="C27" s="791"/>
      <c r="D27" s="825"/>
      <c r="E27" s="825"/>
      <c r="F27" s="825"/>
      <c r="G27" s="825"/>
      <c r="H27" s="825"/>
      <c r="I27" s="915"/>
      <c r="J27" s="805">
        <f t="shared" si="10"/>
        <v>0</v>
      </c>
      <c r="K27" s="928"/>
      <c r="L27" s="825"/>
      <c r="M27" s="825"/>
      <c r="N27" s="833"/>
      <c r="O27" s="805">
        <f t="shared" si="9"/>
        <v>0</v>
      </c>
      <c r="P27" s="964">
        <f t="shared" si="6"/>
        <v>0</v>
      </c>
      <c r="Q27" s="231"/>
      <c r="R27" s="527"/>
    </row>
    <row r="28" spans="2:20" ht="14.1" customHeight="1">
      <c r="B28" s="936"/>
      <c r="C28" s="791"/>
      <c r="D28" s="825"/>
      <c r="E28" s="825"/>
      <c r="F28" s="825"/>
      <c r="G28" s="825"/>
      <c r="H28" s="825"/>
      <c r="I28" s="915"/>
      <c r="J28" s="805">
        <f t="shared" si="10"/>
        <v>0</v>
      </c>
      <c r="K28" s="928"/>
      <c r="L28" s="825"/>
      <c r="M28" s="825"/>
      <c r="N28" s="833"/>
      <c r="O28" s="805">
        <f t="shared" si="9"/>
        <v>0</v>
      </c>
      <c r="P28" s="964">
        <f t="shared" si="6"/>
        <v>0</v>
      </c>
      <c r="Q28" s="231"/>
      <c r="R28" s="527"/>
    </row>
    <row r="29" spans="2:20" ht="14.1" customHeight="1">
      <c r="B29" s="1141"/>
      <c r="C29" s="1142"/>
      <c r="D29" s="1112"/>
      <c r="E29" s="1112"/>
      <c r="F29" s="1112"/>
      <c r="G29" s="1112"/>
      <c r="H29" s="1112"/>
      <c r="I29" s="934"/>
      <c r="J29" s="848">
        <f t="shared" si="10"/>
        <v>0</v>
      </c>
      <c r="K29" s="1143"/>
      <c r="L29" s="1112"/>
      <c r="M29" s="1112"/>
      <c r="N29" s="934"/>
      <c r="O29" s="848">
        <f>SUM(K29:N29)</f>
        <v>0</v>
      </c>
      <c r="P29" s="966">
        <f t="shared" si="6"/>
        <v>0</v>
      </c>
      <c r="Q29" s="1144"/>
      <c r="R29" s="527"/>
    </row>
    <row r="30" spans="2:20" ht="21.75" customHeight="1">
      <c r="B30" s="2814" t="s">
        <v>709</v>
      </c>
      <c r="C30" s="2815"/>
      <c r="D30" s="1136">
        <f>SUM(D31:D40)</f>
        <v>0</v>
      </c>
      <c r="E30" s="1136">
        <f t="shared" ref="E30:N30" si="11">SUM(E31:E40)</f>
        <v>0</v>
      </c>
      <c r="F30" s="1136">
        <f>SUM(F31:F40)</f>
        <v>0</v>
      </c>
      <c r="G30" s="1136">
        <f t="shared" si="11"/>
        <v>0</v>
      </c>
      <c r="H30" s="1136">
        <f t="shared" si="11"/>
        <v>0</v>
      </c>
      <c r="I30" s="1136">
        <f t="shared" si="11"/>
        <v>0</v>
      </c>
      <c r="J30" s="1136">
        <f>SUM(J31:J40)</f>
        <v>0</v>
      </c>
      <c r="K30" s="1136">
        <f t="shared" si="11"/>
        <v>0</v>
      </c>
      <c r="L30" s="1136">
        <f t="shared" si="11"/>
        <v>0</v>
      </c>
      <c r="M30" s="1136">
        <f t="shared" si="11"/>
        <v>0</v>
      </c>
      <c r="N30" s="1136">
        <f t="shared" si="11"/>
        <v>0</v>
      </c>
      <c r="O30" s="1147">
        <f>SUM(K30:N30)</f>
        <v>0</v>
      </c>
      <c r="P30" s="1139">
        <f t="shared" ref="P30" si="12">G30*$G$11+H30*$H$11+I30*$I$11+L30*$L$11+M30*$M$11+N30*$N$11+K30*$K$11+D30*$D$11+E30*$E$11+F30*$F$11</f>
        <v>0</v>
      </c>
      <c r="Q30" s="1146"/>
    </row>
    <row r="31" spans="2:20">
      <c r="B31" s="947"/>
      <c r="C31" s="1134"/>
      <c r="D31" s="819"/>
      <c r="E31" s="819"/>
      <c r="F31" s="819"/>
      <c r="G31" s="820"/>
      <c r="H31" s="820"/>
      <c r="I31" s="915"/>
      <c r="J31" s="807">
        <f t="shared" ref="J31:J40" si="13">SUM(D31:I31)</f>
        <v>0</v>
      </c>
      <c r="K31" s="926"/>
      <c r="L31" s="822"/>
      <c r="M31" s="822"/>
      <c r="N31" s="915"/>
      <c r="O31" s="807">
        <f t="shared" ref="O31:O40" si="14">SUM(K31:N31)</f>
        <v>0</v>
      </c>
      <c r="P31" s="989">
        <f t="shared" ref="P31:P40" si="15">G31*$G$11+H31*$H$11+I31*$I$11+L31*$L$11+M31*$M$11+N31*$N$11+K31*$K$11+D31*$D$11+E31*$E$11+F31*$F$11</f>
        <v>0</v>
      </c>
      <c r="Q31" s="397"/>
    </row>
    <row r="32" spans="2:20">
      <c r="B32" s="947"/>
      <c r="C32" s="1134"/>
      <c r="D32" s="819"/>
      <c r="E32" s="819"/>
      <c r="F32" s="819"/>
      <c r="G32" s="820"/>
      <c r="H32" s="820"/>
      <c r="I32" s="915"/>
      <c r="J32" s="805">
        <f t="shared" ref="J32:J34" si="16">SUM(D32:I32)</f>
        <v>0</v>
      </c>
      <c r="K32" s="926"/>
      <c r="L32" s="822"/>
      <c r="M32" s="822"/>
      <c r="N32" s="915"/>
      <c r="O32" s="805">
        <f t="shared" ref="O32:O34" si="17">SUM(K32:N32)</f>
        <v>0</v>
      </c>
      <c r="P32" s="964">
        <f t="shared" ref="P32:P34" si="18">G32*$G$11+H32*$H$11+I32*$I$11+L32*$L$11+M32*$M$11+N32*$N$11+K32*$K$11+D32*$D$11+E32*$E$11+F32*$F$11</f>
        <v>0</v>
      </c>
      <c r="Q32" s="397"/>
    </row>
    <row r="33" spans="2:17">
      <c r="B33" s="947"/>
      <c r="C33" s="1134"/>
      <c r="D33" s="819"/>
      <c r="E33" s="819"/>
      <c r="F33" s="819"/>
      <c r="G33" s="820"/>
      <c r="H33" s="820"/>
      <c r="I33" s="915"/>
      <c r="J33" s="805">
        <f t="shared" si="16"/>
        <v>0</v>
      </c>
      <c r="K33" s="926"/>
      <c r="L33" s="822"/>
      <c r="M33" s="822"/>
      <c r="N33" s="915"/>
      <c r="O33" s="805">
        <f t="shared" si="17"/>
        <v>0</v>
      </c>
      <c r="P33" s="964">
        <f t="shared" si="18"/>
        <v>0</v>
      </c>
      <c r="Q33" s="397"/>
    </row>
    <row r="34" spans="2:17">
      <c r="B34" s="947"/>
      <c r="C34" s="1134"/>
      <c r="D34" s="819"/>
      <c r="E34" s="819"/>
      <c r="F34" s="819"/>
      <c r="G34" s="820"/>
      <c r="H34" s="820"/>
      <c r="I34" s="915"/>
      <c r="J34" s="805">
        <f t="shared" si="16"/>
        <v>0</v>
      </c>
      <c r="K34" s="926"/>
      <c r="L34" s="822"/>
      <c r="M34" s="822"/>
      <c r="N34" s="915"/>
      <c r="O34" s="805">
        <f t="shared" si="17"/>
        <v>0</v>
      </c>
      <c r="P34" s="964">
        <f t="shared" si="18"/>
        <v>0</v>
      </c>
      <c r="Q34" s="397"/>
    </row>
    <row r="35" spans="2:17" ht="12" customHeight="1">
      <c r="B35" s="947"/>
      <c r="C35" s="935"/>
      <c r="D35" s="822"/>
      <c r="E35" s="822"/>
      <c r="F35" s="822"/>
      <c r="G35" s="822"/>
      <c r="H35" s="822"/>
      <c r="I35" s="915"/>
      <c r="J35" s="805">
        <f t="shared" si="13"/>
        <v>0</v>
      </c>
      <c r="K35" s="926"/>
      <c r="L35" s="822"/>
      <c r="M35" s="822"/>
      <c r="N35" s="915"/>
      <c r="O35" s="805">
        <f t="shared" si="14"/>
        <v>0</v>
      </c>
      <c r="P35" s="964">
        <f t="shared" si="15"/>
        <v>0</v>
      </c>
      <c r="Q35" s="233"/>
    </row>
    <row r="36" spans="2:17">
      <c r="B36" s="947"/>
      <c r="C36" s="935"/>
      <c r="D36" s="822"/>
      <c r="E36" s="822"/>
      <c r="F36" s="822"/>
      <c r="G36" s="822"/>
      <c r="H36" s="822"/>
      <c r="I36" s="915"/>
      <c r="J36" s="807">
        <f t="shared" si="13"/>
        <v>0</v>
      </c>
      <c r="K36" s="926"/>
      <c r="L36" s="822"/>
      <c r="M36" s="822"/>
      <c r="N36" s="915"/>
      <c r="O36" s="805">
        <f t="shared" si="14"/>
        <v>0</v>
      </c>
      <c r="P36" s="964">
        <f>G36*$G$11+H36*$H$11+I36*$I$11+L36*$L$11+M36*$M$11+N36*$N$11+K36*$K$11+D36*$D$11+E36*$E$11+F36*$F$11</f>
        <v>0</v>
      </c>
      <c r="Q36" s="233"/>
    </row>
    <row r="37" spans="2:17">
      <c r="B37" s="947"/>
      <c r="C37" s="935"/>
      <c r="D37" s="822"/>
      <c r="E37" s="822"/>
      <c r="F37" s="822"/>
      <c r="G37" s="822"/>
      <c r="H37" s="822"/>
      <c r="I37" s="915"/>
      <c r="J37" s="807">
        <f t="shared" si="13"/>
        <v>0</v>
      </c>
      <c r="K37" s="926"/>
      <c r="L37" s="822"/>
      <c r="M37" s="822"/>
      <c r="N37" s="915"/>
      <c r="O37" s="805">
        <f t="shared" si="14"/>
        <v>0</v>
      </c>
      <c r="P37" s="964">
        <f t="shared" si="15"/>
        <v>0</v>
      </c>
      <c r="Q37" s="233"/>
    </row>
    <row r="38" spans="2:17">
      <c r="B38" s="936"/>
      <c r="C38" s="791"/>
      <c r="D38" s="825"/>
      <c r="E38" s="825"/>
      <c r="F38" s="825"/>
      <c r="G38" s="825"/>
      <c r="H38" s="825"/>
      <c r="I38" s="915"/>
      <c r="J38" s="805">
        <f t="shared" si="13"/>
        <v>0</v>
      </c>
      <c r="K38" s="928"/>
      <c r="L38" s="825"/>
      <c r="M38" s="825"/>
      <c r="N38" s="833"/>
      <c r="O38" s="805">
        <f t="shared" si="14"/>
        <v>0</v>
      </c>
      <c r="P38" s="964">
        <f t="shared" si="15"/>
        <v>0</v>
      </c>
      <c r="Q38" s="231"/>
    </row>
    <row r="39" spans="2:17">
      <c r="B39" s="936"/>
      <c r="C39" s="791"/>
      <c r="D39" s="825"/>
      <c r="E39" s="825"/>
      <c r="F39" s="825"/>
      <c r="G39" s="825"/>
      <c r="H39" s="825"/>
      <c r="I39" s="915"/>
      <c r="J39" s="805">
        <f t="shared" si="13"/>
        <v>0</v>
      </c>
      <c r="K39" s="928"/>
      <c r="L39" s="825"/>
      <c r="M39" s="825"/>
      <c r="N39" s="833"/>
      <c r="O39" s="805">
        <f t="shared" si="14"/>
        <v>0</v>
      </c>
      <c r="P39" s="964">
        <f t="shared" si="15"/>
        <v>0</v>
      </c>
      <c r="Q39" s="231"/>
    </row>
    <row r="40" spans="2:17" ht="13.5" thickBot="1">
      <c r="B40" s="948"/>
      <c r="C40" s="793"/>
      <c r="D40" s="834"/>
      <c r="E40" s="834"/>
      <c r="F40" s="834"/>
      <c r="G40" s="834"/>
      <c r="H40" s="834"/>
      <c r="I40" s="835"/>
      <c r="J40" s="813">
        <f t="shared" si="13"/>
        <v>0</v>
      </c>
      <c r="K40" s="929"/>
      <c r="L40" s="834"/>
      <c r="M40" s="834"/>
      <c r="N40" s="835"/>
      <c r="O40" s="813">
        <f t="shared" si="14"/>
        <v>0</v>
      </c>
      <c r="P40" s="991">
        <f t="shared" si="15"/>
        <v>0</v>
      </c>
      <c r="Q40" s="246"/>
    </row>
  </sheetData>
  <sheetProtection algorithmName="SHA-512" hashValue="YJteZUbsm/InbDvO81GpFG0jfJS0KpLOJyg2JM5ESqvpATXM2KnQzAW1aqZ68/ANsfT+1hd9zcFX7SVNfyzCmg==" saltValue="YJ7k3qjXcdcT2CSF005SkQ==" spinCount="100000" sheet="1" objects="1" scenarios="1" formatRows="0"/>
  <mergeCells count="19">
    <mergeCell ref="P2:Q2"/>
    <mergeCell ref="C3:O3"/>
    <mergeCell ref="C4:P4"/>
    <mergeCell ref="B6:C12"/>
    <mergeCell ref="D6:O6"/>
    <mergeCell ref="P6:P12"/>
    <mergeCell ref="Q6:Q12"/>
    <mergeCell ref="D7:O7"/>
    <mergeCell ref="D8:I8"/>
    <mergeCell ref="O8:O12"/>
    <mergeCell ref="D10:I10"/>
    <mergeCell ref="K10:N10"/>
    <mergeCell ref="D12:I12"/>
    <mergeCell ref="K12:N12"/>
    <mergeCell ref="B30:C30"/>
    <mergeCell ref="B22:C22"/>
    <mergeCell ref="B14:C14"/>
    <mergeCell ref="J8:J12"/>
    <mergeCell ref="K8:N8"/>
  </mergeCells>
  <printOptions horizontalCentered="1"/>
  <pageMargins left="0.74803149606299213" right="0.51181102362204722" top="0.9055118110236221" bottom="0.70866141732283472" header="0.51181102362204722" footer="0.51181102362204722"/>
  <pageSetup paperSize="9" scale="85" orientation="landscape" horizontalDpi="4294967293" verticalDpi="4294967293" r:id="rId1"/>
  <headerFooter alignWithMargins="0">
    <oddFooter>&amp;L&amp;7CEA - arkusz organizacyjny na rok szkolny 2022/2023    nr teczki: &amp;F</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600-000000000000}">
          <x14:formula1>
            <xm:f>słownik!$A$2:$A$148</xm:f>
          </x14:formula1>
          <xm:sqref>C23:C29 C31:C40</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Arkusz17">
    <tabColor rgb="FFFF7C80"/>
    <pageSetUpPr fitToPage="1"/>
  </sheetPr>
  <dimension ref="B1:O49"/>
  <sheetViews>
    <sheetView showGridLines="0" view="pageBreakPreview" topLeftCell="A7" zoomScaleNormal="100" zoomScaleSheetLayoutView="100" workbookViewId="0">
      <selection activeCell="H24" sqref="H24"/>
    </sheetView>
  </sheetViews>
  <sheetFormatPr defaultColWidth="9.28515625" defaultRowHeight="12.75"/>
  <cols>
    <col min="1" max="1" width="2.5703125" style="3" customWidth="1"/>
    <col min="2" max="2" width="4.42578125" style="3" customWidth="1"/>
    <col min="3" max="3" width="46.85546875" style="3" customWidth="1"/>
    <col min="4" max="9" width="6" style="3" customWidth="1"/>
    <col min="10" max="10" width="6.7109375" style="3" customWidth="1"/>
    <col min="11" max="11" width="10.28515625" style="3" customWidth="1"/>
    <col min="12" max="12" width="10.5703125" style="3" customWidth="1"/>
    <col min="13" max="14" width="9.28515625" style="3" customWidth="1"/>
    <col min="15" max="15" width="26.28515625" style="3" customWidth="1"/>
    <col min="16" max="16384" width="9.28515625" style="3"/>
  </cols>
  <sheetData>
    <row r="1" spans="2:15" ht="32.25" customHeight="1">
      <c r="B1" s="1728"/>
      <c r="C1" s="1768"/>
      <c r="D1" s="1768"/>
      <c r="E1" s="1768"/>
      <c r="F1" s="1768"/>
      <c r="G1" s="1768"/>
      <c r="H1" s="1768"/>
      <c r="I1" s="1768"/>
      <c r="J1" s="1773"/>
      <c r="K1" s="1768"/>
      <c r="L1" s="1768"/>
    </row>
    <row r="2" spans="2:15" ht="18">
      <c r="B2" s="235"/>
      <c r="C2" s="236" t="str">
        <f>wizyt!C3</f>
        <v>??</v>
      </c>
      <c r="D2" s="236"/>
      <c r="E2" s="236"/>
      <c r="F2" s="236"/>
      <c r="G2" s="236"/>
      <c r="H2" s="236"/>
      <c r="I2" s="236"/>
      <c r="J2" s="236"/>
      <c r="K2" s="2822"/>
      <c r="L2" s="2822"/>
    </row>
    <row r="3" spans="2:15" ht="20.25">
      <c r="B3" s="238"/>
      <c r="C3" s="2823" t="s">
        <v>112</v>
      </c>
      <c r="D3" s="2823"/>
      <c r="E3" s="2823"/>
      <c r="F3" s="2823"/>
      <c r="G3" s="2823"/>
      <c r="H3" s="2823"/>
      <c r="I3" s="2823"/>
      <c r="J3" s="2823"/>
      <c r="K3" s="295" t="str">
        <f>wizyt!H3</f>
        <v>2022/2023</v>
      </c>
      <c r="L3" s="238"/>
    </row>
    <row r="4" spans="2:15" ht="18.75" customHeight="1">
      <c r="B4" s="1174" t="s">
        <v>820</v>
      </c>
      <c r="C4" s="1109"/>
      <c r="D4" s="1109"/>
      <c r="E4" s="1109"/>
      <c r="F4" s="1109" t="s">
        <v>307</v>
      </c>
      <c r="G4" s="1109"/>
      <c r="H4" s="1109"/>
      <c r="I4" s="1109"/>
      <c r="J4" s="1109"/>
      <c r="K4" s="923"/>
      <c r="L4" s="238"/>
    </row>
    <row r="5" spans="2:15" ht="21.75" customHeight="1" thickBot="1">
      <c r="B5" s="1179" t="s">
        <v>661</v>
      </c>
      <c r="C5" s="242"/>
      <c r="D5" s="242"/>
      <c r="E5" s="242"/>
      <c r="F5" s="242"/>
      <c r="G5" s="242"/>
      <c r="H5" s="242"/>
      <c r="I5" s="242"/>
      <c r="J5" s="242"/>
      <c r="K5" s="242"/>
      <c r="L5" s="238"/>
    </row>
    <row r="6" spans="2:15" ht="12.75" customHeight="1">
      <c r="B6" s="2852" t="s">
        <v>226</v>
      </c>
      <c r="C6" s="2853"/>
      <c r="D6" s="2832"/>
      <c r="E6" s="2832"/>
      <c r="F6" s="2832"/>
      <c r="G6" s="2832"/>
      <c r="H6" s="2832"/>
      <c r="I6" s="2832"/>
      <c r="J6" s="2832"/>
      <c r="K6" s="2834" t="s">
        <v>240</v>
      </c>
      <c r="L6" s="2837" t="s">
        <v>74</v>
      </c>
    </row>
    <row r="7" spans="2:15" ht="12.75" customHeight="1">
      <c r="B7" s="2854"/>
      <c r="C7" s="2855"/>
      <c r="D7" s="2840" t="s">
        <v>287</v>
      </c>
      <c r="E7" s="2840"/>
      <c r="F7" s="2840"/>
      <c r="G7" s="2840"/>
      <c r="H7" s="2840"/>
      <c r="I7" s="2840"/>
      <c r="J7" s="2840"/>
      <c r="K7" s="2835"/>
      <c r="L7" s="2838"/>
    </row>
    <row r="8" spans="2:15" ht="12.75" customHeight="1">
      <c r="B8" s="2854"/>
      <c r="C8" s="2855"/>
      <c r="D8" s="2842" t="s">
        <v>624</v>
      </c>
      <c r="E8" s="2842"/>
      <c r="F8" s="2842"/>
      <c r="G8" s="2842"/>
      <c r="H8" s="2842"/>
      <c r="I8" s="2842"/>
      <c r="J8" s="2818" t="s">
        <v>324</v>
      </c>
      <c r="K8" s="2835"/>
      <c r="L8" s="2838"/>
    </row>
    <row r="9" spans="2:15" ht="12.75" customHeight="1">
      <c r="B9" s="2854"/>
      <c r="C9" s="2855"/>
      <c r="D9" s="389" t="s">
        <v>4</v>
      </c>
      <c r="E9" s="389" t="s">
        <v>5</v>
      </c>
      <c r="F9" s="389" t="s">
        <v>6</v>
      </c>
      <c r="G9" s="387" t="s">
        <v>8</v>
      </c>
      <c r="H9" s="387" t="s">
        <v>7</v>
      </c>
      <c r="I9" s="388" t="s">
        <v>9</v>
      </c>
      <c r="J9" s="2819"/>
      <c r="K9" s="2835"/>
      <c r="L9" s="2838"/>
    </row>
    <row r="10" spans="2:15" ht="12.75" customHeight="1">
      <c r="B10" s="2854"/>
      <c r="C10" s="2855"/>
      <c r="D10" s="2846" t="s">
        <v>626</v>
      </c>
      <c r="E10" s="2846"/>
      <c r="F10" s="2846"/>
      <c r="G10" s="2846"/>
      <c r="H10" s="2846"/>
      <c r="I10" s="2847"/>
      <c r="J10" s="2819"/>
      <c r="K10" s="2835"/>
      <c r="L10" s="2838"/>
    </row>
    <row r="11" spans="2:15" ht="12.75" customHeight="1">
      <c r="B11" s="2854"/>
      <c r="C11" s="2855"/>
      <c r="D11" s="1536">
        <f>'kalendarz  A'!$F$30</f>
        <v>24</v>
      </c>
      <c r="E11" s="1536">
        <f>'kalendarz  A'!$F$30</f>
        <v>24</v>
      </c>
      <c r="F11" s="1536">
        <f>'kalendarz  A'!$F$30</f>
        <v>24</v>
      </c>
      <c r="G11" s="1536">
        <f>'kalendarz  A'!$F$30</f>
        <v>24</v>
      </c>
      <c r="H11" s="1536">
        <f>'kalendarz  A'!$F$30</f>
        <v>24</v>
      </c>
      <c r="I11" s="1536">
        <f>'kalendarz  A'!$F$31</f>
        <v>9</v>
      </c>
      <c r="J11" s="2819"/>
      <c r="K11" s="2835"/>
      <c r="L11" s="2838"/>
      <c r="O11" s="79"/>
    </row>
    <row r="12" spans="2:15" ht="16.5" customHeight="1" thickBot="1">
      <c r="B12" s="2856"/>
      <c r="C12" s="2857"/>
      <c r="D12" s="2850" t="s">
        <v>623</v>
      </c>
      <c r="E12" s="2850"/>
      <c r="F12" s="2850"/>
      <c r="G12" s="2850"/>
      <c r="H12" s="2850"/>
      <c r="I12" s="2851"/>
      <c r="J12" s="2820"/>
      <c r="K12" s="2836"/>
      <c r="L12" s="2839"/>
    </row>
    <row r="13" spans="2:15" ht="23.25" customHeight="1">
      <c r="B13" s="937"/>
      <c r="C13" s="938" t="s">
        <v>662</v>
      </c>
      <c r="D13" s="967">
        <f t="shared" ref="D13:I13" si="0">D14+D27+D35</f>
        <v>0</v>
      </c>
      <c r="E13" s="967">
        <f t="shared" si="0"/>
        <v>0</v>
      </c>
      <c r="F13" s="967">
        <f t="shared" si="0"/>
        <v>0</v>
      </c>
      <c r="G13" s="967">
        <f t="shared" si="0"/>
        <v>0</v>
      </c>
      <c r="H13" s="967">
        <f t="shared" si="0"/>
        <v>0</v>
      </c>
      <c r="I13" s="967">
        <f t="shared" si="0"/>
        <v>0</v>
      </c>
      <c r="J13" s="968">
        <f>SUM(D13:I13)</f>
        <v>0</v>
      </c>
      <c r="K13" s="971">
        <f>K14+K27+K35</f>
        <v>0</v>
      </c>
      <c r="L13" s="939"/>
      <c r="M13" s="527"/>
    </row>
    <row r="14" spans="2:15" ht="19.5" customHeight="1">
      <c r="B14" s="1175"/>
      <c r="C14" s="1183" t="s">
        <v>658</v>
      </c>
      <c r="D14" s="1136">
        <f t="shared" ref="D14:I14" si="1">SUM(D15:D26)</f>
        <v>0</v>
      </c>
      <c r="E14" s="1136">
        <f t="shared" si="1"/>
        <v>0</v>
      </c>
      <c r="F14" s="1136">
        <f t="shared" si="1"/>
        <v>0</v>
      </c>
      <c r="G14" s="1136">
        <f t="shared" si="1"/>
        <v>0</v>
      </c>
      <c r="H14" s="1136">
        <f t="shared" si="1"/>
        <v>0</v>
      </c>
      <c r="I14" s="1137">
        <f t="shared" si="1"/>
        <v>0</v>
      </c>
      <c r="J14" s="1102">
        <f>SUM(D14:I14)</f>
        <v>0</v>
      </c>
      <c r="K14" s="1139">
        <f>SUM(K15:K26)</f>
        <v>0</v>
      </c>
      <c r="L14" s="1226"/>
      <c r="M14" s="1225"/>
    </row>
    <row r="15" spans="2:15" s="79" customFormat="1" ht="14.1" customHeight="1">
      <c r="B15" s="781">
        <v>1</v>
      </c>
      <c r="C15" s="1149" t="s">
        <v>263</v>
      </c>
      <c r="D15" s="1130"/>
      <c r="E15" s="815"/>
      <c r="F15" s="815"/>
      <c r="G15" s="816"/>
      <c r="H15" s="816"/>
      <c r="I15" s="818"/>
      <c r="J15" s="1148">
        <f t="shared" ref="J15:J25" si="2">SUM(D15:I15)</f>
        <v>0</v>
      </c>
      <c r="K15" s="990">
        <f>G15*$G$11+H15*$H$11+I15*$I$11+D15*$D$11+E15*$E$11+F15*$F$11</f>
        <v>0</v>
      </c>
      <c r="L15" s="232"/>
      <c r="M15" s="527"/>
      <c r="O15" s="1104"/>
    </row>
    <row r="16" spans="2:15" s="79" customFormat="1" ht="14.1" customHeight="1">
      <c r="B16" s="789">
        <v>2</v>
      </c>
      <c r="C16" s="1150" t="s">
        <v>545</v>
      </c>
      <c r="D16" s="1131"/>
      <c r="E16" s="819"/>
      <c r="F16" s="819"/>
      <c r="G16" s="820"/>
      <c r="H16" s="820"/>
      <c r="I16" s="822"/>
      <c r="J16" s="952">
        <f t="shared" ref="J16:J20" si="3">SUM(D16:I16)</f>
        <v>0</v>
      </c>
      <c r="K16" s="1178">
        <f t="shared" ref="K16:K49" si="4">G16*$G$11+H16*$H$11+I16*$I$11+D16*$D$11+E16*$E$11+F16*$F$11</f>
        <v>0</v>
      </c>
      <c r="L16" s="397"/>
      <c r="M16" s="527"/>
      <c r="O16" s="1104"/>
    </row>
    <row r="17" spans="2:15" s="79" customFormat="1" ht="14.1" customHeight="1">
      <c r="B17" s="789">
        <v>3</v>
      </c>
      <c r="C17" s="1150" t="s">
        <v>265</v>
      </c>
      <c r="D17" s="1131"/>
      <c r="E17" s="819"/>
      <c r="F17" s="819"/>
      <c r="G17" s="820"/>
      <c r="H17" s="820"/>
      <c r="I17" s="822"/>
      <c r="J17" s="952">
        <f t="shared" si="3"/>
        <v>0</v>
      </c>
      <c r="K17" s="1178">
        <f t="shared" si="4"/>
        <v>0</v>
      </c>
      <c r="L17" s="397"/>
      <c r="M17" s="527"/>
      <c r="O17" s="1104"/>
    </row>
    <row r="18" spans="2:15" s="79" customFormat="1" ht="14.1" customHeight="1">
      <c r="B18" s="789">
        <v>4</v>
      </c>
      <c r="C18" s="1150" t="s">
        <v>267</v>
      </c>
      <c r="D18" s="1131"/>
      <c r="E18" s="819"/>
      <c r="F18" s="819"/>
      <c r="G18" s="820"/>
      <c r="H18" s="820"/>
      <c r="I18" s="822"/>
      <c r="J18" s="952">
        <f t="shared" si="3"/>
        <v>0</v>
      </c>
      <c r="K18" s="1178">
        <f t="shared" si="4"/>
        <v>0</v>
      </c>
      <c r="L18" s="397"/>
      <c r="M18" s="527"/>
      <c r="O18" s="1104"/>
    </row>
    <row r="19" spans="2:15" s="79" customFormat="1" ht="14.1" customHeight="1">
      <c r="B19" s="789">
        <v>5</v>
      </c>
      <c r="C19" s="1150" t="s">
        <v>268</v>
      </c>
      <c r="D19" s="1131"/>
      <c r="E19" s="819"/>
      <c r="F19" s="819"/>
      <c r="G19" s="820"/>
      <c r="H19" s="820"/>
      <c r="I19" s="822"/>
      <c r="J19" s="952">
        <f t="shared" si="3"/>
        <v>0</v>
      </c>
      <c r="K19" s="1178">
        <f t="shared" si="4"/>
        <v>0</v>
      </c>
      <c r="L19" s="397"/>
      <c r="M19" s="527"/>
      <c r="O19" s="1104"/>
    </row>
    <row r="20" spans="2:15" s="79" customFormat="1" ht="14.1" customHeight="1">
      <c r="B20" s="789">
        <v>6</v>
      </c>
      <c r="C20" s="1150" t="s">
        <v>269</v>
      </c>
      <c r="D20" s="1131"/>
      <c r="E20" s="819"/>
      <c r="F20" s="819"/>
      <c r="G20" s="820"/>
      <c r="H20" s="820"/>
      <c r="I20" s="822"/>
      <c r="J20" s="952">
        <f t="shared" si="3"/>
        <v>0</v>
      </c>
      <c r="K20" s="1178">
        <f t="shared" si="4"/>
        <v>0</v>
      </c>
      <c r="L20" s="397"/>
      <c r="M20" s="527"/>
      <c r="O20" s="1104"/>
    </row>
    <row r="21" spans="2:15" s="79" customFormat="1" ht="14.1" customHeight="1">
      <c r="B21" s="789">
        <v>7</v>
      </c>
      <c r="C21" s="1150" t="s">
        <v>285</v>
      </c>
      <c r="D21" s="1131"/>
      <c r="E21" s="819"/>
      <c r="F21" s="819"/>
      <c r="G21" s="820"/>
      <c r="H21" s="820"/>
      <c r="I21" s="822"/>
      <c r="J21" s="952">
        <f t="shared" si="2"/>
        <v>0</v>
      </c>
      <c r="K21" s="1178">
        <f t="shared" si="4"/>
        <v>0</v>
      </c>
      <c r="L21" s="397"/>
      <c r="M21" s="527"/>
      <c r="O21" s="1104"/>
    </row>
    <row r="22" spans="2:15" s="79" customFormat="1" ht="14.1" customHeight="1">
      <c r="B22" s="789">
        <v>8</v>
      </c>
      <c r="C22" s="1150" t="s">
        <v>529</v>
      </c>
      <c r="D22" s="1131"/>
      <c r="E22" s="819"/>
      <c r="F22" s="819"/>
      <c r="G22" s="820"/>
      <c r="H22" s="820"/>
      <c r="I22" s="822"/>
      <c r="J22" s="952">
        <f t="shared" si="2"/>
        <v>0</v>
      </c>
      <c r="K22" s="1178">
        <f t="shared" si="4"/>
        <v>0</v>
      </c>
      <c r="L22" s="397"/>
      <c r="M22" s="527"/>
      <c r="O22" s="1103"/>
    </row>
    <row r="23" spans="2:15" s="79" customFormat="1" ht="14.1" customHeight="1">
      <c r="B23" s="789">
        <v>9</v>
      </c>
      <c r="C23" s="1150" t="s">
        <v>272</v>
      </c>
      <c r="D23" s="1131"/>
      <c r="E23" s="819"/>
      <c r="F23" s="819"/>
      <c r="G23" s="820"/>
      <c r="H23" s="820"/>
      <c r="I23" s="822"/>
      <c r="J23" s="805">
        <f t="shared" si="2"/>
        <v>0</v>
      </c>
      <c r="K23" s="1178">
        <f t="shared" si="4"/>
        <v>0</v>
      </c>
      <c r="L23" s="397"/>
      <c r="M23" s="527"/>
    </row>
    <row r="24" spans="2:15" s="79" customFormat="1" ht="14.1" customHeight="1">
      <c r="B24" s="789">
        <v>10</v>
      </c>
      <c r="C24" s="1150" t="s">
        <v>273</v>
      </c>
      <c r="D24" s="1132"/>
      <c r="E24" s="828"/>
      <c r="F24" s="828"/>
      <c r="G24" s="826"/>
      <c r="H24" s="826"/>
      <c r="I24" s="825"/>
      <c r="J24" s="805">
        <f t="shared" si="2"/>
        <v>0</v>
      </c>
      <c r="K24" s="1178">
        <f t="shared" si="4"/>
        <v>0</v>
      </c>
      <c r="L24" s="233"/>
      <c r="M24" s="527"/>
    </row>
    <row r="25" spans="2:15" s="79" customFormat="1" ht="14.1" customHeight="1">
      <c r="B25" s="789">
        <v>11</v>
      </c>
      <c r="C25" s="1150" t="s">
        <v>478</v>
      </c>
      <c r="D25" s="1131"/>
      <c r="E25" s="819"/>
      <c r="F25" s="819"/>
      <c r="G25" s="820"/>
      <c r="H25" s="820"/>
      <c r="I25" s="820"/>
      <c r="J25" s="805">
        <f t="shared" si="2"/>
        <v>0</v>
      </c>
      <c r="K25" s="1178">
        <f t="shared" si="4"/>
        <v>0</v>
      </c>
      <c r="L25" s="233"/>
      <c r="M25" s="527"/>
    </row>
    <row r="26" spans="2:15" s="79" customFormat="1" ht="14.1" customHeight="1">
      <c r="B26" s="910">
        <v>12</v>
      </c>
      <c r="C26" s="1247" t="s">
        <v>274</v>
      </c>
      <c r="D26" s="1133"/>
      <c r="E26" s="949"/>
      <c r="F26" s="949"/>
      <c r="G26" s="913"/>
      <c r="H26" s="913"/>
      <c r="I26" s="913"/>
      <c r="J26" s="848">
        <f>SUM(D26:I26)</f>
        <v>0</v>
      </c>
      <c r="K26" s="989">
        <f t="shared" si="4"/>
        <v>0</v>
      </c>
      <c r="L26" s="234"/>
      <c r="M26" s="527"/>
    </row>
    <row r="27" spans="2:15" s="79" customFormat="1" ht="19.5" customHeight="1">
      <c r="B27" s="1176"/>
      <c r="C27" s="1246" t="s">
        <v>554</v>
      </c>
      <c r="D27" s="1136">
        <f>SUM(D28:D34)</f>
        <v>0</v>
      </c>
      <c r="E27" s="1136">
        <f>SUM(E28:E34)</f>
        <v>0</v>
      </c>
      <c r="F27" s="1136">
        <f t="shared" ref="F27:I27" si="5">SUM(F28:F34)</f>
        <v>0</v>
      </c>
      <c r="G27" s="1136">
        <f>SUM(G28:G34)</f>
        <v>0</v>
      </c>
      <c r="H27" s="1136">
        <f t="shared" si="5"/>
        <v>0</v>
      </c>
      <c r="I27" s="1137">
        <f t="shared" si="5"/>
        <v>0</v>
      </c>
      <c r="J27" s="1102">
        <f>SUM(D27:I27)</f>
        <v>0</v>
      </c>
      <c r="K27" s="962">
        <f t="shared" si="4"/>
        <v>0</v>
      </c>
      <c r="L27" s="1140"/>
      <c r="M27" s="527"/>
    </row>
    <row r="28" spans="2:15" s="79" customFormat="1" ht="14.1" customHeight="1">
      <c r="B28" s="947"/>
      <c r="C28" s="1134"/>
      <c r="D28" s="819"/>
      <c r="E28" s="819"/>
      <c r="F28" s="819"/>
      <c r="G28" s="820"/>
      <c r="H28" s="820"/>
      <c r="I28" s="915"/>
      <c r="J28" s="807">
        <f t="shared" ref="J28:J34" si="6">SUM(D28:I28)</f>
        <v>0</v>
      </c>
      <c r="K28" s="990">
        <f t="shared" si="4"/>
        <v>0</v>
      </c>
      <c r="L28" s="397"/>
      <c r="M28" s="527"/>
    </row>
    <row r="29" spans="2:15" ht="14.1" customHeight="1">
      <c r="B29" s="947"/>
      <c r="C29" s="935"/>
      <c r="D29" s="822"/>
      <c r="E29" s="822"/>
      <c r="F29" s="822"/>
      <c r="G29" s="822"/>
      <c r="H29" s="822"/>
      <c r="I29" s="915"/>
      <c r="J29" s="805">
        <f t="shared" si="6"/>
        <v>0</v>
      </c>
      <c r="K29" s="1178">
        <f t="shared" si="4"/>
        <v>0</v>
      </c>
      <c r="L29" s="233"/>
      <c r="M29" s="527"/>
    </row>
    <row r="30" spans="2:15" ht="14.1" customHeight="1">
      <c r="B30" s="947"/>
      <c r="C30" s="935"/>
      <c r="D30" s="822"/>
      <c r="E30" s="822"/>
      <c r="F30" s="822"/>
      <c r="G30" s="822"/>
      <c r="H30" s="822"/>
      <c r="I30" s="915"/>
      <c r="J30" s="807">
        <f t="shared" si="6"/>
        <v>0</v>
      </c>
      <c r="K30" s="1178">
        <f t="shared" si="4"/>
        <v>0</v>
      </c>
      <c r="L30" s="233"/>
      <c r="M30" s="527"/>
    </row>
    <row r="31" spans="2:15" ht="14.1" customHeight="1">
      <c r="B31" s="947"/>
      <c r="C31" s="935"/>
      <c r="D31" s="822"/>
      <c r="E31" s="822"/>
      <c r="F31" s="822"/>
      <c r="G31" s="822"/>
      <c r="H31" s="822"/>
      <c r="I31" s="915"/>
      <c r="J31" s="807">
        <f t="shared" si="6"/>
        <v>0</v>
      </c>
      <c r="K31" s="1178">
        <f t="shared" si="4"/>
        <v>0</v>
      </c>
      <c r="L31" s="233"/>
      <c r="M31" s="527"/>
    </row>
    <row r="32" spans="2:15" ht="14.1" customHeight="1">
      <c r="B32" s="936"/>
      <c r="C32" s="791"/>
      <c r="D32" s="825"/>
      <c r="E32" s="825"/>
      <c r="F32" s="825"/>
      <c r="G32" s="825"/>
      <c r="H32" s="825"/>
      <c r="I32" s="915"/>
      <c r="J32" s="805">
        <f t="shared" si="6"/>
        <v>0</v>
      </c>
      <c r="K32" s="1178">
        <f t="shared" si="4"/>
        <v>0</v>
      </c>
      <c r="L32" s="231"/>
      <c r="M32" s="527"/>
    </row>
    <row r="33" spans="2:13" ht="14.1" customHeight="1">
      <c r="B33" s="936"/>
      <c r="C33" s="791"/>
      <c r="D33" s="825"/>
      <c r="E33" s="825"/>
      <c r="F33" s="825"/>
      <c r="G33" s="825"/>
      <c r="H33" s="825"/>
      <c r="I33" s="915"/>
      <c r="J33" s="805">
        <f t="shared" si="6"/>
        <v>0</v>
      </c>
      <c r="K33" s="1178">
        <f t="shared" si="4"/>
        <v>0</v>
      </c>
      <c r="L33" s="231"/>
      <c r="M33" s="527"/>
    </row>
    <row r="34" spans="2:13" ht="14.1" customHeight="1">
      <c r="B34" s="1141"/>
      <c r="C34" s="1142"/>
      <c r="D34" s="1112"/>
      <c r="E34" s="1112"/>
      <c r="F34" s="1112"/>
      <c r="G34" s="1112"/>
      <c r="H34" s="1112"/>
      <c r="I34" s="934"/>
      <c r="J34" s="848">
        <f t="shared" si="6"/>
        <v>0</v>
      </c>
      <c r="K34" s="989">
        <f t="shared" si="4"/>
        <v>0</v>
      </c>
      <c r="L34" s="1144"/>
      <c r="M34" s="527"/>
    </row>
    <row r="35" spans="2:13" ht="21.75" customHeight="1">
      <c r="B35" s="1145"/>
      <c r="C35" s="1177" t="s">
        <v>709</v>
      </c>
      <c r="D35" s="1136">
        <f>SUM(D36:D49)</f>
        <v>0</v>
      </c>
      <c r="E35" s="1136">
        <f t="shared" ref="E35:I35" si="7">SUM(E36:E49)</f>
        <v>0</v>
      </c>
      <c r="F35" s="1136">
        <f>SUM(F36:F49)</f>
        <v>0</v>
      </c>
      <c r="G35" s="1136">
        <f t="shared" si="7"/>
        <v>0</v>
      </c>
      <c r="H35" s="1136">
        <f t="shared" si="7"/>
        <v>0</v>
      </c>
      <c r="I35" s="1136">
        <f t="shared" si="7"/>
        <v>0</v>
      </c>
      <c r="J35" s="1136">
        <f>SUM(J36:J49)</f>
        <v>0</v>
      </c>
      <c r="K35" s="962">
        <f t="shared" si="4"/>
        <v>0</v>
      </c>
      <c r="L35" s="1146"/>
    </row>
    <row r="36" spans="2:13">
      <c r="B36" s="947"/>
      <c r="C36" s="1134"/>
      <c r="D36" s="819"/>
      <c r="E36" s="819"/>
      <c r="F36" s="819"/>
      <c r="G36" s="820"/>
      <c r="H36" s="820"/>
      <c r="I36" s="915"/>
      <c r="J36" s="807">
        <f t="shared" ref="J36:J49" si="8">SUM(D36:I36)</f>
        <v>0</v>
      </c>
      <c r="K36" s="990">
        <f t="shared" si="4"/>
        <v>0</v>
      </c>
      <c r="L36" s="397"/>
    </row>
    <row r="37" spans="2:13" ht="12" customHeight="1">
      <c r="B37" s="947"/>
      <c r="C37" s="935"/>
      <c r="D37" s="822"/>
      <c r="E37" s="822"/>
      <c r="F37" s="822"/>
      <c r="G37" s="822"/>
      <c r="H37" s="822"/>
      <c r="I37" s="915"/>
      <c r="J37" s="805">
        <f t="shared" si="8"/>
        <v>0</v>
      </c>
      <c r="K37" s="1178">
        <f t="shared" si="4"/>
        <v>0</v>
      </c>
      <c r="L37" s="233"/>
    </row>
    <row r="38" spans="2:13" ht="12" customHeight="1">
      <c r="B38" s="947"/>
      <c r="C38" s="935"/>
      <c r="D38" s="822"/>
      <c r="E38" s="822"/>
      <c r="F38" s="822"/>
      <c r="G38" s="822"/>
      <c r="H38" s="822"/>
      <c r="I38" s="915"/>
      <c r="J38" s="805">
        <f t="shared" si="8"/>
        <v>0</v>
      </c>
      <c r="K38" s="1178">
        <f t="shared" ref="K38:K41" si="9">G38*$G$11+H38*$H$11+I38*$I$11+D38*$D$11+E38*$E$11+F38*$F$11</f>
        <v>0</v>
      </c>
      <c r="L38" s="233"/>
    </row>
    <row r="39" spans="2:13" ht="12" customHeight="1">
      <c r="B39" s="947"/>
      <c r="C39" s="935"/>
      <c r="D39" s="822"/>
      <c r="E39" s="822"/>
      <c r="F39" s="822"/>
      <c r="G39" s="822"/>
      <c r="H39" s="822"/>
      <c r="I39" s="915"/>
      <c r="J39" s="805">
        <f t="shared" si="8"/>
        <v>0</v>
      </c>
      <c r="K39" s="1178">
        <f t="shared" si="9"/>
        <v>0</v>
      </c>
      <c r="L39" s="233"/>
    </row>
    <row r="40" spans="2:13" ht="12" customHeight="1">
      <c r="B40" s="947"/>
      <c r="C40" s="935"/>
      <c r="D40" s="822"/>
      <c r="E40" s="822"/>
      <c r="F40" s="822"/>
      <c r="G40" s="822"/>
      <c r="H40" s="822"/>
      <c r="I40" s="915"/>
      <c r="J40" s="805">
        <f t="shared" si="8"/>
        <v>0</v>
      </c>
      <c r="K40" s="1178">
        <f t="shared" si="9"/>
        <v>0</v>
      </c>
      <c r="L40" s="233"/>
    </row>
    <row r="41" spans="2:13" ht="12" customHeight="1">
      <c r="B41" s="947"/>
      <c r="C41" s="935"/>
      <c r="D41" s="822"/>
      <c r="E41" s="822"/>
      <c r="F41" s="822"/>
      <c r="G41" s="822"/>
      <c r="H41" s="822"/>
      <c r="I41" s="915"/>
      <c r="J41" s="805">
        <f t="shared" si="8"/>
        <v>0</v>
      </c>
      <c r="K41" s="1178">
        <f t="shared" si="9"/>
        <v>0</v>
      </c>
      <c r="L41" s="233"/>
    </row>
    <row r="42" spans="2:13" ht="12" customHeight="1">
      <c r="B42" s="947"/>
      <c r="C42" s="935"/>
      <c r="D42" s="822"/>
      <c r="E42" s="822"/>
      <c r="F42" s="822"/>
      <c r="G42" s="822"/>
      <c r="H42" s="822"/>
      <c r="I42" s="915"/>
      <c r="J42" s="805">
        <f t="shared" ref="J42:J44" si="10">SUM(D42:I42)</f>
        <v>0</v>
      </c>
      <c r="K42" s="1178">
        <f t="shared" si="4"/>
        <v>0</v>
      </c>
      <c r="L42" s="233"/>
    </row>
    <row r="43" spans="2:13" ht="12" customHeight="1">
      <c r="B43" s="947"/>
      <c r="C43" s="935"/>
      <c r="D43" s="822"/>
      <c r="E43" s="822"/>
      <c r="F43" s="822"/>
      <c r="G43" s="822"/>
      <c r="H43" s="822"/>
      <c r="I43" s="915"/>
      <c r="J43" s="805">
        <f t="shared" si="10"/>
        <v>0</v>
      </c>
      <c r="K43" s="1178">
        <f t="shared" si="4"/>
        <v>0</v>
      </c>
      <c r="L43" s="233"/>
    </row>
    <row r="44" spans="2:13" ht="12" customHeight="1">
      <c r="B44" s="947"/>
      <c r="C44" s="935"/>
      <c r="D44" s="822"/>
      <c r="E44" s="822"/>
      <c r="F44" s="822"/>
      <c r="G44" s="822"/>
      <c r="H44" s="822"/>
      <c r="I44" s="915"/>
      <c r="J44" s="805">
        <f t="shared" si="10"/>
        <v>0</v>
      </c>
      <c r="K44" s="1178">
        <f t="shared" si="4"/>
        <v>0</v>
      </c>
      <c r="L44" s="233"/>
    </row>
    <row r="45" spans="2:13">
      <c r="B45" s="947"/>
      <c r="C45" s="935"/>
      <c r="D45" s="822"/>
      <c r="E45" s="822"/>
      <c r="F45" s="822"/>
      <c r="G45" s="822"/>
      <c r="H45" s="822"/>
      <c r="I45" s="915"/>
      <c r="J45" s="807">
        <f t="shared" si="8"/>
        <v>0</v>
      </c>
      <c r="K45" s="1178">
        <f t="shared" si="4"/>
        <v>0</v>
      </c>
      <c r="L45" s="233"/>
    </row>
    <row r="46" spans="2:13">
      <c r="B46" s="947"/>
      <c r="C46" s="935"/>
      <c r="D46" s="822"/>
      <c r="E46" s="822"/>
      <c r="F46" s="822"/>
      <c r="G46" s="822"/>
      <c r="H46" s="822"/>
      <c r="I46" s="915"/>
      <c r="J46" s="807">
        <f t="shared" si="8"/>
        <v>0</v>
      </c>
      <c r="K46" s="1178">
        <f t="shared" si="4"/>
        <v>0</v>
      </c>
      <c r="L46" s="233"/>
    </row>
    <row r="47" spans="2:13">
      <c r="B47" s="936"/>
      <c r="C47" s="791"/>
      <c r="D47" s="825"/>
      <c r="E47" s="825"/>
      <c r="F47" s="825"/>
      <c r="G47" s="825"/>
      <c r="H47" s="825"/>
      <c r="I47" s="915"/>
      <c r="J47" s="805">
        <f t="shared" si="8"/>
        <v>0</v>
      </c>
      <c r="K47" s="1178">
        <f t="shared" si="4"/>
        <v>0</v>
      </c>
      <c r="L47" s="231"/>
    </row>
    <row r="48" spans="2:13">
      <c r="B48" s="936"/>
      <c r="C48" s="791"/>
      <c r="D48" s="825"/>
      <c r="E48" s="825"/>
      <c r="F48" s="825"/>
      <c r="G48" s="825"/>
      <c r="H48" s="825"/>
      <c r="I48" s="915"/>
      <c r="J48" s="805">
        <f t="shared" si="8"/>
        <v>0</v>
      </c>
      <c r="K48" s="1178">
        <f t="shared" si="4"/>
        <v>0</v>
      </c>
      <c r="L48" s="231"/>
    </row>
    <row r="49" spans="2:12" ht="13.5" thickBot="1">
      <c r="B49" s="948"/>
      <c r="C49" s="793"/>
      <c r="D49" s="834"/>
      <c r="E49" s="834"/>
      <c r="F49" s="834"/>
      <c r="G49" s="834"/>
      <c r="H49" s="834"/>
      <c r="I49" s="835"/>
      <c r="J49" s="813">
        <f t="shared" si="8"/>
        <v>0</v>
      </c>
      <c r="K49" s="1504">
        <f t="shared" si="4"/>
        <v>0</v>
      </c>
      <c r="L49" s="246"/>
    </row>
  </sheetData>
  <sheetProtection algorithmName="SHA-512" hashValue="wpju5uYtkmS3XoRWfwUbe6JFRPfLvyQuZ9uSH9Lv4aLuLznE1fwmC9biO2Ev7fzWtZat71OzYGyCLVGQPVDprQ==" saltValue="93L2DqeljGK4/Vn1npKTzg==" spinCount="100000" sheet="1" objects="1" scenarios="1" formatRows="0"/>
  <mergeCells count="11">
    <mergeCell ref="J8:J12"/>
    <mergeCell ref="D10:I10"/>
    <mergeCell ref="D12:I12"/>
    <mergeCell ref="K2:L2"/>
    <mergeCell ref="C3:J3"/>
    <mergeCell ref="B6:C12"/>
    <mergeCell ref="D6:J6"/>
    <mergeCell ref="K6:K12"/>
    <mergeCell ref="L6:L12"/>
    <mergeCell ref="D7:J7"/>
    <mergeCell ref="D8:I8"/>
  </mergeCells>
  <printOptions horizontalCentered="1"/>
  <pageMargins left="0.74803149606299213" right="0.51181102362204722" top="0.9055118110236221" bottom="0.70866141732283472" header="0.51181102362204722" footer="0.51181102362204722"/>
  <pageSetup paperSize="9" scale="79" orientation="portrait" horizontalDpi="4294967293" verticalDpi="4294967293" r:id="rId1"/>
  <headerFooter alignWithMargins="0">
    <oddFooter>&amp;L&amp;7CEA - arkusz organizacyjny na rok szkolny 2022/2023    nr teczki: &amp;F</oddFooter>
  </headerFooter>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1700-000000000000}">
          <x14:formula1>
            <xm:f>słownik!$A$2:$A$148</xm:f>
          </x14:formula1>
          <xm:sqref>C28:C34 C36:C49</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Arkusz18">
    <tabColor rgb="FFFF7C80"/>
    <pageSetUpPr fitToPage="1"/>
  </sheetPr>
  <dimension ref="B1:U48"/>
  <sheetViews>
    <sheetView showGridLines="0" view="pageBreakPreview" topLeftCell="A19" zoomScaleNormal="100" zoomScaleSheetLayoutView="100" workbookViewId="0">
      <selection sqref="A1:XFD1"/>
    </sheetView>
  </sheetViews>
  <sheetFormatPr defaultColWidth="9.28515625" defaultRowHeight="12.75"/>
  <cols>
    <col min="1" max="1" width="2.5703125" style="3" customWidth="1"/>
    <col min="2" max="2" width="4.42578125" style="3" customWidth="1"/>
    <col min="3" max="3" width="44.7109375" style="3" customWidth="1"/>
    <col min="4" max="9" width="6" style="3" customWidth="1"/>
    <col min="10" max="15" width="6.7109375" style="3" customWidth="1"/>
    <col min="16" max="16" width="10.140625" style="3" customWidth="1"/>
    <col min="17" max="17" width="10.28515625" style="3" customWidth="1"/>
    <col min="18" max="18" width="10.5703125" style="3" customWidth="1"/>
    <col min="19" max="20" width="9.28515625" style="3" customWidth="1"/>
    <col min="21" max="21" width="5.42578125" style="3" customWidth="1"/>
    <col min="22" max="16384" width="9.28515625" style="3"/>
  </cols>
  <sheetData>
    <row r="1" spans="2:21" ht="32.25" customHeight="1">
      <c r="B1" s="1728"/>
      <c r="C1" s="1768"/>
      <c r="D1" s="1768"/>
      <c r="E1" s="1768"/>
      <c r="F1" s="1768"/>
      <c r="G1" s="1768"/>
      <c r="H1" s="1768"/>
      <c r="I1" s="1768"/>
      <c r="J1" s="1768"/>
      <c r="K1" s="1768"/>
      <c r="L1" s="1768"/>
      <c r="M1" s="1768"/>
      <c r="N1" s="1768"/>
      <c r="O1" s="1768"/>
      <c r="P1" s="1773"/>
      <c r="Q1" s="1768"/>
      <c r="R1" s="1768"/>
    </row>
    <row r="2" spans="2:21" ht="18">
      <c r="B2" s="235"/>
      <c r="C2" s="236" t="str">
        <f>wizyt!C3</f>
        <v>??</v>
      </c>
      <c r="D2" s="236"/>
      <c r="E2" s="236"/>
      <c r="F2" s="236"/>
      <c r="G2" s="236"/>
      <c r="H2" s="236"/>
      <c r="I2" s="236"/>
      <c r="J2" s="236"/>
      <c r="K2" s="236"/>
      <c r="L2" s="236"/>
      <c r="M2" s="236"/>
      <c r="N2" s="236"/>
      <c r="O2" s="236"/>
      <c r="P2" s="237"/>
      <c r="Q2" s="2822"/>
      <c r="R2" s="2822"/>
    </row>
    <row r="3" spans="2:21" ht="20.25">
      <c r="B3" s="238"/>
      <c r="C3" s="2823" t="s">
        <v>112</v>
      </c>
      <c r="D3" s="2823"/>
      <c r="E3" s="2823"/>
      <c r="F3" s="2823"/>
      <c r="G3" s="2823"/>
      <c r="H3" s="2823"/>
      <c r="I3" s="2823"/>
      <c r="J3" s="2823"/>
      <c r="K3" s="2823"/>
      <c r="L3" s="2823"/>
      <c r="M3" s="2823"/>
      <c r="N3" s="2823"/>
      <c r="O3" s="2823"/>
      <c r="P3" s="769" t="str">
        <f>wizyt!H3</f>
        <v>2022/2023</v>
      </c>
      <c r="Q3" s="240"/>
      <c r="R3" s="238"/>
    </row>
    <row r="4" spans="2:21" ht="18.75" customHeight="1">
      <c r="B4" s="1174" t="s">
        <v>820</v>
      </c>
      <c r="C4" s="1109"/>
      <c r="D4" s="1109"/>
      <c r="E4" s="1109"/>
      <c r="F4" s="1109"/>
      <c r="G4" s="1109"/>
      <c r="H4" s="1109"/>
      <c r="I4" s="1109"/>
      <c r="J4" s="1109" t="s">
        <v>307</v>
      </c>
      <c r="K4" s="1109"/>
      <c r="L4" s="1109"/>
      <c r="M4" s="1109"/>
      <c r="N4" s="1109"/>
      <c r="O4" s="923"/>
      <c r="P4" s="923"/>
      <c r="Q4" s="923"/>
      <c r="R4" s="238"/>
    </row>
    <row r="5" spans="2:21" ht="21.75" customHeight="1" thickBot="1">
      <c r="B5" s="1179" t="s">
        <v>668</v>
      </c>
      <c r="C5" s="242"/>
      <c r="D5" s="242"/>
      <c r="E5" s="242"/>
      <c r="F5" s="242"/>
      <c r="G5" s="242"/>
      <c r="H5" s="242"/>
      <c r="I5" s="242"/>
      <c r="J5" s="242"/>
      <c r="K5" s="242"/>
      <c r="L5" s="242"/>
      <c r="M5" s="242"/>
      <c r="N5" s="242"/>
      <c r="O5" s="242"/>
      <c r="P5" s="243"/>
      <c r="Q5" s="242"/>
      <c r="R5" s="238"/>
    </row>
    <row r="6" spans="2:21" ht="12.75" customHeight="1">
      <c r="B6" s="2852" t="s">
        <v>226</v>
      </c>
      <c r="C6" s="2853"/>
      <c r="D6" s="2832"/>
      <c r="E6" s="2832"/>
      <c r="F6" s="2832"/>
      <c r="G6" s="2832"/>
      <c r="H6" s="2832"/>
      <c r="I6" s="2832"/>
      <c r="J6" s="2832"/>
      <c r="K6" s="2832"/>
      <c r="L6" s="2832"/>
      <c r="M6" s="2832"/>
      <c r="N6" s="2832"/>
      <c r="O6" s="2833"/>
      <c r="P6" s="2858" t="s">
        <v>239</v>
      </c>
      <c r="Q6" s="2834" t="s">
        <v>240</v>
      </c>
      <c r="R6" s="2837" t="s">
        <v>74</v>
      </c>
    </row>
    <row r="7" spans="2:21" ht="12.75" customHeight="1">
      <c r="B7" s="2854"/>
      <c r="C7" s="2855"/>
      <c r="D7" s="2840" t="s">
        <v>287</v>
      </c>
      <c r="E7" s="2840"/>
      <c r="F7" s="2840"/>
      <c r="G7" s="2840"/>
      <c r="H7" s="2840"/>
      <c r="I7" s="2840"/>
      <c r="J7" s="2840"/>
      <c r="K7" s="2840"/>
      <c r="L7" s="2840"/>
      <c r="M7" s="2840"/>
      <c r="N7" s="2840"/>
      <c r="O7" s="2841"/>
      <c r="P7" s="2859"/>
      <c r="Q7" s="2835"/>
      <c r="R7" s="2838"/>
    </row>
    <row r="8" spans="2:21" ht="12.75" customHeight="1">
      <c r="B8" s="2854"/>
      <c r="C8" s="2855"/>
      <c r="D8" s="2842" t="s">
        <v>624</v>
      </c>
      <c r="E8" s="2842"/>
      <c r="F8" s="2842"/>
      <c r="G8" s="2842"/>
      <c r="H8" s="2842"/>
      <c r="I8" s="2842"/>
      <c r="J8" s="2818" t="s">
        <v>324</v>
      </c>
      <c r="K8" s="2821" t="s">
        <v>625</v>
      </c>
      <c r="L8" s="2821"/>
      <c r="M8" s="2821"/>
      <c r="N8" s="2821"/>
      <c r="O8" s="2843" t="s">
        <v>325</v>
      </c>
      <c r="P8" s="2859"/>
      <c r="Q8" s="2835"/>
      <c r="R8" s="2838"/>
    </row>
    <row r="9" spans="2:21" ht="12.75" customHeight="1">
      <c r="B9" s="2854"/>
      <c r="C9" s="2855"/>
      <c r="D9" s="389" t="s">
        <v>4</v>
      </c>
      <c r="E9" s="389" t="s">
        <v>5</v>
      </c>
      <c r="F9" s="389" t="s">
        <v>6</v>
      </c>
      <c r="G9" s="387" t="s">
        <v>8</v>
      </c>
      <c r="H9" s="387" t="s">
        <v>7</v>
      </c>
      <c r="I9" s="388" t="s">
        <v>9</v>
      </c>
      <c r="J9" s="2819"/>
      <c r="K9" s="425" t="s">
        <v>4</v>
      </c>
      <c r="L9" s="389" t="s">
        <v>5</v>
      </c>
      <c r="M9" s="389" t="s">
        <v>6</v>
      </c>
      <c r="N9" s="388" t="s">
        <v>8</v>
      </c>
      <c r="O9" s="2844"/>
      <c r="P9" s="2859"/>
      <c r="Q9" s="2835"/>
      <c r="R9" s="2838"/>
    </row>
    <row r="10" spans="2:21" ht="12.75" customHeight="1">
      <c r="B10" s="2854"/>
      <c r="C10" s="2855"/>
      <c r="D10" s="2846" t="s">
        <v>626</v>
      </c>
      <c r="E10" s="2846"/>
      <c r="F10" s="2846"/>
      <c r="G10" s="2846"/>
      <c r="H10" s="2846"/>
      <c r="I10" s="2847"/>
      <c r="J10" s="2819"/>
      <c r="K10" s="2846" t="s">
        <v>626</v>
      </c>
      <c r="L10" s="2846"/>
      <c r="M10" s="2846"/>
      <c r="N10" s="2847"/>
      <c r="O10" s="2844"/>
      <c r="P10" s="2859"/>
      <c r="Q10" s="2835"/>
      <c r="R10" s="2838"/>
    </row>
    <row r="11" spans="2:21" ht="12.75" customHeight="1">
      <c r="B11" s="2854"/>
      <c r="C11" s="2855"/>
      <c r="D11" s="1536">
        <f>'kalendarz  A'!$F$30</f>
        <v>24</v>
      </c>
      <c r="E11" s="1536">
        <f>'kalendarz  A'!$F$30</f>
        <v>24</v>
      </c>
      <c r="F11" s="1536">
        <f>'kalendarz  A'!$F$30</f>
        <v>24</v>
      </c>
      <c r="G11" s="1536">
        <f>'kalendarz  A'!$F$30</f>
        <v>24</v>
      </c>
      <c r="H11" s="1536">
        <f>'kalendarz  A'!$F$30</f>
        <v>24</v>
      </c>
      <c r="I11" s="1536">
        <f>'kalendarz  A'!$F$31</f>
        <v>9</v>
      </c>
      <c r="J11" s="2819"/>
      <c r="K11" s="1536">
        <f>'kalendarz  A'!$F$30</f>
        <v>24</v>
      </c>
      <c r="L11" s="1536">
        <f>'kalendarz  A'!$F$30</f>
        <v>24</v>
      </c>
      <c r="M11" s="1536">
        <f>'kalendarz  A'!$F$30</f>
        <v>24</v>
      </c>
      <c r="N11" s="1536">
        <f>'kalendarz  A'!$F$31</f>
        <v>9</v>
      </c>
      <c r="O11" s="2844"/>
      <c r="P11" s="2859"/>
      <c r="Q11" s="2835"/>
      <c r="R11" s="2838"/>
      <c r="U11" s="79"/>
    </row>
    <row r="12" spans="2:21" ht="16.5" customHeight="1" thickBot="1">
      <c r="B12" s="2856"/>
      <c r="C12" s="2857"/>
      <c r="D12" s="2848" t="s">
        <v>623</v>
      </c>
      <c r="E12" s="2848"/>
      <c r="F12" s="2848"/>
      <c r="G12" s="2848"/>
      <c r="H12" s="2848"/>
      <c r="I12" s="2849"/>
      <c r="J12" s="2820"/>
      <c r="K12" s="2848" t="s">
        <v>623</v>
      </c>
      <c r="L12" s="2848"/>
      <c r="M12" s="2848"/>
      <c r="N12" s="2849"/>
      <c r="O12" s="2845"/>
      <c r="P12" s="2860"/>
      <c r="Q12" s="2836"/>
      <c r="R12" s="2839"/>
    </row>
    <row r="13" spans="2:21" ht="23.25" customHeight="1">
      <c r="B13" s="937"/>
      <c r="C13" s="938" t="s">
        <v>662</v>
      </c>
      <c r="D13" s="967">
        <f t="shared" ref="D13:I13" si="0">D14+D26+D34</f>
        <v>0</v>
      </c>
      <c r="E13" s="967">
        <f t="shared" si="0"/>
        <v>0</v>
      </c>
      <c r="F13" s="967">
        <f t="shared" si="0"/>
        <v>0</v>
      </c>
      <c r="G13" s="967">
        <f t="shared" si="0"/>
        <v>0</v>
      </c>
      <c r="H13" s="967">
        <f t="shared" si="0"/>
        <v>0</v>
      </c>
      <c r="I13" s="967">
        <f t="shared" si="0"/>
        <v>0</v>
      </c>
      <c r="J13" s="968">
        <f>SUM(D13:I13)</f>
        <v>0</v>
      </c>
      <c r="K13" s="967">
        <f>K14+K26+K34</f>
        <v>0</v>
      </c>
      <c r="L13" s="967">
        <f>L14+L26+L34</f>
        <v>0</v>
      </c>
      <c r="M13" s="967">
        <f>M14+M26+M34</f>
        <v>0</v>
      </c>
      <c r="N13" s="967">
        <f>N14+N26+N34</f>
        <v>0</v>
      </c>
      <c r="O13" s="969">
        <f>SUM(K13:N13)</f>
        <v>0</v>
      </c>
      <c r="P13" s="970">
        <f>O13+J13</f>
        <v>0</v>
      </c>
      <c r="Q13" s="971">
        <f>Q14+Q26+Q34</f>
        <v>0</v>
      </c>
      <c r="R13" s="939"/>
      <c r="S13" s="527"/>
    </row>
    <row r="14" spans="2:21" ht="19.5" customHeight="1">
      <c r="B14" s="1175"/>
      <c r="C14" s="1771" t="s">
        <v>658</v>
      </c>
      <c r="D14" s="1136">
        <f t="shared" ref="D14:I14" si="1">SUM(D15:D25)</f>
        <v>0</v>
      </c>
      <c r="E14" s="1136">
        <f t="shared" si="1"/>
        <v>0</v>
      </c>
      <c r="F14" s="1136">
        <f t="shared" si="1"/>
        <v>0</v>
      </c>
      <c r="G14" s="1136">
        <f t="shared" si="1"/>
        <v>0</v>
      </c>
      <c r="H14" s="1136">
        <f t="shared" si="1"/>
        <v>0</v>
      </c>
      <c r="I14" s="1137">
        <f t="shared" si="1"/>
        <v>0</v>
      </c>
      <c r="J14" s="1102">
        <f>SUM(D14:I14)</f>
        <v>0</v>
      </c>
      <c r="K14" s="1136">
        <f>SUM(K15:K25)</f>
        <v>0</v>
      </c>
      <c r="L14" s="1136">
        <f>SUM(L15:L25)</f>
        <v>0</v>
      </c>
      <c r="M14" s="1136">
        <f>SUM(M15:M25)</f>
        <v>0</v>
      </c>
      <c r="N14" s="1136">
        <f>SUM(N15:N25)</f>
        <v>0</v>
      </c>
      <c r="O14" s="1102">
        <f t="shared" ref="O14:O32" si="2">SUM(K14:N14)</f>
        <v>0</v>
      </c>
      <c r="P14" s="1138">
        <f>J14+O14</f>
        <v>0</v>
      </c>
      <c r="Q14" s="1139">
        <f>G14*$G$11+H14*$H$11+I14*$I$11+L14*$L$11+M14*$M$11+N14*$N$11+K14*$K$11+D14*$D$11+E14*$E$11+F14*$F$11</f>
        <v>0</v>
      </c>
      <c r="R14" s="1226"/>
      <c r="S14" s="1224"/>
    </row>
    <row r="15" spans="2:21" s="79" customFormat="1" ht="14.1" customHeight="1">
      <c r="B15" s="781">
        <v>1</v>
      </c>
      <c r="C15" s="1269" t="s">
        <v>663</v>
      </c>
      <c r="D15" s="1130"/>
      <c r="E15" s="815"/>
      <c r="F15" s="815"/>
      <c r="G15" s="816"/>
      <c r="H15" s="816"/>
      <c r="I15" s="818"/>
      <c r="J15" s="1148">
        <f t="shared" ref="J15:J24" si="3">SUM(D15:I15)</f>
        <v>0</v>
      </c>
      <c r="K15" s="818"/>
      <c r="L15" s="818"/>
      <c r="M15" s="818"/>
      <c r="N15" s="832"/>
      <c r="O15" s="1129">
        <f t="shared" si="2"/>
        <v>0</v>
      </c>
      <c r="P15" s="961">
        <f>J15+O15</f>
        <v>0</v>
      </c>
      <c r="Q15" s="962">
        <f>G15*$G$11+H15*$H$11+I15*$I$11+L15*$L$11+M15*$M$11+N15*$N$11+K15*$K$11+D15*$D$11+E15*$E$11+F15*$F$11</f>
        <v>0</v>
      </c>
      <c r="R15" s="1226"/>
      <c r="S15" s="1224"/>
      <c r="U15" s="1104"/>
    </row>
    <row r="16" spans="2:21" s="79" customFormat="1" ht="14.1" customHeight="1">
      <c r="B16" s="789">
        <v>2</v>
      </c>
      <c r="C16" s="1150" t="s">
        <v>664</v>
      </c>
      <c r="D16" s="1131"/>
      <c r="E16" s="819"/>
      <c r="F16" s="819"/>
      <c r="G16" s="820"/>
      <c r="H16" s="820"/>
      <c r="I16" s="822"/>
      <c r="J16" s="952">
        <f t="shared" si="3"/>
        <v>0</v>
      </c>
      <c r="K16" s="822"/>
      <c r="L16" s="822"/>
      <c r="M16" s="822"/>
      <c r="N16" s="915"/>
      <c r="O16" s="805">
        <f t="shared" si="2"/>
        <v>0</v>
      </c>
      <c r="P16" s="963">
        <f t="shared" ref="P16:P48" si="4">J16+O16</f>
        <v>0</v>
      </c>
      <c r="Q16" s="964">
        <f t="shared" ref="Q16:Q48" si="5">G16*$G$11+H16*$H$11+I16*$I$11+L16*$L$11+M16*$M$11+N16*$N$11+K16*$K$11+D16*$D$11+E16*$E$11+F16*$F$11</f>
        <v>0</v>
      </c>
      <c r="R16" s="397"/>
      <c r="S16" s="527"/>
      <c r="U16" s="1104"/>
    </row>
    <row r="17" spans="2:21" s="79" customFormat="1" ht="14.1" customHeight="1">
      <c r="B17" s="789">
        <v>3</v>
      </c>
      <c r="C17" s="1150" t="s">
        <v>285</v>
      </c>
      <c r="D17" s="1131"/>
      <c r="E17" s="819"/>
      <c r="F17" s="819"/>
      <c r="G17" s="820"/>
      <c r="H17" s="820"/>
      <c r="I17" s="822"/>
      <c r="J17" s="952">
        <f t="shared" si="3"/>
        <v>0</v>
      </c>
      <c r="K17" s="822"/>
      <c r="L17" s="822"/>
      <c r="M17" s="822"/>
      <c r="N17" s="915"/>
      <c r="O17" s="805">
        <f t="shared" si="2"/>
        <v>0</v>
      </c>
      <c r="P17" s="963">
        <f t="shared" si="4"/>
        <v>0</v>
      </c>
      <c r="Q17" s="964">
        <f t="shared" si="5"/>
        <v>0</v>
      </c>
      <c r="R17" s="397"/>
      <c r="S17" s="527"/>
      <c r="U17" s="1104"/>
    </row>
    <row r="18" spans="2:21" s="79" customFormat="1" ht="14.1" customHeight="1">
      <c r="B18" s="789">
        <v>4</v>
      </c>
      <c r="C18" s="1150" t="s">
        <v>665</v>
      </c>
      <c r="D18" s="1131"/>
      <c r="E18" s="819"/>
      <c r="F18" s="819"/>
      <c r="G18" s="820"/>
      <c r="H18" s="820"/>
      <c r="I18" s="822"/>
      <c r="J18" s="952">
        <f t="shared" si="3"/>
        <v>0</v>
      </c>
      <c r="K18" s="822"/>
      <c r="L18" s="822"/>
      <c r="M18" s="822"/>
      <c r="N18" s="915"/>
      <c r="O18" s="805">
        <f t="shared" si="2"/>
        <v>0</v>
      </c>
      <c r="P18" s="963">
        <f t="shared" si="4"/>
        <v>0</v>
      </c>
      <c r="Q18" s="964">
        <f t="shared" si="5"/>
        <v>0</v>
      </c>
      <c r="R18" s="397"/>
      <c r="S18" s="527"/>
      <c r="U18" s="1104"/>
    </row>
    <row r="19" spans="2:21" s="79" customFormat="1" ht="14.1" customHeight="1">
      <c r="B19" s="789">
        <v>5</v>
      </c>
      <c r="C19" s="1150" t="s">
        <v>843</v>
      </c>
      <c r="D19" s="1131"/>
      <c r="E19" s="819"/>
      <c r="F19" s="819"/>
      <c r="G19" s="820"/>
      <c r="H19" s="820"/>
      <c r="I19" s="822"/>
      <c r="J19" s="952">
        <f t="shared" si="3"/>
        <v>0</v>
      </c>
      <c r="K19" s="822"/>
      <c r="L19" s="822"/>
      <c r="M19" s="822"/>
      <c r="N19" s="915"/>
      <c r="O19" s="805">
        <f t="shared" si="2"/>
        <v>0</v>
      </c>
      <c r="P19" s="963">
        <f t="shared" si="4"/>
        <v>0</v>
      </c>
      <c r="Q19" s="964">
        <f t="shared" si="5"/>
        <v>0</v>
      </c>
      <c r="R19" s="397"/>
      <c r="S19" s="527"/>
      <c r="U19" s="1104"/>
    </row>
    <row r="20" spans="2:21" s="79" customFormat="1" ht="14.1" customHeight="1">
      <c r="B20" s="789">
        <v>6</v>
      </c>
      <c r="C20" s="1150" t="s">
        <v>666</v>
      </c>
      <c r="D20" s="1131"/>
      <c r="E20" s="819"/>
      <c r="F20" s="819"/>
      <c r="G20" s="820"/>
      <c r="H20" s="820"/>
      <c r="I20" s="822"/>
      <c r="J20" s="952">
        <f t="shared" si="3"/>
        <v>0</v>
      </c>
      <c r="K20" s="822"/>
      <c r="L20" s="822"/>
      <c r="M20" s="822"/>
      <c r="N20" s="915"/>
      <c r="O20" s="805">
        <f t="shared" si="2"/>
        <v>0</v>
      </c>
      <c r="P20" s="963">
        <f t="shared" si="4"/>
        <v>0</v>
      </c>
      <c r="Q20" s="964">
        <f t="shared" si="5"/>
        <v>0</v>
      </c>
      <c r="R20" s="397"/>
      <c r="S20" s="527"/>
      <c r="U20" s="1104"/>
    </row>
    <row r="21" spans="2:21" s="79" customFormat="1" ht="14.1" customHeight="1">
      <c r="B21" s="789">
        <v>7</v>
      </c>
      <c r="C21" s="1150" t="s">
        <v>667</v>
      </c>
      <c r="D21" s="1131"/>
      <c r="E21" s="819"/>
      <c r="F21" s="819"/>
      <c r="G21" s="820"/>
      <c r="H21" s="820"/>
      <c r="I21" s="822"/>
      <c r="J21" s="952">
        <f t="shared" si="3"/>
        <v>0</v>
      </c>
      <c r="K21" s="822"/>
      <c r="L21" s="822"/>
      <c r="M21" s="822"/>
      <c r="N21" s="915"/>
      <c r="O21" s="805">
        <f t="shared" si="2"/>
        <v>0</v>
      </c>
      <c r="P21" s="963">
        <f t="shared" si="4"/>
        <v>0</v>
      </c>
      <c r="Q21" s="964">
        <f t="shared" si="5"/>
        <v>0</v>
      </c>
      <c r="R21" s="397"/>
      <c r="S21" s="527"/>
      <c r="U21" s="1104" t="str">
        <f>IF(O15+O21=0,"",IF(O15+O21=9,"","BŁĄD!  O16+O15 nie równa się 9"))</f>
        <v/>
      </c>
    </row>
    <row r="22" spans="2:21" s="79" customFormat="1" ht="14.1" customHeight="1">
      <c r="B22" s="789">
        <v>8</v>
      </c>
      <c r="C22" s="1150" t="s">
        <v>478</v>
      </c>
      <c r="D22" s="1131"/>
      <c r="E22" s="819"/>
      <c r="F22" s="819"/>
      <c r="G22" s="820"/>
      <c r="H22" s="820"/>
      <c r="I22" s="822"/>
      <c r="J22" s="952">
        <f t="shared" si="3"/>
        <v>0</v>
      </c>
      <c r="K22" s="822"/>
      <c r="L22" s="822"/>
      <c r="M22" s="822"/>
      <c r="N22" s="915"/>
      <c r="O22" s="805">
        <f t="shared" si="2"/>
        <v>0</v>
      </c>
      <c r="P22" s="963">
        <f t="shared" si="4"/>
        <v>0</v>
      </c>
      <c r="Q22" s="964">
        <f t="shared" si="5"/>
        <v>0</v>
      </c>
      <c r="R22" s="397"/>
      <c r="S22" s="527"/>
      <c r="U22" s="1103"/>
    </row>
    <row r="23" spans="2:21" s="79" customFormat="1" ht="14.1" customHeight="1">
      <c r="B23" s="789">
        <v>9</v>
      </c>
      <c r="C23" s="1150" t="s">
        <v>274</v>
      </c>
      <c r="D23" s="1131"/>
      <c r="E23" s="819"/>
      <c r="F23" s="819"/>
      <c r="G23" s="820"/>
      <c r="H23" s="820"/>
      <c r="I23" s="822"/>
      <c r="J23" s="805">
        <f t="shared" si="3"/>
        <v>0</v>
      </c>
      <c r="K23" s="822"/>
      <c r="L23" s="822"/>
      <c r="M23" s="822"/>
      <c r="N23" s="915"/>
      <c r="O23" s="805">
        <f t="shared" si="2"/>
        <v>0</v>
      </c>
      <c r="P23" s="963">
        <f t="shared" si="4"/>
        <v>0</v>
      </c>
      <c r="Q23" s="964">
        <f>G23*$G$11+H23*$H$11+I23*$I$11+L23*$L$11+M23*$M$11+N23*$N$11+K23*$K$11+D23*$D$11+E23*$E$11+F23*$F$11</f>
        <v>0</v>
      </c>
      <c r="R23" s="397"/>
      <c r="S23" s="527"/>
    </row>
    <row r="24" spans="2:21" s="79" customFormat="1" ht="14.1" customHeight="1">
      <c r="B24" s="789">
        <v>10</v>
      </c>
      <c r="C24" s="1150" t="s">
        <v>538</v>
      </c>
      <c r="D24" s="1131"/>
      <c r="E24" s="819"/>
      <c r="F24" s="819"/>
      <c r="G24" s="820"/>
      <c r="H24" s="820"/>
      <c r="I24" s="820"/>
      <c r="J24" s="805">
        <f t="shared" si="3"/>
        <v>0</v>
      </c>
      <c r="K24" s="926"/>
      <c r="L24" s="822"/>
      <c r="M24" s="822"/>
      <c r="N24" s="915"/>
      <c r="O24" s="805">
        <f t="shared" si="2"/>
        <v>0</v>
      </c>
      <c r="P24" s="963">
        <f t="shared" si="4"/>
        <v>0</v>
      </c>
      <c r="Q24" s="964">
        <f t="shared" si="5"/>
        <v>0</v>
      </c>
      <c r="R24" s="233"/>
      <c r="S24" s="527"/>
    </row>
    <row r="25" spans="2:21" s="79" customFormat="1" ht="14.1" customHeight="1">
      <c r="B25" s="789">
        <v>11</v>
      </c>
      <c r="C25" s="1505" t="s">
        <v>529</v>
      </c>
      <c r="D25" s="1133"/>
      <c r="E25" s="949"/>
      <c r="F25" s="949"/>
      <c r="G25" s="913"/>
      <c r="H25" s="913"/>
      <c r="I25" s="913"/>
      <c r="J25" s="848">
        <f>SUM(D25:I25)</f>
        <v>0</v>
      </c>
      <c r="K25" s="927"/>
      <c r="L25" s="912"/>
      <c r="M25" s="912"/>
      <c r="N25" s="1090"/>
      <c r="O25" s="848">
        <f t="shared" si="2"/>
        <v>0</v>
      </c>
      <c r="P25" s="993">
        <f t="shared" si="4"/>
        <v>0</v>
      </c>
      <c r="Q25" s="994">
        <f t="shared" si="5"/>
        <v>0</v>
      </c>
      <c r="R25" s="234"/>
      <c r="S25" s="527"/>
    </row>
    <row r="26" spans="2:21" s="79" customFormat="1" ht="19.5" customHeight="1">
      <c r="B26" s="1176"/>
      <c r="C26" s="1274" t="s">
        <v>554</v>
      </c>
      <c r="D26" s="1136">
        <f t="shared" ref="D26:I26" si="6">SUM(D27:D33)</f>
        <v>0</v>
      </c>
      <c r="E26" s="1136">
        <f t="shared" si="6"/>
        <v>0</v>
      </c>
      <c r="F26" s="1136">
        <f t="shared" si="6"/>
        <v>0</v>
      </c>
      <c r="G26" s="1136">
        <f t="shared" si="6"/>
        <v>0</v>
      </c>
      <c r="H26" s="1136">
        <f t="shared" si="6"/>
        <v>0</v>
      </c>
      <c r="I26" s="1137">
        <f t="shared" si="6"/>
        <v>0</v>
      </c>
      <c r="J26" s="1102">
        <f>SUM(D26:I26)</f>
        <v>0</v>
      </c>
      <c r="K26" s="1136">
        <f>SUM(K27:K33)</f>
        <v>0</v>
      </c>
      <c r="L26" s="1136">
        <f>SUM(L27:L33)</f>
        <v>0</v>
      </c>
      <c r="M26" s="1136">
        <f>SUM(M27:M33)</f>
        <v>0</v>
      </c>
      <c r="N26" s="1136">
        <f>SUM(N27:N33)</f>
        <v>0</v>
      </c>
      <c r="O26" s="1102">
        <f t="shared" si="2"/>
        <v>0</v>
      </c>
      <c r="P26" s="1138">
        <f t="shared" si="4"/>
        <v>0</v>
      </c>
      <c r="Q26" s="1139">
        <f>G26*$G$11+H26*$H$11+I26*$I$11+L26*$L$11+M26*$M$11+N26*$N$11+K26*$K$11+D26*$D$11+E26*$E$11+F26*$F$11</f>
        <v>0</v>
      </c>
      <c r="R26" s="1140"/>
      <c r="S26" s="527"/>
    </row>
    <row r="27" spans="2:21" s="79" customFormat="1" ht="14.1" customHeight="1">
      <c r="B27" s="947"/>
      <c r="C27" s="1134"/>
      <c r="D27" s="819"/>
      <c r="E27" s="819"/>
      <c r="F27" s="819"/>
      <c r="G27" s="820"/>
      <c r="H27" s="820"/>
      <c r="I27" s="915"/>
      <c r="J27" s="807">
        <f t="shared" ref="J27:J33" si="7">SUM(D27:I27)</f>
        <v>0</v>
      </c>
      <c r="K27" s="926"/>
      <c r="L27" s="822"/>
      <c r="M27" s="822"/>
      <c r="N27" s="915"/>
      <c r="O27" s="807">
        <f t="shared" si="2"/>
        <v>0</v>
      </c>
      <c r="P27" s="1135">
        <f t="shared" si="4"/>
        <v>0</v>
      </c>
      <c r="Q27" s="989">
        <f t="shared" si="5"/>
        <v>0</v>
      </c>
      <c r="R27" s="397"/>
      <c r="S27" s="527"/>
    </row>
    <row r="28" spans="2:21" s="79" customFormat="1" ht="14.1" customHeight="1">
      <c r="B28" s="947"/>
      <c r="C28" s="1134"/>
      <c r="D28" s="819"/>
      <c r="E28" s="819"/>
      <c r="F28" s="819"/>
      <c r="G28" s="820"/>
      <c r="H28" s="820"/>
      <c r="I28" s="915"/>
      <c r="J28" s="805">
        <f t="shared" ref="J28:J29" si="8">SUM(D28:I28)</f>
        <v>0</v>
      </c>
      <c r="K28" s="926"/>
      <c r="L28" s="822"/>
      <c r="M28" s="822"/>
      <c r="N28" s="915"/>
      <c r="O28" s="805">
        <f t="shared" ref="O28:O29" si="9">SUM(K28:N28)</f>
        <v>0</v>
      </c>
      <c r="P28" s="963">
        <f t="shared" ref="P28:P29" si="10">J28+O28</f>
        <v>0</v>
      </c>
      <c r="Q28" s="964">
        <f t="shared" ref="Q28:Q29" si="11">G28*$G$11+H28*$H$11+I28*$I$11+L28*$L$11+M28*$M$11+N28*$N$11+K28*$K$11+D28*$D$11+E28*$E$11+F28*$F$11</f>
        <v>0</v>
      </c>
      <c r="R28" s="397"/>
      <c r="S28" s="527"/>
    </row>
    <row r="29" spans="2:21" s="79" customFormat="1" ht="14.1" customHeight="1">
      <c r="B29" s="947"/>
      <c r="C29" s="1134"/>
      <c r="D29" s="819"/>
      <c r="E29" s="819"/>
      <c r="F29" s="819"/>
      <c r="G29" s="820"/>
      <c r="H29" s="820"/>
      <c r="I29" s="915"/>
      <c r="J29" s="805">
        <f t="shared" si="8"/>
        <v>0</v>
      </c>
      <c r="K29" s="926"/>
      <c r="L29" s="822"/>
      <c r="M29" s="822"/>
      <c r="N29" s="915"/>
      <c r="O29" s="805">
        <f t="shared" si="9"/>
        <v>0</v>
      </c>
      <c r="P29" s="963">
        <f t="shared" si="10"/>
        <v>0</v>
      </c>
      <c r="Q29" s="964">
        <f t="shared" si="11"/>
        <v>0</v>
      </c>
      <c r="R29" s="397"/>
      <c r="S29" s="527"/>
    </row>
    <row r="30" spans="2:21" ht="14.1" customHeight="1">
      <c r="B30" s="947"/>
      <c r="C30" s="935"/>
      <c r="D30" s="822"/>
      <c r="E30" s="822"/>
      <c r="F30" s="822"/>
      <c r="G30" s="822"/>
      <c r="H30" s="822"/>
      <c r="I30" s="915"/>
      <c r="J30" s="805">
        <f t="shared" si="7"/>
        <v>0</v>
      </c>
      <c r="K30" s="926"/>
      <c r="L30" s="822"/>
      <c r="M30" s="822"/>
      <c r="N30" s="915"/>
      <c r="O30" s="805">
        <f t="shared" si="2"/>
        <v>0</v>
      </c>
      <c r="P30" s="963">
        <f t="shared" si="4"/>
        <v>0</v>
      </c>
      <c r="Q30" s="964">
        <f t="shared" si="5"/>
        <v>0</v>
      </c>
      <c r="R30" s="233"/>
      <c r="S30" s="527"/>
    </row>
    <row r="31" spans="2:21" ht="14.1" customHeight="1">
      <c r="B31" s="936"/>
      <c r="C31" s="791"/>
      <c r="D31" s="825"/>
      <c r="E31" s="825"/>
      <c r="F31" s="825"/>
      <c r="G31" s="825"/>
      <c r="H31" s="825"/>
      <c r="I31" s="915"/>
      <c r="J31" s="805">
        <f t="shared" si="7"/>
        <v>0</v>
      </c>
      <c r="K31" s="928"/>
      <c r="L31" s="825"/>
      <c r="M31" s="825"/>
      <c r="N31" s="833"/>
      <c r="O31" s="805">
        <f t="shared" si="2"/>
        <v>0</v>
      </c>
      <c r="P31" s="963">
        <f t="shared" si="4"/>
        <v>0</v>
      </c>
      <c r="Q31" s="964">
        <f t="shared" si="5"/>
        <v>0</v>
      </c>
      <c r="R31" s="231"/>
      <c r="S31" s="527"/>
    </row>
    <row r="32" spans="2:21" ht="14.1" customHeight="1">
      <c r="B32" s="936"/>
      <c r="C32" s="791"/>
      <c r="D32" s="825"/>
      <c r="E32" s="825"/>
      <c r="F32" s="825"/>
      <c r="G32" s="825"/>
      <c r="H32" s="825"/>
      <c r="I32" s="915"/>
      <c r="J32" s="805">
        <f t="shared" si="7"/>
        <v>0</v>
      </c>
      <c r="K32" s="928"/>
      <c r="L32" s="825"/>
      <c r="M32" s="825"/>
      <c r="N32" s="833"/>
      <c r="O32" s="805">
        <f t="shared" si="2"/>
        <v>0</v>
      </c>
      <c r="P32" s="963">
        <f t="shared" si="4"/>
        <v>0</v>
      </c>
      <c r="Q32" s="964">
        <f t="shared" si="5"/>
        <v>0</v>
      </c>
      <c r="R32" s="231"/>
      <c r="S32" s="527"/>
    </row>
    <row r="33" spans="2:19" ht="14.1" customHeight="1">
      <c r="B33" s="1141"/>
      <c r="C33" s="1142"/>
      <c r="D33" s="1112"/>
      <c r="E33" s="1112"/>
      <c r="F33" s="1112"/>
      <c r="G33" s="1112"/>
      <c r="H33" s="1112"/>
      <c r="I33" s="934"/>
      <c r="J33" s="848">
        <f t="shared" si="7"/>
        <v>0</v>
      </c>
      <c r="K33" s="1143"/>
      <c r="L33" s="1112"/>
      <c r="M33" s="1112"/>
      <c r="N33" s="934"/>
      <c r="O33" s="848">
        <f>SUM(K33:N33)</f>
        <v>0</v>
      </c>
      <c r="P33" s="993">
        <f t="shared" si="4"/>
        <v>0</v>
      </c>
      <c r="Q33" s="966">
        <f t="shared" si="5"/>
        <v>0</v>
      </c>
      <c r="R33" s="1144"/>
      <c r="S33" s="527"/>
    </row>
    <row r="34" spans="2:19" ht="21.75" customHeight="1">
      <c r="B34" s="1145"/>
      <c r="C34" s="1177" t="s">
        <v>709</v>
      </c>
      <c r="D34" s="1136">
        <f t="shared" ref="D34:N34" si="12">SUM(D35:D48)</f>
        <v>0</v>
      </c>
      <c r="E34" s="1136">
        <f t="shared" si="12"/>
        <v>0</v>
      </c>
      <c r="F34" s="1136">
        <f t="shared" si="12"/>
        <v>0</v>
      </c>
      <c r="G34" s="1136">
        <f t="shared" si="12"/>
        <v>0</v>
      </c>
      <c r="H34" s="1136">
        <f t="shared" si="12"/>
        <v>0</v>
      </c>
      <c r="I34" s="1136">
        <f t="shared" si="12"/>
        <v>0</v>
      </c>
      <c r="J34" s="1136">
        <f t="shared" si="12"/>
        <v>0</v>
      </c>
      <c r="K34" s="1136">
        <f t="shared" si="12"/>
        <v>0</v>
      </c>
      <c r="L34" s="1136">
        <f t="shared" si="12"/>
        <v>0</v>
      </c>
      <c r="M34" s="1136">
        <f t="shared" si="12"/>
        <v>0</v>
      </c>
      <c r="N34" s="1136">
        <f t="shared" si="12"/>
        <v>0</v>
      </c>
      <c r="O34" s="1147">
        <f>SUM(K34:N34)</f>
        <v>0</v>
      </c>
      <c r="P34" s="1138">
        <f t="shared" si="4"/>
        <v>0</v>
      </c>
      <c r="Q34" s="1139">
        <f t="shared" si="5"/>
        <v>0</v>
      </c>
      <c r="R34" s="1146"/>
    </row>
    <row r="35" spans="2:19">
      <c r="B35" s="947"/>
      <c r="C35" s="1134"/>
      <c r="D35" s="819"/>
      <c r="E35" s="819"/>
      <c r="F35" s="819"/>
      <c r="G35" s="820"/>
      <c r="H35" s="820"/>
      <c r="I35" s="915"/>
      <c r="J35" s="807">
        <f t="shared" ref="J35:J48" si="13">SUM(D35:I35)</f>
        <v>0</v>
      </c>
      <c r="K35" s="926"/>
      <c r="L35" s="822"/>
      <c r="M35" s="822"/>
      <c r="N35" s="915"/>
      <c r="O35" s="807">
        <f t="shared" ref="O35:O48" si="14">SUM(K35:N35)</f>
        <v>0</v>
      </c>
      <c r="P35" s="1135">
        <f t="shared" si="4"/>
        <v>0</v>
      </c>
      <c r="Q35" s="989">
        <f t="shared" si="5"/>
        <v>0</v>
      </c>
      <c r="R35" s="397"/>
    </row>
    <row r="36" spans="2:19" ht="12" customHeight="1">
      <c r="B36" s="947"/>
      <c r="C36" s="935"/>
      <c r="D36" s="822"/>
      <c r="E36" s="822"/>
      <c r="F36" s="822"/>
      <c r="G36" s="822"/>
      <c r="H36" s="822"/>
      <c r="I36" s="915"/>
      <c r="J36" s="805">
        <f t="shared" si="13"/>
        <v>0</v>
      </c>
      <c r="K36" s="926"/>
      <c r="L36" s="822"/>
      <c r="M36" s="822"/>
      <c r="N36" s="915"/>
      <c r="O36" s="805">
        <f t="shared" si="14"/>
        <v>0</v>
      </c>
      <c r="P36" s="963">
        <f t="shared" si="4"/>
        <v>0</v>
      </c>
      <c r="Q36" s="964">
        <f t="shared" si="5"/>
        <v>0</v>
      </c>
      <c r="R36" s="233"/>
    </row>
    <row r="37" spans="2:19" ht="12" customHeight="1">
      <c r="B37" s="947"/>
      <c r="C37" s="935"/>
      <c r="D37" s="822"/>
      <c r="E37" s="822"/>
      <c r="F37" s="822"/>
      <c r="G37" s="822"/>
      <c r="H37" s="822"/>
      <c r="I37" s="915"/>
      <c r="J37" s="805">
        <f t="shared" si="13"/>
        <v>0</v>
      </c>
      <c r="K37" s="926"/>
      <c r="L37" s="822"/>
      <c r="M37" s="822"/>
      <c r="N37" s="915"/>
      <c r="O37" s="805">
        <f t="shared" si="14"/>
        <v>0</v>
      </c>
      <c r="P37" s="963">
        <f t="shared" si="4"/>
        <v>0</v>
      </c>
      <c r="Q37" s="964">
        <f t="shared" si="5"/>
        <v>0</v>
      </c>
      <c r="R37" s="233"/>
    </row>
    <row r="38" spans="2:19" ht="12" customHeight="1">
      <c r="B38" s="947"/>
      <c r="C38" s="935"/>
      <c r="D38" s="822"/>
      <c r="E38" s="822"/>
      <c r="F38" s="822"/>
      <c r="G38" s="822"/>
      <c r="H38" s="822"/>
      <c r="I38" s="915"/>
      <c r="J38" s="805">
        <f t="shared" ref="J38:J40" si="15">SUM(D38:I38)</f>
        <v>0</v>
      </c>
      <c r="K38" s="926"/>
      <c r="L38" s="822"/>
      <c r="M38" s="822"/>
      <c r="N38" s="915"/>
      <c r="O38" s="805">
        <f t="shared" ref="O38:O40" si="16">SUM(K38:N38)</f>
        <v>0</v>
      </c>
      <c r="P38" s="963">
        <f t="shared" ref="P38:P40" si="17">J38+O38</f>
        <v>0</v>
      </c>
      <c r="Q38" s="964">
        <f t="shared" ref="Q38:Q40" si="18">G38*$G$11+H38*$H$11+I38*$I$11+L38*$L$11+M38*$M$11+N38*$N$11+K38*$K$11+D38*$D$11+E38*$E$11+F38*$F$11</f>
        <v>0</v>
      </c>
      <c r="R38" s="233"/>
    </row>
    <row r="39" spans="2:19" ht="12" customHeight="1">
      <c r="B39" s="947"/>
      <c r="C39" s="935"/>
      <c r="D39" s="822"/>
      <c r="E39" s="822"/>
      <c r="F39" s="822"/>
      <c r="G39" s="822"/>
      <c r="H39" s="822"/>
      <c r="I39" s="915"/>
      <c r="J39" s="805">
        <f t="shared" si="15"/>
        <v>0</v>
      </c>
      <c r="K39" s="926"/>
      <c r="L39" s="822"/>
      <c r="M39" s="822"/>
      <c r="N39" s="915"/>
      <c r="O39" s="805">
        <f t="shared" si="16"/>
        <v>0</v>
      </c>
      <c r="P39" s="963">
        <f t="shared" si="17"/>
        <v>0</v>
      </c>
      <c r="Q39" s="964">
        <f t="shared" si="18"/>
        <v>0</v>
      </c>
      <c r="R39" s="233"/>
    </row>
    <row r="40" spans="2:19" ht="12" customHeight="1">
      <c r="B40" s="947"/>
      <c r="C40" s="935"/>
      <c r="D40" s="822"/>
      <c r="E40" s="822"/>
      <c r="F40" s="822"/>
      <c r="G40" s="822"/>
      <c r="H40" s="822"/>
      <c r="I40" s="915"/>
      <c r="J40" s="805">
        <f t="shared" si="15"/>
        <v>0</v>
      </c>
      <c r="K40" s="926"/>
      <c r="L40" s="822"/>
      <c r="M40" s="822"/>
      <c r="N40" s="915"/>
      <c r="O40" s="805">
        <f t="shared" si="16"/>
        <v>0</v>
      </c>
      <c r="P40" s="963">
        <f t="shared" si="17"/>
        <v>0</v>
      </c>
      <c r="Q40" s="964">
        <f t="shared" si="18"/>
        <v>0</v>
      </c>
      <c r="R40" s="233"/>
    </row>
    <row r="41" spans="2:19" ht="12" customHeight="1">
      <c r="B41" s="947"/>
      <c r="C41" s="935"/>
      <c r="D41" s="822"/>
      <c r="E41" s="822"/>
      <c r="F41" s="822"/>
      <c r="G41" s="822"/>
      <c r="H41" s="822"/>
      <c r="I41" s="915"/>
      <c r="J41" s="805">
        <f t="shared" si="13"/>
        <v>0</v>
      </c>
      <c r="K41" s="926"/>
      <c r="L41" s="822"/>
      <c r="M41" s="822"/>
      <c r="N41" s="915"/>
      <c r="O41" s="805">
        <f t="shared" si="14"/>
        <v>0</v>
      </c>
      <c r="P41" s="963">
        <f t="shared" si="4"/>
        <v>0</v>
      </c>
      <c r="Q41" s="964">
        <f t="shared" si="5"/>
        <v>0</v>
      </c>
      <c r="R41" s="233"/>
    </row>
    <row r="42" spans="2:19" ht="12" customHeight="1">
      <c r="B42" s="947"/>
      <c r="C42" s="935"/>
      <c r="D42" s="822"/>
      <c r="E42" s="822"/>
      <c r="F42" s="822"/>
      <c r="G42" s="822"/>
      <c r="H42" s="822"/>
      <c r="I42" s="915"/>
      <c r="J42" s="805">
        <f t="shared" si="13"/>
        <v>0</v>
      </c>
      <c r="K42" s="926"/>
      <c r="L42" s="822"/>
      <c r="M42" s="822"/>
      <c r="N42" s="915"/>
      <c r="O42" s="805">
        <f t="shared" si="14"/>
        <v>0</v>
      </c>
      <c r="P42" s="963">
        <f t="shared" si="4"/>
        <v>0</v>
      </c>
      <c r="Q42" s="964">
        <f t="shared" si="5"/>
        <v>0</v>
      </c>
      <c r="R42" s="233"/>
    </row>
    <row r="43" spans="2:19" ht="12" customHeight="1">
      <c r="B43" s="947"/>
      <c r="C43" s="935"/>
      <c r="D43" s="822"/>
      <c r="E43" s="822"/>
      <c r="F43" s="822"/>
      <c r="G43" s="822"/>
      <c r="H43" s="822"/>
      <c r="I43" s="915"/>
      <c r="J43" s="805">
        <f t="shared" ref="J43:J44" si="19">SUM(D43:I43)</f>
        <v>0</v>
      </c>
      <c r="K43" s="926"/>
      <c r="L43" s="822"/>
      <c r="M43" s="822"/>
      <c r="N43" s="915"/>
      <c r="O43" s="805">
        <f t="shared" ref="O43:O44" si="20">SUM(K43:N43)</f>
        <v>0</v>
      </c>
      <c r="P43" s="963">
        <f t="shared" ref="P43:P44" si="21">J43+O43</f>
        <v>0</v>
      </c>
      <c r="Q43" s="964">
        <f t="shared" ref="Q43:Q44" si="22">G43*$G$11+H43*$H$11+I43*$I$11+L43*$L$11+M43*$M$11+N43*$N$11+K43*$K$11+D43*$D$11+E43*$E$11+F43*$F$11</f>
        <v>0</v>
      </c>
      <c r="R43" s="233"/>
    </row>
    <row r="44" spans="2:19" ht="12" customHeight="1">
      <c r="B44" s="947"/>
      <c r="C44" s="935"/>
      <c r="D44" s="822"/>
      <c r="E44" s="822"/>
      <c r="F44" s="822"/>
      <c r="G44" s="822"/>
      <c r="H44" s="822"/>
      <c r="I44" s="915"/>
      <c r="J44" s="805">
        <f t="shared" si="19"/>
        <v>0</v>
      </c>
      <c r="K44" s="926"/>
      <c r="L44" s="822"/>
      <c r="M44" s="822"/>
      <c r="N44" s="915"/>
      <c r="O44" s="805">
        <f t="shared" si="20"/>
        <v>0</v>
      </c>
      <c r="P44" s="963">
        <f t="shared" si="21"/>
        <v>0</v>
      </c>
      <c r="Q44" s="964">
        <f t="shared" si="22"/>
        <v>0</v>
      </c>
      <c r="R44" s="233"/>
    </row>
    <row r="45" spans="2:19" ht="12" customHeight="1">
      <c r="B45" s="947"/>
      <c r="C45" s="935"/>
      <c r="D45" s="822"/>
      <c r="E45" s="822"/>
      <c r="F45" s="822"/>
      <c r="G45" s="822"/>
      <c r="H45" s="822"/>
      <c r="I45" s="915"/>
      <c r="J45" s="805">
        <f t="shared" si="13"/>
        <v>0</v>
      </c>
      <c r="K45" s="926"/>
      <c r="L45" s="822"/>
      <c r="M45" s="822"/>
      <c r="N45" s="915"/>
      <c r="O45" s="805">
        <f t="shared" si="14"/>
        <v>0</v>
      </c>
      <c r="P45" s="963">
        <f t="shared" si="4"/>
        <v>0</v>
      </c>
      <c r="Q45" s="964">
        <f t="shared" si="5"/>
        <v>0</v>
      </c>
      <c r="R45" s="233"/>
    </row>
    <row r="46" spans="2:19">
      <c r="B46" s="936"/>
      <c r="C46" s="791"/>
      <c r="D46" s="825"/>
      <c r="E46" s="825"/>
      <c r="F46" s="825"/>
      <c r="G46" s="825"/>
      <c r="H46" s="825"/>
      <c r="I46" s="915"/>
      <c r="J46" s="805">
        <f t="shared" si="13"/>
        <v>0</v>
      </c>
      <c r="K46" s="928"/>
      <c r="L46" s="825"/>
      <c r="M46" s="825"/>
      <c r="N46" s="833"/>
      <c r="O46" s="805">
        <f t="shared" si="14"/>
        <v>0</v>
      </c>
      <c r="P46" s="963">
        <f t="shared" si="4"/>
        <v>0</v>
      </c>
      <c r="Q46" s="964">
        <f t="shared" si="5"/>
        <v>0</v>
      </c>
      <c r="R46" s="231"/>
    </row>
    <row r="47" spans="2:19">
      <c r="B47" s="936"/>
      <c r="C47" s="791"/>
      <c r="D47" s="825"/>
      <c r="E47" s="825"/>
      <c r="F47" s="825"/>
      <c r="G47" s="825"/>
      <c r="H47" s="825"/>
      <c r="I47" s="915"/>
      <c r="J47" s="805">
        <f t="shared" si="13"/>
        <v>0</v>
      </c>
      <c r="K47" s="928"/>
      <c r="L47" s="825"/>
      <c r="M47" s="825"/>
      <c r="N47" s="833"/>
      <c r="O47" s="805">
        <f t="shared" si="14"/>
        <v>0</v>
      </c>
      <c r="P47" s="963">
        <f t="shared" si="4"/>
        <v>0</v>
      </c>
      <c r="Q47" s="964">
        <f t="shared" si="5"/>
        <v>0</v>
      </c>
      <c r="R47" s="231"/>
    </row>
    <row r="48" spans="2:19" ht="13.5" thickBot="1">
      <c r="B48" s="948"/>
      <c r="C48" s="793"/>
      <c r="D48" s="834"/>
      <c r="E48" s="834"/>
      <c r="F48" s="834"/>
      <c r="G48" s="834"/>
      <c r="H48" s="834"/>
      <c r="I48" s="835"/>
      <c r="J48" s="813">
        <f t="shared" si="13"/>
        <v>0</v>
      </c>
      <c r="K48" s="929"/>
      <c r="L48" s="834"/>
      <c r="M48" s="834"/>
      <c r="N48" s="835"/>
      <c r="O48" s="813">
        <f t="shared" si="14"/>
        <v>0</v>
      </c>
      <c r="P48" s="965">
        <f t="shared" si="4"/>
        <v>0</v>
      </c>
      <c r="Q48" s="991">
        <f t="shared" si="5"/>
        <v>0</v>
      </c>
      <c r="R48" s="246"/>
    </row>
  </sheetData>
  <sheetProtection algorithmName="SHA-512" hashValue="g9GVeGUZI80/w2cPTuw7vITf6/phTnzCC1YDy4bBpQQ2P5fhpU3IW8zLnkd6Ns6hSYE3g0E2AlH95l1FA8a2cw==" saltValue="zTnqkwqi2zOZJVhYVqPKxg==" spinCount="100000" sheet="1" objects="1" scenarios="1" formatRows="0"/>
  <mergeCells count="16">
    <mergeCell ref="Q2:R2"/>
    <mergeCell ref="C3:O3"/>
    <mergeCell ref="B6:C12"/>
    <mergeCell ref="D6:O6"/>
    <mergeCell ref="P6:P12"/>
    <mergeCell ref="Q6:Q12"/>
    <mergeCell ref="R6:R12"/>
    <mergeCell ref="D7:O7"/>
    <mergeCell ref="D8:I8"/>
    <mergeCell ref="J8:J12"/>
    <mergeCell ref="K8:N8"/>
    <mergeCell ref="O8:O12"/>
    <mergeCell ref="D10:I10"/>
    <mergeCell ref="K10:N10"/>
    <mergeCell ref="D12:I12"/>
    <mergeCell ref="K12:N12"/>
  </mergeCells>
  <printOptions horizontalCentered="1"/>
  <pageMargins left="0.74803149606299213" right="0.51181102362204722" top="0.9055118110236221" bottom="0.70866141732283472" header="0.51181102362204722" footer="0.51181102362204722"/>
  <pageSetup paperSize="9" scale="58" orientation="portrait" horizontalDpi="4294967293" verticalDpi="4294967293" r:id="rId1"/>
  <headerFooter alignWithMargins="0">
    <oddFooter>&amp;L&amp;7CEA - arkusz organizacyjny na rok szkolny 2022/2023    nr teczki: &amp;F</oddFooter>
  </headerFooter>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1800-000000000000}">
          <x14:formula1>
            <xm:f>słownik!$A$2:$A$148</xm:f>
          </x14:formula1>
          <xm:sqref>C27:C33 C35:C48</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Arkusz19">
    <tabColor rgb="FFFF7C80"/>
    <pageSetUpPr fitToPage="1"/>
  </sheetPr>
  <dimension ref="B1:M44"/>
  <sheetViews>
    <sheetView showGridLines="0" view="pageBreakPreview" zoomScaleNormal="100" zoomScaleSheetLayoutView="100" workbookViewId="0">
      <selection activeCell="F17" sqref="F17"/>
    </sheetView>
  </sheetViews>
  <sheetFormatPr defaultColWidth="9.28515625" defaultRowHeight="12.75"/>
  <cols>
    <col min="1" max="1" width="2.5703125" style="3" customWidth="1"/>
    <col min="2" max="2" width="4.42578125" style="3" customWidth="1"/>
    <col min="3" max="3" width="45.28515625" style="3" customWidth="1"/>
    <col min="4" max="9" width="6" style="3" customWidth="1"/>
    <col min="10" max="10" width="6.7109375" style="3" customWidth="1"/>
    <col min="11" max="11" width="10.28515625" style="3" customWidth="1"/>
    <col min="12" max="12" width="10.5703125" style="3" customWidth="1"/>
    <col min="13" max="14" width="9.28515625" style="3" customWidth="1"/>
    <col min="15" max="16384" width="9.28515625" style="3"/>
  </cols>
  <sheetData>
    <row r="1" spans="2:13" ht="32.25" customHeight="1">
      <c r="B1" s="1728"/>
      <c r="C1" s="1768"/>
      <c r="D1" s="1768"/>
      <c r="E1" s="1768"/>
      <c r="F1" s="1768"/>
      <c r="G1" s="1768"/>
      <c r="H1" s="1768"/>
      <c r="I1" s="1768"/>
      <c r="J1" s="1768"/>
      <c r="K1" s="1773"/>
      <c r="L1" s="1768"/>
    </row>
    <row r="2" spans="2:13" ht="18">
      <c r="B2" s="235"/>
      <c r="C2" s="236" t="str">
        <f>wizyt!C3</f>
        <v>??</v>
      </c>
      <c r="D2" s="236"/>
      <c r="E2" s="236"/>
      <c r="F2" s="236"/>
      <c r="G2" s="236"/>
      <c r="H2" s="236"/>
      <c r="I2" s="236"/>
      <c r="J2" s="236"/>
      <c r="K2" s="2822"/>
      <c r="L2" s="2822"/>
    </row>
    <row r="3" spans="2:13" ht="20.25">
      <c r="B3" s="238"/>
      <c r="C3" s="2823" t="s">
        <v>112</v>
      </c>
      <c r="D3" s="2823"/>
      <c r="E3" s="2823"/>
      <c r="F3" s="2823"/>
      <c r="G3" s="2823"/>
      <c r="H3" s="2823"/>
      <c r="I3" s="2823"/>
      <c r="J3" s="2823"/>
      <c r="K3" s="295" t="str">
        <f>wizyt!H3</f>
        <v>2022/2023</v>
      </c>
      <c r="L3" s="238"/>
    </row>
    <row r="4" spans="2:13" ht="18.75" customHeight="1">
      <c r="B4" s="1174" t="s">
        <v>820</v>
      </c>
      <c r="C4" s="1109"/>
      <c r="D4" s="1109"/>
      <c r="E4" s="1109"/>
      <c r="F4" s="1109" t="s">
        <v>307</v>
      </c>
      <c r="G4" s="1109"/>
      <c r="H4" s="1109"/>
      <c r="I4" s="1109"/>
      <c r="J4" s="1109"/>
      <c r="K4" s="923"/>
      <c r="L4" s="238"/>
    </row>
    <row r="5" spans="2:13" ht="21.75" customHeight="1" thickBot="1">
      <c r="B5" s="1179" t="s">
        <v>669</v>
      </c>
      <c r="C5" s="242"/>
      <c r="D5" s="242"/>
      <c r="E5" s="242"/>
      <c r="F5" s="242"/>
      <c r="G5" s="242"/>
      <c r="H5" s="242"/>
      <c r="I5" s="242"/>
      <c r="J5" s="242"/>
      <c r="K5" s="242"/>
      <c r="L5" s="238"/>
    </row>
    <row r="6" spans="2:13" ht="12.75" customHeight="1">
      <c r="B6" s="2852" t="s">
        <v>226</v>
      </c>
      <c r="C6" s="2853"/>
      <c r="D6" s="2832"/>
      <c r="E6" s="2832"/>
      <c r="F6" s="2832"/>
      <c r="G6" s="2832"/>
      <c r="H6" s="2832"/>
      <c r="I6" s="2832"/>
      <c r="J6" s="2832"/>
      <c r="K6" s="2834" t="s">
        <v>240</v>
      </c>
      <c r="L6" s="2837" t="s">
        <v>74</v>
      </c>
    </row>
    <row r="7" spans="2:13" ht="12.75" customHeight="1">
      <c r="B7" s="2854"/>
      <c r="C7" s="2855"/>
      <c r="D7" s="2840" t="s">
        <v>287</v>
      </c>
      <c r="E7" s="2840"/>
      <c r="F7" s="2840"/>
      <c r="G7" s="2840"/>
      <c r="H7" s="2840"/>
      <c r="I7" s="2840"/>
      <c r="J7" s="2840"/>
      <c r="K7" s="2835"/>
      <c r="L7" s="2838"/>
    </row>
    <row r="8" spans="2:13" ht="12.75" customHeight="1">
      <c r="B8" s="2854"/>
      <c r="C8" s="2855"/>
      <c r="D8" s="2842" t="s">
        <v>624</v>
      </c>
      <c r="E8" s="2842"/>
      <c r="F8" s="2842"/>
      <c r="G8" s="2842"/>
      <c r="H8" s="2842"/>
      <c r="I8" s="2842"/>
      <c r="J8" s="2818" t="s">
        <v>29</v>
      </c>
      <c r="K8" s="2835"/>
      <c r="L8" s="2838"/>
    </row>
    <row r="9" spans="2:13" ht="12.75" customHeight="1">
      <c r="B9" s="2854"/>
      <c r="C9" s="2855"/>
      <c r="D9" s="389" t="s">
        <v>4</v>
      </c>
      <c r="E9" s="389" t="s">
        <v>5</v>
      </c>
      <c r="F9" s="389" t="s">
        <v>6</v>
      </c>
      <c r="G9" s="387" t="s">
        <v>8</v>
      </c>
      <c r="H9" s="387" t="s">
        <v>7</v>
      </c>
      <c r="I9" s="388" t="s">
        <v>9</v>
      </c>
      <c r="J9" s="2819"/>
      <c r="K9" s="2835"/>
      <c r="L9" s="2838"/>
    </row>
    <row r="10" spans="2:13" ht="12.75" customHeight="1">
      <c r="B10" s="2854"/>
      <c r="C10" s="2855"/>
      <c r="D10" s="2846" t="s">
        <v>626</v>
      </c>
      <c r="E10" s="2846"/>
      <c r="F10" s="2846"/>
      <c r="G10" s="2846"/>
      <c r="H10" s="2846"/>
      <c r="I10" s="2847"/>
      <c r="J10" s="2819"/>
      <c r="K10" s="2835"/>
      <c r="L10" s="2838"/>
    </row>
    <row r="11" spans="2:13" ht="12.75" customHeight="1">
      <c r="B11" s="2854"/>
      <c r="C11" s="2855"/>
      <c r="D11" s="1536">
        <f>'kalendarz  A'!$F$30</f>
        <v>24</v>
      </c>
      <c r="E11" s="1536">
        <f>'kalendarz  A'!$F$30</f>
        <v>24</v>
      </c>
      <c r="F11" s="1536">
        <f>'kalendarz  A'!$F$30</f>
        <v>24</v>
      </c>
      <c r="G11" s="1536">
        <f>'kalendarz  A'!$F$30</f>
        <v>24</v>
      </c>
      <c r="H11" s="1536">
        <f>'kalendarz  A'!$F$30</f>
        <v>24</v>
      </c>
      <c r="I11" s="1536">
        <f>'kalendarz  A'!$F$31</f>
        <v>9</v>
      </c>
      <c r="J11" s="2819"/>
      <c r="K11" s="2835"/>
      <c r="L11" s="2838"/>
    </row>
    <row r="12" spans="2:13" ht="16.5" customHeight="1" thickBot="1">
      <c r="B12" s="2856"/>
      <c r="C12" s="2857"/>
      <c r="D12" s="2850" t="s">
        <v>623</v>
      </c>
      <c r="E12" s="2850"/>
      <c r="F12" s="2850"/>
      <c r="G12" s="2850"/>
      <c r="H12" s="2850"/>
      <c r="I12" s="2851"/>
      <c r="J12" s="2820"/>
      <c r="K12" s="2836"/>
      <c r="L12" s="2839"/>
    </row>
    <row r="13" spans="2:13" ht="23.25" customHeight="1" thickBot="1">
      <c r="B13" s="393"/>
      <c r="C13" s="426" t="s">
        <v>662</v>
      </c>
      <c r="D13" s="802">
        <f t="shared" ref="D13:I13" si="0">D14+D26+D32</f>
        <v>0</v>
      </c>
      <c r="E13" s="802">
        <f t="shared" si="0"/>
        <v>0</v>
      </c>
      <c r="F13" s="802">
        <f t="shared" si="0"/>
        <v>0</v>
      </c>
      <c r="G13" s="802">
        <f t="shared" si="0"/>
        <v>0</v>
      </c>
      <c r="H13" s="802">
        <f t="shared" si="0"/>
        <v>0</v>
      </c>
      <c r="I13" s="802">
        <f t="shared" si="0"/>
        <v>0</v>
      </c>
      <c r="J13" s="803">
        <f>SUM(D13:I13)</f>
        <v>0</v>
      </c>
      <c r="K13" s="1258">
        <f>K14+K26+K32</f>
        <v>0</v>
      </c>
      <c r="L13" s="394"/>
      <c r="M13" s="527"/>
    </row>
    <row r="14" spans="2:13" ht="19.5" customHeight="1">
      <c r="B14" s="1259"/>
      <c r="C14" s="1265" t="s">
        <v>658</v>
      </c>
      <c r="D14" s="1261">
        <f t="shared" ref="D14:I14" si="1">SUM(D15:D25)</f>
        <v>0</v>
      </c>
      <c r="E14" s="1261">
        <f t="shared" si="1"/>
        <v>0</v>
      </c>
      <c r="F14" s="1261">
        <f t="shared" si="1"/>
        <v>0</v>
      </c>
      <c r="G14" s="1261">
        <f t="shared" si="1"/>
        <v>0</v>
      </c>
      <c r="H14" s="1261">
        <f t="shared" si="1"/>
        <v>0</v>
      </c>
      <c r="I14" s="1262">
        <f t="shared" si="1"/>
        <v>0</v>
      </c>
      <c r="J14" s="1263">
        <f>SUM(D14:I14)</f>
        <v>0</v>
      </c>
      <c r="K14" s="971">
        <f>SUM(K15:K25)</f>
        <v>0</v>
      </c>
      <c r="L14" s="1264"/>
      <c r="M14" s="1225"/>
    </row>
    <row r="15" spans="2:13" s="79" customFormat="1" ht="14.1" customHeight="1">
      <c r="B15" s="781">
        <v>1</v>
      </c>
      <c r="C15" s="1269" t="s">
        <v>320</v>
      </c>
      <c r="D15" s="1270"/>
      <c r="E15" s="1270"/>
      <c r="F15" s="1270"/>
      <c r="G15" s="1271"/>
      <c r="H15" s="1271"/>
      <c r="I15" s="1271"/>
      <c r="J15" s="1266">
        <f t="shared" ref="J15:J24" si="2">SUM(D15:I15)</f>
        <v>0</v>
      </c>
      <c r="K15" s="990">
        <f>G15*$G$11+H15*$H$11+I15*$I$11+D15*$D$11+E15*$E$11+F15*$F$11</f>
        <v>0</v>
      </c>
      <c r="L15" s="232"/>
      <c r="M15" s="527"/>
    </row>
    <row r="16" spans="2:13" s="79" customFormat="1" ht="14.1" customHeight="1">
      <c r="B16" s="789">
        <v>2</v>
      </c>
      <c r="C16" s="1150" t="s">
        <v>542</v>
      </c>
      <c r="D16" s="823"/>
      <c r="E16" s="823"/>
      <c r="F16" s="823"/>
      <c r="G16" s="822"/>
      <c r="H16" s="822"/>
      <c r="I16" s="822"/>
      <c r="J16" s="1267">
        <f t="shared" si="2"/>
        <v>0</v>
      </c>
      <c r="K16" s="1178">
        <f t="shared" ref="K16:K44" si="3">G16*$G$11+H16*$H$11+I16*$I$11+D16*$D$11+E16*$E$11+F16*$F$11</f>
        <v>0</v>
      </c>
      <c r="L16" s="397"/>
      <c r="M16" s="527"/>
    </row>
    <row r="17" spans="2:13" s="79" customFormat="1" ht="14.1" customHeight="1">
      <c r="B17" s="789">
        <v>3</v>
      </c>
      <c r="C17" s="1150" t="s">
        <v>282</v>
      </c>
      <c r="D17" s="823"/>
      <c r="E17" s="823"/>
      <c r="F17" s="823"/>
      <c r="G17" s="822"/>
      <c r="H17" s="822"/>
      <c r="I17" s="822"/>
      <c r="J17" s="1267">
        <f t="shared" si="2"/>
        <v>0</v>
      </c>
      <c r="K17" s="1178">
        <f t="shared" si="3"/>
        <v>0</v>
      </c>
      <c r="L17" s="397"/>
      <c r="M17" s="527"/>
    </row>
    <row r="18" spans="2:13" s="79" customFormat="1" ht="14.1" customHeight="1">
      <c r="B18" s="789">
        <v>4</v>
      </c>
      <c r="C18" s="1150" t="s">
        <v>670</v>
      </c>
      <c r="D18" s="823"/>
      <c r="E18" s="823"/>
      <c r="F18" s="823"/>
      <c r="G18" s="822"/>
      <c r="H18" s="822"/>
      <c r="I18" s="822"/>
      <c r="J18" s="1267">
        <f t="shared" si="2"/>
        <v>0</v>
      </c>
      <c r="K18" s="1178">
        <f t="shared" si="3"/>
        <v>0</v>
      </c>
      <c r="L18" s="397"/>
      <c r="M18" s="527"/>
    </row>
    <row r="19" spans="2:13" s="79" customFormat="1" ht="14.1" customHeight="1">
      <c r="B19" s="789">
        <v>5</v>
      </c>
      <c r="C19" s="1150" t="s">
        <v>277</v>
      </c>
      <c r="D19" s="823"/>
      <c r="E19" s="823"/>
      <c r="F19" s="823"/>
      <c r="G19" s="822"/>
      <c r="H19" s="822"/>
      <c r="I19" s="822"/>
      <c r="J19" s="1267">
        <f t="shared" si="2"/>
        <v>0</v>
      </c>
      <c r="K19" s="1178">
        <f t="shared" si="3"/>
        <v>0</v>
      </c>
      <c r="L19" s="397"/>
      <c r="M19" s="527"/>
    </row>
    <row r="20" spans="2:13" s="79" customFormat="1" ht="14.1" customHeight="1">
      <c r="B20" s="789">
        <v>6</v>
      </c>
      <c r="C20" s="1150" t="s">
        <v>285</v>
      </c>
      <c r="D20" s="823"/>
      <c r="E20" s="823"/>
      <c r="F20" s="823"/>
      <c r="G20" s="822"/>
      <c r="H20" s="822"/>
      <c r="I20" s="822"/>
      <c r="J20" s="1267">
        <f t="shared" si="2"/>
        <v>0</v>
      </c>
      <c r="K20" s="1178">
        <f t="shared" si="3"/>
        <v>0</v>
      </c>
      <c r="L20" s="397"/>
      <c r="M20" s="527"/>
    </row>
    <row r="21" spans="2:13" s="79" customFormat="1" ht="14.1" customHeight="1">
      <c r="B21" s="789">
        <v>7</v>
      </c>
      <c r="C21" s="1150" t="s">
        <v>529</v>
      </c>
      <c r="D21" s="823"/>
      <c r="E21" s="823"/>
      <c r="F21" s="823"/>
      <c r="G21" s="822"/>
      <c r="H21" s="822"/>
      <c r="I21" s="822"/>
      <c r="J21" s="1267">
        <f t="shared" si="2"/>
        <v>0</v>
      </c>
      <c r="K21" s="1178">
        <f t="shared" si="3"/>
        <v>0</v>
      </c>
      <c r="L21" s="397"/>
      <c r="M21" s="527"/>
    </row>
    <row r="22" spans="2:13" s="79" customFormat="1" ht="14.1" customHeight="1">
      <c r="B22" s="789">
        <v>8</v>
      </c>
      <c r="C22" s="1150" t="s">
        <v>272</v>
      </c>
      <c r="D22" s="823"/>
      <c r="E22" s="823"/>
      <c r="F22" s="823"/>
      <c r="G22" s="822"/>
      <c r="H22" s="822"/>
      <c r="I22" s="822"/>
      <c r="J22" s="1267">
        <f t="shared" si="2"/>
        <v>0</v>
      </c>
      <c r="K22" s="1178">
        <f t="shared" si="3"/>
        <v>0</v>
      </c>
      <c r="L22" s="397"/>
      <c r="M22" s="527"/>
    </row>
    <row r="23" spans="2:13" s="79" customFormat="1" ht="14.1" customHeight="1">
      <c r="B23" s="789">
        <v>9</v>
      </c>
      <c r="C23" s="1150" t="s">
        <v>273</v>
      </c>
      <c r="D23" s="823"/>
      <c r="E23" s="823"/>
      <c r="F23" s="823"/>
      <c r="G23" s="822"/>
      <c r="H23" s="822"/>
      <c r="I23" s="822"/>
      <c r="J23" s="1268">
        <f t="shared" si="2"/>
        <v>0</v>
      </c>
      <c r="K23" s="1178">
        <f t="shared" si="3"/>
        <v>0</v>
      </c>
      <c r="L23" s="397"/>
      <c r="M23" s="527"/>
    </row>
    <row r="24" spans="2:13" s="79" customFormat="1" ht="14.1" customHeight="1">
      <c r="B24" s="789">
        <v>10</v>
      </c>
      <c r="C24" s="1150" t="s">
        <v>478</v>
      </c>
      <c r="D24" s="824"/>
      <c r="E24" s="824"/>
      <c r="F24" s="824"/>
      <c r="G24" s="825"/>
      <c r="H24" s="825"/>
      <c r="I24" s="825"/>
      <c r="J24" s="1268">
        <f t="shared" si="2"/>
        <v>0</v>
      </c>
      <c r="K24" s="1178">
        <f t="shared" si="3"/>
        <v>0</v>
      </c>
      <c r="L24" s="233"/>
      <c r="M24" s="527"/>
    </row>
    <row r="25" spans="2:13" s="79" customFormat="1" ht="14.1" customHeight="1" thickBot="1">
      <c r="B25" s="796">
        <v>11</v>
      </c>
      <c r="C25" s="1272" t="s">
        <v>274</v>
      </c>
      <c r="D25" s="1278"/>
      <c r="E25" s="1278"/>
      <c r="F25" s="1278"/>
      <c r="G25" s="834"/>
      <c r="H25" s="834"/>
      <c r="I25" s="834"/>
      <c r="J25" s="1279">
        <f>SUM(D25:I25)</f>
        <v>0</v>
      </c>
      <c r="K25" s="991">
        <f t="shared" si="3"/>
        <v>0</v>
      </c>
      <c r="L25" s="1280"/>
      <c r="M25" s="527"/>
    </row>
    <row r="26" spans="2:13" s="79" customFormat="1" ht="19.5" customHeight="1">
      <c r="B26" s="1273"/>
      <c r="C26" s="1274" t="s">
        <v>554</v>
      </c>
      <c r="D26" s="1275">
        <f t="shared" ref="D26:I26" si="4">SUM(D27:D31)</f>
        <v>0</v>
      </c>
      <c r="E26" s="1275">
        <f t="shared" si="4"/>
        <v>0</v>
      </c>
      <c r="F26" s="1275">
        <f t="shared" si="4"/>
        <v>0</v>
      </c>
      <c r="G26" s="1275">
        <f t="shared" si="4"/>
        <v>0</v>
      </c>
      <c r="H26" s="1275">
        <f t="shared" si="4"/>
        <v>0</v>
      </c>
      <c r="I26" s="1276">
        <f t="shared" si="4"/>
        <v>0</v>
      </c>
      <c r="J26" s="1277">
        <f>SUM(D26:I26)</f>
        <v>0</v>
      </c>
      <c r="K26" s="989">
        <f t="shared" si="3"/>
        <v>0</v>
      </c>
      <c r="L26" s="924"/>
      <c r="M26" s="527"/>
    </row>
    <row r="27" spans="2:13" s="79" customFormat="1" ht="14.1" customHeight="1">
      <c r="B27" s="947"/>
      <c r="C27" s="1134"/>
      <c r="D27" s="819"/>
      <c r="E27" s="819"/>
      <c r="F27" s="819"/>
      <c r="G27" s="820"/>
      <c r="H27" s="820"/>
      <c r="I27" s="915"/>
      <c r="J27" s="807">
        <f t="shared" ref="J27:J31" si="5">SUM(D27:I27)</f>
        <v>0</v>
      </c>
      <c r="K27" s="990">
        <f t="shared" si="3"/>
        <v>0</v>
      </c>
      <c r="L27" s="397"/>
      <c r="M27" s="527"/>
    </row>
    <row r="28" spans="2:13" ht="14.1" customHeight="1">
      <c r="B28" s="947"/>
      <c r="C28" s="935"/>
      <c r="D28" s="822"/>
      <c r="E28" s="822"/>
      <c r="F28" s="822"/>
      <c r="G28" s="822"/>
      <c r="H28" s="822"/>
      <c r="I28" s="915"/>
      <c r="J28" s="805">
        <f t="shared" si="5"/>
        <v>0</v>
      </c>
      <c r="K28" s="1178">
        <f t="shared" si="3"/>
        <v>0</v>
      </c>
      <c r="L28" s="233"/>
      <c r="M28" s="527"/>
    </row>
    <row r="29" spans="2:13" ht="14.1" customHeight="1">
      <c r="B29" s="947"/>
      <c r="C29" s="935"/>
      <c r="D29" s="822"/>
      <c r="E29" s="822"/>
      <c r="F29" s="822"/>
      <c r="G29" s="822"/>
      <c r="H29" s="822"/>
      <c r="I29" s="915"/>
      <c r="J29" s="807">
        <f t="shared" si="5"/>
        <v>0</v>
      </c>
      <c r="K29" s="1178">
        <f t="shared" si="3"/>
        <v>0</v>
      </c>
      <c r="L29" s="233"/>
      <c r="M29" s="527"/>
    </row>
    <row r="30" spans="2:13" ht="14.1" customHeight="1">
      <c r="B30" s="936"/>
      <c r="C30" s="791"/>
      <c r="D30" s="825"/>
      <c r="E30" s="825"/>
      <c r="F30" s="825"/>
      <c r="G30" s="825"/>
      <c r="H30" s="825"/>
      <c r="I30" s="915"/>
      <c r="J30" s="805">
        <f t="shared" si="5"/>
        <v>0</v>
      </c>
      <c r="K30" s="1178">
        <f t="shared" si="3"/>
        <v>0</v>
      </c>
      <c r="L30" s="231"/>
      <c r="M30" s="527"/>
    </row>
    <row r="31" spans="2:13" ht="14.1" customHeight="1">
      <c r="B31" s="1141"/>
      <c r="C31" s="1142"/>
      <c r="D31" s="1112"/>
      <c r="E31" s="1112"/>
      <c r="F31" s="1112"/>
      <c r="G31" s="1112"/>
      <c r="H31" s="1112"/>
      <c r="I31" s="934"/>
      <c r="J31" s="848">
        <f t="shared" si="5"/>
        <v>0</v>
      </c>
      <c r="K31" s="989">
        <f t="shared" si="3"/>
        <v>0</v>
      </c>
      <c r="L31" s="1144"/>
      <c r="M31" s="527"/>
    </row>
    <row r="32" spans="2:13" ht="21.75" customHeight="1">
      <c r="B32" s="1145"/>
      <c r="C32" s="1177" t="s">
        <v>709</v>
      </c>
      <c r="D32" s="1136">
        <f>SUM(D33:D44)</f>
        <v>0</v>
      </c>
      <c r="E32" s="1136">
        <f t="shared" ref="E32:I32" si="6">SUM(E33:E44)</f>
        <v>0</v>
      </c>
      <c r="F32" s="1136">
        <f>SUM(F33:F44)</f>
        <v>0</v>
      </c>
      <c r="G32" s="1136">
        <f t="shared" si="6"/>
        <v>0</v>
      </c>
      <c r="H32" s="1136">
        <f t="shared" si="6"/>
        <v>0</v>
      </c>
      <c r="I32" s="1136">
        <f t="shared" si="6"/>
        <v>0</v>
      </c>
      <c r="J32" s="1136">
        <f>SUM(J33:J44)</f>
        <v>0</v>
      </c>
      <c r="K32" s="962">
        <f t="shared" si="3"/>
        <v>0</v>
      </c>
      <c r="L32" s="1146"/>
    </row>
    <row r="33" spans="2:12">
      <c r="B33" s="947"/>
      <c r="C33" s="1134"/>
      <c r="D33" s="819"/>
      <c r="E33" s="819"/>
      <c r="F33" s="819"/>
      <c r="G33" s="820"/>
      <c r="H33" s="820"/>
      <c r="I33" s="915"/>
      <c r="J33" s="807">
        <f t="shared" ref="J33:J44" si="7">SUM(D33:I33)</f>
        <v>0</v>
      </c>
      <c r="K33" s="990">
        <f t="shared" si="3"/>
        <v>0</v>
      </c>
      <c r="L33" s="397"/>
    </row>
    <row r="34" spans="2:12" ht="12" customHeight="1">
      <c r="B34" s="947"/>
      <c r="C34" s="935"/>
      <c r="D34" s="822"/>
      <c r="E34" s="822"/>
      <c r="F34" s="822"/>
      <c r="G34" s="822"/>
      <c r="H34" s="822"/>
      <c r="I34" s="915"/>
      <c r="J34" s="805">
        <f t="shared" si="7"/>
        <v>0</v>
      </c>
      <c r="K34" s="1178">
        <f t="shared" si="3"/>
        <v>0</v>
      </c>
      <c r="L34" s="233"/>
    </row>
    <row r="35" spans="2:12" ht="12" customHeight="1">
      <c r="B35" s="947"/>
      <c r="C35" s="935"/>
      <c r="D35" s="822"/>
      <c r="E35" s="822"/>
      <c r="F35" s="822"/>
      <c r="G35" s="822"/>
      <c r="H35" s="822"/>
      <c r="I35" s="915"/>
      <c r="J35" s="805">
        <f t="shared" ref="J35:J36" si="8">SUM(D35:I35)</f>
        <v>0</v>
      </c>
      <c r="K35" s="1178">
        <f t="shared" ref="K35:K36" si="9">G35*$G$11+H35*$H$11+I35*$I$11+D35*$D$11+E35*$E$11+F35*$F$11</f>
        <v>0</v>
      </c>
      <c r="L35" s="233"/>
    </row>
    <row r="36" spans="2:12" ht="12" customHeight="1">
      <c r="B36" s="947"/>
      <c r="C36" s="935"/>
      <c r="D36" s="822"/>
      <c r="E36" s="822"/>
      <c r="F36" s="822"/>
      <c r="G36" s="822"/>
      <c r="H36" s="822"/>
      <c r="I36" s="915"/>
      <c r="J36" s="805">
        <f t="shared" si="8"/>
        <v>0</v>
      </c>
      <c r="K36" s="1178">
        <f t="shared" si="9"/>
        <v>0</v>
      </c>
      <c r="L36" s="233"/>
    </row>
    <row r="37" spans="2:12" ht="12" customHeight="1">
      <c r="B37" s="947"/>
      <c r="C37" s="935"/>
      <c r="D37" s="822"/>
      <c r="E37" s="822"/>
      <c r="F37" s="822"/>
      <c r="G37" s="822"/>
      <c r="H37" s="822"/>
      <c r="I37" s="915"/>
      <c r="J37" s="805">
        <f t="shared" si="7"/>
        <v>0</v>
      </c>
      <c r="K37" s="1178">
        <f t="shared" si="3"/>
        <v>0</v>
      </c>
      <c r="L37" s="233"/>
    </row>
    <row r="38" spans="2:12" ht="12" customHeight="1">
      <c r="B38" s="947"/>
      <c r="C38" s="935"/>
      <c r="D38" s="822"/>
      <c r="E38" s="822"/>
      <c r="F38" s="822"/>
      <c r="G38" s="822"/>
      <c r="H38" s="822"/>
      <c r="I38" s="915"/>
      <c r="J38" s="805">
        <f t="shared" si="7"/>
        <v>0</v>
      </c>
      <c r="K38" s="1178">
        <f t="shared" si="3"/>
        <v>0</v>
      </c>
      <c r="L38" s="233"/>
    </row>
    <row r="39" spans="2:12" ht="12" customHeight="1">
      <c r="B39" s="947"/>
      <c r="C39" s="935"/>
      <c r="D39" s="822"/>
      <c r="E39" s="822"/>
      <c r="F39" s="822"/>
      <c r="G39" s="822"/>
      <c r="H39" s="822"/>
      <c r="I39" s="915"/>
      <c r="J39" s="805">
        <f t="shared" si="7"/>
        <v>0</v>
      </c>
      <c r="K39" s="1178">
        <f t="shared" si="3"/>
        <v>0</v>
      </c>
      <c r="L39" s="233"/>
    </row>
    <row r="40" spans="2:12">
      <c r="B40" s="947"/>
      <c r="C40" s="935"/>
      <c r="D40" s="822"/>
      <c r="E40" s="822"/>
      <c r="F40" s="822"/>
      <c r="G40" s="822"/>
      <c r="H40" s="822"/>
      <c r="I40" s="915"/>
      <c r="J40" s="807">
        <f t="shared" si="7"/>
        <v>0</v>
      </c>
      <c r="K40" s="1178">
        <f t="shared" si="3"/>
        <v>0</v>
      </c>
      <c r="L40" s="233"/>
    </row>
    <row r="41" spans="2:12">
      <c r="B41" s="947"/>
      <c r="C41" s="935"/>
      <c r="D41" s="822"/>
      <c r="E41" s="822"/>
      <c r="F41" s="822"/>
      <c r="G41" s="822"/>
      <c r="H41" s="822"/>
      <c r="I41" s="915"/>
      <c r="J41" s="807">
        <f t="shared" si="7"/>
        <v>0</v>
      </c>
      <c r="K41" s="1178">
        <f t="shared" si="3"/>
        <v>0</v>
      </c>
      <c r="L41" s="233"/>
    </row>
    <row r="42" spans="2:12">
      <c r="B42" s="936"/>
      <c r="C42" s="791"/>
      <c r="D42" s="825"/>
      <c r="E42" s="825"/>
      <c r="F42" s="825"/>
      <c r="G42" s="825"/>
      <c r="H42" s="825"/>
      <c r="I42" s="915"/>
      <c r="J42" s="805">
        <f t="shared" si="7"/>
        <v>0</v>
      </c>
      <c r="K42" s="1178">
        <f t="shared" si="3"/>
        <v>0</v>
      </c>
      <c r="L42" s="231"/>
    </row>
    <row r="43" spans="2:12">
      <c r="B43" s="936"/>
      <c r="C43" s="791"/>
      <c r="D43" s="825"/>
      <c r="E43" s="825"/>
      <c r="F43" s="825"/>
      <c r="G43" s="825"/>
      <c r="H43" s="825"/>
      <c r="I43" s="915"/>
      <c r="J43" s="805">
        <f t="shared" si="7"/>
        <v>0</v>
      </c>
      <c r="K43" s="1178">
        <f t="shared" si="3"/>
        <v>0</v>
      </c>
      <c r="L43" s="231"/>
    </row>
    <row r="44" spans="2:12" ht="13.5" thickBot="1">
      <c r="B44" s="948"/>
      <c r="C44" s="793"/>
      <c r="D44" s="834"/>
      <c r="E44" s="834"/>
      <c r="F44" s="834"/>
      <c r="G44" s="834"/>
      <c r="H44" s="834"/>
      <c r="I44" s="835"/>
      <c r="J44" s="813">
        <f t="shared" si="7"/>
        <v>0</v>
      </c>
      <c r="K44" s="1504">
        <f t="shared" si="3"/>
        <v>0</v>
      </c>
      <c r="L44" s="246"/>
    </row>
  </sheetData>
  <sheetProtection algorithmName="SHA-512" hashValue="Y8QKzIrPYqLjKzKRnRzVcteKilqxlw60LUPBEFwld4M0iiwEr2PS+4611jQy0Lbw606Qk+y7kZaFU6Hlek0LAw==" saltValue="ag3rDKnUK3l59bkccUQzAA==" spinCount="100000" sheet="1" objects="1" scenarios="1" formatRows="0"/>
  <mergeCells count="11">
    <mergeCell ref="D12:I12"/>
    <mergeCell ref="K2:L2"/>
    <mergeCell ref="C3:J3"/>
    <mergeCell ref="B6:C12"/>
    <mergeCell ref="D6:J6"/>
    <mergeCell ref="K6:K12"/>
    <mergeCell ref="L6:L12"/>
    <mergeCell ref="D7:J7"/>
    <mergeCell ref="D8:I8"/>
    <mergeCell ref="J8:J12"/>
    <mergeCell ref="D10:I10"/>
  </mergeCells>
  <printOptions horizontalCentered="1"/>
  <pageMargins left="0.74803149606299213" right="0.51181102362204722" top="0.9055118110236221" bottom="0.70866141732283472" header="0.51181102362204722" footer="0.51181102362204722"/>
  <pageSetup paperSize="9" scale="80" orientation="portrait" horizontalDpi="4294967293" verticalDpi="4294967293" r:id="rId1"/>
  <headerFooter alignWithMargins="0">
    <oddFooter>&amp;L&amp;7CEA - arkusz organizacyjny na rok szkolny 2022/2023    nr teczki: &amp;F</oddFooter>
  </headerFooter>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1900-000000000000}">
          <x14:formula1>
            <xm:f>słownik!$A$2:$A$148</xm:f>
          </x14:formula1>
          <xm:sqref>C33:C44 C27:C31</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Arkusz20">
    <tabColor rgb="FFFF7C80"/>
    <pageSetUpPr fitToPage="1"/>
  </sheetPr>
  <dimension ref="B1:K44"/>
  <sheetViews>
    <sheetView showGridLines="0" view="pageBreakPreview" zoomScaleNormal="100" zoomScaleSheetLayoutView="100" workbookViewId="0">
      <selection sqref="A1:XFD1"/>
    </sheetView>
  </sheetViews>
  <sheetFormatPr defaultColWidth="9.28515625" defaultRowHeight="12.75"/>
  <cols>
    <col min="1" max="1" width="2.5703125" style="3" customWidth="1"/>
    <col min="2" max="2" width="4.42578125" style="3" customWidth="1"/>
    <col min="3" max="3" width="45.7109375" style="3" customWidth="1"/>
    <col min="4" max="7" width="6" style="3" customWidth="1"/>
    <col min="8" max="8" width="6.7109375" style="3" customWidth="1"/>
    <col min="9" max="9" width="10.28515625" style="3" customWidth="1"/>
    <col min="10" max="10" width="10.5703125" style="3" customWidth="1"/>
    <col min="11" max="11" width="9.28515625" style="3" customWidth="1"/>
    <col min="12" max="16384" width="9.28515625" style="3"/>
  </cols>
  <sheetData>
    <row r="1" spans="2:11" ht="32.25" customHeight="1">
      <c r="B1" s="1728"/>
      <c r="C1" s="1768"/>
      <c r="D1" s="1768"/>
      <c r="E1" s="1768"/>
      <c r="F1" s="1768"/>
      <c r="G1" s="1768"/>
      <c r="H1" s="1768"/>
      <c r="I1" s="1773"/>
      <c r="J1" s="1768"/>
    </row>
    <row r="2" spans="2:11" ht="18">
      <c r="B2" s="235"/>
      <c r="C2" s="236" t="str">
        <f>wizyt!C3</f>
        <v>??</v>
      </c>
      <c r="D2" s="236"/>
      <c r="E2" s="236"/>
      <c r="F2" s="236"/>
      <c r="G2" s="236"/>
      <c r="H2" s="236"/>
      <c r="I2" s="2822"/>
      <c r="J2" s="2822"/>
    </row>
    <row r="3" spans="2:11" ht="20.25">
      <c r="B3" s="238"/>
      <c r="C3" s="2823" t="s">
        <v>112</v>
      </c>
      <c r="D3" s="2823"/>
      <c r="E3" s="2823"/>
      <c r="F3" s="2823"/>
      <c r="G3" s="2823"/>
      <c r="H3" s="2823"/>
      <c r="I3" s="295" t="str">
        <f>wizyt!H3</f>
        <v>2022/2023</v>
      </c>
      <c r="J3" s="238"/>
    </row>
    <row r="4" spans="2:11" ht="18.75" customHeight="1">
      <c r="B4" s="1174" t="s">
        <v>820</v>
      </c>
      <c r="C4" s="1109"/>
      <c r="D4" s="1109"/>
      <c r="E4" s="1109"/>
      <c r="F4" s="1109" t="s">
        <v>307</v>
      </c>
      <c r="G4" s="1109"/>
      <c r="H4" s="1109"/>
      <c r="I4" s="923"/>
      <c r="J4" s="238"/>
    </row>
    <row r="5" spans="2:11" ht="21.75" customHeight="1" thickBot="1">
      <c r="B5" s="1179" t="s">
        <v>671</v>
      </c>
      <c r="C5" s="242"/>
      <c r="D5" s="242"/>
      <c r="E5" s="242"/>
      <c r="F5" s="242"/>
      <c r="G5" s="242"/>
      <c r="H5" s="242"/>
      <c r="I5" s="242"/>
      <c r="J5" s="238"/>
    </row>
    <row r="6" spans="2:11" ht="12.75" customHeight="1">
      <c r="B6" s="2852" t="s">
        <v>226</v>
      </c>
      <c r="C6" s="2853"/>
      <c r="D6" s="2832"/>
      <c r="E6" s="2832"/>
      <c r="F6" s="2832"/>
      <c r="G6" s="2832"/>
      <c r="H6" s="2832"/>
      <c r="I6" s="2834" t="s">
        <v>240</v>
      </c>
      <c r="J6" s="2837" t="s">
        <v>74</v>
      </c>
    </row>
    <row r="7" spans="2:11" ht="12.75" customHeight="1">
      <c r="B7" s="2854"/>
      <c r="C7" s="2855"/>
      <c r="D7" s="2840" t="s">
        <v>287</v>
      </c>
      <c r="E7" s="2840"/>
      <c r="F7" s="2840"/>
      <c r="G7" s="2840"/>
      <c r="H7" s="2840"/>
      <c r="I7" s="2835"/>
      <c r="J7" s="2838"/>
    </row>
    <row r="8" spans="2:11" ht="12.75" customHeight="1">
      <c r="B8" s="2854"/>
      <c r="C8" s="2855"/>
      <c r="D8" s="2842" t="s">
        <v>624</v>
      </c>
      <c r="E8" s="2842"/>
      <c r="F8" s="2842"/>
      <c r="G8" s="2842"/>
      <c r="H8" s="2818" t="s">
        <v>29</v>
      </c>
      <c r="I8" s="2835"/>
      <c r="J8" s="2838"/>
    </row>
    <row r="9" spans="2:11" ht="12.75" customHeight="1">
      <c r="B9" s="2854"/>
      <c r="C9" s="2855"/>
      <c r="D9" s="389" t="s">
        <v>4</v>
      </c>
      <c r="E9" s="389" t="s">
        <v>5</v>
      </c>
      <c r="F9" s="389" t="s">
        <v>6</v>
      </c>
      <c r="G9" s="388" t="s">
        <v>8</v>
      </c>
      <c r="H9" s="2819"/>
      <c r="I9" s="2835"/>
      <c r="J9" s="2838"/>
    </row>
    <row r="10" spans="2:11" ht="12.75" customHeight="1">
      <c r="B10" s="2854"/>
      <c r="C10" s="2855"/>
      <c r="D10" s="2846" t="s">
        <v>626</v>
      </c>
      <c r="E10" s="2846"/>
      <c r="F10" s="2846"/>
      <c r="G10" s="2847"/>
      <c r="H10" s="2819"/>
      <c r="I10" s="2835"/>
      <c r="J10" s="2838"/>
    </row>
    <row r="11" spans="2:11" ht="12.75" customHeight="1">
      <c r="B11" s="2854"/>
      <c r="C11" s="2855"/>
      <c r="D11" s="1536">
        <f>'kalendarz  A'!$F$30</f>
        <v>24</v>
      </c>
      <c r="E11" s="1536">
        <f>'kalendarz  A'!$F$30</f>
        <v>24</v>
      </c>
      <c r="F11" s="1536">
        <f>'kalendarz  A'!$F$30</f>
        <v>24</v>
      </c>
      <c r="G11" s="1536">
        <f>'kalendarz  A'!$F$31</f>
        <v>9</v>
      </c>
      <c r="H11" s="2819"/>
      <c r="I11" s="2835"/>
      <c r="J11" s="2838"/>
    </row>
    <row r="12" spans="2:11" ht="16.5" customHeight="1" thickBot="1">
      <c r="B12" s="2856"/>
      <c r="C12" s="2857"/>
      <c r="D12" s="2848" t="s">
        <v>623</v>
      </c>
      <c r="E12" s="2848"/>
      <c r="F12" s="2848"/>
      <c r="G12" s="2849"/>
      <c r="H12" s="2820"/>
      <c r="I12" s="2836"/>
      <c r="J12" s="2838"/>
    </row>
    <row r="13" spans="2:11" ht="23.25" customHeight="1">
      <c r="B13" s="937"/>
      <c r="C13" s="938" t="s">
        <v>662</v>
      </c>
      <c r="D13" s="967">
        <f>D14+D26+D32</f>
        <v>0</v>
      </c>
      <c r="E13" s="967">
        <f>E14+E26+E32</f>
        <v>0</v>
      </c>
      <c r="F13" s="967">
        <f>F14+F26+F32</f>
        <v>0</v>
      </c>
      <c r="G13" s="967">
        <f>G14+G26+G32</f>
        <v>0</v>
      </c>
      <c r="H13" s="968">
        <f t="shared" ref="H13:H31" si="0">SUM(D13:G13)</f>
        <v>0</v>
      </c>
      <c r="I13" s="971">
        <f>I14+I26+I32</f>
        <v>0</v>
      </c>
      <c r="J13" s="1506"/>
      <c r="K13" s="527"/>
    </row>
    <row r="14" spans="2:11" ht="19.5" customHeight="1">
      <c r="B14" s="1175"/>
      <c r="C14" s="1183" t="s">
        <v>658</v>
      </c>
      <c r="D14" s="1136">
        <f>SUM(D15:D25)</f>
        <v>0</v>
      </c>
      <c r="E14" s="1136">
        <f>SUM(E15:E25)</f>
        <v>0</v>
      </c>
      <c r="F14" s="1136">
        <f>SUM(F15:F25)</f>
        <v>0</v>
      </c>
      <c r="G14" s="1137">
        <f>SUM(G15:G25)</f>
        <v>0</v>
      </c>
      <c r="H14" s="1102">
        <f t="shared" si="0"/>
        <v>0</v>
      </c>
      <c r="I14" s="1139">
        <f>SUM(I15:I25)</f>
        <v>0</v>
      </c>
      <c r="J14" s="1226"/>
      <c r="K14" s="1225"/>
    </row>
    <row r="15" spans="2:11" s="79" customFormat="1" ht="14.1" customHeight="1">
      <c r="B15" s="781">
        <v>1</v>
      </c>
      <c r="C15" s="1269" t="s">
        <v>321</v>
      </c>
      <c r="D15" s="1130"/>
      <c r="E15" s="815"/>
      <c r="F15" s="815"/>
      <c r="G15" s="818"/>
      <c r="H15" s="1148">
        <f t="shared" si="0"/>
        <v>0</v>
      </c>
      <c r="I15" s="990">
        <f>G15*$G$11+D15*$D$11+E15*$E$11+F15*$F$11</f>
        <v>0</v>
      </c>
      <c r="J15" s="232"/>
      <c r="K15" s="527"/>
    </row>
    <row r="16" spans="2:11" s="79" customFormat="1" ht="14.1" customHeight="1">
      <c r="B16" s="789">
        <v>2</v>
      </c>
      <c r="C16" s="1150" t="s">
        <v>659</v>
      </c>
      <c r="D16" s="1131"/>
      <c r="E16" s="819"/>
      <c r="F16" s="819"/>
      <c r="G16" s="822"/>
      <c r="H16" s="952">
        <f t="shared" si="0"/>
        <v>0</v>
      </c>
      <c r="I16" s="1178">
        <f>G16*$G$11+D16*$D$11+E16*$E$11+F16*$F$11</f>
        <v>0</v>
      </c>
      <c r="J16" s="397"/>
      <c r="K16" s="527"/>
    </row>
    <row r="17" spans="2:11" s="79" customFormat="1" ht="14.1" customHeight="1">
      <c r="B17" s="789">
        <v>3</v>
      </c>
      <c r="C17" s="1150" t="s">
        <v>712</v>
      </c>
      <c r="D17" s="1131"/>
      <c r="E17" s="819"/>
      <c r="F17" s="819"/>
      <c r="G17" s="822"/>
      <c r="H17" s="952">
        <f t="shared" si="0"/>
        <v>0</v>
      </c>
      <c r="I17" s="1178">
        <f t="shared" ref="I17:I24" si="1">G17*$G$11+D17*$D$11+E17*$E$11+F17*$F$11</f>
        <v>0</v>
      </c>
      <c r="J17" s="397"/>
      <c r="K17" s="527"/>
    </row>
    <row r="18" spans="2:11" s="79" customFormat="1" ht="14.1" customHeight="1">
      <c r="B18" s="789">
        <v>4</v>
      </c>
      <c r="C18" s="1150" t="s">
        <v>279</v>
      </c>
      <c r="D18" s="1131"/>
      <c r="E18" s="819"/>
      <c r="F18" s="819"/>
      <c r="G18" s="822"/>
      <c r="H18" s="952">
        <f t="shared" si="0"/>
        <v>0</v>
      </c>
      <c r="I18" s="1178">
        <f t="shared" ref="I18" si="2">G18*$G$11+D18*$D$11+E18*$E$11+F18*$F$11</f>
        <v>0</v>
      </c>
      <c r="J18" s="397"/>
      <c r="K18" s="527"/>
    </row>
    <row r="19" spans="2:11" s="79" customFormat="1" ht="14.1" customHeight="1">
      <c r="B19" s="789">
        <v>5</v>
      </c>
      <c r="C19" s="1150" t="s">
        <v>280</v>
      </c>
      <c r="D19" s="1131"/>
      <c r="E19" s="819"/>
      <c r="F19" s="819"/>
      <c r="G19" s="822"/>
      <c r="H19" s="952">
        <f t="shared" si="0"/>
        <v>0</v>
      </c>
      <c r="I19" s="1178">
        <f t="shared" si="1"/>
        <v>0</v>
      </c>
      <c r="J19" s="397"/>
      <c r="K19" s="527"/>
    </row>
    <row r="20" spans="2:11" s="79" customFormat="1" ht="14.1" customHeight="1">
      <c r="B20" s="789">
        <v>6</v>
      </c>
      <c r="C20" s="1150" t="s">
        <v>283</v>
      </c>
      <c r="D20" s="1131"/>
      <c r="E20" s="819"/>
      <c r="F20" s="819"/>
      <c r="G20" s="822"/>
      <c r="H20" s="952">
        <f t="shared" si="0"/>
        <v>0</v>
      </c>
      <c r="I20" s="1178">
        <f t="shared" si="1"/>
        <v>0</v>
      </c>
      <c r="J20" s="397"/>
      <c r="K20" s="527"/>
    </row>
    <row r="21" spans="2:11" s="79" customFormat="1" ht="14.1" customHeight="1">
      <c r="B21" s="789">
        <v>7</v>
      </c>
      <c r="C21" s="1150" t="s">
        <v>285</v>
      </c>
      <c r="D21" s="1131"/>
      <c r="E21" s="819"/>
      <c r="F21" s="819"/>
      <c r="G21" s="822"/>
      <c r="H21" s="952">
        <f t="shared" si="0"/>
        <v>0</v>
      </c>
      <c r="I21" s="1178">
        <f t="shared" si="1"/>
        <v>0</v>
      </c>
      <c r="J21" s="397"/>
      <c r="K21" s="527"/>
    </row>
    <row r="22" spans="2:11" s="79" customFormat="1" ht="14.1" customHeight="1">
      <c r="B22" s="789">
        <v>8</v>
      </c>
      <c r="C22" s="1150" t="s">
        <v>529</v>
      </c>
      <c r="D22" s="1131"/>
      <c r="E22" s="819"/>
      <c r="F22" s="819"/>
      <c r="G22" s="822"/>
      <c r="H22" s="952">
        <f t="shared" si="0"/>
        <v>0</v>
      </c>
      <c r="I22" s="1178">
        <f t="shared" si="1"/>
        <v>0</v>
      </c>
      <c r="J22" s="397"/>
      <c r="K22" s="527"/>
    </row>
    <row r="23" spans="2:11" s="79" customFormat="1" ht="14.1" customHeight="1">
      <c r="B23" s="789">
        <v>9</v>
      </c>
      <c r="C23" s="1150" t="s">
        <v>272</v>
      </c>
      <c r="D23" s="1131"/>
      <c r="E23" s="819"/>
      <c r="F23" s="819"/>
      <c r="G23" s="822"/>
      <c r="H23" s="805">
        <f t="shared" si="0"/>
        <v>0</v>
      </c>
      <c r="I23" s="1178">
        <f t="shared" si="1"/>
        <v>0</v>
      </c>
      <c r="J23" s="397"/>
      <c r="K23" s="527"/>
    </row>
    <row r="24" spans="2:11" s="79" customFormat="1" ht="14.1" customHeight="1">
      <c r="B24" s="789">
        <v>10</v>
      </c>
      <c r="C24" s="1150" t="s">
        <v>478</v>
      </c>
      <c r="D24" s="1132"/>
      <c r="E24" s="828"/>
      <c r="F24" s="828"/>
      <c r="G24" s="825"/>
      <c r="H24" s="805">
        <f t="shared" si="0"/>
        <v>0</v>
      </c>
      <c r="I24" s="1178">
        <f t="shared" si="1"/>
        <v>0</v>
      </c>
      <c r="J24" s="233"/>
      <c r="K24" s="527"/>
    </row>
    <row r="25" spans="2:11" s="79" customFormat="1" ht="14.1" customHeight="1">
      <c r="B25" s="910">
        <v>11</v>
      </c>
      <c r="C25" s="1505" t="s">
        <v>274</v>
      </c>
      <c r="D25" s="1133"/>
      <c r="E25" s="949"/>
      <c r="F25" s="949"/>
      <c r="G25" s="913"/>
      <c r="H25" s="848">
        <f t="shared" si="0"/>
        <v>0</v>
      </c>
      <c r="I25" s="989">
        <f>G25*$G$11+D25*$D$11+E25*$E$11+F25*$F$11</f>
        <v>0</v>
      </c>
      <c r="J25" s="234"/>
      <c r="K25" s="527"/>
    </row>
    <row r="26" spans="2:11" s="79" customFormat="1" ht="19.5" customHeight="1">
      <c r="B26" s="1176"/>
      <c r="C26" s="1246" t="s">
        <v>554</v>
      </c>
      <c r="D26" s="1136">
        <f>SUM(D27:D31)</f>
        <v>0</v>
      </c>
      <c r="E26" s="1136">
        <f>SUM(E27:E31)</f>
        <v>0</v>
      </c>
      <c r="F26" s="1136">
        <f>SUM(F27:F31)</f>
        <v>0</v>
      </c>
      <c r="G26" s="1137">
        <f>SUM(G27:G31)</f>
        <v>0</v>
      </c>
      <c r="H26" s="1102">
        <f t="shared" si="0"/>
        <v>0</v>
      </c>
      <c r="I26" s="962">
        <f>G26*$G$11+D26*$D$11+E26*$E$11+F26*$F$11</f>
        <v>0</v>
      </c>
      <c r="J26" s="1140"/>
      <c r="K26" s="527"/>
    </row>
    <row r="27" spans="2:11" s="79" customFormat="1" ht="14.1" customHeight="1">
      <c r="B27" s="947"/>
      <c r="C27" s="1134"/>
      <c r="D27" s="819"/>
      <c r="E27" s="819"/>
      <c r="F27" s="819"/>
      <c r="G27" s="915"/>
      <c r="H27" s="807">
        <f t="shared" si="0"/>
        <v>0</v>
      </c>
      <c r="I27" s="990">
        <f>G27*$G$11+D27*$D$11+E27*$E$11+F27*$F$11</f>
        <v>0</v>
      </c>
      <c r="J27" s="397"/>
      <c r="K27" s="527"/>
    </row>
    <row r="28" spans="2:11" ht="14.1" customHeight="1">
      <c r="B28" s="947"/>
      <c r="C28" s="935"/>
      <c r="D28" s="822"/>
      <c r="E28" s="822"/>
      <c r="F28" s="822"/>
      <c r="G28" s="915"/>
      <c r="H28" s="805">
        <f t="shared" si="0"/>
        <v>0</v>
      </c>
      <c r="I28" s="1178">
        <f t="shared" ref="I28:I44" si="3">G28*$G$11+D28*$D$11+E28*$E$11+F28*$F$11</f>
        <v>0</v>
      </c>
      <c r="J28" s="233"/>
      <c r="K28" s="527"/>
    </row>
    <row r="29" spans="2:11" ht="14.1" customHeight="1">
      <c r="B29" s="947"/>
      <c r="C29" s="935"/>
      <c r="D29" s="822"/>
      <c r="E29" s="822"/>
      <c r="F29" s="822"/>
      <c r="G29" s="915"/>
      <c r="H29" s="807">
        <f t="shared" si="0"/>
        <v>0</v>
      </c>
      <c r="I29" s="1178">
        <f t="shared" si="3"/>
        <v>0</v>
      </c>
      <c r="J29" s="233"/>
      <c r="K29" s="527"/>
    </row>
    <row r="30" spans="2:11" ht="14.1" customHeight="1">
      <c r="B30" s="936"/>
      <c r="C30" s="791"/>
      <c r="D30" s="825"/>
      <c r="E30" s="825"/>
      <c r="F30" s="825"/>
      <c r="G30" s="915"/>
      <c r="H30" s="805">
        <f t="shared" si="0"/>
        <v>0</v>
      </c>
      <c r="I30" s="1178">
        <f t="shared" si="3"/>
        <v>0</v>
      </c>
      <c r="J30" s="231"/>
      <c r="K30" s="527"/>
    </row>
    <row r="31" spans="2:11" ht="14.1" customHeight="1">
      <c r="B31" s="1141"/>
      <c r="C31" s="1142"/>
      <c r="D31" s="1112"/>
      <c r="E31" s="1112"/>
      <c r="F31" s="1112"/>
      <c r="G31" s="934"/>
      <c r="H31" s="848">
        <f t="shared" si="0"/>
        <v>0</v>
      </c>
      <c r="I31" s="966">
        <f t="shared" si="3"/>
        <v>0</v>
      </c>
      <c r="J31" s="1144"/>
      <c r="K31" s="527"/>
    </row>
    <row r="32" spans="2:11" ht="21.75" customHeight="1">
      <c r="B32" s="1145"/>
      <c r="C32" s="1177" t="s">
        <v>709</v>
      </c>
      <c r="D32" s="1136">
        <f>SUM(D33:D44)</f>
        <v>0</v>
      </c>
      <c r="E32" s="1136">
        <f t="shared" ref="E32:G32" si="4">SUM(E33:E44)</f>
        <v>0</v>
      </c>
      <c r="F32" s="1136">
        <f>SUM(F33:F44)</f>
        <v>0</v>
      </c>
      <c r="G32" s="1136">
        <f t="shared" si="4"/>
        <v>0</v>
      </c>
      <c r="H32" s="1507">
        <f>SUM(H33:H44)</f>
        <v>0</v>
      </c>
      <c r="I32" s="990">
        <f t="shared" si="3"/>
        <v>0</v>
      </c>
      <c r="J32" s="1146"/>
    </row>
    <row r="33" spans="2:10">
      <c r="B33" s="947"/>
      <c r="C33" s="1134"/>
      <c r="D33" s="819"/>
      <c r="E33" s="819"/>
      <c r="F33" s="819"/>
      <c r="G33" s="915"/>
      <c r="H33" s="807">
        <f t="shared" ref="H33:H44" si="5">SUM(D33:G33)</f>
        <v>0</v>
      </c>
      <c r="I33" s="990">
        <f t="shared" si="3"/>
        <v>0</v>
      </c>
      <c r="J33" s="397"/>
    </row>
    <row r="34" spans="2:10" ht="12" customHeight="1">
      <c r="B34" s="947"/>
      <c r="C34" s="935"/>
      <c r="D34" s="822"/>
      <c r="E34" s="822"/>
      <c r="F34" s="822"/>
      <c r="G34" s="915"/>
      <c r="H34" s="805">
        <f t="shared" si="5"/>
        <v>0</v>
      </c>
      <c r="I34" s="1178">
        <f t="shared" si="3"/>
        <v>0</v>
      </c>
      <c r="J34" s="233"/>
    </row>
    <row r="35" spans="2:10" ht="12" customHeight="1">
      <c r="B35" s="947"/>
      <c r="C35" s="935"/>
      <c r="D35" s="822"/>
      <c r="E35" s="822"/>
      <c r="F35" s="822"/>
      <c r="G35" s="915"/>
      <c r="H35" s="805">
        <f t="shared" si="5"/>
        <v>0</v>
      </c>
      <c r="I35" s="1178">
        <f t="shared" si="3"/>
        <v>0</v>
      </c>
      <c r="J35" s="233"/>
    </row>
    <row r="36" spans="2:10" ht="12" customHeight="1">
      <c r="B36" s="947"/>
      <c r="C36" s="935"/>
      <c r="D36" s="822"/>
      <c r="E36" s="822"/>
      <c r="F36" s="822"/>
      <c r="G36" s="915"/>
      <c r="H36" s="805">
        <f t="shared" ref="H36" si="6">SUM(D36:G36)</f>
        <v>0</v>
      </c>
      <c r="I36" s="1178">
        <f t="shared" ref="I36" si="7">G36*$G$11+D36*$D$11+E36*$E$11+F36*$F$11</f>
        <v>0</v>
      </c>
      <c r="J36" s="233"/>
    </row>
    <row r="37" spans="2:10" ht="12" customHeight="1">
      <c r="B37" s="947"/>
      <c r="C37" s="935"/>
      <c r="D37" s="822"/>
      <c r="E37" s="822"/>
      <c r="F37" s="822"/>
      <c r="G37" s="915"/>
      <c r="H37" s="805">
        <f t="shared" ref="H37" si="8">SUM(D37:G37)</f>
        <v>0</v>
      </c>
      <c r="I37" s="1178">
        <f t="shared" ref="I37" si="9">G37*$G$11+D37*$D$11+E37*$E$11+F37*$F$11</f>
        <v>0</v>
      </c>
      <c r="J37" s="233"/>
    </row>
    <row r="38" spans="2:10" ht="12" customHeight="1">
      <c r="B38" s="947"/>
      <c r="C38" s="935"/>
      <c r="D38" s="822"/>
      <c r="E38" s="822"/>
      <c r="F38" s="822"/>
      <c r="G38" s="915"/>
      <c r="H38" s="805">
        <f t="shared" si="5"/>
        <v>0</v>
      </c>
      <c r="I38" s="1178">
        <f t="shared" si="3"/>
        <v>0</v>
      </c>
      <c r="J38" s="233"/>
    </row>
    <row r="39" spans="2:10" ht="12" customHeight="1">
      <c r="B39" s="947"/>
      <c r="C39" s="935"/>
      <c r="D39" s="822"/>
      <c r="E39" s="822"/>
      <c r="F39" s="822"/>
      <c r="G39" s="915"/>
      <c r="H39" s="805">
        <f t="shared" si="5"/>
        <v>0</v>
      </c>
      <c r="I39" s="1178">
        <f t="shared" si="3"/>
        <v>0</v>
      </c>
      <c r="J39" s="233"/>
    </row>
    <row r="40" spans="2:10">
      <c r="B40" s="947"/>
      <c r="C40" s="935"/>
      <c r="D40" s="822"/>
      <c r="E40" s="822"/>
      <c r="F40" s="822"/>
      <c r="G40" s="915"/>
      <c r="H40" s="807">
        <f t="shared" si="5"/>
        <v>0</v>
      </c>
      <c r="I40" s="1178">
        <f t="shared" si="3"/>
        <v>0</v>
      </c>
      <c r="J40" s="233"/>
    </row>
    <row r="41" spans="2:10">
      <c r="B41" s="947"/>
      <c r="C41" s="935"/>
      <c r="D41" s="822"/>
      <c r="E41" s="822"/>
      <c r="F41" s="822"/>
      <c r="G41" s="915"/>
      <c r="H41" s="807">
        <f t="shared" si="5"/>
        <v>0</v>
      </c>
      <c r="I41" s="1178">
        <f t="shared" si="3"/>
        <v>0</v>
      </c>
      <c r="J41" s="233"/>
    </row>
    <row r="42" spans="2:10">
      <c r="B42" s="936"/>
      <c r="C42" s="791"/>
      <c r="D42" s="825"/>
      <c r="E42" s="825"/>
      <c r="F42" s="825"/>
      <c r="G42" s="915"/>
      <c r="H42" s="805">
        <f t="shared" si="5"/>
        <v>0</v>
      </c>
      <c r="I42" s="1178">
        <f t="shared" si="3"/>
        <v>0</v>
      </c>
      <c r="J42" s="231"/>
    </row>
    <row r="43" spans="2:10">
      <c r="B43" s="936"/>
      <c r="C43" s="791"/>
      <c r="D43" s="825"/>
      <c r="E43" s="825"/>
      <c r="F43" s="825"/>
      <c r="G43" s="915"/>
      <c r="H43" s="805">
        <f t="shared" si="5"/>
        <v>0</v>
      </c>
      <c r="I43" s="1178">
        <f t="shared" si="3"/>
        <v>0</v>
      </c>
      <c r="J43" s="231"/>
    </row>
    <row r="44" spans="2:10" ht="13.5" thickBot="1">
      <c r="B44" s="948"/>
      <c r="C44" s="793"/>
      <c r="D44" s="834"/>
      <c r="E44" s="834"/>
      <c r="F44" s="834"/>
      <c r="G44" s="835"/>
      <c r="H44" s="813">
        <f t="shared" si="5"/>
        <v>0</v>
      </c>
      <c r="I44" s="1504">
        <f t="shared" si="3"/>
        <v>0</v>
      </c>
      <c r="J44" s="246"/>
    </row>
  </sheetData>
  <sheetProtection algorithmName="SHA-512" hashValue="yW/ENmRTPLu37o72/asxGkYI7qvAY7+6FT0of0zJR5tI1Ked+63MiXyi1i4EkpSdoBbSHz4xsI7KESr/NrMxxw==" saltValue="CQPFLudd7tZ8wscNh3vaEw==" spinCount="100000" sheet="1" objects="1" scenarios="1" formatRows="0"/>
  <mergeCells count="11">
    <mergeCell ref="D12:G12"/>
    <mergeCell ref="I2:J2"/>
    <mergeCell ref="C3:H3"/>
    <mergeCell ref="B6:C12"/>
    <mergeCell ref="D6:H6"/>
    <mergeCell ref="I6:I12"/>
    <mergeCell ref="J6:J12"/>
    <mergeCell ref="D7:H7"/>
    <mergeCell ref="D8:G8"/>
    <mergeCell ref="H8:H12"/>
    <mergeCell ref="D10:G10"/>
  </mergeCells>
  <printOptions horizontalCentered="1"/>
  <pageMargins left="0.74803149606299213" right="0.51181102362204722" top="0.9055118110236221" bottom="0.70866141732283472" header="0.51181102362204722" footer="0.51181102362204722"/>
  <pageSetup paperSize="9" scale="89" orientation="portrait" horizontalDpi="4294967293" verticalDpi="4294967293" r:id="rId1"/>
  <headerFooter alignWithMargins="0">
    <oddFooter>&amp;L&amp;7CEA - arkusz organizacyjny na rok szkolny 2022/2023    nr teczki: &amp;F</oddFooter>
  </headerFooter>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1A00-000000000000}">
          <x14:formula1>
            <xm:f>słownik!$A$2:$A$148</xm:f>
          </x14:formula1>
          <xm:sqref>C33:C44 C27:C31</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Arkusz21">
    <tabColor rgb="FFFF7C80"/>
    <pageSetUpPr fitToPage="1"/>
  </sheetPr>
  <dimension ref="B1:S47"/>
  <sheetViews>
    <sheetView showGridLines="0" view="pageBreakPreview" zoomScale="90" zoomScaleNormal="100" zoomScaleSheetLayoutView="90" workbookViewId="0">
      <selection sqref="A1:XFD1"/>
    </sheetView>
  </sheetViews>
  <sheetFormatPr defaultColWidth="9.28515625" defaultRowHeight="12.75"/>
  <cols>
    <col min="1" max="1" width="2.5703125" style="3" customWidth="1"/>
    <col min="2" max="2" width="4.42578125" style="3" customWidth="1"/>
    <col min="3" max="3" width="44.42578125" style="3" customWidth="1"/>
    <col min="4" max="9" width="6" style="3" customWidth="1"/>
    <col min="10" max="15" width="6.7109375" style="3" customWidth="1"/>
    <col min="16" max="16" width="10.140625" style="3" customWidth="1"/>
    <col min="17" max="17" width="10.28515625" style="3" customWidth="1"/>
    <col min="18" max="18" width="10.5703125" style="3" customWidth="1"/>
    <col min="19" max="19" width="9.28515625" style="3" customWidth="1"/>
    <col min="20" max="16384" width="9.28515625" style="3"/>
  </cols>
  <sheetData>
    <row r="1" spans="2:19" ht="32.25" customHeight="1">
      <c r="B1" s="1728"/>
      <c r="C1" s="1768"/>
      <c r="D1" s="1768"/>
      <c r="E1" s="1768"/>
      <c r="F1" s="1768"/>
      <c r="G1" s="1768"/>
      <c r="H1" s="1768"/>
      <c r="I1" s="1768"/>
      <c r="J1" s="1768"/>
      <c r="K1" s="1768"/>
      <c r="L1" s="1768"/>
      <c r="M1" s="1768"/>
      <c r="N1" s="1768"/>
      <c r="O1" s="1768"/>
      <c r="P1" s="1773"/>
      <c r="Q1" s="1768"/>
      <c r="R1" s="1768"/>
    </row>
    <row r="2" spans="2:19" ht="18">
      <c r="B2" s="235"/>
      <c r="C2" s="236" t="str">
        <f>wizyt!C3</f>
        <v>??</v>
      </c>
      <c r="D2" s="236"/>
      <c r="E2" s="236"/>
      <c r="F2" s="236"/>
      <c r="G2" s="236"/>
      <c r="H2" s="236"/>
      <c r="I2" s="236"/>
      <c r="J2" s="236"/>
      <c r="K2" s="236"/>
      <c r="L2" s="236"/>
      <c r="M2" s="236"/>
      <c r="N2" s="236"/>
      <c r="O2" s="236"/>
      <c r="P2" s="237"/>
      <c r="Q2" s="2822"/>
      <c r="R2" s="2822"/>
    </row>
    <row r="3" spans="2:19" ht="20.25">
      <c r="B3" s="238"/>
      <c r="C3" s="2823" t="s">
        <v>112</v>
      </c>
      <c r="D3" s="2823"/>
      <c r="E3" s="2823"/>
      <c r="F3" s="2823"/>
      <c r="G3" s="2823"/>
      <c r="H3" s="2823"/>
      <c r="I3" s="2823"/>
      <c r="J3" s="2823"/>
      <c r="K3" s="2823"/>
      <c r="L3" s="2823"/>
      <c r="M3" s="2823"/>
      <c r="N3" s="2823"/>
      <c r="O3" s="2823"/>
      <c r="P3" s="769" t="str">
        <f>wizyt!H3</f>
        <v>2022/2023</v>
      </c>
      <c r="Q3" s="240"/>
      <c r="R3" s="238"/>
    </row>
    <row r="4" spans="2:19" ht="18.75" customHeight="1">
      <c r="B4" s="1174" t="s">
        <v>820</v>
      </c>
      <c r="C4" s="1109"/>
      <c r="D4" s="1109"/>
      <c r="E4" s="1109"/>
      <c r="F4" s="1109"/>
      <c r="G4" s="1109"/>
      <c r="H4" s="1109"/>
      <c r="I4" s="1109"/>
      <c r="J4" s="1109" t="s">
        <v>307</v>
      </c>
      <c r="K4" s="1109"/>
      <c r="L4" s="1109"/>
      <c r="M4" s="1109"/>
      <c r="N4" s="1109"/>
      <c r="O4" s="923"/>
      <c r="P4" s="923"/>
      <c r="Q4" s="923"/>
      <c r="R4" s="238"/>
    </row>
    <row r="5" spans="2:19" ht="21.75" customHeight="1" thickBot="1">
      <c r="B5" s="1179" t="s">
        <v>672</v>
      </c>
      <c r="C5" s="242"/>
      <c r="D5" s="242"/>
      <c r="E5" s="242"/>
      <c r="F5" s="242"/>
      <c r="G5" s="242"/>
      <c r="H5" s="242"/>
      <c r="I5" s="242"/>
      <c r="J5" s="242"/>
      <c r="K5" s="242"/>
      <c r="L5" s="242"/>
      <c r="M5" s="242"/>
      <c r="N5" s="242"/>
      <c r="O5" s="242"/>
      <c r="P5" s="243"/>
      <c r="Q5" s="242"/>
      <c r="R5" s="238"/>
    </row>
    <row r="6" spans="2:19" ht="12.75" customHeight="1">
      <c r="B6" s="2852" t="s">
        <v>226</v>
      </c>
      <c r="C6" s="2853"/>
      <c r="D6" s="2861"/>
      <c r="E6" s="2862"/>
      <c r="F6" s="2862"/>
      <c r="G6" s="2862"/>
      <c r="H6" s="2862"/>
      <c r="I6" s="2862"/>
      <c r="J6" s="2862"/>
      <c r="K6" s="2862"/>
      <c r="L6" s="2862"/>
      <c r="M6" s="2862"/>
      <c r="N6" s="2862"/>
      <c r="O6" s="2833"/>
      <c r="P6" s="2858" t="s">
        <v>239</v>
      </c>
      <c r="Q6" s="2864" t="s">
        <v>240</v>
      </c>
      <c r="R6" s="2866" t="s">
        <v>74</v>
      </c>
    </row>
    <row r="7" spans="2:19" ht="12.75" customHeight="1">
      <c r="B7" s="2854"/>
      <c r="C7" s="2855"/>
      <c r="D7" s="2868" t="s">
        <v>287</v>
      </c>
      <c r="E7" s="2840"/>
      <c r="F7" s="2840"/>
      <c r="G7" s="2840"/>
      <c r="H7" s="2840"/>
      <c r="I7" s="2840"/>
      <c r="J7" s="2840"/>
      <c r="K7" s="2840"/>
      <c r="L7" s="2840"/>
      <c r="M7" s="2840"/>
      <c r="N7" s="2840"/>
      <c r="O7" s="2869"/>
      <c r="P7" s="2859"/>
      <c r="Q7" s="2835"/>
      <c r="R7" s="2838"/>
    </row>
    <row r="8" spans="2:19" ht="12.75" customHeight="1">
      <c r="B8" s="2854"/>
      <c r="C8" s="2855"/>
      <c r="D8" s="2870" t="s">
        <v>624</v>
      </c>
      <c r="E8" s="2842"/>
      <c r="F8" s="2842"/>
      <c r="G8" s="2842"/>
      <c r="H8" s="2842"/>
      <c r="I8" s="2842"/>
      <c r="J8" s="2818" t="s">
        <v>324</v>
      </c>
      <c r="K8" s="2821" t="s">
        <v>625</v>
      </c>
      <c r="L8" s="2821"/>
      <c r="M8" s="2821"/>
      <c r="N8" s="2821"/>
      <c r="O8" s="2843" t="s">
        <v>325</v>
      </c>
      <c r="P8" s="2859"/>
      <c r="Q8" s="2835"/>
      <c r="R8" s="2838"/>
    </row>
    <row r="9" spans="2:19" ht="12.75" customHeight="1">
      <c r="B9" s="2854"/>
      <c r="C9" s="2855"/>
      <c r="D9" s="389" t="s">
        <v>4</v>
      </c>
      <c r="E9" s="389" t="s">
        <v>5</v>
      </c>
      <c r="F9" s="389" t="s">
        <v>6</v>
      </c>
      <c r="G9" s="387" t="s">
        <v>8</v>
      </c>
      <c r="H9" s="387" t="s">
        <v>7</v>
      </c>
      <c r="I9" s="1484" t="s">
        <v>9</v>
      </c>
      <c r="J9" s="2819"/>
      <c r="K9" s="425" t="s">
        <v>4</v>
      </c>
      <c r="L9" s="389" t="s">
        <v>5</v>
      </c>
      <c r="M9" s="389" t="s">
        <v>6</v>
      </c>
      <c r="N9" s="1484" t="s">
        <v>8</v>
      </c>
      <c r="O9" s="2844"/>
      <c r="P9" s="2859"/>
      <c r="Q9" s="2835"/>
      <c r="R9" s="2838"/>
    </row>
    <row r="10" spans="2:19" ht="12.75" customHeight="1">
      <c r="B10" s="2854"/>
      <c r="C10" s="2855"/>
      <c r="D10" s="2873" t="s">
        <v>626</v>
      </c>
      <c r="E10" s="2846"/>
      <c r="F10" s="2846"/>
      <c r="G10" s="2846"/>
      <c r="H10" s="2846"/>
      <c r="I10" s="2847"/>
      <c r="J10" s="2819"/>
      <c r="K10" s="2846" t="s">
        <v>626</v>
      </c>
      <c r="L10" s="2846"/>
      <c r="M10" s="2846"/>
      <c r="N10" s="2847"/>
      <c r="O10" s="2844"/>
      <c r="P10" s="2859"/>
      <c r="Q10" s="2835"/>
      <c r="R10" s="2838"/>
    </row>
    <row r="11" spans="2:19" ht="12.75" customHeight="1">
      <c r="B11" s="2854"/>
      <c r="C11" s="2855"/>
      <c r="D11" s="1536">
        <f>'kalendarz  A'!$F$30</f>
        <v>24</v>
      </c>
      <c r="E11" s="1536">
        <f>'kalendarz  A'!$F$30</f>
        <v>24</v>
      </c>
      <c r="F11" s="1536">
        <f>'kalendarz  A'!$F$30</f>
        <v>24</v>
      </c>
      <c r="G11" s="1536">
        <f>'kalendarz  A'!$F$30</f>
        <v>24</v>
      </c>
      <c r="H11" s="1536">
        <f>'kalendarz  A'!$F$30</f>
        <v>24</v>
      </c>
      <c r="I11" s="1536">
        <f>'kalendarz  A'!$F$31</f>
        <v>9</v>
      </c>
      <c r="J11" s="2819"/>
      <c r="K11" s="1536">
        <f>'kalendarz  A'!$F$30</f>
        <v>24</v>
      </c>
      <c r="L11" s="1536">
        <f>'kalendarz  A'!$F$30</f>
        <v>24</v>
      </c>
      <c r="M11" s="1536">
        <f>'kalendarz  A'!$F$30</f>
        <v>24</v>
      </c>
      <c r="N11" s="1536">
        <f>'kalendarz  A'!$F$31</f>
        <v>9</v>
      </c>
      <c r="O11" s="2844"/>
      <c r="P11" s="2859"/>
      <c r="Q11" s="2835"/>
      <c r="R11" s="2838"/>
    </row>
    <row r="12" spans="2:19" ht="16.5" customHeight="1" thickBot="1">
      <c r="B12" s="2856"/>
      <c r="C12" s="2857"/>
      <c r="D12" s="2874" t="s">
        <v>623</v>
      </c>
      <c r="E12" s="2848"/>
      <c r="F12" s="2848"/>
      <c r="G12" s="2848"/>
      <c r="H12" s="2848"/>
      <c r="I12" s="2849"/>
      <c r="J12" s="2871"/>
      <c r="K12" s="2848" t="s">
        <v>623</v>
      </c>
      <c r="L12" s="2848"/>
      <c r="M12" s="2848"/>
      <c r="N12" s="2849"/>
      <c r="O12" s="2872"/>
      <c r="P12" s="2863"/>
      <c r="Q12" s="2865"/>
      <c r="R12" s="2867"/>
    </row>
    <row r="13" spans="2:19" ht="23.25" customHeight="1" thickBot="1">
      <c r="B13" s="393"/>
      <c r="C13" s="426" t="s">
        <v>662</v>
      </c>
      <c r="D13" s="802">
        <f t="shared" ref="D13:I13" si="0">D14+D28+D36</f>
        <v>0</v>
      </c>
      <c r="E13" s="802">
        <f t="shared" si="0"/>
        <v>0</v>
      </c>
      <c r="F13" s="802">
        <f t="shared" si="0"/>
        <v>0</v>
      </c>
      <c r="G13" s="802">
        <f t="shared" si="0"/>
        <v>0</v>
      </c>
      <c r="H13" s="802">
        <f t="shared" si="0"/>
        <v>0</v>
      </c>
      <c r="I13" s="802">
        <f t="shared" si="0"/>
        <v>0</v>
      </c>
      <c r="J13" s="847">
        <f>SUM(D13:I13)</f>
        <v>0</v>
      </c>
      <c r="K13" s="802">
        <f>K14+K28+K36</f>
        <v>0</v>
      </c>
      <c r="L13" s="802">
        <f>L14+L28+L36</f>
        <v>0</v>
      </c>
      <c r="M13" s="802">
        <f>M14+M28+M36</f>
        <v>0</v>
      </c>
      <c r="N13" s="802">
        <f>N14+N28+N36</f>
        <v>0</v>
      </c>
      <c r="O13" s="988">
        <f>SUM(K13:N13)</f>
        <v>0</v>
      </c>
      <c r="P13" s="1508">
        <f>O13+J13</f>
        <v>0</v>
      </c>
      <c r="Q13" s="966">
        <f>Q14+Q28+Q36</f>
        <v>0</v>
      </c>
      <c r="R13" s="394"/>
      <c r="S13" s="527"/>
    </row>
    <row r="14" spans="2:19" ht="19.5" customHeight="1">
      <c r="B14" s="1259"/>
      <c r="C14" s="1260" t="s">
        <v>658</v>
      </c>
      <c r="D14" s="1261">
        <f t="shared" ref="D14:I14" si="1">SUM(D15:D27)</f>
        <v>0</v>
      </c>
      <c r="E14" s="1261">
        <f t="shared" si="1"/>
        <v>0</v>
      </c>
      <c r="F14" s="1261">
        <f t="shared" si="1"/>
        <v>0</v>
      </c>
      <c r="G14" s="1261">
        <f t="shared" si="1"/>
        <v>0</v>
      </c>
      <c r="H14" s="1261">
        <f t="shared" si="1"/>
        <v>0</v>
      </c>
      <c r="I14" s="1262">
        <f t="shared" si="1"/>
        <v>0</v>
      </c>
      <c r="J14" s="1263">
        <f>SUM(D14:I14)</f>
        <v>0</v>
      </c>
      <c r="K14" s="1261">
        <f>SUM(K15:K27)</f>
        <v>0</v>
      </c>
      <c r="L14" s="1261">
        <f>SUM(L15:L27)</f>
        <v>0</v>
      </c>
      <c r="M14" s="1261">
        <f>SUM(M15:M27)</f>
        <v>0</v>
      </c>
      <c r="N14" s="1261">
        <f>SUM(N15:N27)</f>
        <v>0</v>
      </c>
      <c r="O14" s="1263">
        <f t="shared" ref="O14:O34" si="2">SUM(K14:N14)</f>
        <v>0</v>
      </c>
      <c r="P14" s="1281">
        <f>J14+O14</f>
        <v>0</v>
      </c>
      <c r="Q14" s="971">
        <f>G14*$G$11+H14*$H$11+I14*$I$11+L14*$L$11+M14*$M$11+N14*$N$11+K14*$K$11+D14*$D$11+E14*$E$11+F14*$F$11</f>
        <v>0</v>
      </c>
      <c r="R14" s="1513"/>
      <c r="S14" s="1224"/>
    </row>
    <row r="15" spans="2:19" s="79" customFormat="1" ht="14.1" customHeight="1">
      <c r="B15" s="781">
        <v>1</v>
      </c>
      <c r="C15" s="1180" t="s">
        <v>321</v>
      </c>
      <c r="D15" s="1130"/>
      <c r="E15" s="815"/>
      <c r="F15" s="815"/>
      <c r="G15" s="816"/>
      <c r="H15" s="816"/>
      <c r="I15" s="818"/>
      <c r="J15" s="1148">
        <f t="shared" ref="J15:J26" si="3">SUM(D15:I15)</f>
        <v>0</v>
      </c>
      <c r="K15" s="818"/>
      <c r="L15" s="818"/>
      <c r="M15" s="818"/>
      <c r="N15" s="832"/>
      <c r="O15" s="1129">
        <f t="shared" si="2"/>
        <v>0</v>
      </c>
      <c r="P15" s="961">
        <f>J15+O15</f>
        <v>0</v>
      </c>
      <c r="Q15" s="962">
        <f>G15*$G$11+H15*$H$11+I15*$I$11+L15*$L$11+M15*$M$11+N15*$N$11+K15*$K$11+D15*$D$11+E15*$E$11+F15*$F$11</f>
        <v>0</v>
      </c>
      <c r="R15" s="1514"/>
      <c r="S15" s="1224"/>
    </row>
    <row r="16" spans="2:19" s="79" customFormat="1" ht="14.1" customHeight="1">
      <c r="B16" s="789">
        <v>2</v>
      </c>
      <c r="C16" s="1181" t="s">
        <v>712</v>
      </c>
      <c r="D16" s="1131"/>
      <c r="E16" s="819"/>
      <c r="F16" s="819"/>
      <c r="G16" s="820"/>
      <c r="H16" s="820"/>
      <c r="I16" s="822"/>
      <c r="J16" s="952">
        <f t="shared" si="3"/>
        <v>0</v>
      </c>
      <c r="K16" s="822"/>
      <c r="L16" s="822"/>
      <c r="M16" s="822"/>
      <c r="N16" s="915"/>
      <c r="O16" s="805">
        <f t="shared" si="2"/>
        <v>0</v>
      </c>
      <c r="P16" s="963">
        <f t="shared" ref="P16:P47" si="4">J16+O16</f>
        <v>0</v>
      </c>
      <c r="Q16" s="964">
        <f t="shared" ref="Q16:Q47" si="5">G16*$G$11+H16*$H$11+I16*$I$11+L16*$L$11+M16*$M$11+N16*$N$11+K16*$K$11+D16*$D$11+E16*$E$11+F16*$F$11</f>
        <v>0</v>
      </c>
      <c r="R16" s="397"/>
      <c r="S16" s="527"/>
    </row>
    <row r="17" spans="2:19" s="79" customFormat="1" ht="14.1" customHeight="1">
      <c r="B17" s="789">
        <v>3</v>
      </c>
      <c r="C17" s="1181" t="s">
        <v>659</v>
      </c>
      <c r="D17" s="1131"/>
      <c r="E17" s="819"/>
      <c r="F17" s="819"/>
      <c r="G17" s="820"/>
      <c r="H17" s="820"/>
      <c r="I17" s="822"/>
      <c r="J17" s="952">
        <f t="shared" si="3"/>
        <v>0</v>
      </c>
      <c r="K17" s="822"/>
      <c r="L17" s="822"/>
      <c r="M17" s="822"/>
      <c r="N17" s="915"/>
      <c r="O17" s="805">
        <f t="shared" si="2"/>
        <v>0</v>
      </c>
      <c r="P17" s="963">
        <f t="shared" si="4"/>
        <v>0</v>
      </c>
      <c r="Q17" s="964">
        <f t="shared" si="5"/>
        <v>0</v>
      </c>
      <c r="R17" s="397"/>
      <c r="S17" s="527"/>
    </row>
    <row r="18" spans="2:19" s="79" customFormat="1" ht="14.1" customHeight="1">
      <c r="B18" s="789">
        <v>4</v>
      </c>
      <c r="C18" s="1181" t="s">
        <v>673</v>
      </c>
      <c r="D18" s="1131"/>
      <c r="E18" s="819"/>
      <c r="F18" s="819"/>
      <c r="G18" s="820"/>
      <c r="H18" s="820"/>
      <c r="I18" s="822"/>
      <c r="J18" s="952">
        <f t="shared" si="3"/>
        <v>0</v>
      </c>
      <c r="K18" s="822"/>
      <c r="L18" s="822"/>
      <c r="M18" s="822"/>
      <c r="N18" s="915"/>
      <c r="O18" s="805">
        <f t="shared" si="2"/>
        <v>0</v>
      </c>
      <c r="P18" s="963">
        <f t="shared" si="4"/>
        <v>0</v>
      </c>
      <c r="Q18" s="964">
        <f t="shared" si="5"/>
        <v>0</v>
      </c>
      <c r="R18" s="397"/>
      <c r="S18" s="527"/>
    </row>
    <row r="19" spans="2:19" s="79" customFormat="1" ht="14.1" customHeight="1">
      <c r="B19" s="789">
        <v>5</v>
      </c>
      <c r="C19" s="1181" t="s">
        <v>276</v>
      </c>
      <c r="D19" s="1131"/>
      <c r="E19" s="819"/>
      <c r="F19" s="819"/>
      <c r="G19" s="820"/>
      <c r="H19" s="820"/>
      <c r="I19" s="822"/>
      <c r="J19" s="952">
        <f t="shared" si="3"/>
        <v>0</v>
      </c>
      <c r="K19" s="822"/>
      <c r="L19" s="822"/>
      <c r="M19" s="822"/>
      <c r="N19" s="915"/>
      <c r="O19" s="805">
        <f t="shared" si="2"/>
        <v>0</v>
      </c>
      <c r="P19" s="963">
        <f t="shared" si="4"/>
        <v>0</v>
      </c>
      <c r="Q19" s="964">
        <f t="shared" si="5"/>
        <v>0</v>
      </c>
      <c r="R19" s="397"/>
      <c r="S19" s="527"/>
    </row>
    <row r="20" spans="2:19" s="79" customFormat="1" ht="14.1" customHeight="1">
      <c r="B20" s="789">
        <v>6</v>
      </c>
      <c r="C20" s="1181" t="s">
        <v>285</v>
      </c>
      <c r="D20" s="1131"/>
      <c r="E20" s="819"/>
      <c r="F20" s="819"/>
      <c r="G20" s="820"/>
      <c r="H20" s="820"/>
      <c r="I20" s="822"/>
      <c r="J20" s="952">
        <f t="shared" si="3"/>
        <v>0</v>
      </c>
      <c r="K20" s="822"/>
      <c r="L20" s="822"/>
      <c r="M20" s="822"/>
      <c r="N20" s="915"/>
      <c r="O20" s="805">
        <f t="shared" si="2"/>
        <v>0</v>
      </c>
      <c r="P20" s="963">
        <f t="shared" si="4"/>
        <v>0</v>
      </c>
      <c r="Q20" s="964">
        <f t="shared" si="5"/>
        <v>0</v>
      </c>
      <c r="R20" s="397"/>
      <c r="S20" s="527"/>
    </row>
    <row r="21" spans="2:19" s="79" customFormat="1" ht="14.1" customHeight="1">
      <c r="B21" s="789">
        <v>7</v>
      </c>
      <c r="C21" s="1181" t="s">
        <v>667</v>
      </c>
      <c r="D21" s="1131"/>
      <c r="E21" s="819"/>
      <c r="F21" s="819"/>
      <c r="G21" s="820"/>
      <c r="H21" s="820"/>
      <c r="I21" s="822"/>
      <c r="J21" s="952">
        <f t="shared" si="3"/>
        <v>0</v>
      </c>
      <c r="K21" s="822"/>
      <c r="L21" s="822"/>
      <c r="M21" s="822"/>
      <c r="N21" s="915"/>
      <c r="O21" s="805">
        <f t="shared" si="2"/>
        <v>0</v>
      </c>
      <c r="P21" s="963">
        <f t="shared" si="4"/>
        <v>0</v>
      </c>
      <c r="Q21" s="964">
        <f t="shared" si="5"/>
        <v>0</v>
      </c>
      <c r="R21" s="397"/>
      <c r="S21" s="527"/>
    </row>
    <row r="22" spans="2:19" s="79" customFormat="1" ht="14.1" customHeight="1">
      <c r="B22" s="780">
        <v>8</v>
      </c>
      <c r="C22" s="1181" t="s">
        <v>674</v>
      </c>
      <c r="D22" s="1131"/>
      <c r="E22" s="819"/>
      <c r="F22" s="819"/>
      <c r="G22" s="820"/>
      <c r="H22" s="820"/>
      <c r="I22" s="822"/>
      <c r="J22" s="952">
        <f t="shared" si="3"/>
        <v>0</v>
      </c>
      <c r="K22" s="822"/>
      <c r="L22" s="822"/>
      <c r="M22" s="822"/>
      <c r="N22" s="915"/>
      <c r="O22" s="805">
        <f t="shared" si="2"/>
        <v>0</v>
      </c>
      <c r="P22" s="963">
        <f t="shared" si="4"/>
        <v>0</v>
      </c>
      <c r="Q22" s="964">
        <f t="shared" si="5"/>
        <v>0</v>
      </c>
      <c r="R22" s="397"/>
      <c r="S22" s="527"/>
    </row>
    <row r="23" spans="2:19" s="79" customFormat="1" ht="14.1" customHeight="1">
      <c r="B23" s="780">
        <v>9</v>
      </c>
      <c r="C23" s="1181" t="s">
        <v>478</v>
      </c>
      <c r="D23" s="1131"/>
      <c r="E23" s="819"/>
      <c r="F23" s="819"/>
      <c r="G23" s="820"/>
      <c r="H23" s="820"/>
      <c r="I23" s="822"/>
      <c r="J23" s="952">
        <f t="shared" ref="J23" si="6">SUM(D23:I23)</f>
        <v>0</v>
      </c>
      <c r="K23" s="822"/>
      <c r="L23" s="822"/>
      <c r="M23" s="822"/>
      <c r="N23" s="915"/>
      <c r="O23" s="805">
        <f t="shared" ref="O23" si="7">SUM(K23:N23)</f>
        <v>0</v>
      </c>
      <c r="P23" s="963">
        <f t="shared" ref="P23" si="8">J23+O23</f>
        <v>0</v>
      </c>
      <c r="Q23" s="964">
        <f t="shared" ref="Q23" si="9">G23*$G$11+H23*$H$11+I23*$I$11+L23*$L$11+M23*$M$11+N23*$N$11+K23*$K$11+D23*$D$11+E23*$E$11+F23*$F$11</f>
        <v>0</v>
      </c>
      <c r="R23" s="397"/>
      <c r="S23" s="527"/>
    </row>
    <row r="24" spans="2:19" s="79" customFormat="1" ht="14.1" customHeight="1">
      <c r="B24" s="780">
        <v>10</v>
      </c>
      <c r="C24" s="1248" t="s">
        <v>665</v>
      </c>
      <c r="D24" s="1131"/>
      <c r="E24" s="819"/>
      <c r="F24" s="819"/>
      <c r="G24" s="820"/>
      <c r="H24" s="820"/>
      <c r="I24" s="822"/>
      <c r="J24" s="952">
        <f t="shared" si="3"/>
        <v>0</v>
      </c>
      <c r="K24" s="822"/>
      <c r="L24" s="822"/>
      <c r="M24" s="822"/>
      <c r="N24" s="915"/>
      <c r="O24" s="805">
        <f t="shared" si="2"/>
        <v>0</v>
      </c>
      <c r="P24" s="963">
        <f t="shared" si="4"/>
        <v>0</v>
      </c>
      <c r="Q24" s="964">
        <f t="shared" si="5"/>
        <v>0</v>
      </c>
      <c r="R24" s="397"/>
      <c r="S24" s="527"/>
    </row>
    <row r="25" spans="2:19" s="79" customFormat="1" ht="14.1" customHeight="1">
      <c r="B25" s="780">
        <v>11</v>
      </c>
      <c r="C25" s="1181" t="s">
        <v>274</v>
      </c>
      <c r="D25" s="1131"/>
      <c r="E25" s="819"/>
      <c r="F25" s="819"/>
      <c r="G25" s="820"/>
      <c r="H25" s="820"/>
      <c r="I25" s="822"/>
      <c r="J25" s="805">
        <f t="shared" si="3"/>
        <v>0</v>
      </c>
      <c r="K25" s="822"/>
      <c r="L25" s="822"/>
      <c r="M25" s="822"/>
      <c r="N25" s="915"/>
      <c r="O25" s="805">
        <f t="shared" si="2"/>
        <v>0</v>
      </c>
      <c r="P25" s="963">
        <f t="shared" si="4"/>
        <v>0</v>
      </c>
      <c r="Q25" s="964">
        <f>G25*$G$11+H25*$H$11+I25*$I$11+L25*$L$11+M25*$M$11+N25*$N$11+K25*$K$11+D25*$D$11+E25*$E$11+F25*$F$11</f>
        <v>0</v>
      </c>
      <c r="R25" s="397"/>
      <c r="S25" s="527"/>
    </row>
    <row r="26" spans="2:19" s="79" customFormat="1" ht="14.1" customHeight="1">
      <c r="B26" s="780">
        <v>12</v>
      </c>
      <c r="C26" s="1181" t="s">
        <v>538</v>
      </c>
      <c r="D26" s="1131"/>
      <c r="E26" s="819"/>
      <c r="F26" s="819"/>
      <c r="G26" s="820"/>
      <c r="H26" s="820"/>
      <c r="I26" s="820"/>
      <c r="J26" s="805">
        <f t="shared" si="3"/>
        <v>0</v>
      </c>
      <c r="K26" s="926"/>
      <c r="L26" s="822"/>
      <c r="M26" s="822"/>
      <c r="N26" s="915"/>
      <c r="O26" s="805">
        <f t="shared" si="2"/>
        <v>0</v>
      </c>
      <c r="P26" s="963">
        <f t="shared" si="4"/>
        <v>0</v>
      </c>
      <c r="Q26" s="964">
        <f t="shared" si="5"/>
        <v>0</v>
      </c>
      <c r="R26" s="233"/>
      <c r="S26" s="527"/>
    </row>
    <row r="27" spans="2:19" s="79" customFormat="1" ht="14.1" customHeight="1" thickBot="1">
      <c r="B27" s="796">
        <v>13</v>
      </c>
      <c r="C27" s="1182" t="s">
        <v>529</v>
      </c>
      <c r="D27" s="1283"/>
      <c r="E27" s="1284"/>
      <c r="F27" s="1284"/>
      <c r="G27" s="836"/>
      <c r="H27" s="836"/>
      <c r="I27" s="836"/>
      <c r="J27" s="813">
        <f>SUM(D27:I27)</f>
        <v>0</v>
      </c>
      <c r="K27" s="929"/>
      <c r="L27" s="834"/>
      <c r="M27" s="834"/>
      <c r="N27" s="835"/>
      <c r="O27" s="813">
        <f t="shared" si="2"/>
        <v>0</v>
      </c>
      <c r="P27" s="965">
        <f t="shared" si="4"/>
        <v>0</v>
      </c>
      <c r="Q27" s="991">
        <f t="shared" si="5"/>
        <v>0</v>
      </c>
      <c r="R27" s="1280"/>
      <c r="S27" s="527"/>
    </row>
    <row r="28" spans="2:19" s="79" customFormat="1" ht="19.5" customHeight="1">
      <c r="B28" s="1273"/>
      <c r="C28" s="1274" t="s">
        <v>554</v>
      </c>
      <c r="D28" s="1275">
        <f t="shared" ref="D28:I28" si="10">SUM(D29:D35)</f>
        <v>0</v>
      </c>
      <c r="E28" s="1275">
        <f t="shared" si="10"/>
        <v>0</v>
      </c>
      <c r="F28" s="1275">
        <f t="shared" si="10"/>
        <v>0</v>
      </c>
      <c r="G28" s="1275">
        <f t="shared" si="10"/>
        <v>0</v>
      </c>
      <c r="H28" s="1275">
        <f t="shared" si="10"/>
        <v>0</v>
      </c>
      <c r="I28" s="1276">
        <f t="shared" si="10"/>
        <v>0</v>
      </c>
      <c r="J28" s="1277">
        <f>SUM(D28:I28)</f>
        <v>0</v>
      </c>
      <c r="K28" s="1275">
        <f>SUM(K29:K35)</f>
        <v>0</v>
      </c>
      <c r="L28" s="1275">
        <f>SUM(L29:L35)</f>
        <v>0</v>
      </c>
      <c r="M28" s="1275">
        <f>SUM(M29:M35)</f>
        <v>0</v>
      </c>
      <c r="N28" s="1275">
        <f>SUM(N29:N35)</f>
        <v>0</v>
      </c>
      <c r="O28" s="1277">
        <f t="shared" si="2"/>
        <v>0</v>
      </c>
      <c r="P28" s="1282">
        <f t="shared" si="4"/>
        <v>0</v>
      </c>
      <c r="Q28" s="992">
        <f>G28*$G$11+H28*$H$11+I28*$I$11+L28*$L$11+M28*$M$11+N28*$N$11+K28*$K$11+D28*$D$11+E28*$E$11+F28*$F$11</f>
        <v>0</v>
      </c>
      <c r="R28" s="924"/>
      <c r="S28" s="527"/>
    </row>
    <row r="29" spans="2:19" s="79" customFormat="1" ht="14.1" customHeight="1">
      <c r="B29" s="947"/>
      <c r="C29" s="1134"/>
      <c r="D29" s="819"/>
      <c r="E29" s="819"/>
      <c r="F29" s="819"/>
      <c r="G29" s="820"/>
      <c r="H29" s="820"/>
      <c r="I29" s="915"/>
      <c r="J29" s="807">
        <f t="shared" ref="J29:J35" si="11">SUM(D29:I29)</f>
        <v>0</v>
      </c>
      <c r="K29" s="926"/>
      <c r="L29" s="822"/>
      <c r="M29" s="822"/>
      <c r="N29" s="915"/>
      <c r="O29" s="807">
        <f t="shared" si="2"/>
        <v>0</v>
      </c>
      <c r="P29" s="1135">
        <f t="shared" si="4"/>
        <v>0</v>
      </c>
      <c r="Q29" s="989">
        <f t="shared" si="5"/>
        <v>0</v>
      </c>
      <c r="R29" s="397"/>
      <c r="S29" s="527"/>
    </row>
    <row r="30" spans="2:19" s="79" customFormat="1" ht="14.1" customHeight="1">
      <c r="B30" s="947"/>
      <c r="C30" s="1134"/>
      <c r="D30" s="819"/>
      <c r="E30" s="819"/>
      <c r="F30" s="819"/>
      <c r="G30" s="820"/>
      <c r="H30" s="820"/>
      <c r="I30" s="915"/>
      <c r="J30" s="805">
        <f t="shared" si="11"/>
        <v>0</v>
      </c>
      <c r="K30" s="926"/>
      <c r="L30" s="822"/>
      <c r="M30" s="822"/>
      <c r="N30" s="915"/>
      <c r="O30" s="805">
        <f t="shared" si="2"/>
        <v>0</v>
      </c>
      <c r="P30" s="963">
        <f t="shared" si="4"/>
        <v>0</v>
      </c>
      <c r="Q30" s="964">
        <f t="shared" si="5"/>
        <v>0</v>
      </c>
      <c r="R30" s="397"/>
      <c r="S30" s="527"/>
    </row>
    <row r="31" spans="2:19" s="79" customFormat="1" ht="14.1" customHeight="1">
      <c r="B31" s="947"/>
      <c r="C31" s="1134"/>
      <c r="D31" s="819"/>
      <c r="E31" s="819"/>
      <c r="F31" s="819"/>
      <c r="G31" s="820"/>
      <c r="H31" s="820"/>
      <c r="I31" s="915"/>
      <c r="J31" s="805">
        <f t="shared" si="11"/>
        <v>0</v>
      </c>
      <c r="K31" s="926"/>
      <c r="L31" s="822"/>
      <c r="M31" s="822"/>
      <c r="N31" s="915"/>
      <c r="O31" s="805">
        <f t="shared" si="2"/>
        <v>0</v>
      </c>
      <c r="P31" s="963">
        <f t="shared" si="4"/>
        <v>0</v>
      </c>
      <c r="Q31" s="964">
        <f t="shared" si="5"/>
        <v>0</v>
      </c>
      <c r="R31" s="397"/>
      <c r="S31" s="527"/>
    </row>
    <row r="32" spans="2:19" ht="14.1" customHeight="1">
      <c r="B32" s="947"/>
      <c r="C32" s="935"/>
      <c r="D32" s="822"/>
      <c r="E32" s="822"/>
      <c r="F32" s="822"/>
      <c r="G32" s="822"/>
      <c r="H32" s="822"/>
      <c r="I32" s="915"/>
      <c r="J32" s="805">
        <f t="shared" si="11"/>
        <v>0</v>
      </c>
      <c r="K32" s="926"/>
      <c r="L32" s="822"/>
      <c r="M32" s="822"/>
      <c r="N32" s="915"/>
      <c r="O32" s="805">
        <f t="shared" si="2"/>
        <v>0</v>
      </c>
      <c r="P32" s="963">
        <f t="shared" si="4"/>
        <v>0</v>
      </c>
      <c r="Q32" s="964">
        <f t="shared" si="5"/>
        <v>0</v>
      </c>
      <c r="R32" s="233"/>
      <c r="S32" s="527"/>
    </row>
    <row r="33" spans="2:19" ht="14.1" customHeight="1">
      <c r="B33" s="936"/>
      <c r="C33" s="791"/>
      <c r="D33" s="825"/>
      <c r="E33" s="825"/>
      <c r="F33" s="825"/>
      <c r="G33" s="825"/>
      <c r="H33" s="825"/>
      <c r="I33" s="915"/>
      <c r="J33" s="805">
        <f t="shared" si="11"/>
        <v>0</v>
      </c>
      <c r="K33" s="928"/>
      <c r="L33" s="825"/>
      <c r="M33" s="825"/>
      <c r="N33" s="833"/>
      <c r="O33" s="805">
        <f t="shared" si="2"/>
        <v>0</v>
      </c>
      <c r="P33" s="963">
        <f t="shared" si="4"/>
        <v>0</v>
      </c>
      <c r="Q33" s="964">
        <f t="shared" si="5"/>
        <v>0</v>
      </c>
      <c r="R33" s="231"/>
      <c r="S33" s="527"/>
    </row>
    <row r="34" spans="2:19" ht="14.1" customHeight="1">
      <c r="B34" s="936"/>
      <c r="C34" s="791"/>
      <c r="D34" s="825"/>
      <c r="E34" s="825"/>
      <c r="F34" s="825"/>
      <c r="G34" s="825"/>
      <c r="H34" s="825"/>
      <c r="I34" s="915"/>
      <c r="J34" s="805">
        <f t="shared" si="11"/>
        <v>0</v>
      </c>
      <c r="K34" s="928"/>
      <c r="L34" s="825"/>
      <c r="M34" s="825"/>
      <c r="N34" s="833"/>
      <c r="O34" s="805">
        <f t="shared" si="2"/>
        <v>0</v>
      </c>
      <c r="P34" s="963">
        <f t="shared" si="4"/>
        <v>0</v>
      </c>
      <c r="Q34" s="964">
        <f t="shared" si="5"/>
        <v>0</v>
      </c>
      <c r="R34" s="231"/>
      <c r="S34" s="527"/>
    </row>
    <row r="35" spans="2:19" ht="14.1" customHeight="1" thickBot="1">
      <c r="B35" s="948"/>
      <c r="C35" s="793"/>
      <c r="D35" s="834"/>
      <c r="E35" s="834"/>
      <c r="F35" s="834"/>
      <c r="G35" s="834"/>
      <c r="H35" s="834"/>
      <c r="I35" s="835"/>
      <c r="J35" s="813">
        <f t="shared" si="11"/>
        <v>0</v>
      </c>
      <c r="K35" s="929"/>
      <c r="L35" s="834"/>
      <c r="M35" s="834"/>
      <c r="N35" s="835"/>
      <c r="O35" s="813">
        <f>SUM(K35:N35)</f>
        <v>0</v>
      </c>
      <c r="P35" s="965">
        <f t="shared" si="4"/>
        <v>0</v>
      </c>
      <c r="Q35" s="991">
        <f t="shared" si="5"/>
        <v>0</v>
      </c>
      <c r="R35" s="246"/>
      <c r="S35" s="527"/>
    </row>
    <row r="36" spans="2:19" ht="21.75" customHeight="1">
      <c r="B36" s="1509"/>
      <c r="C36" s="1510" t="s">
        <v>709</v>
      </c>
      <c r="D36" s="1275">
        <f t="shared" ref="D36:N36" si="12">SUM(D37:D47)</f>
        <v>0</v>
      </c>
      <c r="E36" s="1275">
        <f t="shared" si="12"/>
        <v>0</v>
      </c>
      <c r="F36" s="1275">
        <f t="shared" si="12"/>
        <v>0</v>
      </c>
      <c r="G36" s="1275">
        <f t="shared" si="12"/>
        <v>0</v>
      </c>
      <c r="H36" s="1275">
        <f t="shared" si="12"/>
        <v>0</v>
      </c>
      <c r="I36" s="1275">
        <f t="shared" si="12"/>
        <v>0</v>
      </c>
      <c r="J36" s="1275">
        <f t="shared" si="12"/>
        <v>0</v>
      </c>
      <c r="K36" s="1275">
        <f t="shared" si="12"/>
        <v>0</v>
      </c>
      <c r="L36" s="1275">
        <f t="shared" si="12"/>
        <v>0</v>
      </c>
      <c r="M36" s="1275">
        <f t="shared" si="12"/>
        <v>0</v>
      </c>
      <c r="N36" s="1275">
        <f t="shared" si="12"/>
        <v>0</v>
      </c>
      <c r="O36" s="850">
        <f>SUM(K36:N36)</f>
        <v>0</v>
      </c>
      <c r="P36" s="1282">
        <f t="shared" si="4"/>
        <v>0</v>
      </c>
      <c r="Q36" s="1511">
        <f t="shared" si="5"/>
        <v>0</v>
      </c>
      <c r="R36" s="1512"/>
    </row>
    <row r="37" spans="2:19">
      <c r="B37" s="947"/>
      <c r="C37" s="1134"/>
      <c r="D37" s="819"/>
      <c r="E37" s="819"/>
      <c r="F37" s="819"/>
      <c r="G37" s="820"/>
      <c r="H37" s="820"/>
      <c r="I37" s="915"/>
      <c r="J37" s="807">
        <f t="shared" ref="J37:J47" si="13">SUM(D37:I37)</f>
        <v>0</v>
      </c>
      <c r="K37" s="926"/>
      <c r="L37" s="822"/>
      <c r="M37" s="822"/>
      <c r="N37" s="915"/>
      <c r="O37" s="807">
        <f t="shared" ref="O37:O47" si="14">SUM(K37:N37)</f>
        <v>0</v>
      </c>
      <c r="P37" s="1135">
        <f t="shared" si="4"/>
        <v>0</v>
      </c>
      <c r="Q37" s="989">
        <f t="shared" si="5"/>
        <v>0</v>
      </c>
      <c r="R37" s="397"/>
    </row>
    <row r="38" spans="2:19" ht="12" customHeight="1">
      <c r="B38" s="947"/>
      <c r="C38" s="935"/>
      <c r="D38" s="822"/>
      <c r="E38" s="822"/>
      <c r="F38" s="822"/>
      <c r="G38" s="822"/>
      <c r="H38" s="822"/>
      <c r="I38" s="915"/>
      <c r="J38" s="805">
        <f t="shared" si="13"/>
        <v>0</v>
      </c>
      <c r="K38" s="926"/>
      <c r="L38" s="822"/>
      <c r="M38" s="822"/>
      <c r="N38" s="915"/>
      <c r="O38" s="805">
        <f t="shared" si="14"/>
        <v>0</v>
      </c>
      <c r="P38" s="963">
        <f t="shared" si="4"/>
        <v>0</v>
      </c>
      <c r="Q38" s="964">
        <f t="shared" si="5"/>
        <v>0</v>
      </c>
      <c r="R38" s="233"/>
    </row>
    <row r="39" spans="2:19" ht="12" customHeight="1">
      <c r="B39" s="947"/>
      <c r="C39" s="935"/>
      <c r="D39" s="822"/>
      <c r="E39" s="822"/>
      <c r="F39" s="822"/>
      <c r="G39" s="822"/>
      <c r="H39" s="822"/>
      <c r="I39" s="915"/>
      <c r="J39" s="805">
        <f t="shared" ref="J39:J41" si="15">SUM(D39:I39)</f>
        <v>0</v>
      </c>
      <c r="K39" s="926"/>
      <c r="L39" s="822"/>
      <c r="M39" s="822"/>
      <c r="N39" s="915"/>
      <c r="O39" s="805">
        <f t="shared" ref="O39:O41" si="16">SUM(K39:N39)</f>
        <v>0</v>
      </c>
      <c r="P39" s="963">
        <f t="shared" ref="P39:P41" si="17">J39+O39</f>
        <v>0</v>
      </c>
      <c r="Q39" s="964">
        <f t="shared" ref="Q39:Q41" si="18">G39*$G$11+H39*$H$11+I39*$I$11+L39*$L$11+M39*$M$11+N39*$N$11+K39*$K$11+D39*$D$11+E39*$E$11+F39*$F$11</f>
        <v>0</v>
      </c>
      <c r="R39" s="233"/>
    </row>
    <row r="40" spans="2:19" ht="12" customHeight="1">
      <c r="B40" s="947"/>
      <c r="C40" s="935"/>
      <c r="D40" s="822"/>
      <c r="E40" s="822"/>
      <c r="F40" s="822"/>
      <c r="G40" s="822"/>
      <c r="H40" s="822"/>
      <c r="I40" s="915"/>
      <c r="J40" s="805">
        <f t="shared" si="15"/>
        <v>0</v>
      </c>
      <c r="K40" s="926"/>
      <c r="L40" s="822"/>
      <c r="M40" s="822"/>
      <c r="N40" s="915"/>
      <c r="O40" s="805">
        <f t="shared" si="16"/>
        <v>0</v>
      </c>
      <c r="P40" s="963">
        <f t="shared" si="17"/>
        <v>0</v>
      </c>
      <c r="Q40" s="964">
        <f t="shared" si="18"/>
        <v>0</v>
      </c>
      <c r="R40" s="233"/>
    </row>
    <row r="41" spans="2:19" ht="12" customHeight="1">
      <c r="B41" s="947"/>
      <c r="C41" s="935"/>
      <c r="D41" s="822"/>
      <c r="E41" s="822"/>
      <c r="F41" s="822"/>
      <c r="G41" s="822"/>
      <c r="H41" s="822"/>
      <c r="I41" s="915"/>
      <c r="J41" s="805">
        <f t="shared" si="15"/>
        <v>0</v>
      </c>
      <c r="K41" s="926"/>
      <c r="L41" s="822"/>
      <c r="M41" s="822"/>
      <c r="N41" s="915"/>
      <c r="O41" s="805">
        <f t="shared" si="16"/>
        <v>0</v>
      </c>
      <c r="P41" s="963">
        <f t="shared" si="17"/>
        <v>0</v>
      </c>
      <c r="Q41" s="964">
        <f t="shared" si="18"/>
        <v>0</v>
      </c>
      <c r="R41" s="233"/>
    </row>
    <row r="42" spans="2:19" ht="12" customHeight="1">
      <c r="B42" s="947"/>
      <c r="C42" s="935"/>
      <c r="D42" s="822"/>
      <c r="E42" s="822"/>
      <c r="F42" s="822"/>
      <c r="G42" s="822"/>
      <c r="H42" s="822"/>
      <c r="I42" s="915"/>
      <c r="J42" s="805">
        <f t="shared" si="13"/>
        <v>0</v>
      </c>
      <c r="K42" s="926"/>
      <c r="L42" s="822"/>
      <c r="M42" s="822"/>
      <c r="N42" s="915"/>
      <c r="O42" s="805">
        <f t="shared" si="14"/>
        <v>0</v>
      </c>
      <c r="P42" s="963">
        <f t="shared" si="4"/>
        <v>0</v>
      </c>
      <c r="Q42" s="964">
        <f t="shared" si="5"/>
        <v>0</v>
      </c>
      <c r="R42" s="233"/>
    </row>
    <row r="43" spans="2:19" ht="12" customHeight="1">
      <c r="B43" s="947"/>
      <c r="C43" s="935"/>
      <c r="D43" s="822"/>
      <c r="E43" s="822"/>
      <c r="F43" s="822"/>
      <c r="G43" s="822"/>
      <c r="H43" s="822"/>
      <c r="I43" s="915"/>
      <c r="J43" s="805">
        <f t="shared" si="13"/>
        <v>0</v>
      </c>
      <c r="K43" s="926"/>
      <c r="L43" s="822"/>
      <c r="M43" s="822"/>
      <c r="N43" s="915"/>
      <c r="O43" s="805">
        <f t="shared" si="14"/>
        <v>0</v>
      </c>
      <c r="P43" s="963">
        <f t="shared" si="4"/>
        <v>0</v>
      </c>
      <c r="Q43" s="964">
        <f t="shared" si="5"/>
        <v>0</v>
      </c>
      <c r="R43" s="233"/>
    </row>
    <row r="44" spans="2:19" ht="12" customHeight="1">
      <c r="B44" s="947"/>
      <c r="C44" s="935"/>
      <c r="D44" s="822"/>
      <c r="E44" s="822"/>
      <c r="F44" s="822"/>
      <c r="G44" s="822"/>
      <c r="H44" s="822"/>
      <c r="I44" s="915"/>
      <c r="J44" s="805">
        <f t="shared" si="13"/>
        <v>0</v>
      </c>
      <c r="K44" s="926"/>
      <c r="L44" s="822"/>
      <c r="M44" s="822"/>
      <c r="N44" s="915"/>
      <c r="O44" s="805">
        <f t="shared" si="14"/>
        <v>0</v>
      </c>
      <c r="P44" s="963">
        <f t="shared" si="4"/>
        <v>0</v>
      </c>
      <c r="Q44" s="964">
        <f t="shared" si="5"/>
        <v>0</v>
      </c>
      <c r="R44" s="233"/>
    </row>
    <row r="45" spans="2:19">
      <c r="B45" s="936"/>
      <c r="C45" s="791"/>
      <c r="D45" s="825"/>
      <c r="E45" s="825"/>
      <c r="F45" s="825"/>
      <c r="G45" s="825"/>
      <c r="H45" s="825"/>
      <c r="I45" s="915"/>
      <c r="J45" s="805">
        <f t="shared" si="13"/>
        <v>0</v>
      </c>
      <c r="K45" s="928"/>
      <c r="L45" s="825"/>
      <c r="M45" s="825"/>
      <c r="N45" s="833"/>
      <c r="O45" s="805">
        <f t="shared" si="14"/>
        <v>0</v>
      </c>
      <c r="P45" s="963">
        <f t="shared" si="4"/>
        <v>0</v>
      </c>
      <c r="Q45" s="964">
        <f t="shared" si="5"/>
        <v>0</v>
      </c>
      <c r="R45" s="231"/>
    </row>
    <row r="46" spans="2:19">
      <c r="B46" s="936"/>
      <c r="C46" s="791"/>
      <c r="D46" s="825"/>
      <c r="E46" s="825"/>
      <c r="F46" s="825"/>
      <c r="G46" s="825"/>
      <c r="H46" s="825"/>
      <c r="I46" s="915"/>
      <c r="J46" s="805">
        <f t="shared" si="13"/>
        <v>0</v>
      </c>
      <c r="K46" s="928"/>
      <c r="L46" s="825"/>
      <c r="M46" s="825"/>
      <c r="N46" s="833"/>
      <c r="O46" s="805">
        <f t="shared" si="14"/>
        <v>0</v>
      </c>
      <c r="P46" s="963">
        <f t="shared" si="4"/>
        <v>0</v>
      </c>
      <c r="Q46" s="964">
        <f t="shared" si="5"/>
        <v>0</v>
      </c>
      <c r="R46" s="231"/>
    </row>
    <row r="47" spans="2:19" ht="13.5" thickBot="1">
      <c r="B47" s="948"/>
      <c r="C47" s="793"/>
      <c r="D47" s="834"/>
      <c r="E47" s="834"/>
      <c r="F47" s="834"/>
      <c r="G47" s="834"/>
      <c r="H47" s="834"/>
      <c r="I47" s="835"/>
      <c r="J47" s="813">
        <f t="shared" si="13"/>
        <v>0</v>
      </c>
      <c r="K47" s="929"/>
      <c r="L47" s="834"/>
      <c r="M47" s="834"/>
      <c r="N47" s="835"/>
      <c r="O47" s="813">
        <f t="shared" si="14"/>
        <v>0</v>
      </c>
      <c r="P47" s="965">
        <f t="shared" si="4"/>
        <v>0</v>
      </c>
      <c r="Q47" s="991">
        <f t="shared" si="5"/>
        <v>0</v>
      </c>
      <c r="R47" s="246"/>
    </row>
  </sheetData>
  <sheetProtection algorithmName="SHA-512" hashValue="2sID7OXnzmD/H4/2nDK+gtyPcBqxcgSaEi0RK451oRAqNNM3U4nV6QgMmsbvfgYbfWTHKAdsO5xivLmNY+rhXQ==" saltValue="ksMvyv0pIHcp3Q32hIvcnA==" spinCount="100000" sheet="1" objects="1" scenarios="1" formatRows="0"/>
  <mergeCells count="16">
    <mergeCell ref="Q2:R2"/>
    <mergeCell ref="C3:O3"/>
    <mergeCell ref="B6:C12"/>
    <mergeCell ref="D6:O6"/>
    <mergeCell ref="P6:P12"/>
    <mergeCell ref="Q6:Q12"/>
    <mergeCell ref="R6:R12"/>
    <mergeCell ref="D7:O7"/>
    <mergeCell ref="D8:I8"/>
    <mergeCell ref="J8:J12"/>
    <mergeCell ref="K8:N8"/>
    <mergeCell ref="O8:O12"/>
    <mergeCell ref="D10:I10"/>
    <mergeCell ref="K10:N10"/>
    <mergeCell ref="D12:I12"/>
    <mergeCell ref="K12:N12"/>
  </mergeCells>
  <printOptions horizontalCentered="1"/>
  <pageMargins left="0.74803149606299213" right="0.51181102362204722" top="0.9055118110236221" bottom="0.70866141732283472" header="0.51181102362204722" footer="0.51181102362204722"/>
  <pageSetup paperSize="9" scale="58" orientation="portrait" horizontalDpi="4294967293" verticalDpi="4294967293" r:id="rId1"/>
  <headerFooter alignWithMargins="0">
    <oddFooter>&amp;L&amp;7CEA - arkusz organizacyjny na rok szkolny 2022 /2023   nr teczki: &amp;F</oddFooter>
  </headerFooter>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1B00-000000000000}">
          <x14:formula1>
            <xm:f>słownik!$A$2:$A$148</xm:f>
          </x14:formula1>
          <xm:sqref>C29:C35 C37:C47</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Arkusz22">
    <tabColor rgb="FFFF7C80"/>
    <pageSetUpPr fitToPage="1"/>
  </sheetPr>
  <dimension ref="B1:M50"/>
  <sheetViews>
    <sheetView showGridLines="0" view="pageBreakPreview" zoomScaleNormal="100" zoomScaleSheetLayoutView="100" zoomScalePageLayoutView="120" workbookViewId="0">
      <selection activeCell="C31" sqref="C31"/>
    </sheetView>
  </sheetViews>
  <sheetFormatPr defaultColWidth="9.28515625" defaultRowHeight="12.75"/>
  <cols>
    <col min="1" max="1" width="2.5703125" style="3" customWidth="1"/>
    <col min="2" max="2" width="4.42578125" style="3" customWidth="1"/>
    <col min="3" max="3" width="45.28515625" style="3" customWidth="1"/>
    <col min="4" max="9" width="6" style="3" customWidth="1"/>
    <col min="10" max="10" width="6.7109375" style="3" customWidth="1"/>
    <col min="11" max="11" width="10.28515625" style="3" customWidth="1"/>
    <col min="12" max="12" width="10.5703125" style="3" customWidth="1"/>
    <col min="13" max="13" width="9.28515625" style="3" customWidth="1"/>
    <col min="14" max="16384" width="9.28515625" style="3"/>
  </cols>
  <sheetData>
    <row r="1" spans="2:13" ht="32.25" customHeight="1">
      <c r="B1" s="1728"/>
      <c r="C1" s="1768"/>
      <c r="D1" s="1768"/>
      <c r="E1" s="1768"/>
      <c r="F1" s="1768"/>
      <c r="G1" s="1768"/>
      <c r="H1" s="1768"/>
      <c r="I1" s="1768"/>
      <c r="J1" s="1768"/>
      <c r="K1" s="1772"/>
      <c r="L1" s="1768"/>
    </row>
    <row r="2" spans="2:13" ht="18">
      <c r="B2" s="235"/>
      <c r="C2" s="236" t="str">
        <f>wizyt!C3</f>
        <v>??</v>
      </c>
      <c r="D2" s="236"/>
      <c r="E2" s="236"/>
      <c r="F2" s="236"/>
      <c r="G2" s="236"/>
      <c r="H2" s="236"/>
      <c r="I2" s="236"/>
      <c r="J2" s="236"/>
      <c r="K2" s="2822"/>
      <c r="L2" s="2822"/>
    </row>
    <row r="3" spans="2:13" ht="20.25">
      <c r="B3" s="238"/>
      <c r="C3" s="2823" t="s">
        <v>112</v>
      </c>
      <c r="D3" s="2823"/>
      <c r="E3" s="2823"/>
      <c r="F3" s="2823"/>
      <c r="G3" s="2823"/>
      <c r="H3" s="2823"/>
      <c r="I3" s="2823"/>
      <c r="J3" s="2823"/>
      <c r="K3" s="295" t="str">
        <f>wizyt!H3</f>
        <v>2022/2023</v>
      </c>
      <c r="L3" s="238"/>
    </row>
    <row r="4" spans="2:13" ht="18.75" customHeight="1">
      <c r="B4" s="1174" t="s">
        <v>820</v>
      </c>
      <c r="C4" s="1109"/>
      <c r="D4" s="1109"/>
      <c r="E4" s="1109"/>
      <c r="F4" s="1109" t="s">
        <v>307</v>
      </c>
      <c r="G4" s="1109"/>
      <c r="H4" s="1109"/>
      <c r="I4" s="1109"/>
      <c r="J4" s="1109"/>
      <c r="K4" s="923"/>
      <c r="L4" s="238"/>
    </row>
    <row r="5" spans="2:13" ht="21.75" customHeight="1" thickBot="1">
      <c r="B5" s="1179" t="s">
        <v>675</v>
      </c>
      <c r="C5" s="242"/>
      <c r="D5" s="242"/>
      <c r="E5" s="242"/>
      <c r="F5" s="242"/>
      <c r="G5" s="242"/>
      <c r="H5" s="242"/>
      <c r="I5" s="242"/>
      <c r="J5" s="242"/>
      <c r="K5" s="242"/>
      <c r="L5" s="238"/>
    </row>
    <row r="6" spans="2:13" ht="12.75" customHeight="1">
      <c r="B6" s="2852" t="s">
        <v>226</v>
      </c>
      <c r="C6" s="2853"/>
      <c r="D6" s="2832" t="s">
        <v>287</v>
      </c>
      <c r="E6" s="2832"/>
      <c r="F6" s="2832"/>
      <c r="G6" s="2832"/>
      <c r="H6" s="2832"/>
      <c r="I6" s="2832"/>
      <c r="J6" s="2832"/>
      <c r="K6" s="2834" t="s">
        <v>240</v>
      </c>
      <c r="L6" s="2837" t="s">
        <v>74</v>
      </c>
    </row>
    <row r="7" spans="2:13" ht="12.75" customHeight="1">
      <c r="B7" s="2854"/>
      <c r="C7" s="2855"/>
      <c r="D7" s="2840" t="s">
        <v>25</v>
      </c>
      <c r="E7" s="2840"/>
      <c r="F7" s="2840"/>
      <c r="G7" s="2840"/>
      <c r="H7" s="2840"/>
      <c r="I7" s="2840"/>
      <c r="J7" s="2840"/>
      <c r="K7" s="2835"/>
      <c r="L7" s="2838"/>
    </row>
    <row r="8" spans="2:13" ht="12.75" customHeight="1">
      <c r="B8" s="2854"/>
      <c r="C8" s="2855"/>
      <c r="D8" s="2842" t="s">
        <v>624</v>
      </c>
      <c r="E8" s="2842"/>
      <c r="F8" s="2842"/>
      <c r="G8" s="2842"/>
      <c r="H8" s="2842"/>
      <c r="I8" s="2842"/>
      <c r="J8" s="2818" t="s">
        <v>324</v>
      </c>
      <c r="K8" s="2835"/>
      <c r="L8" s="2838"/>
    </row>
    <row r="9" spans="2:13" ht="12.75" customHeight="1">
      <c r="B9" s="2854"/>
      <c r="C9" s="2855"/>
      <c r="D9" s="389" t="s">
        <v>4</v>
      </c>
      <c r="E9" s="389" t="s">
        <v>5</v>
      </c>
      <c r="F9" s="389" t="s">
        <v>6</v>
      </c>
      <c r="G9" s="387" t="s">
        <v>8</v>
      </c>
      <c r="H9" s="387" t="s">
        <v>7</v>
      </c>
      <c r="I9" s="388" t="s">
        <v>9</v>
      </c>
      <c r="J9" s="2819"/>
      <c r="K9" s="2835"/>
      <c r="L9" s="2838"/>
    </row>
    <row r="10" spans="2:13" ht="12.75" customHeight="1">
      <c r="B10" s="2854"/>
      <c r="C10" s="2855"/>
      <c r="D10" s="2846" t="s">
        <v>626</v>
      </c>
      <c r="E10" s="2846"/>
      <c r="F10" s="2846"/>
      <c r="G10" s="2846"/>
      <c r="H10" s="2846"/>
      <c r="I10" s="2847"/>
      <c r="J10" s="2819"/>
      <c r="K10" s="2835"/>
      <c r="L10" s="2838"/>
    </row>
    <row r="11" spans="2:13" ht="12.75" customHeight="1">
      <c r="B11" s="2854"/>
      <c r="C11" s="2855"/>
      <c r="D11" s="1536">
        <f>'kalendarz  A'!$F$30</f>
        <v>24</v>
      </c>
      <c r="E11" s="1536">
        <f>'kalendarz  A'!$F$30</f>
        <v>24</v>
      </c>
      <c r="F11" s="1536">
        <f>'kalendarz  A'!$F$30</f>
        <v>24</v>
      </c>
      <c r="G11" s="1536">
        <f>'kalendarz  A'!$F$30</f>
        <v>24</v>
      </c>
      <c r="H11" s="1536">
        <f>'kalendarz  A'!$F$30</f>
        <v>24</v>
      </c>
      <c r="I11" s="1536">
        <f>'kalendarz  A'!$F$31</f>
        <v>9</v>
      </c>
      <c r="J11" s="2819"/>
      <c r="K11" s="2835"/>
      <c r="L11" s="2838"/>
    </row>
    <row r="12" spans="2:13" ht="16.5" customHeight="1" thickBot="1">
      <c r="B12" s="2854"/>
      <c r="C12" s="2855"/>
      <c r="D12" s="2875" t="s">
        <v>623</v>
      </c>
      <c r="E12" s="2875"/>
      <c r="F12" s="2875"/>
      <c r="G12" s="2875"/>
      <c r="H12" s="2875"/>
      <c r="I12" s="2876"/>
      <c r="J12" s="2819"/>
      <c r="K12" s="2835"/>
      <c r="L12" s="2838"/>
    </row>
    <row r="13" spans="2:13" ht="23.25" customHeight="1" thickBot="1">
      <c r="B13" s="1285"/>
      <c r="C13" s="1286" t="s">
        <v>662</v>
      </c>
      <c r="D13" s="1287">
        <f>D14+D28+D36</f>
        <v>0</v>
      </c>
      <c r="E13" s="1287">
        <f t="shared" ref="E13:I13" si="0">E14+E28+E36</f>
        <v>0</v>
      </c>
      <c r="F13" s="1287">
        <f t="shared" si="0"/>
        <v>0</v>
      </c>
      <c r="G13" s="1287">
        <f t="shared" si="0"/>
        <v>0</v>
      </c>
      <c r="H13" s="1287">
        <f t="shared" si="0"/>
        <v>0</v>
      </c>
      <c r="I13" s="1287">
        <f t="shared" si="0"/>
        <v>0</v>
      </c>
      <c r="J13" s="1288">
        <f>SUM(D13:I13)</f>
        <v>0</v>
      </c>
      <c r="K13" s="1289">
        <f>K14+K28+K36</f>
        <v>0</v>
      </c>
      <c r="L13" s="1290"/>
      <c r="M13" s="527"/>
    </row>
    <row r="14" spans="2:13" ht="19.5" customHeight="1">
      <c r="B14" s="1259"/>
      <c r="C14" s="1291" t="s">
        <v>658</v>
      </c>
      <c r="D14" s="1292">
        <f t="shared" ref="D14:I14" si="1">SUM(D15:D27)</f>
        <v>0</v>
      </c>
      <c r="E14" s="1292">
        <f t="shared" si="1"/>
        <v>0</v>
      </c>
      <c r="F14" s="1292">
        <f t="shared" si="1"/>
        <v>0</v>
      </c>
      <c r="G14" s="1292">
        <f t="shared" si="1"/>
        <v>0</v>
      </c>
      <c r="H14" s="1292">
        <f>SUM(H15:H27)</f>
        <v>0</v>
      </c>
      <c r="I14" s="1292">
        <f t="shared" si="1"/>
        <v>0</v>
      </c>
      <c r="J14" s="1295">
        <f>SUM(D14:I14)</f>
        <v>0</v>
      </c>
      <c r="K14" s="971">
        <f>SUM(K15:K27)</f>
        <v>0</v>
      </c>
      <c r="L14" s="1264"/>
      <c r="M14" s="1224"/>
    </row>
    <row r="15" spans="2:13" s="79" customFormat="1" ht="14.1" customHeight="1">
      <c r="B15" s="789">
        <v>1</v>
      </c>
      <c r="C15" s="1293" t="s">
        <v>365</v>
      </c>
      <c r="D15" s="823"/>
      <c r="E15" s="823"/>
      <c r="F15" s="823"/>
      <c r="G15" s="822"/>
      <c r="H15" s="822"/>
      <c r="I15" s="822"/>
      <c r="J15" s="1294">
        <f t="shared" ref="J15:J25" si="2">SUM(D15:I15)</f>
        <v>0</v>
      </c>
      <c r="K15" s="966">
        <f>G15*$G$11+H15*$H$11+I15*$I$11+D15*$D$11+E15*$E$11+F15*$F$11</f>
        <v>0</v>
      </c>
      <c r="L15" s="397"/>
      <c r="M15" s="527"/>
    </row>
    <row r="16" spans="2:13" s="79" customFormat="1" ht="14.1" customHeight="1">
      <c r="B16" s="789">
        <v>2</v>
      </c>
      <c r="C16" s="1150" t="s">
        <v>676</v>
      </c>
      <c r="D16" s="823"/>
      <c r="E16" s="823"/>
      <c r="F16" s="823"/>
      <c r="G16" s="822"/>
      <c r="H16" s="822"/>
      <c r="I16" s="822"/>
      <c r="J16" s="1267">
        <f t="shared" si="2"/>
        <v>0</v>
      </c>
      <c r="K16" s="1178">
        <f t="shared" ref="K16:K50" si="3">G16*$G$11+H16*$H$11+I16*$I$11+D16*$D$11+E16*$E$11+F16*$F$11</f>
        <v>0</v>
      </c>
      <c r="L16" s="397"/>
      <c r="M16" s="527"/>
    </row>
    <row r="17" spans="2:13" s="79" customFormat="1" ht="14.1" customHeight="1">
      <c r="B17" s="789">
        <v>3</v>
      </c>
      <c r="C17" s="1150" t="s">
        <v>285</v>
      </c>
      <c r="D17" s="823"/>
      <c r="E17" s="823"/>
      <c r="F17" s="823"/>
      <c r="G17" s="822"/>
      <c r="H17" s="822"/>
      <c r="I17" s="822"/>
      <c r="J17" s="1267">
        <f t="shared" ref="J17:J20" si="4">SUM(D17:I17)</f>
        <v>0</v>
      </c>
      <c r="K17" s="1178">
        <f t="shared" ref="K17:K20" si="5">G17*$G$11+H17*$H$11+I17*$I$11+D17*$D$11+E17*$E$11+F17*$F$11</f>
        <v>0</v>
      </c>
      <c r="L17" s="397"/>
      <c r="M17" s="527"/>
    </row>
    <row r="18" spans="2:13" s="79" customFormat="1" ht="14.1" customHeight="1">
      <c r="B18" s="789">
        <v>4</v>
      </c>
      <c r="C18" s="1150" t="s">
        <v>529</v>
      </c>
      <c r="D18" s="823"/>
      <c r="E18" s="823"/>
      <c r="F18" s="823"/>
      <c r="G18" s="822"/>
      <c r="H18" s="822"/>
      <c r="I18" s="822"/>
      <c r="J18" s="1267">
        <f t="shared" si="4"/>
        <v>0</v>
      </c>
      <c r="K18" s="1178">
        <f t="shared" si="5"/>
        <v>0</v>
      </c>
      <c r="L18" s="397"/>
      <c r="M18" s="527"/>
    </row>
    <row r="19" spans="2:13" s="79" customFormat="1" ht="14.1" customHeight="1">
      <c r="B19" s="789">
        <v>5</v>
      </c>
      <c r="C19" s="1150" t="s">
        <v>272</v>
      </c>
      <c r="D19" s="823"/>
      <c r="E19" s="823"/>
      <c r="F19" s="823"/>
      <c r="G19" s="822"/>
      <c r="H19" s="822"/>
      <c r="I19" s="822"/>
      <c r="J19" s="1267">
        <f>SUM(D19:I19)</f>
        <v>0</v>
      </c>
      <c r="K19" s="1178">
        <f t="shared" si="5"/>
        <v>0</v>
      </c>
      <c r="L19" s="397"/>
      <c r="M19" s="527"/>
    </row>
    <row r="20" spans="2:13" s="79" customFormat="1" ht="14.1" customHeight="1">
      <c r="B20" s="789">
        <v>6</v>
      </c>
      <c r="C20" s="1150" t="s">
        <v>273</v>
      </c>
      <c r="D20" s="823"/>
      <c r="E20" s="823"/>
      <c r="F20" s="823"/>
      <c r="G20" s="822"/>
      <c r="H20" s="822"/>
      <c r="I20" s="822"/>
      <c r="J20" s="1267">
        <f t="shared" si="4"/>
        <v>0</v>
      </c>
      <c r="K20" s="1178">
        <f t="shared" si="5"/>
        <v>0</v>
      </c>
      <c r="L20" s="397"/>
      <c r="M20" s="527"/>
    </row>
    <row r="21" spans="2:13" s="79" customFormat="1" ht="14.1" customHeight="1">
      <c r="B21" s="789">
        <v>7</v>
      </c>
      <c r="C21" s="1150" t="s">
        <v>478</v>
      </c>
      <c r="D21" s="823"/>
      <c r="E21" s="823"/>
      <c r="F21" s="823"/>
      <c r="G21" s="822"/>
      <c r="H21" s="822"/>
      <c r="I21" s="822"/>
      <c r="J21" s="1267">
        <f t="shared" si="2"/>
        <v>0</v>
      </c>
      <c r="K21" s="1178">
        <f t="shared" si="3"/>
        <v>0</v>
      </c>
      <c r="L21" s="397"/>
      <c r="M21" s="527"/>
    </row>
    <row r="22" spans="2:13" s="79" customFormat="1" ht="14.1" customHeight="1">
      <c r="B22" s="789">
        <v>8</v>
      </c>
      <c r="C22" s="1150" t="s">
        <v>274</v>
      </c>
      <c r="D22" s="823"/>
      <c r="E22" s="823"/>
      <c r="F22" s="823"/>
      <c r="G22" s="822"/>
      <c r="H22" s="822"/>
      <c r="I22" s="822"/>
      <c r="J22" s="1267">
        <f t="shared" si="2"/>
        <v>0</v>
      </c>
      <c r="K22" s="1178">
        <f t="shared" si="3"/>
        <v>0</v>
      </c>
      <c r="L22" s="397"/>
      <c r="M22" s="527"/>
    </row>
    <row r="23" spans="2:13" s="79" customFormat="1" ht="14.1" customHeight="1">
      <c r="B23" s="789">
        <v>9</v>
      </c>
      <c r="C23" s="1150" t="s">
        <v>540</v>
      </c>
      <c r="D23" s="823"/>
      <c r="E23" s="823"/>
      <c r="F23" s="823"/>
      <c r="G23" s="822"/>
      <c r="H23" s="822"/>
      <c r="I23" s="822"/>
      <c r="J23" s="1268">
        <f t="shared" si="2"/>
        <v>0</v>
      </c>
      <c r="K23" s="1178">
        <f t="shared" si="3"/>
        <v>0</v>
      </c>
      <c r="L23" s="397"/>
      <c r="M23" s="527"/>
    </row>
    <row r="24" spans="2:13" s="79" customFormat="1" ht="14.1" customHeight="1">
      <c r="B24" s="789">
        <v>10</v>
      </c>
      <c r="C24" s="1150" t="s">
        <v>541</v>
      </c>
      <c r="D24" s="824"/>
      <c r="E24" s="824"/>
      <c r="F24" s="824"/>
      <c r="G24" s="825"/>
      <c r="H24" s="825"/>
      <c r="I24" s="825"/>
      <c r="J24" s="1268">
        <f t="shared" si="2"/>
        <v>0</v>
      </c>
      <c r="K24" s="1178">
        <f t="shared" si="3"/>
        <v>0</v>
      </c>
      <c r="L24" s="233"/>
      <c r="M24" s="527"/>
    </row>
    <row r="25" spans="2:13" s="79" customFormat="1" ht="14.1" customHeight="1">
      <c r="B25" s="789">
        <v>11</v>
      </c>
      <c r="C25" s="1150" t="s">
        <v>560</v>
      </c>
      <c r="D25" s="823"/>
      <c r="E25" s="823"/>
      <c r="F25" s="823"/>
      <c r="G25" s="822"/>
      <c r="H25" s="822"/>
      <c r="I25" s="822"/>
      <c r="J25" s="1268">
        <f t="shared" si="2"/>
        <v>0</v>
      </c>
      <c r="K25" s="1178">
        <f t="shared" si="3"/>
        <v>0</v>
      </c>
      <c r="L25" s="233"/>
      <c r="M25" s="527"/>
    </row>
    <row r="26" spans="2:13" s="79" customFormat="1" ht="14.1" customHeight="1">
      <c r="B26" s="1515">
        <v>12</v>
      </c>
      <c r="C26" s="1151" t="s">
        <v>559</v>
      </c>
      <c r="D26" s="1516"/>
      <c r="E26" s="1516"/>
      <c r="F26" s="1516"/>
      <c r="G26" s="912"/>
      <c r="H26" s="912"/>
      <c r="I26" s="912"/>
      <c r="J26" s="1268">
        <f t="shared" ref="J26" si="6">SUM(D26:I26)</f>
        <v>0</v>
      </c>
      <c r="K26" s="1178">
        <f t="shared" ref="K26" si="7">G26*$G$11+H26*$H$11+I26*$I$11+D26*$D$11+E26*$E$11+F26*$F$11</f>
        <v>0</v>
      </c>
      <c r="L26" s="234"/>
      <c r="M26" s="527"/>
    </row>
    <row r="27" spans="2:13" s="79" customFormat="1" ht="14.1" customHeight="1" thickBot="1">
      <c r="B27" s="796">
        <v>13</v>
      </c>
      <c r="C27" s="1272" t="s">
        <v>812</v>
      </c>
      <c r="D27" s="1278"/>
      <c r="E27" s="1278"/>
      <c r="F27" s="1278"/>
      <c r="G27" s="834"/>
      <c r="H27" s="834"/>
      <c r="I27" s="834"/>
      <c r="J27" s="1279">
        <f>SUM(D27:I27)</f>
        <v>0</v>
      </c>
      <c r="K27" s="991">
        <f t="shared" si="3"/>
        <v>0</v>
      </c>
      <c r="L27" s="1280"/>
      <c r="M27" s="527"/>
    </row>
    <row r="28" spans="2:13" s="79" customFormat="1" ht="19.5" customHeight="1">
      <c r="B28" s="1273"/>
      <c r="C28" s="1274" t="s">
        <v>554</v>
      </c>
      <c r="D28" s="1275">
        <f>SUM(D29:D35)</f>
        <v>0</v>
      </c>
      <c r="E28" s="1275">
        <f>SUM(E29:E35)</f>
        <v>0</v>
      </c>
      <c r="F28" s="1275">
        <f t="shared" ref="F28:I28" si="8">SUM(F29:F35)</f>
        <v>0</v>
      </c>
      <c r="G28" s="1275">
        <f>SUM(G29:G35)</f>
        <v>0</v>
      </c>
      <c r="H28" s="1275">
        <f t="shared" si="8"/>
        <v>0</v>
      </c>
      <c r="I28" s="1276">
        <f t="shared" si="8"/>
        <v>0</v>
      </c>
      <c r="J28" s="1277">
        <f>SUM(D28:I28)</f>
        <v>0</v>
      </c>
      <c r="K28" s="989">
        <f t="shared" si="3"/>
        <v>0</v>
      </c>
      <c r="L28" s="924"/>
      <c r="M28" s="527"/>
    </row>
    <row r="29" spans="2:13" s="79" customFormat="1" ht="14.1" customHeight="1">
      <c r="B29" s="947"/>
      <c r="C29" s="1134"/>
      <c r="D29" s="819"/>
      <c r="E29" s="819"/>
      <c r="F29" s="819"/>
      <c r="G29" s="820"/>
      <c r="H29" s="820"/>
      <c r="I29" s="915"/>
      <c r="J29" s="807">
        <f t="shared" ref="J29:J35" si="9">SUM(D29:I29)</f>
        <v>0</v>
      </c>
      <c r="K29" s="990">
        <f t="shared" si="3"/>
        <v>0</v>
      </c>
      <c r="L29" s="397"/>
      <c r="M29" s="527"/>
    </row>
    <row r="30" spans="2:13" ht="14.1" customHeight="1">
      <c r="B30" s="947"/>
      <c r="C30" s="935"/>
      <c r="D30" s="822"/>
      <c r="E30" s="822"/>
      <c r="F30" s="822"/>
      <c r="G30" s="822"/>
      <c r="H30" s="822"/>
      <c r="I30" s="915"/>
      <c r="J30" s="805">
        <f t="shared" si="9"/>
        <v>0</v>
      </c>
      <c r="K30" s="1178">
        <f t="shared" si="3"/>
        <v>0</v>
      </c>
      <c r="L30" s="233"/>
      <c r="M30" s="527"/>
    </row>
    <row r="31" spans="2:13" ht="14.1" customHeight="1">
      <c r="B31" s="947"/>
      <c r="C31" s="935"/>
      <c r="D31" s="822"/>
      <c r="E31" s="822"/>
      <c r="F31" s="822"/>
      <c r="G31" s="822"/>
      <c r="H31" s="822"/>
      <c r="I31" s="915"/>
      <c r="J31" s="807">
        <f t="shared" si="9"/>
        <v>0</v>
      </c>
      <c r="K31" s="1178">
        <f t="shared" si="3"/>
        <v>0</v>
      </c>
      <c r="L31" s="233"/>
      <c r="M31" s="527"/>
    </row>
    <row r="32" spans="2:13" ht="14.1" customHeight="1">
      <c r="B32" s="947"/>
      <c r="C32" s="935"/>
      <c r="D32" s="822"/>
      <c r="E32" s="822"/>
      <c r="F32" s="822"/>
      <c r="G32" s="822"/>
      <c r="H32" s="822"/>
      <c r="I32" s="915"/>
      <c r="J32" s="807">
        <f t="shared" si="9"/>
        <v>0</v>
      </c>
      <c r="K32" s="1178">
        <f t="shared" si="3"/>
        <v>0</v>
      </c>
      <c r="L32" s="233"/>
      <c r="M32" s="527"/>
    </row>
    <row r="33" spans="2:13" ht="14.1" customHeight="1">
      <c r="B33" s="936"/>
      <c r="C33" s="791"/>
      <c r="D33" s="825"/>
      <c r="E33" s="825"/>
      <c r="F33" s="825"/>
      <c r="G33" s="825"/>
      <c r="H33" s="825"/>
      <c r="I33" s="915"/>
      <c r="J33" s="805">
        <f t="shared" si="9"/>
        <v>0</v>
      </c>
      <c r="K33" s="1178">
        <f t="shared" si="3"/>
        <v>0</v>
      </c>
      <c r="L33" s="231"/>
      <c r="M33" s="527"/>
    </row>
    <row r="34" spans="2:13" ht="14.1" customHeight="1">
      <c r="B34" s="936"/>
      <c r="C34" s="791"/>
      <c r="D34" s="825"/>
      <c r="E34" s="825"/>
      <c r="F34" s="825"/>
      <c r="G34" s="825"/>
      <c r="H34" s="825"/>
      <c r="I34" s="915"/>
      <c r="J34" s="805">
        <f t="shared" si="9"/>
        <v>0</v>
      </c>
      <c r="K34" s="1178">
        <f t="shared" si="3"/>
        <v>0</v>
      </c>
      <c r="L34" s="231"/>
      <c r="M34" s="527"/>
    </row>
    <row r="35" spans="2:13" ht="14.1" customHeight="1">
      <c r="B35" s="1141"/>
      <c r="C35" s="1142"/>
      <c r="D35" s="1112"/>
      <c r="E35" s="1112"/>
      <c r="F35" s="1112"/>
      <c r="G35" s="1112"/>
      <c r="H35" s="1112"/>
      <c r="I35" s="934"/>
      <c r="J35" s="848">
        <f t="shared" si="9"/>
        <v>0</v>
      </c>
      <c r="K35" s="989">
        <f t="shared" si="3"/>
        <v>0</v>
      </c>
      <c r="L35" s="1144"/>
      <c r="M35" s="527"/>
    </row>
    <row r="36" spans="2:13" ht="21.75" customHeight="1">
      <c r="B36" s="1145"/>
      <c r="C36" s="1177" t="s">
        <v>709</v>
      </c>
      <c r="D36" s="1136">
        <f>SUM(D37:D50)</f>
        <v>0</v>
      </c>
      <c r="E36" s="1136">
        <f t="shared" ref="E36:I36" si="10">SUM(E37:E50)</f>
        <v>0</v>
      </c>
      <c r="F36" s="1136">
        <f>SUM(F37:F50)</f>
        <v>0</v>
      </c>
      <c r="G36" s="1136">
        <f>SUM(G37:G50)</f>
        <v>0</v>
      </c>
      <c r="H36" s="1136">
        <f t="shared" si="10"/>
        <v>0</v>
      </c>
      <c r="I36" s="1136">
        <f t="shared" si="10"/>
        <v>0</v>
      </c>
      <c r="J36" s="1136">
        <f>SUM(J37:J50)</f>
        <v>0</v>
      </c>
      <c r="K36" s="962">
        <f t="shared" si="3"/>
        <v>0</v>
      </c>
      <c r="L36" s="1146"/>
    </row>
    <row r="37" spans="2:13">
      <c r="B37" s="947"/>
      <c r="C37" s="1134"/>
      <c r="D37" s="819"/>
      <c r="E37" s="819"/>
      <c r="F37" s="819"/>
      <c r="G37" s="820"/>
      <c r="H37" s="820"/>
      <c r="I37" s="915"/>
      <c r="J37" s="807">
        <f t="shared" ref="J37:J50" si="11">SUM(D37:I37)</f>
        <v>0</v>
      </c>
      <c r="K37" s="990">
        <f t="shared" si="3"/>
        <v>0</v>
      </c>
      <c r="L37" s="397"/>
    </row>
    <row r="38" spans="2:13" ht="12" customHeight="1">
      <c r="B38" s="947"/>
      <c r="C38" s="935"/>
      <c r="D38" s="822"/>
      <c r="E38" s="822"/>
      <c r="F38" s="822"/>
      <c r="G38" s="822"/>
      <c r="H38" s="822"/>
      <c r="I38" s="915"/>
      <c r="J38" s="805">
        <f t="shared" si="11"/>
        <v>0</v>
      </c>
      <c r="K38" s="1178">
        <f t="shared" si="3"/>
        <v>0</v>
      </c>
      <c r="L38" s="233"/>
    </row>
    <row r="39" spans="2:13" ht="12" customHeight="1">
      <c r="B39" s="947"/>
      <c r="C39" s="935"/>
      <c r="D39" s="822"/>
      <c r="E39" s="822"/>
      <c r="F39" s="822"/>
      <c r="G39" s="822"/>
      <c r="H39" s="822"/>
      <c r="I39" s="915"/>
      <c r="J39" s="805">
        <f t="shared" ref="J39:J42" si="12">SUM(D39:I39)</f>
        <v>0</v>
      </c>
      <c r="K39" s="1178">
        <f t="shared" ref="K39:K42" si="13">G39*$G$11+H39*$H$11+I39*$I$11+D39*$D$11+E39*$E$11+F39*$F$11</f>
        <v>0</v>
      </c>
      <c r="L39" s="233"/>
    </row>
    <row r="40" spans="2:13" ht="12" customHeight="1">
      <c r="B40" s="947"/>
      <c r="C40" s="935"/>
      <c r="D40" s="822"/>
      <c r="E40" s="822"/>
      <c r="F40" s="822"/>
      <c r="G40" s="822"/>
      <c r="H40" s="822"/>
      <c r="I40" s="915"/>
      <c r="J40" s="805">
        <f t="shared" si="12"/>
        <v>0</v>
      </c>
      <c r="K40" s="1178">
        <f t="shared" si="13"/>
        <v>0</v>
      </c>
      <c r="L40" s="233"/>
    </row>
    <row r="41" spans="2:13" ht="12" customHeight="1">
      <c r="B41" s="947"/>
      <c r="C41" s="935"/>
      <c r="D41" s="822"/>
      <c r="E41" s="822"/>
      <c r="F41" s="822"/>
      <c r="G41" s="822"/>
      <c r="H41" s="822"/>
      <c r="I41" s="915"/>
      <c r="J41" s="805">
        <f t="shared" si="12"/>
        <v>0</v>
      </c>
      <c r="K41" s="1178">
        <f t="shared" si="13"/>
        <v>0</v>
      </c>
      <c r="L41" s="233"/>
    </row>
    <row r="42" spans="2:13" ht="12" customHeight="1">
      <c r="B42" s="947"/>
      <c r="C42" s="935"/>
      <c r="D42" s="822"/>
      <c r="E42" s="822"/>
      <c r="F42" s="822"/>
      <c r="G42" s="822"/>
      <c r="H42" s="822"/>
      <c r="I42" s="915"/>
      <c r="J42" s="805">
        <f t="shared" si="12"/>
        <v>0</v>
      </c>
      <c r="K42" s="1178">
        <f t="shared" si="13"/>
        <v>0</v>
      </c>
      <c r="L42" s="233"/>
    </row>
    <row r="43" spans="2:13" ht="12" customHeight="1">
      <c r="B43" s="947"/>
      <c r="C43" s="935"/>
      <c r="D43" s="822"/>
      <c r="E43" s="822"/>
      <c r="F43" s="822"/>
      <c r="G43" s="822"/>
      <c r="H43" s="822"/>
      <c r="I43" s="915"/>
      <c r="J43" s="805">
        <f t="shared" si="11"/>
        <v>0</v>
      </c>
      <c r="K43" s="1178">
        <f t="shared" si="3"/>
        <v>0</v>
      </c>
      <c r="L43" s="233"/>
    </row>
    <row r="44" spans="2:13" ht="12" customHeight="1">
      <c r="B44" s="947"/>
      <c r="C44" s="935"/>
      <c r="D44" s="822"/>
      <c r="E44" s="822"/>
      <c r="F44" s="822"/>
      <c r="G44" s="822"/>
      <c r="H44" s="822"/>
      <c r="I44" s="915"/>
      <c r="J44" s="805">
        <f t="shared" si="11"/>
        <v>0</v>
      </c>
      <c r="K44" s="1178">
        <f t="shared" si="3"/>
        <v>0</v>
      </c>
      <c r="L44" s="233"/>
    </row>
    <row r="45" spans="2:13" ht="12" customHeight="1">
      <c r="B45" s="947"/>
      <c r="C45" s="935"/>
      <c r="D45" s="822"/>
      <c r="E45" s="822"/>
      <c r="F45" s="822"/>
      <c r="G45" s="822"/>
      <c r="H45" s="822"/>
      <c r="I45" s="915"/>
      <c r="J45" s="805">
        <f t="shared" si="11"/>
        <v>0</v>
      </c>
      <c r="K45" s="1178">
        <f t="shared" si="3"/>
        <v>0</v>
      </c>
      <c r="L45" s="233"/>
    </row>
    <row r="46" spans="2:13">
      <c r="B46" s="947"/>
      <c r="C46" s="935"/>
      <c r="D46" s="822"/>
      <c r="E46" s="822"/>
      <c r="F46" s="822"/>
      <c r="G46" s="822"/>
      <c r="H46" s="822"/>
      <c r="I46" s="915"/>
      <c r="J46" s="807">
        <f t="shared" si="11"/>
        <v>0</v>
      </c>
      <c r="K46" s="1178">
        <f t="shared" si="3"/>
        <v>0</v>
      </c>
      <c r="L46" s="233"/>
    </row>
    <row r="47" spans="2:13">
      <c r="B47" s="947"/>
      <c r="C47" s="935"/>
      <c r="D47" s="822"/>
      <c r="E47" s="822"/>
      <c r="F47" s="822"/>
      <c r="G47" s="822"/>
      <c r="H47" s="822"/>
      <c r="I47" s="915"/>
      <c r="J47" s="807">
        <f t="shared" si="11"/>
        <v>0</v>
      </c>
      <c r="K47" s="1178">
        <f t="shared" si="3"/>
        <v>0</v>
      </c>
      <c r="L47" s="233"/>
    </row>
    <row r="48" spans="2:13">
      <c r="B48" s="936"/>
      <c r="C48" s="791"/>
      <c r="D48" s="825"/>
      <c r="E48" s="825"/>
      <c r="F48" s="825"/>
      <c r="G48" s="825"/>
      <c r="H48" s="825"/>
      <c r="I48" s="915"/>
      <c r="J48" s="805">
        <f t="shared" si="11"/>
        <v>0</v>
      </c>
      <c r="K48" s="1178">
        <f t="shared" si="3"/>
        <v>0</v>
      </c>
      <c r="L48" s="231"/>
    </row>
    <row r="49" spans="2:12">
      <c r="B49" s="936"/>
      <c r="C49" s="791"/>
      <c r="D49" s="825"/>
      <c r="E49" s="825"/>
      <c r="F49" s="825"/>
      <c r="G49" s="825"/>
      <c r="H49" s="825"/>
      <c r="I49" s="915"/>
      <c r="J49" s="805">
        <f t="shared" si="11"/>
        <v>0</v>
      </c>
      <c r="K49" s="1178">
        <f t="shared" si="3"/>
        <v>0</v>
      </c>
      <c r="L49" s="231"/>
    </row>
    <row r="50" spans="2:12" ht="13.5" thickBot="1">
      <c r="B50" s="948"/>
      <c r="C50" s="793"/>
      <c r="D50" s="834"/>
      <c r="E50" s="834"/>
      <c r="F50" s="834"/>
      <c r="G50" s="834"/>
      <c r="H50" s="834"/>
      <c r="I50" s="835"/>
      <c r="J50" s="813">
        <f t="shared" si="11"/>
        <v>0</v>
      </c>
      <c r="K50" s="989">
        <f t="shared" si="3"/>
        <v>0</v>
      </c>
      <c r="L50" s="246"/>
    </row>
  </sheetData>
  <sheetProtection algorithmName="SHA-512" hashValue="v0UTORenvixeUFcej4tKg/5etsNtpg9lwnFm0p1PFCkmRE70RWZdlWpBb47PwvmckTsWZIgKtFU++rD/RLLaPA==" saltValue="EFmVUbU7FuiS80cH1DyGrA==" spinCount="100000" sheet="1" objects="1" scenarios="1" formatRows="0"/>
  <mergeCells count="11">
    <mergeCell ref="D12:I12"/>
    <mergeCell ref="K2:L2"/>
    <mergeCell ref="C3:J3"/>
    <mergeCell ref="B6:C12"/>
    <mergeCell ref="D6:J6"/>
    <mergeCell ref="K6:K12"/>
    <mergeCell ref="L6:L12"/>
    <mergeCell ref="D7:J7"/>
    <mergeCell ref="D8:I8"/>
    <mergeCell ref="J8:J12"/>
    <mergeCell ref="D10:I10"/>
  </mergeCells>
  <printOptions horizontalCentered="1"/>
  <pageMargins left="0.74803149606299213" right="0.51181102362204722" top="0.9055118110236221" bottom="0.70866141732283472" header="0.51181102362204722" footer="0.51181102362204722"/>
  <pageSetup paperSize="9" scale="80" orientation="portrait" horizontalDpi="4294967293" verticalDpi="4294967293" r:id="rId1"/>
  <headerFooter alignWithMargins="0">
    <oddFooter>&amp;L&amp;7CEA - arkusz organizacyjny na rok szkolny 2022/2023    nr teczki: &amp;F</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C00-000000000000}">
          <x14:formula1>
            <xm:f>słownik!$A$2:$A$148</xm:f>
          </x14:formula1>
          <xm:sqref>C29:C35 C37:C50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usz5">
    <tabColor rgb="FFFFFF00"/>
    <pageSetUpPr fitToPage="1"/>
  </sheetPr>
  <dimension ref="A1:N54"/>
  <sheetViews>
    <sheetView showGridLines="0" view="pageBreakPreview" zoomScale="80" zoomScaleNormal="80" zoomScaleSheetLayoutView="80" workbookViewId="0">
      <selection activeCell="E2" sqref="E2"/>
    </sheetView>
  </sheetViews>
  <sheetFormatPr defaultRowHeight="12.75"/>
  <cols>
    <col min="1" max="1" width="4.7109375" customWidth="1"/>
    <col min="2" max="9" width="15.7109375" customWidth="1"/>
    <col min="10" max="10" width="8.28515625" customWidth="1"/>
    <col min="11" max="13" width="13.7109375" customWidth="1"/>
  </cols>
  <sheetData>
    <row r="1" spans="1:14" ht="85.9" customHeight="1">
      <c r="A1" s="1537" t="s">
        <v>728</v>
      </c>
      <c r="B1" s="2207" t="s">
        <v>824</v>
      </c>
      <c r="C1" s="2208"/>
      <c r="D1" s="2216" t="s">
        <v>908</v>
      </c>
      <c r="E1" s="2217"/>
      <c r="H1" s="2214" t="s">
        <v>590</v>
      </c>
      <c r="I1" s="2215"/>
    </row>
    <row r="2" spans="1:14" ht="104.45" customHeight="1">
      <c r="B2" s="648"/>
      <c r="C2" s="649"/>
      <c r="G2" s="732" t="s">
        <v>329</v>
      </c>
      <c r="H2" s="733" t="s">
        <v>527</v>
      </c>
      <c r="I2" s="650"/>
    </row>
    <row r="3" spans="1:14" ht="29.25" customHeight="1">
      <c r="A3" s="33"/>
      <c r="B3" s="651" t="s">
        <v>428</v>
      </c>
      <c r="C3" s="731" t="s">
        <v>527</v>
      </c>
      <c r="D3" s="652" t="s">
        <v>429</v>
      </c>
      <c r="E3" s="2209" t="s">
        <v>527</v>
      </c>
      <c r="F3" s="2209"/>
      <c r="G3" s="653" t="s">
        <v>430</v>
      </c>
      <c r="H3" s="654" t="s">
        <v>969</v>
      </c>
      <c r="J3" s="655"/>
      <c r="K3" s="32"/>
    </row>
    <row r="4" spans="1:14" ht="9.75" customHeight="1">
      <c r="A4" s="33"/>
      <c r="B4" s="2210"/>
      <c r="C4" s="2210"/>
      <c r="D4" s="2210"/>
      <c r="E4" s="2210"/>
      <c r="F4" s="2210"/>
      <c r="G4" s="2210"/>
      <c r="H4" s="2210"/>
      <c r="I4" s="33"/>
      <c r="J4" s="33"/>
      <c r="K4" s="32"/>
    </row>
    <row r="5" spans="1:14" ht="53.25" customHeight="1">
      <c r="A5" s="33"/>
      <c r="B5" s="2211" t="s">
        <v>431</v>
      </c>
      <c r="C5" s="2211"/>
      <c r="D5" s="2211"/>
      <c r="E5" s="2211"/>
      <c r="F5" s="2211"/>
      <c r="G5" s="2211"/>
      <c r="H5" s="2211"/>
      <c r="I5" s="2211"/>
      <c r="J5" s="215"/>
      <c r="K5" s="32"/>
    </row>
    <row r="6" spans="1:14" ht="33.75" customHeight="1">
      <c r="A6" s="33"/>
      <c r="B6" s="2212" t="s">
        <v>527</v>
      </c>
      <c r="C6" s="2212"/>
      <c r="D6" s="2212"/>
      <c r="E6" s="2212"/>
      <c r="F6" s="2212"/>
      <c r="G6" s="2212"/>
      <c r="H6" s="2212"/>
      <c r="I6" s="2213"/>
      <c r="J6" s="656"/>
      <c r="K6" s="35"/>
      <c r="L6" s="2"/>
      <c r="M6" s="2" t="s">
        <v>432</v>
      </c>
      <c r="N6" s="2"/>
    </row>
    <row r="7" spans="1:14" ht="9" customHeight="1">
      <c r="A7" s="33"/>
      <c r="B7" s="875" t="s">
        <v>433</v>
      </c>
      <c r="C7" s="876"/>
      <c r="D7" s="876"/>
      <c r="E7" s="876"/>
      <c r="F7" s="876"/>
      <c r="G7" s="876"/>
      <c r="H7" s="876"/>
      <c r="I7" s="877"/>
      <c r="J7" s="656"/>
      <c r="K7" s="35"/>
      <c r="L7" s="2"/>
      <c r="M7" s="2"/>
      <c r="N7" s="2"/>
    </row>
    <row r="8" spans="1:14" s="440" customFormat="1" ht="20.25" customHeight="1">
      <c r="A8" s="215"/>
      <c r="B8" s="2196" t="s">
        <v>527</v>
      </c>
      <c r="C8" s="2196"/>
      <c r="D8" s="2196"/>
      <c r="E8" s="2196"/>
      <c r="F8" s="2196"/>
      <c r="G8" s="2196"/>
      <c r="H8" s="2196"/>
      <c r="I8" s="2196"/>
      <c r="J8" s="655"/>
      <c r="K8" s="657"/>
      <c r="L8" s="657"/>
      <c r="M8" s="657"/>
      <c r="N8" s="657"/>
    </row>
    <row r="9" spans="1:14" s="663" customFormat="1" ht="24.95" customHeight="1">
      <c r="A9" s="658"/>
      <c r="B9" s="659"/>
      <c r="C9" s="659"/>
      <c r="D9" s="659"/>
      <c r="E9" s="659"/>
      <c r="F9" s="659"/>
      <c r="G9" s="659"/>
      <c r="H9" s="659"/>
      <c r="I9" s="660"/>
      <c r="J9" s="661"/>
      <c r="K9" s="662"/>
      <c r="L9" s="662"/>
      <c r="M9" s="662"/>
      <c r="N9" s="662"/>
    </row>
    <row r="10" spans="1:14" s="665" customFormat="1" ht="20.100000000000001" customHeight="1">
      <c r="A10" s="664"/>
      <c r="B10" s="2197" t="s">
        <v>434</v>
      </c>
      <c r="C10" s="2198"/>
      <c r="D10" s="2198"/>
      <c r="E10" s="2198"/>
      <c r="F10" s="2198"/>
      <c r="G10" s="2198"/>
      <c r="H10" s="2198"/>
      <c r="I10" s="2199"/>
      <c r="J10" s="664"/>
    </row>
    <row r="11" spans="1:14" s="673" customFormat="1" ht="12.95" customHeight="1">
      <c r="A11" s="666"/>
      <c r="B11" s="667" t="s">
        <v>435</v>
      </c>
      <c r="C11" s="668"/>
      <c r="D11" s="667" t="s">
        <v>228</v>
      </c>
      <c r="E11" s="669"/>
      <c r="F11" s="669"/>
      <c r="G11" s="669"/>
      <c r="H11" s="669"/>
      <c r="I11" s="670" t="s">
        <v>436</v>
      </c>
      <c r="J11" s="671"/>
      <c r="K11" s="672"/>
      <c r="L11" s="672"/>
      <c r="M11" s="672"/>
      <c r="N11" s="672"/>
    </row>
    <row r="12" spans="1:14" s="678" customFormat="1" ht="15" customHeight="1">
      <c r="A12" s="674"/>
      <c r="B12" s="2200"/>
      <c r="C12" s="2201"/>
      <c r="D12" s="2202"/>
      <c r="E12" s="2203"/>
      <c r="F12" s="2203"/>
      <c r="G12" s="2203"/>
      <c r="H12" s="2203"/>
      <c r="I12" s="675"/>
      <c r="J12" s="676"/>
      <c r="K12" s="677"/>
      <c r="L12" s="677"/>
      <c r="M12" s="677"/>
      <c r="N12" s="677"/>
    </row>
    <row r="13" spans="1:14" s="673" customFormat="1" ht="12.95" customHeight="1">
      <c r="A13" s="666"/>
      <c r="B13" s="679" t="s">
        <v>87</v>
      </c>
      <c r="C13" s="680" t="s">
        <v>193</v>
      </c>
      <c r="D13" s="669"/>
      <c r="E13" s="681"/>
      <c r="F13" s="680" t="s">
        <v>89</v>
      </c>
      <c r="G13" s="669"/>
      <c r="H13" s="669"/>
      <c r="I13" s="682"/>
      <c r="J13" s="671"/>
      <c r="K13" s="672"/>
      <c r="L13" s="672"/>
      <c r="M13" s="672"/>
      <c r="N13" s="672"/>
    </row>
    <row r="14" spans="1:14" s="678" customFormat="1" ht="15" customHeight="1">
      <c r="A14" s="674"/>
      <c r="B14" s="683"/>
      <c r="C14" s="2204"/>
      <c r="D14" s="2205"/>
      <c r="E14" s="2206"/>
      <c r="F14" s="2204"/>
      <c r="G14" s="2205"/>
      <c r="H14" s="2205"/>
      <c r="I14" s="2206"/>
      <c r="J14" s="674"/>
    </row>
    <row r="15" spans="1:14" s="689" customFormat="1" ht="12.95" customHeight="1">
      <c r="A15" s="684"/>
      <c r="B15" s="685" t="s">
        <v>437</v>
      </c>
      <c r="C15" s="686"/>
      <c r="D15" s="680" t="s">
        <v>589</v>
      </c>
      <c r="E15" s="687"/>
      <c r="F15" s="688"/>
      <c r="G15" s="687"/>
      <c r="H15" s="687" t="s">
        <v>588</v>
      </c>
      <c r="I15" s="686"/>
      <c r="J15" s="684"/>
    </row>
    <row r="16" spans="1:14" s="678" customFormat="1" ht="15" customHeight="1">
      <c r="A16" s="674"/>
      <c r="B16" s="2219"/>
      <c r="C16" s="2220"/>
      <c r="D16" s="2219"/>
      <c r="E16" s="2220"/>
      <c r="F16" s="2219"/>
      <c r="G16" s="2220"/>
      <c r="H16" s="2221"/>
      <c r="I16" s="2222"/>
      <c r="J16" s="674"/>
    </row>
    <row r="17" spans="1:11" s="698" customFormat="1" ht="12.95" customHeight="1">
      <c r="A17" s="690"/>
      <c r="B17" s="691" t="s">
        <v>88</v>
      </c>
      <c r="C17" s="692"/>
      <c r="D17" s="693"/>
      <c r="E17" s="694" t="s">
        <v>439</v>
      </c>
      <c r="F17" s="695"/>
      <c r="G17" s="290"/>
      <c r="H17" s="290"/>
      <c r="I17" s="696"/>
      <c r="J17" s="690"/>
      <c r="K17" s="697"/>
    </row>
    <row r="18" spans="1:11" s="700" customFormat="1" ht="15" customHeight="1">
      <c r="A18" s="699"/>
      <c r="B18" s="2223"/>
      <c r="C18" s="2224"/>
      <c r="D18" s="2225"/>
      <c r="E18" s="2226"/>
      <c r="F18" s="2227"/>
      <c r="G18" s="2227"/>
      <c r="H18" s="2227"/>
      <c r="I18" s="2228"/>
    </row>
    <row r="19" spans="1:11" s="702" customFormat="1" ht="24.95" customHeight="1">
      <c r="A19" s="701"/>
    </row>
    <row r="20" spans="1:11" s="704" customFormat="1" ht="20.100000000000001" customHeight="1">
      <c r="A20" s="703"/>
      <c r="B20" s="2229" t="s">
        <v>440</v>
      </c>
      <c r="C20" s="2229"/>
      <c r="D20" s="2229"/>
      <c r="E20" s="2229"/>
      <c r="F20" s="2229"/>
      <c r="G20" s="2229"/>
      <c r="H20" s="2229"/>
      <c r="I20" s="2229"/>
    </row>
    <row r="21" spans="1:11" s="708" customFormat="1" ht="12.95" customHeight="1">
      <c r="A21" s="292"/>
      <c r="B21" s="705" t="s">
        <v>441</v>
      </c>
      <c r="C21" s="706"/>
      <c r="D21" s="706"/>
      <c r="E21" s="706"/>
      <c r="F21" s="706" t="s">
        <v>442</v>
      </c>
      <c r="G21" s="2230" t="s">
        <v>443</v>
      </c>
      <c r="H21" s="2230"/>
      <c r="I21" s="707" t="s">
        <v>436</v>
      </c>
    </row>
    <row r="22" spans="1:11" s="711" customFormat="1" ht="15" customHeight="1">
      <c r="A22" s="709"/>
      <c r="B22" s="2231" t="s">
        <v>32</v>
      </c>
      <c r="C22" s="2231"/>
      <c r="D22" s="2231"/>
      <c r="E22" s="2231"/>
      <c r="F22" s="710"/>
      <c r="G22" s="2218"/>
      <c r="H22" s="2218"/>
      <c r="I22" s="710"/>
    </row>
    <row r="23" spans="1:11" s="711" customFormat="1" ht="15" customHeight="1">
      <c r="A23" s="709"/>
      <c r="B23" s="2233">
        <v>2</v>
      </c>
      <c r="C23" s="2233"/>
      <c r="D23" s="2233"/>
      <c r="E23" s="2233"/>
      <c r="F23" s="712"/>
      <c r="G23" s="2234"/>
      <c r="H23" s="2234"/>
      <c r="I23" s="712"/>
    </row>
    <row r="24" spans="1:11" s="711" customFormat="1" ht="15" customHeight="1">
      <c r="A24" s="709"/>
      <c r="B24" s="2233" t="s">
        <v>35</v>
      </c>
      <c r="C24" s="2233"/>
      <c r="D24" s="2233"/>
      <c r="E24" s="2233"/>
      <c r="F24" s="712"/>
      <c r="G24" s="2234"/>
      <c r="H24" s="2234"/>
      <c r="I24" s="712"/>
    </row>
    <row r="25" spans="1:11" s="711" customFormat="1" ht="15" customHeight="1">
      <c r="A25" s="709"/>
      <c r="B25" s="2235" t="s">
        <v>36</v>
      </c>
      <c r="C25" s="2235"/>
      <c r="D25" s="2235"/>
      <c r="E25" s="2235"/>
      <c r="F25" s="713"/>
      <c r="G25" s="2236"/>
      <c r="H25" s="2236"/>
      <c r="I25" s="713"/>
    </row>
    <row r="26" spans="1:11" s="702" customFormat="1" ht="24.95" customHeight="1">
      <c r="A26" s="701"/>
    </row>
    <row r="27" spans="1:11" s="704" customFormat="1" ht="20.100000000000001" customHeight="1">
      <c r="A27" s="703"/>
      <c r="B27" s="2237" t="s">
        <v>444</v>
      </c>
      <c r="C27" s="2238"/>
      <c r="D27" s="2238"/>
      <c r="E27" s="2238"/>
      <c r="F27" s="2238"/>
      <c r="G27" s="2238"/>
      <c r="H27" s="2238"/>
      <c r="I27" s="2239"/>
    </row>
    <row r="28" spans="1:11" s="702" customFormat="1" ht="12.95" customHeight="1">
      <c r="A28" s="701"/>
      <c r="B28" s="714" t="s">
        <v>1022</v>
      </c>
      <c r="C28" s="715" t="s">
        <v>445</v>
      </c>
      <c r="D28" s="716"/>
      <c r="E28" s="716"/>
      <c r="F28" s="716"/>
      <c r="G28" s="716"/>
      <c r="H28" s="716"/>
      <c r="I28" s="717"/>
    </row>
    <row r="29" spans="1:11" s="700" customFormat="1" ht="15" customHeight="1">
      <c r="A29" s="699"/>
      <c r="B29" s="718"/>
      <c r="C29" s="2240"/>
      <c r="D29" s="2241"/>
      <c r="E29" s="2241"/>
      <c r="F29" s="2241"/>
      <c r="G29" s="2241"/>
      <c r="H29" s="2241"/>
      <c r="I29" s="2242"/>
    </row>
    <row r="30" spans="1:11" s="702" customFormat="1" ht="12.95" customHeight="1">
      <c r="A30" s="701"/>
      <c r="B30" s="714" t="s">
        <v>446</v>
      </c>
      <c r="C30" s="715" t="s">
        <v>193</v>
      </c>
      <c r="D30" s="719"/>
      <c r="E30" s="715" t="s">
        <v>447</v>
      </c>
      <c r="F30" s="719"/>
      <c r="G30" s="714" t="s">
        <v>438</v>
      </c>
      <c r="H30" s="715" t="s">
        <v>88</v>
      </c>
      <c r="I30" s="717"/>
    </row>
    <row r="31" spans="1:11" s="700" customFormat="1" ht="15" customHeight="1">
      <c r="A31" s="699"/>
      <c r="B31" s="720"/>
      <c r="C31" s="2240"/>
      <c r="D31" s="2242"/>
      <c r="E31" s="2240"/>
      <c r="F31" s="2242"/>
      <c r="G31" s="721"/>
      <c r="H31" s="2243"/>
      <c r="I31" s="2244"/>
    </row>
    <row r="32" spans="1:11" s="702" customFormat="1" ht="24.95" customHeight="1">
      <c r="A32" s="701"/>
    </row>
    <row r="33" spans="1:9" s="704" customFormat="1" ht="20.100000000000001" customHeight="1">
      <c r="A33" s="703"/>
      <c r="B33" s="722" t="s">
        <v>448</v>
      </c>
      <c r="C33" s="723"/>
      <c r="D33" s="723"/>
      <c r="E33" s="723"/>
      <c r="F33" s="723"/>
      <c r="G33" s="724"/>
      <c r="H33" s="723"/>
      <c r="I33" s="725"/>
    </row>
    <row r="34" spans="1:9" s="702" customFormat="1" ht="12.95" customHeight="1">
      <c r="A34" s="701"/>
      <c r="B34" s="2245" t="s">
        <v>449</v>
      </c>
      <c r="C34" s="2246"/>
      <c r="D34" s="2246"/>
      <c r="E34" s="2247"/>
      <c r="F34" s="2232" t="s">
        <v>450</v>
      </c>
      <c r="G34" s="2232"/>
      <c r="H34" s="2232"/>
      <c r="I34" s="770" t="s">
        <v>527</v>
      </c>
    </row>
    <row r="35" spans="1:9" s="700" customFormat="1" ht="15" customHeight="1">
      <c r="A35" s="699"/>
      <c r="B35" s="2265"/>
      <c r="C35" s="2266"/>
      <c r="D35" s="2266"/>
      <c r="E35" s="2267"/>
      <c r="F35" s="2248" t="s">
        <v>451</v>
      </c>
      <c r="G35" s="2248"/>
      <c r="H35" s="2248"/>
      <c r="I35" s="2249"/>
    </row>
    <row r="36" spans="1:9" s="702" customFormat="1" ht="12.95" customHeight="1">
      <c r="A36" s="701"/>
      <c r="B36" s="2250"/>
      <c r="C36" s="2251"/>
      <c r="D36" s="2251"/>
      <c r="E36" s="2252"/>
      <c r="F36" s="726"/>
      <c r="G36" s="726" t="s">
        <v>452</v>
      </c>
      <c r="H36" s="727" t="s">
        <v>453</v>
      </c>
      <c r="I36" s="727" t="s">
        <v>454</v>
      </c>
    </row>
    <row r="37" spans="1:9" s="702" customFormat="1" ht="14.1" customHeight="1">
      <c r="A37" s="701"/>
      <c r="B37" s="2250"/>
      <c r="C37" s="2251"/>
      <c r="D37" s="2251"/>
      <c r="E37" s="2252"/>
      <c r="F37" s="2253" t="s">
        <v>455</v>
      </c>
      <c r="G37" s="2256"/>
      <c r="H37" s="2256"/>
      <c r="I37" s="2257"/>
    </row>
    <row r="38" spans="1:9" s="702" customFormat="1" ht="14.1" customHeight="1">
      <c r="A38" s="701"/>
      <c r="B38" s="2250"/>
      <c r="C38" s="2251"/>
      <c r="D38" s="2251"/>
      <c r="E38" s="2252"/>
      <c r="F38" s="2254"/>
      <c r="G38" s="2258"/>
      <c r="H38" s="2258"/>
      <c r="I38" s="2259"/>
    </row>
    <row r="39" spans="1:9" ht="14.1" customHeight="1">
      <c r="A39" s="33"/>
      <c r="B39" s="2260"/>
      <c r="C39" s="2261"/>
      <c r="D39" s="2261"/>
      <c r="E39" s="2262"/>
      <c r="F39" s="2255"/>
      <c r="G39" s="2263"/>
      <c r="H39" s="2263"/>
      <c r="I39" s="2264"/>
    </row>
    <row r="40" spans="1:9" ht="12.95" customHeight="1" thickBot="1">
      <c r="A40" s="33"/>
    </row>
    <row r="41" spans="1:9" ht="12.95" customHeight="1">
      <c r="A41" s="33"/>
      <c r="B41" s="2284" t="s">
        <v>910</v>
      </c>
      <c r="C41" s="2285"/>
      <c r="D41" s="2285"/>
      <c r="E41" s="2286"/>
      <c r="F41" s="2268" t="s">
        <v>456</v>
      </c>
      <c r="G41" s="2269"/>
      <c r="H41" s="2270" t="s">
        <v>457</v>
      </c>
      <c r="I41" s="2269"/>
    </row>
    <row r="42" spans="1:9" ht="12.95" customHeight="1">
      <c r="A42" s="33"/>
      <c r="B42" s="2271" t="s">
        <v>32</v>
      </c>
      <c r="C42" s="2272"/>
      <c r="D42" s="2272"/>
      <c r="E42" s="2273"/>
      <c r="F42" s="1837" t="s">
        <v>458</v>
      </c>
      <c r="G42" s="771" t="s">
        <v>527</v>
      </c>
      <c r="H42" s="2274" t="s">
        <v>527</v>
      </c>
      <c r="I42" s="2275"/>
    </row>
    <row r="43" spans="1:9" ht="12.95" customHeight="1">
      <c r="A43" s="33"/>
      <c r="B43" s="2278" t="s">
        <v>34</v>
      </c>
      <c r="C43" s="2279"/>
      <c r="D43" s="2279"/>
      <c r="E43" s="2280"/>
      <c r="F43" s="1837" t="s">
        <v>459</v>
      </c>
      <c r="G43" s="772" t="s">
        <v>527</v>
      </c>
      <c r="H43" s="2274"/>
      <c r="I43" s="2275"/>
    </row>
    <row r="44" spans="1:9" ht="12.95" customHeight="1" thickBot="1">
      <c r="A44" s="33"/>
      <c r="B44" s="2281" t="s">
        <v>35</v>
      </c>
      <c r="C44" s="2282"/>
      <c r="D44" s="2282"/>
      <c r="E44" s="2283"/>
      <c r="F44" s="1838" t="s">
        <v>460</v>
      </c>
      <c r="G44" s="773" t="s">
        <v>527</v>
      </c>
      <c r="H44" s="2276"/>
      <c r="I44" s="2277"/>
    </row>
    <row r="45" spans="1:9" ht="6.75" customHeight="1" thickBot="1">
      <c r="A45" s="33"/>
    </row>
    <row r="46" spans="1:9" ht="17.25" customHeight="1">
      <c r="A46" s="16"/>
      <c r="B46" s="728" t="s">
        <v>461</v>
      </c>
      <c r="C46" s="729"/>
      <c r="D46" s="2291" t="s">
        <v>462</v>
      </c>
      <c r="E46" s="2292"/>
      <c r="F46" s="440"/>
      <c r="G46" s="440"/>
      <c r="H46" s="440"/>
      <c r="I46" s="440"/>
    </row>
    <row r="47" spans="1:9" ht="15">
      <c r="A47" s="33"/>
      <c r="B47" s="2293" t="s">
        <v>463</v>
      </c>
      <c r="C47" s="2294"/>
      <c r="D47" s="2295"/>
      <c r="E47" s="2296"/>
    </row>
    <row r="48" spans="1:9" ht="15.75" thickBot="1">
      <c r="A48" s="33"/>
      <c r="B48" s="2287"/>
      <c r="C48" s="2288"/>
      <c r="D48" s="2289"/>
      <c r="E48" s="2290"/>
    </row>
    <row r="49" spans="1:2" ht="12.95" customHeight="1">
      <c r="A49" s="288"/>
      <c r="B49" s="730"/>
    </row>
    <row r="50" spans="1:2" ht="12.95" customHeight="1"/>
    <row r="51" spans="1:2" ht="12.95" customHeight="1"/>
    <row r="52" spans="1:2" ht="12.95" customHeight="1"/>
    <row r="53" spans="1:2" ht="12.95" customHeight="1"/>
    <row r="54" spans="1:2" ht="12.95" customHeight="1"/>
  </sheetData>
  <sheetProtection algorithmName="SHA-512" hashValue="OmphST8fzp50swBQbM7TFWbN1CtIBQveDDJDNSu8xRuXXuhWtOjBwj/i1Nt1lYslznyWx6UiWWAXv7h5bIjCOw==" saltValue="wodKxSsg26xQGWD+oOgsmg==" spinCount="100000" sheet="1" scenarios="1"/>
  <mergeCells count="58">
    <mergeCell ref="B48:C48"/>
    <mergeCell ref="D48:E48"/>
    <mergeCell ref="D46:E46"/>
    <mergeCell ref="B47:C47"/>
    <mergeCell ref="D47:E47"/>
    <mergeCell ref="F41:G41"/>
    <mergeCell ref="H41:I41"/>
    <mergeCell ref="B42:E42"/>
    <mergeCell ref="H42:I44"/>
    <mergeCell ref="B43:E43"/>
    <mergeCell ref="B44:E44"/>
    <mergeCell ref="B41:E41"/>
    <mergeCell ref="F35:I35"/>
    <mergeCell ref="B36:E36"/>
    <mergeCell ref="B37:E37"/>
    <mergeCell ref="F37:F39"/>
    <mergeCell ref="G37:I37"/>
    <mergeCell ref="B38:E38"/>
    <mergeCell ref="G38:I38"/>
    <mergeCell ref="B39:E39"/>
    <mergeCell ref="G39:I39"/>
    <mergeCell ref="B35:E35"/>
    <mergeCell ref="F34:H34"/>
    <mergeCell ref="B23:E23"/>
    <mergeCell ref="G23:H23"/>
    <mergeCell ref="B24:E24"/>
    <mergeCell ref="G24:H24"/>
    <mergeCell ref="B25:E25"/>
    <mergeCell ref="G25:H25"/>
    <mergeCell ref="B27:I27"/>
    <mergeCell ref="C29:I29"/>
    <mergeCell ref="C31:D31"/>
    <mergeCell ref="E31:F31"/>
    <mergeCell ref="H31:I31"/>
    <mergeCell ref="B34:E34"/>
    <mergeCell ref="G22:H22"/>
    <mergeCell ref="B16:C16"/>
    <mergeCell ref="D16:E16"/>
    <mergeCell ref="F16:G16"/>
    <mergeCell ref="H16:I16"/>
    <mergeCell ref="B18:D18"/>
    <mergeCell ref="E18:I18"/>
    <mergeCell ref="B20:I20"/>
    <mergeCell ref="G21:H21"/>
    <mergeCell ref="B22:E22"/>
    <mergeCell ref="B1:C1"/>
    <mergeCell ref="E3:F3"/>
    <mergeCell ref="B4:H4"/>
    <mergeCell ref="B5:I5"/>
    <mergeCell ref="B6:I6"/>
    <mergeCell ref="H1:I1"/>
    <mergeCell ref="D1:E1"/>
    <mergeCell ref="B8:I8"/>
    <mergeCell ref="B10:I10"/>
    <mergeCell ref="B12:C12"/>
    <mergeCell ref="D12:H12"/>
    <mergeCell ref="C14:E14"/>
    <mergeCell ref="F14:I14"/>
  </mergeCells>
  <printOptions horizontalCentered="1"/>
  <pageMargins left="0.98425196850393704" right="0.23622047244094491" top="0.94488188976377963" bottom="0.82677165354330717" header="0.51181102362204722" footer="0.31496062992125984"/>
  <pageSetup paperSize="9" scale="66" orientation="portrait" horizontalDpi="360" verticalDpi="360"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200-000000000000}">
          <x14:formula1>
            <xm:f>słownik!$F$41:$F$42</xm:f>
          </x14:formula1>
          <xm:sqref>B1:C1</xm:sqref>
        </x14:dataValidation>
        <x14:dataValidation type="list" allowBlank="1" showInputMessage="1" showErrorMessage="1" xr:uid="{00000000-0002-0000-0200-000001000000}">
          <x14:formula1>
            <xm:f>słownik!$D$54:$D$56</xm:f>
          </x14:formula1>
          <xm:sqref>G37:I39</xm:sqref>
        </x14:dataValidation>
        <x14:dataValidation type="list" allowBlank="1" showInputMessage="1" showErrorMessage="1" xr:uid="{00000000-0002-0000-0200-000002000000}">
          <x14:formula1>
            <xm:f>słownik!$D$68:$D$84</xm:f>
          </x14:formula1>
          <xm:sqref>B35:E39</xm:sqref>
        </x14:dataValidation>
        <x14:dataValidation type="list" allowBlank="1" showInputMessage="1" showErrorMessage="1" xr:uid="{00000000-0002-0000-0200-000003000000}">
          <x14:formula1>
            <xm:f>słownik!$K$30:$K$32</xm:f>
          </x14:formula1>
          <xm:sqref>G42:I44 I34</xm:sqref>
        </x14:dataValidation>
        <x14:dataValidation type="list" allowBlank="1" showInputMessage="1" showErrorMessage="1" xr:uid="{00000000-0002-0000-0200-000004000000}">
          <x14:formula1>
            <xm:f>słownik!D60:D64</xm:f>
          </x14:formula1>
          <xm:sqref>B29</xm:sqref>
        </x14:dataValidation>
        <x14:dataValidation type="list" allowBlank="1" showInputMessage="1" showErrorMessage="1" xr:uid="{00000000-0002-0000-0200-000005000000}">
          <x14:formula1>
            <xm:f>słownik!F26:F28</xm:f>
          </x14:formula1>
          <xm:sqref>H2</xm:sqref>
        </x14:dataValidation>
        <x14:dataValidation type="list" allowBlank="1" showInputMessage="1" showErrorMessage="1" xr:uid="{00000000-0002-0000-0200-000006000000}">
          <x14:formula1>
            <xm:f>słownik!I42:I56</xm:f>
          </x14:formula1>
          <xm:sqref>D12:H12</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Arkusz12">
    <tabColor rgb="FFFF0000"/>
    <pageSetUpPr fitToPage="1"/>
  </sheetPr>
  <dimension ref="B1:T78"/>
  <sheetViews>
    <sheetView showGridLines="0" view="pageBreakPreview" topLeftCell="A13" zoomScale="110" zoomScaleNormal="90" zoomScaleSheetLayoutView="110" workbookViewId="0">
      <selection activeCell="F21" sqref="F21"/>
    </sheetView>
  </sheetViews>
  <sheetFormatPr defaultColWidth="9.28515625" defaultRowHeight="12.75"/>
  <cols>
    <col min="1" max="1" width="4" style="3" customWidth="1"/>
    <col min="2" max="2" width="5.7109375" style="3" customWidth="1"/>
    <col min="3" max="3" width="4.42578125" style="3" customWidth="1"/>
    <col min="4" max="4" width="40.28515625" style="3" customWidth="1"/>
    <col min="5" max="12" width="5.7109375" style="3" customWidth="1"/>
    <col min="13" max="13" width="8" style="3" customWidth="1"/>
    <col min="14" max="15" width="7.7109375" style="3" customWidth="1"/>
    <col min="16" max="16" width="9.42578125" style="3" customWidth="1"/>
    <col min="17" max="17" width="10.5703125" style="3" customWidth="1"/>
    <col min="18" max="16384" width="9.28515625" style="3"/>
  </cols>
  <sheetData>
    <row r="1" spans="2:18" ht="32.25" customHeight="1">
      <c r="C1" s="906"/>
      <c r="D1" s="538"/>
      <c r="E1" s="538"/>
      <c r="F1" s="538"/>
      <c r="G1" s="538"/>
      <c r="H1" s="538"/>
      <c r="I1" s="538"/>
      <c r="J1" s="538"/>
      <c r="K1" s="538"/>
      <c r="L1" s="538"/>
      <c r="M1" s="538"/>
      <c r="N1" s="538"/>
      <c r="O1" s="1410"/>
      <c r="P1" s="538"/>
      <c r="Q1" s="538"/>
    </row>
    <row r="2" spans="2:18" ht="18">
      <c r="C2" s="235"/>
      <c r="D2" s="236" t="str">
        <f>wizyt!C3</f>
        <v>??</v>
      </c>
      <c r="E2" s="236"/>
      <c r="F2" s="236"/>
      <c r="G2" s="236"/>
      <c r="H2" s="236"/>
      <c r="I2" s="236"/>
      <c r="J2" s="236"/>
      <c r="K2" s="236"/>
      <c r="L2" s="236"/>
      <c r="M2" s="237"/>
      <c r="N2" s="237"/>
      <c r="O2" s="237"/>
      <c r="P2" s="787"/>
      <c r="Q2" s="238"/>
    </row>
    <row r="3" spans="2:18" ht="20.25">
      <c r="C3" s="238"/>
      <c r="D3" s="2823" t="s">
        <v>112</v>
      </c>
      <c r="E3" s="2823"/>
      <c r="F3" s="2823"/>
      <c r="G3" s="2823"/>
      <c r="H3" s="2823"/>
      <c r="I3" s="2823"/>
      <c r="J3" s="2823"/>
      <c r="K3" s="2823"/>
      <c r="L3" s="2823"/>
      <c r="M3" s="2823"/>
      <c r="N3" s="239" t="str">
        <f>wizyt!H3</f>
        <v>2022/2023</v>
      </c>
      <c r="O3" s="239"/>
      <c r="P3" s="240"/>
      <c r="Q3" s="238"/>
    </row>
    <row r="4" spans="2:18" ht="18.75" customHeight="1">
      <c r="C4" s="241"/>
      <c r="D4" s="2877" t="s">
        <v>555</v>
      </c>
      <c r="E4" s="2877"/>
      <c r="F4" s="2877"/>
      <c r="G4" s="2877"/>
      <c r="H4" s="2877"/>
      <c r="I4" s="2877"/>
      <c r="J4" s="2877"/>
      <c r="K4" s="2877"/>
      <c r="L4" s="2877"/>
      <c r="M4" s="2877"/>
      <c r="N4" s="2877"/>
      <c r="O4" s="2877"/>
      <c r="P4" s="2877"/>
      <c r="Q4" s="238"/>
    </row>
    <row r="5" spans="2:18" ht="12.75" customHeight="1" thickBot="1">
      <c r="C5" s="905"/>
      <c r="D5" s="242"/>
      <c r="E5" s="242"/>
      <c r="F5" s="242"/>
      <c r="G5" s="242"/>
      <c r="H5" s="242"/>
      <c r="I5" s="242"/>
      <c r="J5" s="242"/>
      <c r="K5" s="242"/>
      <c r="L5" s="242"/>
      <c r="M5" s="245"/>
      <c r="N5" s="243"/>
      <c r="O5" s="243"/>
      <c r="P5" s="242"/>
      <c r="Q5" s="238"/>
    </row>
    <row r="6" spans="2:18" ht="12.75" customHeight="1">
      <c r="B6" s="2887" t="s">
        <v>173</v>
      </c>
      <c r="C6" s="2888"/>
      <c r="D6" s="2889"/>
      <c r="E6" s="2878" t="s">
        <v>624</v>
      </c>
      <c r="F6" s="2878"/>
      <c r="G6" s="2878"/>
      <c r="H6" s="2878"/>
      <c r="I6" s="2879"/>
      <c r="J6" s="2879"/>
      <c r="K6" s="2878"/>
      <c r="L6" s="2878"/>
      <c r="M6" s="2880" t="s">
        <v>239</v>
      </c>
      <c r="N6" s="2883" t="s">
        <v>240</v>
      </c>
      <c r="O6" s="2883"/>
      <c r="P6" s="2884"/>
      <c r="Q6" s="2837" t="s">
        <v>74</v>
      </c>
    </row>
    <row r="7" spans="2:18" ht="12.75" customHeight="1">
      <c r="B7" s="2828"/>
      <c r="C7" s="2890"/>
      <c r="D7" s="2829"/>
      <c r="E7" s="2842" t="s">
        <v>730</v>
      </c>
      <c r="F7" s="2842"/>
      <c r="G7" s="2842"/>
      <c r="H7" s="2842"/>
      <c r="I7" s="2842"/>
      <c r="J7" s="2842"/>
      <c r="K7" s="2842"/>
      <c r="L7" s="2842"/>
      <c r="M7" s="2881"/>
      <c r="N7" s="2885"/>
      <c r="O7" s="2885"/>
      <c r="P7" s="2886"/>
      <c r="Q7" s="2838"/>
    </row>
    <row r="8" spans="2:18" ht="12.75" customHeight="1">
      <c r="B8" s="2828"/>
      <c r="C8" s="2890"/>
      <c r="D8" s="2829"/>
      <c r="E8" s="389" t="s">
        <v>4</v>
      </c>
      <c r="F8" s="389" t="s">
        <v>5</v>
      </c>
      <c r="G8" s="389" t="s">
        <v>6</v>
      </c>
      <c r="H8" s="387" t="s">
        <v>8</v>
      </c>
      <c r="I8" s="387" t="s">
        <v>7</v>
      </c>
      <c r="J8" s="387" t="s">
        <v>9</v>
      </c>
      <c r="K8" s="387" t="s">
        <v>808</v>
      </c>
      <c r="L8" s="1311" t="s">
        <v>809</v>
      </c>
      <c r="M8" s="2881"/>
      <c r="N8" s="2885"/>
      <c r="O8" s="2885"/>
      <c r="P8" s="2886"/>
      <c r="Q8" s="2838"/>
    </row>
    <row r="9" spans="2:18" ht="12.75" customHeight="1">
      <c r="B9" s="2828"/>
      <c r="C9" s="2890"/>
      <c r="D9" s="2829"/>
      <c r="E9" s="2846" t="s">
        <v>626</v>
      </c>
      <c r="F9" s="2846"/>
      <c r="G9" s="2846"/>
      <c r="H9" s="2846"/>
      <c r="I9" s="2846"/>
      <c r="J9" s="2846"/>
      <c r="K9" s="2846"/>
      <c r="L9" s="2847"/>
      <c r="M9" s="2881"/>
      <c r="N9" s="2894" t="s">
        <v>452</v>
      </c>
      <c r="O9" s="2897" t="s">
        <v>453</v>
      </c>
      <c r="P9" s="2900" t="s">
        <v>29</v>
      </c>
      <c r="Q9" s="2838"/>
    </row>
    <row r="10" spans="2:18" ht="12.75" customHeight="1">
      <c r="B10" s="2828"/>
      <c r="C10" s="2890"/>
      <c r="D10" s="2829"/>
      <c r="E10" s="1536">
        <f>'kalendarz  A'!$F$30</f>
        <v>24</v>
      </c>
      <c r="F10" s="1536">
        <f>'kalendarz  A'!$F$30</f>
        <v>24</v>
      </c>
      <c r="G10" s="1536">
        <f>'kalendarz  A'!$F$30</f>
        <v>24</v>
      </c>
      <c r="H10" s="1536">
        <f>'kalendarz  A'!$F$30</f>
        <v>24</v>
      </c>
      <c r="I10" s="1536">
        <f>'kalendarz  A'!$F$30</f>
        <v>24</v>
      </c>
      <c r="J10" s="1536">
        <f>'kalendarz  A'!$F$30</f>
        <v>24</v>
      </c>
      <c r="K10" s="1536">
        <f>'kalendarz  A'!$F$30</f>
        <v>24</v>
      </c>
      <c r="L10" s="1536">
        <f>'kalendarz  A'!$F$30</f>
        <v>24</v>
      </c>
      <c r="M10" s="2881"/>
      <c r="N10" s="2895"/>
      <c r="O10" s="2898"/>
      <c r="P10" s="2901"/>
      <c r="Q10" s="2838"/>
    </row>
    <row r="11" spans="2:18" ht="16.5" customHeight="1" thickBot="1">
      <c r="B11" s="2891"/>
      <c r="C11" s="2892"/>
      <c r="D11" s="2893"/>
      <c r="E11" s="2848" t="s">
        <v>623</v>
      </c>
      <c r="F11" s="2848"/>
      <c r="G11" s="2848"/>
      <c r="H11" s="2848"/>
      <c r="I11" s="2848"/>
      <c r="J11" s="2848"/>
      <c r="K11" s="2848"/>
      <c r="L11" s="2849"/>
      <c r="M11" s="2882"/>
      <c r="N11" s="2896"/>
      <c r="O11" s="2899"/>
      <c r="P11" s="2902"/>
      <c r="Q11" s="2839"/>
    </row>
    <row r="12" spans="2:18" ht="27" customHeight="1" thickBot="1">
      <c r="B12" s="2905" t="s">
        <v>210</v>
      </c>
      <c r="C12" s="2906"/>
      <c r="D12" s="2907"/>
      <c r="E12" s="1498">
        <f>E18+E13+E16+E17</f>
        <v>0</v>
      </c>
      <c r="F12" s="1498">
        <f t="shared" ref="F12:K12" si="0">F18+F13+F16+F17</f>
        <v>0</v>
      </c>
      <c r="G12" s="1498">
        <f t="shared" si="0"/>
        <v>0</v>
      </c>
      <c r="H12" s="801">
        <f t="shared" si="0"/>
        <v>23</v>
      </c>
      <c r="I12" s="801">
        <f t="shared" ref="I12:J12" si="1">I18+I13+I16+I17</f>
        <v>24</v>
      </c>
      <c r="J12" s="1500">
        <f t="shared" si="1"/>
        <v>23</v>
      </c>
      <c r="K12" s="801">
        <f t="shared" si="0"/>
        <v>30</v>
      </c>
      <c r="L12" s="801">
        <f>L18+L13+L16+L17</f>
        <v>33</v>
      </c>
      <c r="M12" s="878">
        <f>M18+M13</f>
        <v>133</v>
      </c>
      <c r="N12" s="1499">
        <f>N13+N16+N17+N18</f>
        <v>0</v>
      </c>
      <c r="O12" s="1501">
        <f t="shared" ref="O12:P12" si="2">O13+O16+O17+O18</f>
        <v>3192</v>
      </c>
      <c r="P12" s="879">
        <f t="shared" si="2"/>
        <v>3192</v>
      </c>
      <c r="Q12" s="392"/>
    </row>
    <row r="13" spans="2:18" ht="21" customHeight="1">
      <c r="B13" s="1409"/>
      <c r="C13" s="1370"/>
      <c r="D13" s="1370" t="s">
        <v>743</v>
      </c>
      <c r="E13" s="841">
        <f>SUM(E14:E15)</f>
        <v>0</v>
      </c>
      <c r="F13" s="841">
        <f t="shared" ref="F13:L13" si="3">SUM(F14:F15)</f>
        <v>0</v>
      </c>
      <c r="G13" s="841">
        <f t="shared" si="3"/>
        <v>0</v>
      </c>
      <c r="H13" s="841">
        <f t="shared" si="3"/>
        <v>23</v>
      </c>
      <c r="I13" s="841">
        <f>SUM(I14:I15)</f>
        <v>24</v>
      </c>
      <c r="J13" s="841">
        <f t="shared" ref="J13" si="4">SUM(J14:J15)</f>
        <v>23</v>
      </c>
      <c r="K13" s="841">
        <f t="shared" si="3"/>
        <v>30</v>
      </c>
      <c r="L13" s="841">
        <f t="shared" si="3"/>
        <v>33</v>
      </c>
      <c r="M13" s="880">
        <f>SUM(E13:L13)</f>
        <v>133</v>
      </c>
      <c r="N13" s="839">
        <f>SUM(N14:N15)</f>
        <v>0</v>
      </c>
      <c r="O13" s="839">
        <f>SUM(O14:O15)</f>
        <v>3192</v>
      </c>
      <c r="P13" s="856">
        <f>SUM(N13:O13)</f>
        <v>3192</v>
      </c>
      <c r="Q13" s="1371"/>
      <c r="R13" s="79"/>
    </row>
    <row r="14" spans="2:18" ht="14.25" customHeight="1">
      <c r="B14" s="1369"/>
      <c r="C14" s="1370"/>
      <c r="D14" s="1370" t="s">
        <v>680</v>
      </c>
      <c r="E14" s="842">
        <f>SUM(E20:E31)</f>
        <v>0</v>
      </c>
      <c r="F14" s="842">
        <f t="shared" ref="F14:G14" si="5">SUM(F20:F31)</f>
        <v>0</v>
      </c>
      <c r="G14" s="842">
        <f t="shared" si="5"/>
        <v>0</v>
      </c>
      <c r="H14" s="842">
        <f>SUM(H20:H31)</f>
        <v>0</v>
      </c>
      <c r="I14" s="842">
        <f>SUM(I20:I31)</f>
        <v>0</v>
      </c>
      <c r="J14" s="842">
        <f>SUM(J20:J31)</f>
        <v>0</v>
      </c>
      <c r="K14" s="842">
        <f>SUM(K20:K31)</f>
        <v>0</v>
      </c>
      <c r="L14" s="842">
        <f>SUM(L20:L31)</f>
        <v>0</v>
      </c>
      <c r="M14" s="881">
        <f>SUM(E14:L14)</f>
        <v>0</v>
      </c>
      <c r="N14" s="855">
        <f>E14*E10+F14*$F$10+G14*$G$10</f>
        <v>0</v>
      </c>
      <c r="O14" s="855">
        <f>H14*$H$10+K14*$K$10+L14*$L$10+I14*I$10+J14*J$10</f>
        <v>0</v>
      </c>
      <c r="P14" s="1312">
        <f>SUM(N14:O14)</f>
        <v>0</v>
      </c>
      <c r="Q14" s="394"/>
    </row>
    <row r="15" spans="2:18" ht="14.25" customHeight="1">
      <c r="B15" s="1369"/>
      <c r="C15" s="1370"/>
      <c r="D15" s="1370" t="s">
        <v>681</v>
      </c>
      <c r="E15" s="842">
        <f>SUM(E32:E49)</f>
        <v>0</v>
      </c>
      <c r="F15" s="842">
        <f>SUM(F32:F49)</f>
        <v>0</v>
      </c>
      <c r="G15" s="842">
        <f>SUM(G32:G49)</f>
        <v>0</v>
      </c>
      <c r="H15" s="842">
        <f>SUM(H32:H49)</f>
        <v>23</v>
      </c>
      <c r="I15" s="842">
        <f>SUM(I33:I49)</f>
        <v>24</v>
      </c>
      <c r="J15" s="842">
        <f>SUM(J33:J49)</f>
        <v>23</v>
      </c>
      <c r="K15" s="842">
        <f>SUM(K32:K49)</f>
        <v>30</v>
      </c>
      <c r="L15" s="842">
        <f>SUM(L32:L49)</f>
        <v>33</v>
      </c>
      <c r="M15" s="881">
        <f>SUM(E15:L15)</f>
        <v>133</v>
      </c>
      <c r="N15" s="855">
        <f>E15*E10+F15*$F$10+G15*$G$10</f>
        <v>0</v>
      </c>
      <c r="O15" s="855">
        <f t="shared" ref="O15:O18" si="6">H15*$H$10+K15*$K$10+L15*$L$10+I15*I$10+J15*J$10</f>
        <v>3192</v>
      </c>
      <c r="P15" s="1312">
        <f>SUM(N15:O15)</f>
        <v>3192</v>
      </c>
      <c r="Q15" s="1222"/>
    </row>
    <row r="16" spans="2:18" ht="14.25" customHeight="1">
      <c r="B16" s="1369"/>
      <c r="C16" s="1370"/>
      <c r="D16" s="1370" t="s">
        <v>710</v>
      </c>
      <c r="E16" s="841">
        <f>E50</f>
        <v>0</v>
      </c>
      <c r="F16" s="841">
        <f t="shared" ref="F16:L16" si="7">F50</f>
        <v>0</v>
      </c>
      <c r="G16" s="841">
        <f t="shared" si="7"/>
        <v>0</v>
      </c>
      <c r="H16" s="841">
        <f>H50</f>
        <v>0</v>
      </c>
      <c r="I16" s="842">
        <f>I50</f>
        <v>0</v>
      </c>
      <c r="J16" s="842">
        <f>J50</f>
        <v>0</v>
      </c>
      <c r="K16" s="841">
        <f t="shared" si="7"/>
        <v>0</v>
      </c>
      <c r="L16" s="841">
        <f t="shared" si="7"/>
        <v>0</v>
      </c>
      <c r="M16" s="881">
        <f>SUM(E16:L16)</f>
        <v>0</v>
      </c>
      <c r="N16" s="855">
        <f>E16*E10+F16*$F$10+G16*$G$10</f>
        <v>0</v>
      </c>
      <c r="O16" s="855">
        <f t="shared" si="6"/>
        <v>0</v>
      </c>
      <c r="P16" s="1312">
        <f>SUM(N16:O16)</f>
        <v>0</v>
      </c>
      <c r="Q16" s="394"/>
    </row>
    <row r="17" spans="2:20" ht="14.25" customHeight="1">
      <c r="B17" s="1369"/>
      <c r="C17" s="1370"/>
      <c r="D17" s="1370" t="s">
        <v>682</v>
      </c>
      <c r="E17" s="841">
        <f>E58</f>
        <v>0</v>
      </c>
      <c r="F17" s="841">
        <f t="shared" ref="F17:L17" si="8">F58</f>
        <v>0</v>
      </c>
      <c r="G17" s="841">
        <f t="shared" si="8"/>
        <v>0</v>
      </c>
      <c r="H17" s="841">
        <f t="shared" si="8"/>
        <v>0</v>
      </c>
      <c r="I17" s="841">
        <f>I58</f>
        <v>0</v>
      </c>
      <c r="J17" s="841">
        <f t="shared" si="8"/>
        <v>0</v>
      </c>
      <c r="K17" s="841">
        <f t="shared" si="8"/>
        <v>0</v>
      </c>
      <c r="L17" s="841">
        <f t="shared" si="8"/>
        <v>0</v>
      </c>
      <c r="M17" s="881">
        <v>0</v>
      </c>
      <c r="N17" s="855">
        <f>E17*E10+F17*$F$10+G17*$G$10</f>
        <v>0</v>
      </c>
      <c r="O17" s="855">
        <f t="shared" si="6"/>
        <v>0</v>
      </c>
      <c r="P17" s="1312">
        <v>0</v>
      </c>
      <c r="Q17" s="394"/>
    </row>
    <row r="18" spans="2:20" ht="15.75" customHeight="1">
      <c r="B18" s="2908" t="s">
        <v>742</v>
      </c>
      <c r="C18" s="2909"/>
      <c r="D18" s="2910"/>
      <c r="E18" s="1168">
        <f>SUM(E64:E67)</f>
        <v>0</v>
      </c>
      <c r="F18" s="1168">
        <f t="shared" ref="F18:L18" si="9">SUM(F64:F67)</f>
        <v>0</v>
      </c>
      <c r="G18" s="1168">
        <f>SUM(G64:G67)</f>
        <v>0</v>
      </c>
      <c r="H18" s="1168">
        <f>SUM(H64:H67)</f>
        <v>0</v>
      </c>
      <c r="I18" s="1168">
        <f>SUM(I64:I67)</f>
        <v>0</v>
      </c>
      <c r="J18" s="1168">
        <f>SUM(J64:J67)</f>
        <v>0</v>
      </c>
      <c r="K18" s="1168">
        <f t="shared" si="9"/>
        <v>0</v>
      </c>
      <c r="L18" s="1168">
        <f t="shared" si="9"/>
        <v>0</v>
      </c>
      <c r="M18" s="1169">
        <f>SUM(M58:M58)</f>
        <v>0</v>
      </c>
      <c r="N18" s="846">
        <f>E18*E10+F18*$F$10+G18*$G$10</f>
        <v>0</v>
      </c>
      <c r="O18" s="855">
        <f t="shared" si="6"/>
        <v>0</v>
      </c>
      <c r="P18" s="857">
        <f>SUM(N18:O18)</f>
        <v>0</v>
      </c>
      <c r="Q18" s="939"/>
    </row>
    <row r="19" spans="2:20" ht="19.5" customHeight="1">
      <c r="B19" s="2903" t="s">
        <v>658</v>
      </c>
      <c r="C19" s="2904"/>
      <c r="D19" s="2904"/>
      <c r="E19" s="1378"/>
      <c r="F19" s="1378"/>
      <c r="G19" s="1378"/>
      <c r="H19" s="1378"/>
      <c r="I19" s="1378"/>
      <c r="J19" s="1378"/>
      <c r="K19" s="1378" t="s">
        <v>55</v>
      </c>
      <c r="L19" s="1378"/>
      <c r="M19" s="1378"/>
      <c r="N19" s="1379"/>
      <c r="O19" s="1379"/>
      <c r="P19" s="1380"/>
      <c r="Q19" s="1381"/>
      <c r="T19" s="79"/>
    </row>
    <row r="20" spans="2:20" s="79" customFormat="1" ht="14.1" customHeight="1">
      <c r="B20" s="2911" t="s">
        <v>734</v>
      </c>
      <c r="C20" s="1310">
        <v>1</v>
      </c>
      <c r="D20" s="1365" t="s">
        <v>263</v>
      </c>
      <c r="E20" s="815"/>
      <c r="F20" s="815"/>
      <c r="G20" s="815"/>
      <c r="H20" s="816"/>
      <c r="I20" s="816"/>
      <c r="J20" s="816"/>
      <c r="K20" s="816"/>
      <c r="L20" s="816"/>
      <c r="M20" s="882">
        <f t="shared" ref="M20:M49" si="10">SUM(E20:L20)</f>
        <v>0</v>
      </c>
      <c r="N20" s="859">
        <f t="shared" ref="N20:N28" si="11">F20*$F$10+G20*$G$10+E20*$E$10</f>
        <v>0</v>
      </c>
      <c r="O20" s="840">
        <f t="shared" ref="O20" si="12">H20*$H$10+K20*$K$10+L20*$L$10</f>
        <v>0</v>
      </c>
      <c r="P20" s="837">
        <f t="shared" ref="P20:P49" si="13">SUM(N20:O20)</f>
        <v>0</v>
      </c>
      <c r="Q20" s="232"/>
    </row>
    <row r="21" spans="2:20" s="79" customFormat="1" ht="14.1" customHeight="1">
      <c r="B21" s="2912"/>
      <c r="C21" s="776">
        <v>2</v>
      </c>
      <c r="D21" s="1366" t="s">
        <v>647</v>
      </c>
      <c r="E21" s="819"/>
      <c r="F21" s="819"/>
      <c r="G21" s="819"/>
      <c r="H21" s="820"/>
      <c r="I21" s="820"/>
      <c r="J21" s="820"/>
      <c r="K21" s="820"/>
      <c r="L21" s="820"/>
      <c r="M21" s="883">
        <f t="shared" si="10"/>
        <v>0</v>
      </c>
      <c r="N21" s="860">
        <f t="shared" si="11"/>
        <v>0</v>
      </c>
      <c r="O21" s="1502">
        <f>H21*$H$10+K21*$K$10+L21*$L$10+I21*I$10+J21*J$10</f>
        <v>0</v>
      </c>
      <c r="P21" s="838">
        <f t="shared" si="13"/>
        <v>0</v>
      </c>
      <c r="Q21" s="397"/>
    </row>
    <row r="22" spans="2:20" s="79" customFormat="1" ht="14.1" customHeight="1">
      <c r="B22" s="2912"/>
      <c r="C22" s="776">
        <v>3</v>
      </c>
      <c r="D22" s="1366" t="s">
        <v>289</v>
      </c>
      <c r="E22" s="819"/>
      <c r="F22" s="819"/>
      <c r="G22" s="819"/>
      <c r="H22" s="820"/>
      <c r="I22" s="820"/>
      <c r="J22" s="820"/>
      <c r="K22" s="820"/>
      <c r="L22" s="820"/>
      <c r="M22" s="883">
        <f t="shared" si="10"/>
        <v>0</v>
      </c>
      <c r="N22" s="860">
        <f t="shared" si="11"/>
        <v>0</v>
      </c>
      <c r="O22" s="1502">
        <f t="shared" ref="O22:O31" si="14">H22*$H$10+K22*$K$10+L22*$L$10+I22*I$10+J22*J$10</f>
        <v>0</v>
      </c>
      <c r="P22" s="838">
        <f t="shared" si="13"/>
        <v>0</v>
      </c>
      <c r="Q22" s="397"/>
      <c r="R22" s="1221"/>
    </row>
    <row r="23" spans="2:20" s="79" customFormat="1" ht="14.1" customHeight="1">
      <c r="B23" s="2913"/>
      <c r="C23" s="776">
        <v>4</v>
      </c>
      <c r="D23" s="1366" t="s">
        <v>542</v>
      </c>
      <c r="E23" s="819"/>
      <c r="F23" s="819"/>
      <c r="G23" s="819"/>
      <c r="H23" s="820"/>
      <c r="I23" s="820"/>
      <c r="J23" s="820"/>
      <c r="K23" s="820"/>
      <c r="L23" s="820"/>
      <c r="M23" s="883">
        <f t="shared" ref="M23:M25" si="15">SUM(E23:L23)</f>
        <v>0</v>
      </c>
      <c r="N23" s="860">
        <f t="shared" ref="N23:N25" si="16">F23*$F$10+G23*$G$10+E23*$E$10</f>
        <v>0</v>
      </c>
      <c r="O23" s="1502">
        <f t="shared" ref="O23:O25" si="17">H23*$H$10+K23*$K$10+L23*$L$10+I23*I$10+J23*J$10</f>
        <v>0</v>
      </c>
      <c r="P23" s="838">
        <f t="shared" ref="P23:P25" si="18">SUM(N23:O23)</f>
        <v>0</v>
      </c>
      <c r="Q23" s="397"/>
      <c r="R23" s="1221"/>
    </row>
    <row r="24" spans="2:20" s="79" customFormat="1" ht="14.1" customHeight="1">
      <c r="B24" s="2913"/>
      <c r="C24" s="776">
        <v>5</v>
      </c>
      <c r="D24" s="1366" t="s">
        <v>282</v>
      </c>
      <c r="E24" s="819"/>
      <c r="F24" s="819"/>
      <c r="G24" s="819"/>
      <c r="H24" s="820"/>
      <c r="I24" s="820"/>
      <c r="J24" s="820"/>
      <c r="K24" s="820"/>
      <c r="L24" s="820"/>
      <c r="M24" s="883">
        <f t="shared" si="15"/>
        <v>0</v>
      </c>
      <c r="N24" s="860">
        <f t="shared" si="16"/>
        <v>0</v>
      </c>
      <c r="O24" s="1502">
        <f t="shared" si="17"/>
        <v>0</v>
      </c>
      <c r="P24" s="838">
        <f t="shared" si="18"/>
        <v>0</v>
      </c>
      <c r="Q24" s="397"/>
      <c r="R24" s="1221"/>
    </row>
    <row r="25" spans="2:20" s="79" customFormat="1" ht="14.1" customHeight="1">
      <c r="B25" s="2913"/>
      <c r="C25" s="776">
        <v>6</v>
      </c>
      <c r="D25" s="1366" t="s">
        <v>1028</v>
      </c>
      <c r="E25" s="819"/>
      <c r="F25" s="819"/>
      <c r="G25" s="819"/>
      <c r="H25" s="820"/>
      <c r="I25" s="820"/>
      <c r="J25" s="820"/>
      <c r="K25" s="820"/>
      <c r="L25" s="820"/>
      <c r="M25" s="883">
        <f t="shared" si="15"/>
        <v>0</v>
      </c>
      <c r="N25" s="860">
        <f t="shared" si="16"/>
        <v>0</v>
      </c>
      <c r="O25" s="1502">
        <f t="shared" si="17"/>
        <v>0</v>
      </c>
      <c r="P25" s="838">
        <f t="shared" si="18"/>
        <v>0</v>
      </c>
      <c r="Q25" s="397"/>
      <c r="R25" s="1221"/>
    </row>
    <row r="26" spans="2:20" s="79" customFormat="1" ht="14.1" customHeight="1">
      <c r="B26" s="2912"/>
      <c r="C26" s="776">
        <v>7</v>
      </c>
      <c r="D26" s="1366" t="s">
        <v>285</v>
      </c>
      <c r="E26" s="819"/>
      <c r="F26" s="819"/>
      <c r="G26" s="819"/>
      <c r="H26" s="820"/>
      <c r="I26" s="820"/>
      <c r="J26" s="820"/>
      <c r="K26" s="820"/>
      <c r="L26" s="820"/>
      <c r="M26" s="883">
        <f t="shared" si="10"/>
        <v>0</v>
      </c>
      <c r="N26" s="860">
        <f t="shared" si="11"/>
        <v>0</v>
      </c>
      <c r="O26" s="1502">
        <f t="shared" si="14"/>
        <v>0</v>
      </c>
      <c r="P26" s="838">
        <f t="shared" si="13"/>
        <v>0</v>
      </c>
      <c r="Q26" s="397"/>
    </row>
    <row r="27" spans="2:20" s="79" customFormat="1" ht="14.1" customHeight="1">
      <c r="B27" s="2912"/>
      <c r="C27" s="776">
        <v>8</v>
      </c>
      <c r="D27" s="1366" t="s">
        <v>265</v>
      </c>
      <c r="E27" s="819"/>
      <c r="F27" s="819"/>
      <c r="G27" s="819"/>
      <c r="H27" s="820"/>
      <c r="I27" s="820"/>
      <c r="J27" s="820"/>
      <c r="K27" s="820"/>
      <c r="L27" s="820"/>
      <c r="M27" s="883">
        <f t="shared" si="10"/>
        <v>0</v>
      </c>
      <c r="N27" s="860">
        <f t="shared" si="11"/>
        <v>0</v>
      </c>
      <c r="O27" s="1502">
        <f t="shared" si="14"/>
        <v>0</v>
      </c>
      <c r="P27" s="838">
        <f t="shared" ref="P27" si="19">SUM(N27:O27)</f>
        <v>0</v>
      </c>
      <c r="Q27" s="397"/>
    </row>
    <row r="28" spans="2:20" s="79" customFormat="1" ht="14.1" customHeight="1">
      <c r="B28" s="2912"/>
      <c r="C28" s="776">
        <v>9</v>
      </c>
      <c r="D28" s="1366" t="s">
        <v>242</v>
      </c>
      <c r="E28" s="819"/>
      <c r="F28" s="819"/>
      <c r="G28" s="819"/>
      <c r="H28" s="820"/>
      <c r="I28" s="820"/>
      <c r="J28" s="820"/>
      <c r="K28" s="820"/>
      <c r="L28" s="820"/>
      <c r="M28" s="883">
        <f t="shared" si="10"/>
        <v>0</v>
      </c>
      <c r="N28" s="860">
        <f t="shared" si="11"/>
        <v>0</v>
      </c>
      <c r="O28" s="1502">
        <f t="shared" si="14"/>
        <v>0</v>
      </c>
      <c r="P28" s="838">
        <f t="shared" si="13"/>
        <v>0</v>
      </c>
      <c r="Q28" s="397"/>
    </row>
    <row r="29" spans="2:20" s="79" customFormat="1" ht="14.1" customHeight="1">
      <c r="B29" s="2912"/>
      <c r="C29" s="776">
        <v>10</v>
      </c>
      <c r="D29" s="1367" t="s">
        <v>646</v>
      </c>
      <c r="E29" s="819"/>
      <c r="F29" s="819"/>
      <c r="G29" s="819"/>
      <c r="H29" s="820"/>
      <c r="I29" s="820"/>
      <c r="J29" s="820"/>
      <c r="K29" s="820"/>
      <c r="L29" s="820"/>
      <c r="M29" s="883">
        <f t="shared" ref="M29:M30" si="20">SUM(E29:L29)</f>
        <v>0</v>
      </c>
      <c r="N29" s="860">
        <f t="shared" ref="N29:N30" si="21">F29*$F$10+G29*$G$10+E29*$E$10</f>
        <v>0</v>
      </c>
      <c r="O29" s="1502">
        <f t="shared" si="14"/>
        <v>0</v>
      </c>
      <c r="P29" s="838">
        <f t="shared" ref="P29:P30" si="22">SUM(N29:O29)</f>
        <v>0</v>
      </c>
      <c r="Q29" s="790"/>
    </row>
    <row r="30" spans="2:20" s="79" customFormat="1" ht="14.1" customHeight="1">
      <c r="B30" s="2912"/>
      <c r="C30" s="776">
        <v>11</v>
      </c>
      <c r="D30" s="1367" t="s">
        <v>273</v>
      </c>
      <c r="E30" s="819"/>
      <c r="F30" s="819"/>
      <c r="G30" s="819"/>
      <c r="H30" s="820"/>
      <c r="I30" s="820"/>
      <c r="J30" s="820"/>
      <c r="K30" s="820"/>
      <c r="L30" s="820"/>
      <c r="M30" s="883">
        <f t="shared" si="20"/>
        <v>0</v>
      </c>
      <c r="N30" s="860">
        <f t="shared" si="21"/>
        <v>0</v>
      </c>
      <c r="O30" s="1502">
        <f t="shared" si="14"/>
        <v>0</v>
      </c>
      <c r="P30" s="838">
        <f t="shared" si="22"/>
        <v>0</v>
      </c>
      <c r="Q30" s="790"/>
    </row>
    <row r="31" spans="2:20" s="79" customFormat="1" ht="15" customHeight="1" thickBot="1">
      <c r="B31" s="2914"/>
      <c r="C31" s="1339">
        <v>12</v>
      </c>
      <c r="D31" s="1368" t="s">
        <v>529</v>
      </c>
      <c r="E31" s="1351"/>
      <c r="F31" s="1351"/>
      <c r="G31" s="1351"/>
      <c r="H31" s="1342"/>
      <c r="I31" s="1342"/>
      <c r="J31" s="1342"/>
      <c r="K31" s="1342"/>
      <c r="L31" s="1342"/>
      <c r="M31" s="1352">
        <f t="shared" si="10"/>
        <v>0</v>
      </c>
      <c r="N31" s="1348">
        <f t="shared" ref="N31:N34" si="23">F31*$F$10+G31*$G$10+E31*$E$10</f>
        <v>0</v>
      </c>
      <c r="O31" s="1503">
        <f t="shared" si="14"/>
        <v>0</v>
      </c>
      <c r="P31" s="1349">
        <f t="shared" si="13"/>
        <v>0</v>
      </c>
      <c r="Q31" s="1353"/>
    </row>
    <row r="32" spans="2:20" s="79" customFormat="1" ht="14.1" customHeight="1" thickTop="1">
      <c r="B32" s="2915" t="s">
        <v>741</v>
      </c>
      <c r="C32" s="777">
        <v>1</v>
      </c>
      <c r="D32" s="401" t="s">
        <v>648</v>
      </c>
      <c r="E32" s="1323">
        <f>E69</f>
        <v>0</v>
      </c>
      <c r="F32" s="1323">
        <f t="shared" ref="F32:G32" si="24">F69</f>
        <v>0</v>
      </c>
      <c r="G32" s="1323">
        <f t="shared" si="24"/>
        <v>0</v>
      </c>
      <c r="H32" s="1324"/>
      <c r="I32" s="1324"/>
      <c r="J32" s="1324"/>
      <c r="K32" s="1324"/>
      <c r="L32" s="1325"/>
      <c r="M32" s="884">
        <f t="shared" si="10"/>
        <v>0</v>
      </c>
      <c r="N32" s="858">
        <f>F32*$F$10+G32*$G$10+E32*$E$10</f>
        <v>0</v>
      </c>
      <c r="O32" s="846"/>
      <c r="P32" s="857">
        <f t="shared" si="13"/>
        <v>0</v>
      </c>
      <c r="Q32" s="397"/>
    </row>
    <row r="33" spans="2:17" s="79" customFormat="1" ht="14.1" customHeight="1">
      <c r="B33" s="2916"/>
      <c r="C33" s="776">
        <v>2</v>
      </c>
      <c r="D33" s="401" t="s">
        <v>62</v>
      </c>
      <c r="E33" s="1372"/>
      <c r="F33" s="1372"/>
      <c r="G33" s="1372"/>
      <c r="H33" s="822">
        <v>5</v>
      </c>
      <c r="I33" s="822">
        <v>5</v>
      </c>
      <c r="J33" s="820">
        <v>5</v>
      </c>
      <c r="K33" s="822">
        <v>5</v>
      </c>
      <c r="L33" s="820">
        <v>5</v>
      </c>
      <c r="M33" s="884">
        <f t="shared" si="10"/>
        <v>25</v>
      </c>
      <c r="N33" s="860">
        <f t="shared" si="23"/>
        <v>0</v>
      </c>
      <c r="O33" s="1502">
        <f>H33*$H$10+K33*$K$10+L33*$L$10+I33*I$10+J33*J$10</f>
        <v>600</v>
      </c>
      <c r="P33" s="838">
        <f t="shared" si="13"/>
        <v>600</v>
      </c>
      <c r="Q33" s="397"/>
    </row>
    <row r="34" spans="2:17" s="79" customFormat="1" ht="14.1" customHeight="1">
      <c r="B34" s="2916"/>
      <c r="C34" s="776">
        <v>3</v>
      </c>
      <c r="D34" s="396" t="s">
        <v>63</v>
      </c>
      <c r="E34" s="1373"/>
      <c r="F34" s="1373"/>
      <c r="G34" s="1373"/>
      <c r="H34" s="825">
        <v>3</v>
      </c>
      <c r="I34" s="825">
        <v>3</v>
      </c>
      <c r="J34" s="826">
        <v>3</v>
      </c>
      <c r="K34" s="825">
        <v>3</v>
      </c>
      <c r="L34" s="826">
        <v>3</v>
      </c>
      <c r="M34" s="884">
        <f t="shared" si="10"/>
        <v>15</v>
      </c>
      <c r="N34" s="860">
        <f t="shared" si="23"/>
        <v>0</v>
      </c>
      <c r="O34" s="1502">
        <f t="shared" ref="O34:O66" si="25">H34*$H$10+K34*$K$10+L34*$L$10+I34*I$10+J34*J$10</f>
        <v>360</v>
      </c>
      <c r="P34" s="838">
        <f t="shared" si="13"/>
        <v>360</v>
      </c>
      <c r="Q34" s="233"/>
    </row>
    <row r="35" spans="2:17" s="79" customFormat="1" ht="14.1" customHeight="1">
      <c r="B35" s="2916"/>
      <c r="C35" s="776">
        <v>4</v>
      </c>
      <c r="D35" s="396" t="s">
        <v>58</v>
      </c>
      <c r="E35" s="1373"/>
      <c r="F35" s="1373"/>
      <c r="G35" s="1373"/>
      <c r="H35" s="825"/>
      <c r="I35" s="825"/>
      <c r="J35" s="826"/>
      <c r="K35" s="825">
        <v>2</v>
      </c>
      <c r="L35" s="826">
        <v>2</v>
      </c>
      <c r="M35" s="884">
        <f t="shared" ref="M35:M48" si="26">SUM(E35:L35)</f>
        <v>4</v>
      </c>
      <c r="N35" s="860">
        <f t="shared" ref="N35:N48" si="27">F35*$F$10+G35*$G$10+E35*$E$10</f>
        <v>0</v>
      </c>
      <c r="O35" s="1502">
        <f t="shared" si="25"/>
        <v>96</v>
      </c>
      <c r="P35" s="838">
        <f t="shared" ref="P35:P48" si="28">SUM(N35:O35)</f>
        <v>96</v>
      </c>
      <c r="Q35" s="233"/>
    </row>
    <row r="36" spans="2:17" s="79" customFormat="1" ht="14.1" customHeight="1">
      <c r="B36" s="2916"/>
      <c r="C36" s="776">
        <v>5</v>
      </c>
      <c r="D36" s="951" t="s">
        <v>328</v>
      </c>
      <c r="E36" s="1374"/>
      <c r="F36" s="1374"/>
      <c r="G36" s="1374"/>
      <c r="H36" s="826">
        <v>1</v>
      </c>
      <c r="I36" s="826">
        <v>1</v>
      </c>
      <c r="J36" s="826">
        <v>1</v>
      </c>
      <c r="K36" s="826">
        <v>1</v>
      </c>
      <c r="L36" s="826">
        <v>1</v>
      </c>
      <c r="M36" s="884">
        <f t="shared" ref="M36" si="29">SUM(E36:L36)</f>
        <v>5</v>
      </c>
      <c r="N36" s="860">
        <f t="shared" ref="N36" si="30">F36*$F$10+G36*$G$10+E36*$E$10</f>
        <v>0</v>
      </c>
      <c r="O36" s="1502">
        <f t="shared" ref="O36" si="31">H36*$H$10+K36*$K$10+L36*$L$10+I36*I$10+J36*J$10</f>
        <v>120</v>
      </c>
      <c r="P36" s="838">
        <f t="shared" ref="P36" si="32">SUM(N36:O36)</f>
        <v>120</v>
      </c>
      <c r="Q36" s="233"/>
    </row>
    <row r="37" spans="2:17" s="79" customFormat="1" ht="14.1" customHeight="1">
      <c r="B37" s="2916"/>
      <c r="C37" s="776">
        <v>6</v>
      </c>
      <c r="D37" s="398" t="s">
        <v>60</v>
      </c>
      <c r="E37" s="1373"/>
      <c r="F37" s="1373"/>
      <c r="G37" s="1373"/>
      <c r="H37" s="825">
        <v>1</v>
      </c>
      <c r="I37" s="825">
        <v>2</v>
      </c>
      <c r="J37" s="826">
        <v>2</v>
      </c>
      <c r="K37" s="825">
        <v>2</v>
      </c>
      <c r="L37" s="826">
        <v>2</v>
      </c>
      <c r="M37" s="884">
        <f t="shared" si="26"/>
        <v>9</v>
      </c>
      <c r="N37" s="860">
        <f t="shared" si="27"/>
        <v>0</v>
      </c>
      <c r="O37" s="1502">
        <f t="shared" si="25"/>
        <v>216</v>
      </c>
      <c r="P37" s="838">
        <f t="shared" si="28"/>
        <v>216</v>
      </c>
      <c r="Q37" s="233"/>
    </row>
    <row r="38" spans="2:17" s="79" customFormat="1" ht="14.1" customHeight="1">
      <c r="B38" s="2916"/>
      <c r="C38" s="776">
        <v>7</v>
      </c>
      <c r="D38" s="398" t="s">
        <v>66</v>
      </c>
      <c r="E38" s="1374"/>
      <c r="F38" s="1374"/>
      <c r="G38" s="1374"/>
      <c r="H38" s="826"/>
      <c r="I38" s="826"/>
      <c r="J38" s="826"/>
      <c r="K38" s="826"/>
      <c r="L38" s="826">
        <v>2</v>
      </c>
      <c r="M38" s="884">
        <f t="shared" si="26"/>
        <v>2</v>
      </c>
      <c r="N38" s="860">
        <f t="shared" si="27"/>
        <v>0</v>
      </c>
      <c r="O38" s="1502">
        <f t="shared" si="25"/>
        <v>48</v>
      </c>
      <c r="P38" s="838">
        <f t="shared" si="28"/>
        <v>48</v>
      </c>
      <c r="Q38" s="233"/>
    </row>
    <row r="39" spans="2:17" s="79" customFormat="1" ht="14.1" customHeight="1">
      <c r="B39" s="2916"/>
      <c r="C39" s="776">
        <v>8</v>
      </c>
      <c r="D39" s="398" t="s">
        <v>244</v>
      </c>
      <c r="E39" s="1374"/>
      <c r="F39" s="1374"/>
      <c r="G39" s="1374"/>
      <c r="H39" s="826">
        <v>2</v>
      </c>
      <c r="I39" s="826"/>
      <c r="J39" s="826"/>
      <c r="K39" s="826"/>
      <c r="L39" s="826"/>
      <c r="M39" s="884">
        <f t="shared" si="26"/>
        <v>2</v>
      </c>
      <c r="N39" s="860">
        <f t="shared" si="27"/>
        <v>0</v>
      </c>
      <c r="O39" s="1502">
        <f t="shared" si="25"/>
        <v>48</v>
      </c>
      <c r="P39" s="838">
        <f t="shared" si="28"/>
        <v>48</v>
      </c>
      <c r="Q39" s="233"/>
    </row>
    <row r="40" spans="2:17" s="79" customFormat="1" ht="14.1" customHeight="1">
      <c r="B40" s="2916"/>
      <c r="C40" s="776">
        <v>9</v>
      </c>
      <c r="D40" s="398" t="s">
        <v>61</v>
      </c>
      <c r="E40" s="1374"/>
      <c r="F40" s="1374"/>
      <c r="G40" s="1374"/>
      <c r="H40" s="826"/>
      <c r="I40" s="826">
        <v>1</v>
      </c>
      <c r="J40" s="826">
        <v>1</v>
      </c>
      <c r="K40" s="826">
        <v>2</v>
      </c>
      <c r="L40" s="826">
        <v>1</v>
      </c>
      <c r="M40" s="884">
        <f t="shared" si="26"/>
        <v>5</v>
      </c>
      <c r="N40" s="860">
        <f t="shared" si="27"/>
        <v>0</v>
      </c>
      <c r="O40" s="1502">
        <f t="shared" si="25"/>
        <v>120</v>
      </c>
      <c r="P40" s="838">
        <f t="shared" si="28"/>
        <v>120</v>
      </c>
      <c r="Q40" s="233"/>
    </row>
    <row r="41" spans="2:17" s="79" customFormat="1" ht="14.1" customHeight="1">
      <c r="B41" s="2916"/>
      <c r="C41" s="776">
        <v>10</v>
      </c>
      <c r="D41" s="398" t="s">
        <v>143</v>
      </c>
      <c r="E41" s="1374"/>
      <c r="F41" s="1374"/>
      <c r="G41" s="1374"/>
      <c r="H41" s="826"/>
      <c r="I41" s="826">
        <v>1</v>
      </c>
      <c r="J41" s="826">
        <v>1</v>
      </c>
      <c r="K41" s="826">
        <v>1</v>
      </c>
      <c r="L41" s="826">
        <v>2</v>
      </c>
      <c r="M41" s="884">
        <f t="shared" si="26"/>
        <v>5</v>
      </c>
      <c r="N41" s="860">
        <f t="shared" si="27"/>
        <v>0</v>
      </c>
      <c r="O41" s="1502">
        <f t="shared" si="25"/>
        <v>120</v>
      </c>
      <c r="P41" s="838">
        <f t="shared" si="28"/>
        <v>120</v>
      </c>
      <c r="Q41" s="233"/>
    </row>
    <row r="42" spans="2:17" s="79" customFormat="1" ht="14.1" customHeight="1">
      <c r="B42" s="2916"/>
      <c r="C42" s="776">
        <v>11</v>
      </c>
      <c r="D42" s="398" t="s">
        <v>557</v>
      </c>
      <c r="E42" s="1374"/>
      <c r="F42" s="1374"/>
      <c r="G42" s="1374"/>
      <c r="H42" s="826"/>
      <c r="I42" s="826"/>
      <c r="J42" s="826"/>
      <c r="K42" s="826">
        <v>2</v>
      </c>
      <c r="L42" s="826">
        <v>2</v>
      </c>
      <c r="M42" s="884">
        <f t="shared" si="26"/>
        <v>4</v>
      </c>
      <c r="N42" s="860">
        <f t="shared" si="27"/>
        <v>0</v>
      </c>
      <c r="O42" s="1502">
        <f t="shared" si="25"/>
        <v>96</v>
      </c>
      <c r="P42" s="838">
        <f t="shared" si="28"/>
        <v>96</v>
      </c>
      <c r="Q42" s="233"/>
    </row>
    <row r="43" spans="2:17" s="79" customFormat="1" ht="14.1" customHeight="1">
      <c r="B43" s="2916"/>
      <c r="C43" s="776">
        <v>12</v>
      </c>
      <c r="D43" s="398" t="s">
        <v>473</v>
      </c>
      <c r="E43" s="1374"/>
      <c r="F43" s="1374"/>
      <c r="G43" s="1374"/>
      <c r="H43" s="826"/>
      <c r="I43" s="826"/>
      <c r="J43" s="826"/>
      <c r="K43" s="826">
        <v>2</v>
      </c>
      <c r="L43" s="826">
        <v>2</v>
      </c>
      <c r="M43" s="884">
        <f t="shared" si="26"/>
        <v>4</v>
      </c>
      <c r="N43" s="860">
        <f t="shared" si="27"/>
        <v>0</v>
      </c>
      <c r="O43" s="1502">
        <f t="shared" si="25"/>
        <v>96</v>
      </c>
      <c r="P43" s="838">
        <f t="shared" si="28"/>
        <v>96</v>
      </c>
      <c r="Q43" s="233"/>
    </row>
    <row r="44" spans="2:17" s="79" customFormat="1" ht="14.1" customHeight="1">
      <c r="B44" s="2916"/>
      <c r="C44" s="776">
        <v>13</v>
      </c>
      <c r="D44" s="398" t="s">
        <v>59</v>
      </c>
      <c r="E44" s="1374"/>
      <c r="F44" s="1374"/>
      <c r="G44" s="1374"/>
      <c r="H44" s="826">
        <v>4</v>
      </c>
      <c r="I44" s="826">
        <v>4</v>
      </c>
      <c r="J44" s="826">
        <v>4</v>
      </c>
      <c r="K44" s="826">
        <v>4</v>
      </c>
      <c r="L44" s="826">
        <v>4</v>
      </c>
      <c r="M44" s="884">
        <f t="shared" si="26"/>
        <v>20</v>
      </c>
      <c r="N44" s="860">
        <f t="shared" si="27"/>
        <v>0</v>
      </c>
      <c r="O44" s="1502">
        <f t="shared" si="25"/>
        <v>480</v>
      </c>
      <c r="P44" s="838">
        <f t="shared" si="28"/>
        <v>480</v>
      </c>
      <c r="Q44" s="233"/>
    </row>
    <row r="45" spans="2:17" s="79" customFormat="1" ht="14.1" customHeight="1">
      <c r="B45" s="2916"/>
      <c r="C45" s="776">
        <v>14</v>
      </c>
      <c r="D45" s="1100" t="s">
        <v>140</v>
      </c>
      <c r="E45" s="1374"/>
      <c r="F45" s="1374"/>
      <c r="G45" s="1374"/>
      <c r="H45" s="826">
        <v>1</v>
      </c>
      <c r="I45" s="826">
        <v>1</v>
      </c>
      <c r="J45" s="826">
        <v>1</v>
      </c>
      <c r="K45" s="826">
        <v>1</v>
      </c>
      <c r="L45" s="826">
        <v>1</v>
      </c>
      <c r="M45" s="884">
        <f t="shared" si="26"/>
        <v>5</v>
      </c>
      <c r="N45" s="860">
        <f t="shared" si="27"/>
        <v>0</v>
      </c>
      <c r="O45" s="1502">
        <f t="shared" si="25"/>
        <v>120</v>
      </c>
      <c r="P45" s="838">
        <f t="shared" si="28"/>
        <v>120</v>
      </c>
      <c r="Q45" s="233"/>
    </row>
    <row r="46" spans="2:17" s="79" customFormat="1" ht="14.1" customHeight="1">
      <c r="B46" s="2916"/>
      <c r="C46" s="776">
        <v>15</v>
      </c>
      <c r="D46" s="950" t="s">
        <v>740</v>
      </c>
      <c r="E46" s="1374"/>
      <c r="F46" s="1374"/>
      <c r="G46" s="1374"/>
      <c r="H46" s="826">
        <v>1</v>
      </c>
      <c r="I46" s="826">
        <v>1</v>
      </c>
      <c r="J46" s="826"/>
      <c r="K46" s="826"/>
      <c r="L46" s="826"/>
      <c r="M46" s="884">
        <f t="shared" si="26"/>
        <v>2</v>
      </c>
      <c r="N46" s="860">
        <f t="shared" si="27"/>
        <v>0</v>
      </c>
      <c r="O46" s="1502">
        <f t="shared" si="25"/>
        <v>48</v>
      </c>
      <c r="P46" s="838">
        <f t="shared" si="28"/>
        <v>48</v>
      </c>
      <c r="Q46" s="233"/>
    </row>
    <row r="47" spans="2:17" s="79" customFormat="1" ht="14.1" customHeight="1">
      <c r="B47" s="2916"/>
      <c r="C47" s="776">
        <v>16</v>
      </c>
      <c r="D47" s="1214" t="s">
        <v>64</v>
      </c>
      <c r="E47" s="829"/>
      <c r="F47" s="829"/>
      <c r="G47" s="829"/>
      <c r="H47" s="852">
        <v>4</v>
      </c>
      <c r="I47" s="852">
        <v>4</v>
      </c>
      <c r="J47" s="852">
        <v>4</v>
      </c>
      <c r="K47" s="852">
        <v>4</v>
      </c>
      <c r="L47" s="852">
        <v>4</v>
      </c>
      <c r="M47" s="884">
        <f t="shared" si="26"/>
        <v>20</v>
      </c>
      <c r="N47" s="860">
        <f t="shared" si="27"/>
        <v>0</v>
      </c>
      <c r="O47" s="1502">
        <f t="shared" si="25"/>
        <v>480</v>
      </c>
      <c r="P47" s="838">
        <f t="shared" si="28"/>
        <v>480</v>
      </c>
      <c r="Q47" s="234"/>
    </row>
    <row r="48" spans="2:17" s="79" customFormat="1" ht="14.1" customHeight="1">
      <c r="B48" s="2916"/>
      <c r="C48" s="776">
        <v>17</v>
      </c>
      <c r="D48" s="1214" t="s">
        <v>116</v>
      </c>
      <c r="E48" s="829"/>
      <c r="F48" s="829"/>
      <c r="G48" s="829"/>
      <c r="H48" s="852"/>
      <c r="I48" s="852"/>
      <c r="J48" s="852"/>
      <c r="K48" s="852"/>
      <c r="L48" s="852">
        <v>1</v>
      </c>
      <c r="M48" s="884">
        <f t="shared" si="26"/>
        <v>1</v>
      </c>
      <c r="N48" s="860">
        <f t="shared" si="27"/>
        <v>0</v>
      </c>
      <c r="O48" s="1502">
        <f t="shared" si="25"/>
        <v>24</v>
      </c>
      <c r="P48" s="838">
        <f t="shared" si="28"/>
        <v>24</v>
      </c>
      <c r="Q48" s="234"/>
    </row>
    <row r="49" spans="2:17" s="79" customFormat="1" ht="14.1" customHeight="1" thickBot="1">
      <c r="B49" s="2917"/>
      <c r="C49" s="1339">
        <v>18</v>
      </c>
      <c r="D49" s="1354" t="s">
        <v>556</v>
      </c>
      <c r="E49" s="1375"/>
      <c r="F49" s="1375"/>
      <c r="G49" s="1375"/>
      <c r="H49" s="1342">
        <v>1</v>
      </c>
      <c r="I49" s="1342">
        <v>1</v>
      </c>
      <c r="J49" s="1342">
        <v>1</v>
      </c>
      <c r="K49" s="1342">
        <v>1</v>
      </c>
      <c r="L49" s="1342">
        <v>1</v>
      </c>
      <c r="M49" s="1355">
        <f t="shared" si="10"/>
        <v>5</v>
      </c>
      <c r="N49" s="1348">
        <f t="shared" ref="N49:N63" si="33">F49*$F$10+G49*$G$10+E49*$E$10</f>
        <v>0</v>
      </c>
      <c r="O49" s="1503">
        <f t="shared" si="25"/>
        <v>120</v>
      </c>
      <c r="P49" s="1349">
        <f t="shared" si="13"/>
        <v>120</v>
      </c>
      <c r="Q49" s="1353"/>
    </row>
    <row r="50" spans="2:17" s="79" customFormat="1" ht="20.25" customHeight="1" thickTop="1">
      <c r="B50" s="2918" t="s">
        <v>709</v>
      </c>
      <c r="C50" s="2919"/>
      <c r="D50" s="2920"/>
      <c r="E50" s="1215">
        <f t="shared" ref="E50:L50" si="34">SUM(E51:E57)</f>
        <v>0</v>
      </c>
      <c r="F50" s="1215">
        <f>SUM(F51:F57)</f>
        <v>0</v>
      </c>
      <c r="G50" s="1215">
        <f t="shared" si="34"/>
        <v>0</v>
      </c>
      <c r="H50" s="1215">
        <f>SUM(H51:H57)</f>
        <v>0</v>
      </c>
      <c r="I50" s="1215">
        <f t="shared" ref="I50:J50" si="35">SUM(I51:I57)</f>
        <v>0</v>
      </c>
      <c r="J50" s="1215">
        <f t="shared" si="35"/>
        <v>0</v>
      </c>
      <c r="K50" s="1215">
        <f t="shared" si="34"/>
        <v>0</v>
      </c>
      <c r="L50" s="1215">
        <f t="shared" si="34"/>
        <v>0</v>
      </c>
      <c r="M50" s="1216">
        <f>SUM(E50:L50)</f>
        <v>0</v>
      </c>
      <c r="N50" s="1217">
        <f t="shared" si="33"/>
        <v>0</v>
      </c>
      <c r="O50" s="1218">
        <f t="shared" ref="O50:O58" si="36">H50*$H$10+K50*$K$10+L50*$L$10</f>
        <v>0</v>
      </c>
      <c r="P50" s="1219">
        <f>SUM(N50:O50)</f>
        <v>0</v>
      </c>
      <c r="Q50" s="1220"/>
    </row>
    <row r="51" spans="2:17" s="79" customFormat="1" ht="14.1" customHeight="1">
      <c r="B51" s="789"/>
      <c r="C51" s="1184">
        <v>1</v>
      </c>
      <c r="D51" s="987"/>
      <c r="E51" s="1166"/>
      <c r="F51" s="1166"/>
      <c r="G51" s="1166"/>
      <c r="H51" s="818"/>
      <c r="I51" s="1271"/>
      <c r="J51" s="1271"/>
      <c r="K51" s="818"/>
      <c r="L51" s="818"/>
      <c r="M51" s="888">
        <f t="shared" ref="M51:M57" si="37">SUM(E51:L51)</f>
        <v>0</v>
      </c>
      <c r="N51" s="859">
        <f t="shared" si="33"/>
        <v>0</v>
      </c>
      <c r="O51" s="1502">
        <f t="shared" si="25"/>
        <v>0</v>
      </c>
      <c r="P51" s="837">
        <f t="shared" ref="P51" si="38">SUM(N51:O51)</f>
        <v>0</v>
      </c>
      <c r="Q51" s="232"/>
    </row>
    <row r="52" spans="2:17" s="79" customFormat="1" ht="14.1" customHeight="1">
      <c r="B52" s="789"/>
      <c r="C52" s="1184">
        <v>2</v>
      </c>
      <c r="D52" s="795"/>
      <c r="E52" s="824"/>
      <c r="F52" s="824"/>
      <c r="G52" s="824"/>
      <c r="H52" s="825"/>
      <c r="I52" s="825"/>
      <c r="J52" s="825"/>
      <c r="K52" s="825"/>
      <c r="L52" s="825"/>
      <c r="M52" s="884">
        <f t="shared" si="37"/>
        <v>0</v>
      </c>
      <c r="N52" s="860">
        <f t="shared" si="33"/>
        <v>0</v>
      </c>
      <c r="O52" s="1502">
        <f t="shared" si="25"/>
        <v>0</v>
      </c>
      <c r="P52" s="838">
        <f t="shared" ref="P52:P57" si="39">SUM(N52:O52)</f>
        <v>0</v>
      </c>
      <c r="Q52" s="233"/>
    </row>
    <row r="53" spans="2:17" s="79" customFormat="1" ht="14.1" customHeight="1">
      <c r="B53" s="789"/>
      <c r="C53" s="1184">
        <v>3</v>
      </c>
      <c r="D53" s="795"/>
      <c r="E53" s="824"/>
      <c r="F53" s="824"/>
      <c r="G53" s="824"/>
      <c r="H53" s="825"/>
      <c r="I53" s="825"/>
      <c r="J53" s="825"/>
      <c r="K53" s="825"/>
      <c r="L53" s="825"/>
      <c r="M53" s="884">
        <f t="shared" si="37"/>
        <v>0</v>
      </c>
      <c r="N53" s="860">
        <f t="shared" si="33"/>
        <v>0</v>
      </c>
      <c r="O53" s="1502">
        <f t="shared" si="25"/>
        <v>0</v>
      </c>
      <c r="P53" s="838">
        <f t="shared" si="39"/>
        <v>0</v>
      </c>
      <c r="Q53" s="233"/>
    </row>
    <row r="54" spans="2:17" s="79" customFormat="1" ht="14.1" customHeight="1">
      <c r="B54" s="780"/>
      <c r="C54" s="778">
        <v>4</v>
      </c>
      <c r="D54" s="795"/>
      <c r="E54" s="824"/>
      <c r="F54" s="824"/>
      <c r="G54" s="824"/>
      <c r="H54" s="825"/>
      <c r="I54" s="825"/>
      <c r="J54" s="825"/>
      <c r="K54" s="825"/>
      <c r="L54" s="825"/>
      <c r="M54" s="884">
        <f t="shared" si="37"/>
        <v>0</v>
      </c>
      <c r="N54" s="860">
        <f t="shared" si="33"/>
        <v>0</v>
      </c>
      <c r="O54" s="1502">
        <f t="shared" si="25"/>
        <v>0</v>
      </c>
      <c r="P54" s="838">
        <f t="shared" si="39"/>
        <v>0</v>
      </c>
      <c r="Q54" s="233"/>
    </row>
    <row r="55" spans="2:17" s="79" customFormat="1" ht="14.1" customHeight="1">
      <c r="B55" s="780"/>
      <c r="C55" s="778">
        <v>5</v>
      </c>
      <c r="D55" s="795"/>
      <c r="E55" s="824"/>
      <c r="F55" s="824"/>
      <c r="G55" s="824"/>
      <c r="H55" s="825"/>
      <c r="I55" s="825"/>
      <c r="J55" s="825"/>
      <c r="K55" s="825"/>
      <c r="L55" s="825"/>
      <c r="M55" s="884">
        <f t="shared" si="37"/>
        <v>0</v>
      </c>
      <c r="N55" s="860">
        <f t="shared" si="33"/>
        <v>0</v>
      </c>
      <c r="O55" s="1502">
        <f t="shared" si="25"/>
        <v>0</v>
      </c>
      <c r="P55" s="838">
        <f t="shared" si="39"/>
        <v>0</v>
      </c>
      <c r="Q55" s="233"/>
    </row>
    <row r="56" spans="2:17" s="79" customFormat="1" ht="14.1" customHeight="1">
      <c r="B56" s="1300"/>
      <c r="C56" s="1185">
        <v>6</v>
      </c>
      <c r="D56" s="795"/>
      <c r="E56" s="824"/>
      <c r="F56" s="824"/>
      <c r="G56" s="824"/>
      <c r="H56" s="825"/>
      <c r="I56" s="825"/>
      <c r="J56" s="825"/>
      <c r="K56" s="825"/>
      <c r="L56" s="825"/>
      <c r="M56" s="884">
        <f t="shared" si="37"/>
        <v>0</v>
      </c>
      <c r="N56" s="860">
        <f t="shared" si="33"/>
        <v>0</v>
      </c>
      <c r="O56" s="1502">
        <f t="shared" si="25"/>
        <v>0</v>
      </c>
      <c r="P56" s="838">
        <f t="shared" si="39"/>
        <v>0</v>
      </c>
      <c r="Q56" s="233"/>
    </row>
    <row r="57" spans="2:17" s="79" customFormat="1" ht="14.1" customHeight="1" thickBot="1">
      <c r="B57" s="1399"/>
      <c r="C57" s="1400">
        <v>7</v>
      </c>
      <c r="D57" s="1340"/>
      <c r="E57" s="1360"/>
      <c r="F57" s="1360"/>
      <c r="G57" s="1360"/>
      <c r="H57" s="1344"/>
      <c r="I57" s="1344"/>
      <c r="J57" s="1344"/>
      <c r="K57" s="1344"/>
      <c r="L57" s="1344"/>
      <c r="M57" s="1352">
        <f t="shared" si="37"/>
        <v>0</v>
      </c>
      <c r="N57" s="1348">
        <f t="shared" si="33"/>
        <v>0</v>
      </c>
      <c r="O57" s="1503">
        <f t="shared" si="25"/>
        <v>0</v>
      </c>
      <c r="P57" s="1349">
        <f t="shared" si="39"/>
        <v>0</v>
      </c>
      <c r="Q57" s="1353"/>
    </row>
    <row r="58" spans="2:17" ht="17.25" customHeight="1" thickTop="1">
      <c r="B58" s="2921" t="s">
        <v>554</v>
      </c>
      <c r="C58" s="2922"/>
      <c r="D58" s="2923"/>
      <c r="E58" s="1356">
        <f t="shared" ref="E58:K58" si="40">SUM(E59:E63)</f>
        <v>0</v>
      </c>
      <c r="F58" s="1356">
        <f t="shared" si="40"/>
        <v>0</v>
      </c>
      <c r="G58" s="1356">
        <f t="shared" si="40"/>
        <v>0</v>
      </c>
      <c r="H58" s="1356">
        <f t="shared" si="40"/>
        <v>0</v>
      </c>
      <c r="I58" s="1356">
        <f>SUM(I59:I63)</f>
        <v>0</v>
      </c>
      <c r="J58" s="1356">
        <f t="shared" si="40"/>
        <v>0</v>
      </c>
      <c r="K58" s="1356">
        <f t="shared" si="40"/>
        <v>0</v>
      </c>
      <c r="L58" s="1356">
        <f>SUM(L59:L63)</f>
        <v>0</v>
      </c>
      <c r="M58" s="1216">
        <f>SUM(E58:L58)</f>
        <v>0</v>
      </c>
      <c r="N58" s="1357">
        <f t="shared" si="33"/>
        <v>0</v>
      </c>
      <c r="O58" s="1358">
        <f t="shared" si="36"/>
        <v>0</v>
      </c>
      <c r="P58" s="1219">
        <f t="shared" ref="P58" si="41">SUM(N58:O58)</f>
        <v>0</v>
      </c>
      <c r="Q58" s="1359"/>
    </row>
    <row r="59" spans="2:17" ht="14.1" customHeight="1">
      <c r="B59" s="789"/>
      <c r="C59" s="1184">
        <v>1</v>
      </c>
      <c r="D59" s="794"/>
      <c r="E59" s="822"/>
      <c r="F59" s="822"/>
      <c r="G59" s="822"/>
      <c r="H59" s="822"/>
      <c r="I59" s="822"/>
      <c r="J59" s="822"/>
      <c r="K59" s="822"/>
      <c r="L59" s="915"/>
      <c r="M59" s="884">
        <f t="shared" ref="M59:M63" si="42">SUM(E59:L59)</f>
        <v>0</v>
      </c>
      <c r="N59" s="858">
        <f t="shared" si="33"/>
        <v>0</v>
      </c>
      <c r="O59" s="1502">
        <f t="shared" si="25"/>
        <v>0</v>
      </c>
      <c r="P59" s="857">
        <f t="shared" ref="P59:P63" si="43">SUM(N59:O59)</f>
        <v>0</v>
      </c>
      <c r="Q59" s="861"/>
    </row>
    <row r="60" spans="2:17" ht="14.1" customHeight="1">
      <c r="B60" s="789"/>
      <c r="C60" s="1184">
        <v>2</v>
      </c>
      <c r="D60" s="795"/>
      <c r="E60" s="825"/>
      <c r="F60" s="825"/>
      <c r="G60" s="825"/>
      <c r="H60" s="825"/>
      <c r="I60" s="825"/>
      <c r="J60" s="825"/>
      <c r="K60" s="825"/>
      <c r="L60" s="833"/>
      <c r="M60" s="884">
        <f t="shared" si="42"/>
        <v>0</v>
      </c>
      <c r="N60" s="860">
        <f t="shared" si="33"/>
        <v>0</v>
      </c>
      <c r="O60" s="1502">
        <f t="shared" si="25"/>
        <v>0</v>
      </c>
      <c r="P60" s="838">
        <f>SUM(N60:O60)</f>
        <v>0</v>
      </c>
      <c r="Q60" s="231"/>
    </row>
    <row r="61" spans="2:17" ht="14.1" customHeight="1">
      <c r="B61" s="789"/>
      <c r="C61" s="1184">
        <v>3</v>
      </c>
      <c r="D61" s="795"/>
      <c r="E61" s="825"/>
      <c r="F61" s="825"/>
      <c r="G61" s="825"/>
      <c r="H61" s="825"/>
      <c r="I61" s="825"/>
      <c r="J61" s="825"/>
      <c r="K61" s="825"/>
      <c r="L61" s="833"/>
      <c r="M61" s="884">
        <f t="shared" si="42"/>
        <v>0</v>
      </c>
      <c r="N61" s="860">
        <f t="shared" si="33"/>
        <v>0</v>
      </c>
      <c r="O61" s="1502">
        <f t="shared" si="25"/>
        <v>0</v>
      </c>
      <c r="P61" s="838">
        <f t="shared" si="43"/>
        <v>0</v>
      </c>
      <c r="Q61" s="231"/>
    </row>
    <row r="62" spans="2:17" ht="14.1" customHeight="1">
      <c r="B62" s="780"/>
      <c r="C62" s="778">
        <v>4</v>
      </c>
      <c r="D62" s="795"/>
      <c r="E62" s="825"/>
      <c r="F62" s="825"/>
      <c r="G62" s="825"/>
      <c r="H62" s="825"/>
      <c r="I62" s="825"/>
      <c r="J62" s="825"/>
      <c r="K62" s="825"/>
      <c r="L62" s="833"/>
      <c r="M62" s="884">
        <f t="shared" si="42"/>
        <v>0</v>
      </c>
      <c r="N62" s="860">
        <f t="shared" si="33"/>
        <v>0</v>
      </c>
      <c r="O62" s="1502">
        <f t="shared" si="25"/>
        <v>0</v>
      </c>
      <c r="P62" s="838">
        <f t="shared" si="43"/>
        <v>0</v>
      </c>
      <c r="Q62" s="231"/>
    </row>
    <row r="63" spans="2:17" ht="14.1" customHeight="1" thickBot="1">
      <c r="B63" s="1401"/>
      <c r="C63" s="1402">
        <v>5</v>
      </c>
      <c r="D63" s="1340"/>
      <c r="E63" s="1344"/>
      <c r="F63" s="1344"/>
      <c r="G63" s="1344"/>
      <c r="H63" s="1344"/>
      <c r="I63" s="1344"/>
      <c r="J63" s="1344"/>
      <c r="K63" s="1344"/>
      <c r="L63" s="1361"/>
      <c r="M63" s="1352">
        <f t="shared" si="42"/>
        <v>0</v>
      </c>
      <c r="N63" s="1348">
        <f t="shared" si="33"/>
        <v>0</v>
      </c>
      <c r="O63" s="1503">
        <f t="shared" si="25"/>
        <v>0</v>
      </c>
      <c r="P63" s="1349">
        <f t="shared" si="43"/>
        <v>0</v>
      </c>
      <c r="Q63" s="1362"/>
    </row>
    <row r="64" spans="2:17" ht="16.5" customHeight="1" thickTop="1">
      <c r="B64" s="2930" t="s">
        <v>735</v>
      </c>
      <c r="C64" s="2931"/>
      <c r="D64" s="2932"/>
      <c r="E64" s="1628"/>
      <c r="F64" s="1364"/>
      <c r="G64" s="1364"/>
      <c r="H64" s="1364"/>
      <c r="I64" s="1364"/>
      <c r="J64" s="1364"/>
      <c r="K64" s="1364"/>
      <c r="L64" s="1152"/>
      <c r="M64" s="884">
        <f t="shared" ref="M64:M67" si="44">SUM(E64:L64)</f>
        <v>0</v>
      </c>
      <c r="N64" s="858">
        <f t="shared" ref="N64:N67" si="45">F64*$F$10+G64*$G$10+E64*$E$10</f>
        <v>0</v>
      </c>
      <c r="O64" s="1502">
        <f t="shared" si="25"/>
        <v>0</v>
      </c>
      <c r="P64" s="857">
        <f t="shared" ref="P64" si="46">SUM(N64:O64)</f>
        <v>0</v>
      </c>
      <c r="Q64" s="861"/>
    </row>
    <row r="65" spans="2:17" ht="14.1" customHeight="1">
      <c r="B65" s="2927" t="s">
        <v>167</v>
      </c>
      <c r="C65" s="2928"/>
      <c r="D65" s="2929"/>
      <c r="E65" s="1629"/>
      <c r="F65" s="825"/>
      <c r="G65" s="825"/>
      <c r="H65" s="825"/>
      <c r="I65" s="825"/>
      <c r="J65" s="825"/>
      <c r="K65" s="825"/>
      <c r="L65" s="1363"/>
      <c r="M65" s="884">
        <f t="shared" si="44"/>
        <v>0</v>
      </c>
      <c r="N65" s="860">
        <f t="shared" si="45"/>
        <v>0</v>
      </c>
      <c r="O65" s="1502">
        <f t="shared" si="25"/>
        <v>0</v>
      </c>
      <c r="P65" s="838">
        <f>SUM(N65:O65)</f>
        <v>0</v>
      </c>
      <c r="Q65" s="231"/>
    </row>
    <row r="66" spans="2:17" ht="14.1" customHeight="1">
      <c r="B66" s="2927" t="s">
        <v>737</v>
      </c>
      <c r="C66" s="2928"/>
      <c r="D66" s="2929"/>
      <c r="E66" s="1629"/>
      <c r="F66" s="825"/>
      <c r="G66" s="825"/>
      <c r="H66" s="825"/>
      <c r="I66" s="825"/>
      <c r="J66" s="825"/>
      <c r="K66" s="825"/>
      <c r="L66" s="1363"/>
      <c r="M66" s="884">
        <f t="shared" si="44"/>
        <v>0</v>
      </c>
      <c r="N66" s="860">
        <f t="shared" si="45"/>
        <v>0</v>
      </c>
      <c r="O66" s="1502">
        <f t="shared" si="25"/>
        <v>0</v>
      </c>
      <c r="P66" s="838">
        <f t="shared" ref="P66:P67" si="47">SUM(N66:O66)</f>
        <v>0</v>
      </c>
      <c r="Q66" s="1377"/>
    </row>
    <row r="67" spans="2:17" ht="14.1" customHeight="1" thickBot="1">
      <c r="B67" s="2924" t="s">
        <v>810</v>
      </c>
      <c r="C67" s="2925"/>
      <c r="D67" s="2926"/>
      <c r="E67" s="1630"/>
      <c r="F67" s="1330"/>
      <c r="G67" s="1330"/>
      <c r="H67" s="1330"/>
      <c r="I67" s="1330"/>
      <c r="J67" s="1330"/>
      <c r="K67" s="1330"/>
      <c r="L67" s="1152"/>
      <c r="M67" s="884">
        <f t="shared" si="44"/>
        <v>0</v>
      </c>
      <c r="N67" s="860">
        <f t="shared" si="45"/>
        <v>0</v>
      </c>
      <c r="O67" s="1502">
        <f>H67*$H$10+K67*$K$10+L67*$L$10+I67*I$10+J67*J$10</f>
        <v>0</v>
      </c>
      <c r="P67" s="838">
        <f t="shared" si="47"/>
        <v>0</v>
      </c>
      <c r="Q67" s="1376"/>
    </row>
    <row r="68" spans="2:17">
      <c r="C68" s="8"/>
      <c r="D68" s="399"/>
      <c r="E68" s="399"/>
      <c r="F68" s="399"/>
      <c r="G68" s="399"/>
      <c r="H68" s="399"/>
      <c r="I68" s="1497"/>
      <c r="J68" s="1497"/>
      <c r="K68" s="399"/>
      <c r="L68" s="399"/>
      <c r="M68" s="400"/>
      <c r="N68" s="400"/>
      <c r="O68" s="400"/>
      <c r="P68" s="400"/>
    </row>
    <row r="69" spans="2:17" ht="15.75">
      <c r="C69" s="1165" t="s">
        <v>657</v>
      </c>
      <c r="D69" s="1163" t="s">
        <v>426</v>
      </c>
      <c r="E69" s="1164">
        <f>SUM(E70:E78)</f>
        <v>0</v>
      </c>
      <c r="F69" s="1164">
        <f>SUM(F70:F78)</f>
        <v>0</v>
      </c>
      <c r="G69" s="1164">
        <f>SUM(G70:G78)</f>
        <v>0</v>
      </c>
      <c r="H69" s="913"/>
      <c r="I69" s="1152"/>
      <c r="J69" s="1152"/>
      <c r="K69" s="1152"/>
      <c r="L69" s="1152"/>
      <c r="M69" s="1154"/>
      <c r="N69" s="1155"/>
      <c r="O69" s="1155"/>
      <c r="P69" s="1156"/>
      <c r="Q69" s="1153"/>
    </row>
    <row r="70" spans="2:17" ht="14.1" customHeight="1">
      <c r="C70" s="1157">
        <v>1</v>
      </c>
      <c r="D70" s="1160" t="s">
        <v>649</v>
      </c>
      <c r="E70" s="1172"/>
      <c r="F70" s="1172"/>
      <c r="G70" s="1172"/>
      <c r="H70" s="9"/>
      <c r="I70" s="9"/>
      <c r="J70" s="9"/>
      <c r="K70" s="9"/>
      <c r="L70" s="9"/>
      <c r="M70" s="1309"/>
      <c r="N70" s="1309"/>
      <c r="O70" s="1309"/>
      <c r="P70" s="1309"/>
    </row>
    <row r="71" spans="2:17" ht="14.1" customHeight="1">
      <c r="C71" s="1158">
        <v>2</v>
      </c>
      <c r="D71" s="1161" t="s">
        <v>650</v>
      </c>
      <c r="E71" s="1173"/>
      <c r="F71" s="1173"/>
      <c r="G71" s="1173"/>
      <c r="H71" s="9"/>
      <c r="I71" s="9"/>
      <c r="J71" s="9"/>
      <c r="K71" s="9"/>
      <c r="L71" s="9"/>
      <c r="M71" s="10"/>
      <c r="N71" s="9"/>
      <c r="O71" s="9"/>
      <c r="P71" s="9"/>
    </row>
    <row r="72" spans="2:17" ht="14.1" customHeight="1">
      <c r="C72" s="1158">
        <v>3</v>
      </c>
      <c r="D72" s="1161" t="s">
        <v>651</v>
      </c>
      <c r="E72" s="1171"/>
      <c r="F72" s="1171"/>
      <c r="G72" s="1171"/>
      <c r="H72" s="4"/>
      <c r="I72" s="4"/>
      <c r="J72" s="4"/>
      <c r="K72" s="4"/>
      <c r="L72" s="4"/>
      <c r="M72" s="5"/>
      <c r="N72" s="4"/>
      <c r="O72" s="4"/>
      <c r="P72" s="4"/>
    </row>
    <row r="73" spans="2:17" ht="14.1" customHeight="1">
      <c r="C73" s="1158">
        <v>4</v>
      </c>
      <c r="D73" s="1161" t="s">
        <v>652</v>
      </c>
      <c r="E73" s="1171"/>
      <c r="F73" s="1171"/>
      <c r="G73" s="1171"/>
      <c r="H73" s="4"/>
      <c r="I73" s="4"/>
      <c r="J73" s="4"/>
      <c r="K73" s="4"/>
      <c r="L73" s="4"/>
      <c r="M73" s="5"/>
      <c r="N73" s="4"/>
      <c r="O73" s="4"/>
      <c r="P73" s="4"/>
    </row>
    <row r="74" spans="2:17" ht="14.1" customHeight="1">
      <c r="C74" s="1158">
        <v>5</v>
      </c>
      <c r="D74" s="1161" t="s">
        <v>653</v>
      </c>
      <c r="E74" s="1171"/>
      <c r="F74" s="1171"/>
      <c r="G74" s="1171"/>
      <c r="H74" s="4"/>
      <c r="I74" s="4"/>
      <c r="J74" s="4"/>
      <c r="K74" s="4"/>
      <c r="L74" s="4"/>
      <c r="M74" s="5"/>
      <c r="N74" s="4"/>
      <c r="O74" s="4"/>
      <c r="P74" s="4"/>
    </row>
    <row r="75" spans="2:17" ht="14.1" customHeight="1">
      <c r="C75" s="1158">
        <v>6</v>
      </c>
      <c r="D75" s="1161" t="s">
        <v>654</v>
      </c>
      <c r="E75" s="1211"/>
      <c r="F75" s="1211"/>
      <c r="G75" s="1211"/>
      <c r="H75" s="8"/>
      <c r="I75" s="8"/>
      <c r="J75" s="8"/>
      <c r="K75" s="8"/>
      <c r="L75" s="8"/>
      <c r="M75" s="8"/>
      <c r="N75" s="8"/>
      <c r="O75" s="8"/>
      <c r="P75" s="8"/>
    </row>
    <row r="76" spans="2:17" ht="14.1" customHeight="1">
      <c r="C76" s="1158">
        <v>7</v>
      </c>
      <c r="D76" s="1161" t="s">
        <v>655</v>
      </c>
      <c r="E76" s="1212"/>
      <c r="F76" s="1212"/>
      <c r="G76" s="1212"/>
    </row>
    <row r="77" spans="2:17" ht="14.1" customHeight="1">
      <c r="C77" s="1158">
        <v>8</v>
      </c>
      <c r="D77" s="1161" t="s">
        <v>830</v>
      </c>
      <c r="E77" s="1212"/>
      <c r="F77" s="1212"/>
      <c r="G77" s="1212"/>
    </row>
    <row r="78" spans="2:17" ht="14.1" customHeight="1">
      <c r="C78" s="1159">
        <v>9</v>
      </c>
      <c r="D78" s="1162" t="s">
        <v>656</v>
      </c>
      <c r="E78" s="1213"/>
      <c r="F78" s="1213"/>
      <c r="G78" s="1213"/>
    </row>
  </sheetData>
  <sheetProtection algorithmName="SHA-512" hashValue="hakcvjkJCFo54lMskrAC/etQLsCqpOEBVDa0pxgipXkk087thCP5sjFw0Ic6qEj7NUh3tlyAdtJO2MhTW3mPpA==" saltValue="c2okkktZui3RXytud2Xepg==" spinCount="100000" sheet="1" objects="1" scenarios="1" formatRows="0"/>
  <mergeCells count="24">
    <mergeCell ref="B50:D50"/>
    <mergeCell ref="B58:D58"/>
    <mergeCell ref="B67:D67"/>
    <mergeCell ref="B66:D66"/>
    <mergeCell ref="B65:D65"/>
    <mergeCell ref="B64:D64"/>
    <mergeCell ref="B19:D19"/>
    <mergeCell ref="B12:D12"/>
    <mergeCell ref="B18:D18"/>
    <mergeCell ref="B20:B31"/>
    <mergeCell ref="B32:B49"/>
    <mergeCell ref="Q6:Q11"/>
    <mergeCell ref="E7:L7"/>
    <mergeCell ref="E9:L9"/>
    <mergeCell ref="N9:N11"/>
    <mergeCell ref="O9:O11"/>
    <mergeCell ref="P9:P11"/>
    <mergeCell ref="E11:L11"/>
    <mergeCell ref="D3:M3"/>
    <mergeCell ref="D4:P4"/>
    <mergeCell ref="E6:L6"/>
    <mergeCell ref="M6:M11"/>
    <mergeCell ref="N6:P8"/>
    <mergeCell ref="B6:D11"/>
  </mergeCells>
  <printOptions horizontalCentered="1"/>
  <pageMargins left="0.94488188976377963" right="0.51181102362204722" top="0.51181102362204722" bottom="0.70866141732283472" header="0.51181102362204722" footer="0.51181102362204722"/>
  <pageSetup paperSize="9" scale="63" orientation="portrait" horizontalDpi="4294967293" verticalDpi="4294967293" r:id="rId1"/>
  <headerFooter alignWithMargins="0">
    <oddFooter>&amp;L&amp;7CEA - arkusz organizacyjny na rok szkolny 2022/2023    nr teczki: &amp;F</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D00-000000000000}">
          <x14:formula1>
            <xm:f>słownik!$A$2:$A$148</xm:f>
          </x14:formula1>
          <xm:sqref>D51:D57 D59:D63</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FF0000"/>
    <pageSetUpPr fitToPage="1"/>
  </sheetPr>
  <dimension ref="B1:S77"/>
  <sheetViews>
    <sheetView showGridLines="0" view="pageBreakPreview" topLeftCell="A19" zoomScaleNormal="100" zoomScaleSheetLayoutView="100" workbookViewId="0">
      <selection sqref="A1:XFD1"/>
    </sheetView>
  </sheetViews>
  <sheetFormatPr defaultColWidth="9.28515625" defaultRowHeight="12.75"/>
  <cols>
    <col min="1" max="1" width="2.85546875" style="3" customWidth="1"/>
    <col min="2" max="2" width="6.42578125" style="3" customWidth="1"/>
    <col min="3" max="3" width="4.42578125" style="3" customWidth="1"/>
    <col min="4" max="4" width="43.85546875" style="3" customWidth="1"/>
    <col min="5" max="10" width="5.7109375" style="3" customWidth="1"/>
    <col min="11" max="11" width="6.5703125" style="3" customWidth="1"/>
    <col min="12" max="12" width="6.7109375" style="3" customWidth="1"/>
    <col min="13" max="13" width="8.5703125" style="3" customWidth="1"/>
    <col min="14" max="14" width="12.28515625" style="3" customWidth="1"/>
    <col min="15" max="15" width="5.42578125" style="3" customWidth="1"/>
    <col min="16" max="16384" width="9.28515625" style="3"/>
  </cols>
  <sheetData>
    <row r="1" spans="2:19" ht="32.25" customHeight="1">
      <c r="B1" s="1728"/>
      <c r="C1" s="1728"/>
      <c r="D1" s="1768"/>
      <c r="E1" s="1768"/>
      <c r="F1" s="1768"/>
      <c r="G1" s="1768"/>
      <c r="H1" s="1768"/>
      <c r="I1" s="1768"/>
      <c r="J1" s="1768"/>
      <c r="K1" s="1768"/>
      <c r="L1" s="1768"/>
      <c r="M1" s="1768"/>
      <c r="N1" s="1768"/>
    </row>
    <row r="2" spans="2:19" s="1236" customFormat="1" ht="18">
      <c r="B2" s="235"/>
      <c r="C2" s="235"/>
      <c r="D2" s="236" t="str">
        <f>wizyt!C3</f>
        <v>??</v>
      </c>
      <c r="E2" s="237"/>
      <c r="F2" s="237"/>
      <c r="G2" s="237"/>
      <c r="H2" s="237"/>
      <c r="I2" s="237"/>
      <c r="J2" s="237"/>
      <c r="K2" s="237"/>
      <c r="L2" s="237"/>
      <c r="M2" s="237"/>
      <c r="N2" s="1110"/>
    </row>
    <row r="3" spans="2:19" s="1236" customFormat="1" ht="20.25">
      <c r="B3" s="1110"/>
      <c r="C3" s="1110"/>
      <c r="D3" s="2823" t="s">
        <v>112</v>
      </c>
      <c r="E3" s="2823"/>
      <c r="F3" s="2823"/>
      <c r="G3" s="2823"/>
      <c r="H3" s="2823"/>
      <c r="I3" s="2823"/>
      <c r="J3" s="2823"/>
      <c r="K3" s="2823"/>
      <c r="L3" s="2823"/>
      <c r="M3" s="295" t="str">
        <f>wizyt!H3</f>
        <v>2022/2023</v>
      </c>
      <c r="N3" s="1110"/>
    </row>
    <row r="4" spans="2:19" s="1236" customFormat="1" ht="18.75" customHeight="1">
      <c r="B4" s="1237" t="s">
        <v>660</v>
      </c>
      <c r="C4" s="241"/>
      <c r="D4" s="1109"/>
      <c r="E4" s="1109"/>
      <c r="F4" s="1109" t="s">
        <v>1009</v>
      </c>
      <c r="G4" s="1109"/>
      <c r="H4" s="1109"/>
      <c r="I4" s="1109"/>
      <c r="J4" s="1770" t="s">
        <v>1008</v>
      </c>
      <c r="K4" s="1109"/>
      <c r="L4" s="1109"/>
      <c r="M4" s="923"/>
      <c r="N4" s="1110"/>
    </row>
    <row r="5" spans="2:19" s="1236" customFormat="1" ht="27" customHeight="1" thickBot="1">
      <c r="B5" s="1237" t="s">
        <v>661</v>
      </c>
      <c r="C5" s="574"/>
      <c r="D5" s="242"/>
      <c r="E5" s="243"/>
      <c r="F5" s="243"/>
      <c r="G5" s="244"/>
      <c r="H5" s="243"/>
      <c r="I5" s="243"/>
      <c r="J5" s="2956"/>
      <c r="K5" s="2956"/>
      <c r="L5" s="2956"/>
      <c r="M5" s="2956"/>
      <c r="N5" s="1110"/>
    </row>
    <row r="6" spans="2:19" s="1236" customFormat="1" ht="12.75" customHeight="1">
      <c r="B6" s="2826" t="s">
        <v>226</v>
      </c>
      <c r="C6" s="2957"/>
      <c r="D6" s="2888"/>
      <c r="E6" s="2959" t="s">
        <v>287</v>
      </c>
      <c r="F6" s="2960"/>
      <c r="G6" s="2960"/>
      <c r="H6" s="2960"/>
      <c r="I6" s="2960"/>
      <c r="J6" s="2961"/>
      <c r="K6" s="2962" t="s">
        <v>288</v>
      </c>
      <c r="L6" s="2963"/>
      <c r="M6" s="2966" t="s">
        <v>239</v>
      </c>
      <c r="N6" s="2938" t="s">
        <v>74</v>
      </c>
    </row>
    <row r="7" spans="2:19" s="1236" customFormat="1" ht="12.75" customHeight="1">
      <c r="B7" s="2828"/>
      <c r="C7" s="2890"/>
      <c r="D7" s="2890"/>
      <c r="E7" s="2941" t="s">
        <v>730</v>
      </c>
      <c r="F7" s="2941"/>
      <c r="G7" s="2941"/>
      <c r="H7" s="2941"/>
      <c r="I7" s="2941"/>
      <c r="J7" s="2942"/>
      <c r="K7" s="2964"/>
      <c r="L7" s="2965"/>
      <c r="M7" s="2967"/>
      <c r="N7" s="2939"/>
      <c r="S7" s="1299"/>
    </row>
    <row r="8" spans="2:19" s="1236" customFormat="1" ht="12.75" customHeight="1">
      <c r="B8" s="2828"/>
      <c r="C8" s="2890"/>
      <c r="D8" s="2890"/>
      <c r="E8" s="2005" t="s">
        <v>4</v>
      </c>
      <c r="F8" s="389" t="s">
        <v>5</v>
      </c>
      <c r="G8" s="389" t="s">
        <v>6</v>
      </c>
      <c r="H8" s="387" t="s">
        <v>8</v>
      </c>
      <c r="I8" s="387" t="s">
        <v>7</v>
      </c>
      <c r="J8" s="428" t="s">
        <v>9</v>
      </c>
      <c r="K8" s="2943" t="s">
        <v>732</v>
      </c>
      <c r="L8" s="2946" t="s">
        <v>209</v>
      </c>
      <c r="M8" s="2967"/>
      <c r="N8" s="2939"/>
    </row>
    <row r="9" spans="2:19" s="1236" customFormat="1" ht="12.75" customHeight="1">
      <c r="B9" s="2828"/>
      <c r="C9" s="2890"/>
      <c r="D9" s="2890"/>
      <c r="E9" s="2969" t="s">
        <v>732</v>
      </c>
      <c r="F9" s="2970"/>
      <c r="G9" s="2970" t="s">
        <v>209</v>
      </c>
      <c r="H9" s="2970"/>
      <c r="I9" s="2970"/>
      <c r="J9" s="2971"/>
      <c r="K9" s="2944"/>
      <c r="L9" s="2947"/>
      <c r="M9" s="2967"/>
      <c r="N9" s="2939"/>
    </row>
    <row r="10" spans="2:19" s="1236" customFormat="1" ht="12.75" customHeight="1">
      <c r="B10" s="2828"/>
      <c r="C10" s="2890"/>
      <c r="D10" s="2890"/>
      <c r="E10" s="2873" t="s">
        <v>52</v>
      </c>
      <c r="F10" s="2846"/>
      <c r="G10" s="2846"/>
      <c r="H10" s="2846"/>
      <c r="I10" s="2846"/>
      <c r="J10" s="2949"/>
      <c r="K10" s="2944"/>
      <c r="L10" s="2947"/>
      <c r="M10" s="2967"/>
      <c r="N10" s="2939"/>
    </row>
    <row r="11" spans="2:19" s="1236" customFormat="1" ht="12.75" customHeight="1">
      <c r="B11" s="2828"/>
      <c r="C11" s="2890"/>
      <c r="D11" s="2890"/>
      <c r="E11" s="2006">
        <f>'kalendarz  A'!$F$30</f>
        <v>24</v>
      </c>
      <c r="F11" s="1536">
        <f>'kalendarz  A'!$F$30</f>
        <v>24</v>
      </c>
      <c r="G11" s="1536">
        <f>'kalendarz  A'!$F$30</f>
        <v>24</v>
      </c>
      <c r="H11" s="1536">
        <f>'kalendarz  A'!$F$30</f>
        <v>24</v>
      </c>
      <c r="I11" s="1536">
        <f>'kalendarz  A'!$F$30</f>
        <v>24</v>
      </c>
      <c r="J11" s="1536">
        <f>'kalendarz  A'!$F$31</f>
        <v>9</v>
      </c>
      <c r="K11" s="2944"/>
      <c r="L11" s="2947"/>
      <c r="M11" s="2967"/>
      <c r="N11" s="2939"/>
    </row>
    <row r="12" spans="2:19" s="1236" customFormat="1" ht="16.5" customHeight="1" thickBot="1">
      <c r="B12" s="2830"/>
      <c r="C12" s="2958"/>
      <c r="D12" s="2892"/>
      <c r="E12" s="2950" t="s">
        <v>53</v>
      </c>
      <c r="F12" s="2951"/>
      <c r="G12" s="2951"/>
      <c r="H12" s="2951"/>
      <c r="I12" s="2951"/>
      <c r="J12" s="2952"/>
      <c r="K12" s="2945"/>
      <c r="L12" s="2948"/>
      <c r="M12" s="2968"/>
      <c r="N12" s="2940"/>
    </row>
    <row r="13" spans="2:19" s="1236" customFormat="1" ht="27" customHeight="1" thickBot="1">
      <c r="B13" s="1238"/>
      <c r="C13" s="1239"/>
      <c r="D13" s="1950" t="s">
        <v>210</v>
      </c>
      <c r="E13" s="844">
        <f>SUM(E17:E19)+E14</f>
        <v>31</v>
      </c>
      <c r="F13" s="844">
        <f t="shared" ref="F13:J13" si="0">SUM(F17:F19)+F14</f>
        <v>31</v>
      </c>
      <c r="G13" s="844">
        <f t="shared" si="0"/>
        <v>35</v>
      </c>
      <c r="H13" s="844">
        <f t="shared" si="0"/>
        <v>29</v>
      </c>
      <c r="I13" s="844">
        <f t="shared" si="0"/>
        <v>27</v>
      </c>
      <c r="J13" s="844">
        <f t="shared" si="0"/>
        <v>22</v>
      </c>
      <c r="K13" s="1298">
        <f t="shared" ref="K13:M13" si="1">SUM(K14:K19)</f>
        <v>124</v>
      </c>
      <c r="L13" s="845">
        <f t="shared" si="1"/>
        <v>226</v>
      </c>
      <c r="M13" s="845">
        <f t="shared" si="1"/>
        <v>350</v>
      </c>
      <c r="N13" s="2953"/>
      <c r="O13" s="1234"/>
    </row>
    <row r="14" spans="2:19" s="1236" customFormat="1" ht="14.25" customHeight="1">
      <c r="B14" s="395"/>
      <c r="C14" s="775"/>
      <c r="D14" s="1370" t="s">
        <v>743</v>
      </c>
      <c r="E14" s="843">
        <f>SUM(E15:E16)</f>
        <v>31</v>
      </c>
      <c r="F14" s="843">
        <f>SUM(F15:F16)</f>
        <v>31</v>
      </c>
      <c r="G14" s="1188">
        <f t="shared" ref="G14:J14" si="2">SUM(G15:G16)</f>
        <v>35</v>
      </c>
      <c r="H14" s="1188">
        <f t="shared" si="2"/>
        <v>29</v>
      </c>
      <c r="I14" s="1188">
        <f t="shared" si="2"/>
        <v>27</v>
      </c>
      <c r="J14" s="1188">
        <f t="shared" si="2"/>
        <v>22</v>
      </c>
      <c r="K14" s="890">
        <f>SUM(E14:F14)</f>
        <v>62</v>
      </c>
      <c r="L14" s="891">
        <f>SUM(G14:J14)</f>
        <v>113</v>
      </c>
      <c r="M14" s="892">
        <f>SUM(E14:J14)</f>
        <v>175</v>
      </c>
      <c r="N14" s="2954"/>
      <c r="O14" s="1234"/>
    </row>
    <row r="15" spans="2:19" s="1236" customFormat="1" ht="14.25" customHeight="1">
      <c r="B15" s="395"/>
      <c r="C15" s="775"/>
      <c r="D15" s="1370" t="s">
        <v>680</v>
      </c>
      <c r="E15" s="843">
        <f>SUM(E21:E32)</f>
        <v>0</v>
      </c>
      <c r="F15" s="843">
        <f t="shared" ref="F15:J15" si="3">SUM(F21:F32)</f>
        <v>0</v>
      </c>
      <c r="G15" s="1188">
        <f t="shared" si="3"/>
        <v>0</v>
      </c>
      <c r="H15" s="1188">
        <f t="shared" si="3"/>
        <v>0</v>
      </c>
      <c r="I15" s="1188">
        <f t="shared" si="3"/>
        <v>0</v>
      </c>
      <c r="J15" s="1188">
        <f t="shared" si="3"/>
        <v>0</v>
      </c>
      <c r="K15" s="1297">
        <f>SUM(E15:F15)</f>
        <v>0</v>
      </c>
      <c r="L15" s="891">
        <f>SUM(G15:J15)</f>
        <v>0</v>
      </c>
      <c r="M15" s="892">
        <f t="shared" ref="M15:M17" si="4">SUM(E15:J15)</f>
        <v>0</v>
      </c>
      <c r="N15" s="2954"/>
      <c r="O15" s="1234"/>
    </row>
    <row r="16" spans="2:19" s="1236" customFormat="1" ht="14.25" customHeight="1">
      <c r="B16" s="395"/>
      <c r="C16" s="775"/>
      <c r="D16" s="1370" t="s">
        <v>681</v>
      </c>
      <c r="E16" s="843">
        <f t="shared" ref="E16:J16" si="5">SUM(E33:E51)</f>
        <v>31</v>
      </c>
      <c r="F16" s="843">
        <f t="shared" si="5"/>
        <v>31</v>
      </c>
      <c r="G16" s="1188">
        <f t="shared" si="5"/>
        <v>35</v>
      </c>
      <c r="H16" s="1188">
        <f t="shared" si="5"/>
        <v>29</v>
      </c>
      <c r="I16" s="1188">
        <f t="shared" si="5"/>
        <v>27</v>
      </c>
      <c r="J16" s="1188">
        <f t="shared" si="5"/>
        <v>22</v>
      </c>
      <c r="K16" s="1297">
        <f>SUM(E16:F16)</f>
        <v>62</v>
      </c>
      <c r="L16" s="891">
        <f>SUM(G16:J16)</f>
        <v>113</v>
      </c>
      <c r="M16" s="892">
        <f t="shared" si="4"/>
        <v>175</v>
      </c>
      <c r="N16" s="2954"/>
      <c r="O16" s="1234"/>
    </row>
    <row r="17" spans="2:15" s="1236" customFormat="1" ht="14.25" customHeight="1">
      <c r="B17" s="395"/>
      <c r="C17" s="775"/>
      <c r="D17" s="1370" t="s">
        <v>710</v>
      </c>
      <c r="E17" s="843">
        <f>E52</f>
        <v>0</v>
      </c>
      <c r="F17" s="843">
        <f t="shared" ref="F17:G17" si="6">F52</f>
        <v>0</v>
      </c>
      <c r="G17" s="1188">
        <f t="shared" si="6"/>
        <v>0</v>
      </c>
      <c r="H17" s="1187">
        <f>H52</f>
        <v>0</v>
      </c>
      <c r="I17" s="1187">
        <f>I52</f>
        <v>0</v>
      </c>
      <c r="J17" s="1227">
        <f>J52</f>
        <v>0</v>
      </c>
      <c r="K17" s="890">
        <f t="shared" ref="K17" si="7">SUM(E17:F17)</f>
        <v>0</v>
      </c>
      <c r="L17" s="891">
        <f t="shared" ref="L17" si="8">SUM(G17:J17)</f>
        <v>0</v>
      </c>
      <c r="M17" s="892">
        <f t="shared" si="4"/>
        <v>0</v>
      </c>
      <c r="N17" s="2954"/>
      <c r="O17" s="1234"/>
    </row>
    <row r="18" spans="2:15" s="1236" customFormat="1" ht="14.25" customHeight="1">
      <c r="B18" s="395"/>
      <c r="C18" s="775"/>
      <c r="D18" s="1370" t="s">
        <v>682</v>
      </c>
      <c r="E18" s="1228">
        <f>E62</f>
        <v>0</v>
      </c>
      <c r="F18" s="1228">
        <f t="shared" ref="F18:G18" si="9">F62</f>
        <v>0</v>
      </c>
      <c r="G18" s="1188">
        <f t="shared" si="9"/>
        <v>0</v>
      </c>
      <c r="H18" s="1187">
        <f>H62</f>
        <v>0</v>
      </c>
      <c r="I18" s="1187">
        <f t="shared" ref="I18:J18" si="10">I62</f>
        <v>0</v>
      </c>
      <c r="J18" s="1187">
        <f t="shared" si="10"/>
        <v>0</v>
      </c>
      <c r="K18" s="890">
        <f>SUM(E18:F18)</f>
        <v>0</v>
      </c>
      <c r="L18" s="891">
        <f>SUM(G18:J18)</f>
        <v>0</v>
      </c>
      <c r="M18" s="892">
        <f>SUM(E18:J18)</f>
        <v>0</v>
      </c>
      <c r="N18" s="2954"/>
      <c r="O18" s="1234"/>
    </row>
    <row r="19" spans="2:15" s="1236" customFormat="1" ht="13.5" customHeight="1" thickBot="1">
      <c r="B19" s="395"/>
      <c r="C19" s="775"/>
      <c r="D19" s="426" t="s">
        <v>738</v>
      </c>
      <c r="E19" s="1228">
        <f>SUM(E70:E73)</f>
        <v>0</v>
      </c>
      <c r="F19" s="1228">
        <f>SUM(F70:F73)</f>
        <v>0</v>
      </c>
      <c r="G19" s="1188">
        <f>SUM(G70:G73)</f>
        <v>0</v>
      </c>
      <c r="H19" s="1188">
        <f t="shared" ref="H19:J19" si="11">SUM(H70:H73)</f>
        <v>0</v>
      </c>
      <c r="I19" s="1188">
        <f t="shared" si="11"/>
        <v>0</v>
      </c>
      <c r="J19" s="1188">
        <f t="shared" si="11"/>
        <v>0</v>
      </c>
      <c r="K19" s="890">
        <f>SUM(E19:F19)</f>
        <v>0</v>
      </c>
      <c r="L19" s="1296">
        <f>SUM(G19:J19)</f>
        <v>0</v>
      </c>
      <c r="M19" s="930">
        <f>SUM(K19:L19)</f>
        <v>0</v>
      </c>
      <c r="N19" s="2955"/>
      <c r="O19" s="1234"/>
    </row>
    <row r="20" spans="2:15" s="1236" customFormat="1" ht="19.5" customHeight="1">
      <c r="B20" s="1382"/>
      <c r="C20" s="1383" t="s">
        <v>658</v>
      </c>
      <c r="D20" s="1383"/>
      <c r="E20" s="1384"/>
      <c r="F20" s="1384"/>
      <c r="G20" s="1384"/>
      <c r="H20" s="1384"/>
      <c r="I20" s="1384"/>
      <c r="J20" s="1384"/>
      <c r="K20" s="1385"/>
      <c r="L20" s="1385"/>
      <c r="M20" s="1384"/>
      <c r="N20" s="1386"/>
      <c r="O20" s="1234"/>
    </row>
    <row r="21" spans="2:15" s="1225" customFormat="1" ht="14.1" customHeight="1">
      <c r="B21" s="2933" t="s">
        <v>734</v>
      </c>
      <c r="C21" s="779">
        <v>1</v>
      </c>
      <c r="D21" s="1232" t="s">
        <v>263</v>
      </c>
      <c r="E21" s="1993"/>
      <c r="F21" s="816"/>
      <c r="G21" s="817"/>
      <c r="H21" s="925"/>
      <c r="I21" s="1271"/>
      <c r="J21" s="816"/>
      <c r="K21" s="1404">
        <f>SUM(E21:F21)</f>
        <v>0</v>
      </c>
      <c r="L21" s="804">
        <f>SUM(G21:J21)</f>
        <v>0</v>
      </c>
      <c r="M21" s="1406">
        <f t="shared" ref="M21:M50" si="12">SUM(K21:L21)</f>
        <v>0</v>
      </c>
      <c r="N21" s="1240"/>
      <c r="O21" s="1234"/>
    </row>
    <row r="22" spans="2:15" s="1225" customFormat="1" ht="14.1" customHeight="1">
      <c r="B22" s="2934"/>
      <c r="C22" s="778">
        <v>2</v>
      </c>
      <c r="D22" s="1189" t="s">
        <v>545</v>
      </c>
      <c r="E22" s="1994"/>
      <c r="F22" s="820"/>
      <c r="G22" s="821"/>
      <c r="H22" s="926"/>
      <c r="I22" s="822"/>
      <c r="J22" s="833"/>
      <c r="K22" s="805">
        <f>SUM(E22:F22)</f>
        <v>0</v>
      </c>
      <c r="L22" s="806">
        <f>SUM(G22:J22)</f>
        <v>0</v>
      </c>
      <c r="M22" s="893">
        <f t="shared" si="12"/>
        <v>0</v>
      </c>
      <c r="N22" s="1241"/>
      <c r="O22" s="1234"/>
    </row>
    <row r="23" spans="2:15" s="1225" customFormat="1" ht="14.1" customHeight="1">
      <c r="B23" s="2934"/>
      <c r="C23" s="778">
        <v>3</v>
      </c>
      <c r="D23" s="1189" t="s">
        <v>659</v>
      </c>
      <c r="E23" s="1994"/>
      <c r="F23" s="820"/>
      <c r="G23" s="821"/>
      <c r="H23" s="926"/>
      <c r="I23" s="822"/>
      <c r="J23" s="915"/>
      <c r="K23" s="805">
        <f t="shared" ref="K23:K31" si="13">SUM(E23:F23)</f>
        <v>0</v>
      </c>
      <c r="L23" s="806">
        <f t="shared" ref="L23:L30" si="14">SUM(G23:J23)</f>
        <v>0</v>
      </c>
      <c r="M23" s="893">
        <f t="shared" si="12"/>
        <v>0</v>
      </c>
      <c r="N23" s="1241"/>
      <c r="O23" s="1234"/>
    </row>
    <row r="24" spans="2:15" s="1225" customFormat="1" ht="14.1" customHeight="1">
      <c r="B24" s="2934"/>
      <c r="C24" s="778">
        <v>4</v>
      </c>
      <c r="D24" s="1189" t="s">
        <v>267</v>
      </c>
      <c r="E24" s="1994"/>
      <c r="F24" s="820"/>
      <c r="G24" s="821"/>
      <c r="H24" s="926"/>
      <c r="I24" s="822"/>
      <c r="J24" s="915"/>
      <c r="K24" s="805">
        <f t="shared" si="13"/>
        <v>0</v>
      </c>
      <c r="L24" s="806">
        <f t="shared" si="14"/>
        <v>0</v>
      </c>
      <c r="M24" s="893">
        <f t="shared" si="12"/>
        <v>0</v>
      </c>
      <c r="N24" s="1241"/>
      <c r="O24" s="1234"/>
    </row>
    <row r="25" spans="2:15" s="1225" customFormat="1" ht="14.1" customHeight="1">
      <c r="B25" s="2934"/>
      <c r="C25" s="778">
        <v>5</v>
      </c>
      <c r="D25" s="1189" t="s">
        <v>268</v>
      </c>
      <c r="E25" s="1994"/>
      <c r="F25" s="820"/>
      <c r="G25" s="821"/>
      <c r="H25" s="926"/>
      <c r="I25" s="822"/>
      <c r="J25" s="820"/>
      <c r="K25" s="805">
        <f t="shared" si="13"/>
        <v>0</v>
      </c>
      <c r="L25" s="806">
        <f t="shared" si="14"/>
        <v>0</v>
      </c>
      <c r="M25" s="893">
        <f t="shared" si="12"/>
        <v>0</v>
      </c>
      <c r="N25" s="1241"/>
      <c r="O25" s="1234"/>
    </row>
    <row r="26" spans="2:15" s="1225" customFormat="1" ht="14.1" customHeight="1">
      <c r="B26" s="2934"/>
      <c r="C26" s="778">
        <v>6</v>
      </c>
      <c r="D26" s="1189" t="s">
        <v>269</v>
      </c>
      <c r="E26" s="1994"/>
      <c r="F26" s="820"/>
      <c r="G26" s="821"/>
      <c r="H26" s="926"/>
      <c r="I26" s="822"/>
      <c r="J26" s="820"/>
      <c r="K26" s="805">
        <f t="shared" si="13"/>
        <v>0</v>
      </c>
      <c r="L26" s="806">
        <f t="shared" si="14"/>
        <v>0</v>
      </c>
      <c r="M26" s="893">
        <f t="shared" si="12"/>
        <v>0</v>
      </c>
      <c r="N26" s="1241"/>
      <c r="O26" s="1234"/>
    </row>
    <row r="27" spans="2:15" s="1225" customFormat="1" ht="14.1" customHeight="1">
      <c r="B27" s="2934"/>
      <c r="C27" s="778">
        <v>7</v>
      </c>
      <c r="D27" s="1189" t="s">
        <v>285</v>
      </c>
      <c r="E27" s="1994"/>
      <c r="F27" s="820"/>
      <c r="G27" s="821"/>
      <c r="H27" s="926"/>
      <c r="I27" s="822"/>
      <c r="J27" s="820"/>
      <c r="K27" s="805">
        <f t="shared" si="13"/>
        <v>0</v>
      </c>
      <c r="L27" s="806">
        <f t="shared" si="14"/>
        <v>0</v>
      </c>
      <c r="M27" s="893">
        <f t="shared" si="12"/>
        <v>0</v>
      </c>
      <c r="N27" s="1241"/>
      <c r="O27" s="1234"/>
    </row>
    <row r="28" spans="2:15" s="1225" customFormat="1" ht="14.1" customHeight="1">
      <c r="B28" s="2934"/>
      <c r="C28" s="778">
        <v>8</v>
      </c>
      <c r="D28" s="1189" t="s">
        <v>529</v>
      </c>
      <c r="E28" s="1994"/>
      <c r="F28" s="820"/>
      <c r="G28" s="821"/>
      <c r="H28" s="926"/>
      <c r="I28" s="822"/>
      <c r="J28" s="820"/>
      <c r="K28" s="805">
        <f t="shared" si="13"/>
        <v>0</v>
      </c>
      <c r="L28" s="806">
        <f t="shared" si="14"/>
        <v>0</v>
      </c>
      <c r="M28" s="893">
        <f t="shared" si="12"/>
        <v>0</v>
      </c>
      <c r="N28" s="1241"/>
      <c r="O28" s="1234"/>
    </row>
    <row r="29" spans="2:15" s="1225" customFormat="1" ht="14.1" customHeight="1">
      <c r="B29" s="2934"/>
      <c r="C29" s="778">
        <v>9</v>
      </c>
      <c r="D29" s="1189" t="s">
        <v>272</v>
      </c>
      <c r="E29" s="1994"/>
      <c r="F29" s="820"/>
      <c r="G29" s="821"/>
      <c r="H29" s="926"/>
      <c r="I29" s="822"/>
      <c r="J29" s="820"/>
      <c r="K29" s="805">
        <f t="shared" si="13"/>
        <v>0</v>
      </c>
      <c r="L29" s="806">
        <f t="shared" si="14"/>
        <v>0</v>
      </c>
      <c r="M29" s="893">
        <f t="shared" si="12"/>
        <v>0</v>
      </c>
      <c r="N29" s="1241"/>
      <c r="O29" s="1234"/>
    </row>
    <row r="30" spans="2:15" s="1225" customFormat="1" ht="14.1" customHeight="1">
      <c r="B30" s="2934"/>
      <c r="C30" s="778">
        <v>10</v>
      </c>
      <c r="D30" s="1189" t="s">
        <v>273</v>
      </c>
      <c r="E30" s="1994"/>
      <c r="F30" s="820"/>
      <c r="G30" s="821"/>
      <c r="H30" s="926"/>
      <c r="I30" s="822"/>
      <c r="J30" s="820"/>
      <c r="K30" s="805">
        <f t="shared" si="13"/>
        <v>0</v>
      </c>
      <c r="L30" s="806">
        <f t="shared" si="14"/>
        <v>0</v>
      </c>
      <c r="M30" s="893">
        <f t="shared" si="12"/>
        <v>0</v>
      </c>
      <c r="N30" s="1241"/>
      <c r="O30" s="1234"/>
    </row>
    <row r="31" spans="2:15" s="1225" customFormat="1" ht="14.1" customHeight="1">
      <c r="B31" s="2934"/>
      <c r="C31" s="778">
        <v>11</v>
      </c>
      <c r="D31" s="1189" t="s">
        <v>478</v>
      </c>
      <c r="E31" s="1994"/>
      <c r="F31" s="820"/>
      <c r="G31" s="821"/>
      <c r="H31" s="926"/>
      <c r="I31" s="822"/>
      <c r="J31" s="820"/>
      <c r="K31" s="805">
        <f t="shared" si="13"/>
        <v>0</v>
      </c>
      <c r="L31" s="806">
        <f>SUM(G31:J31)</f>
        <v>0</v>
      </c>
      <c r="M31" s="893">
        <f t="shared" si="12"/>
        <v>0</v>
      </c>
      <c r="N31" s="1241"/>
      <c r="O31" s="1234"/>
    </row>
    <row r="32" spans="2:15" s="1225" customFormat="1" ht="14.1" customHeight="1">
      <c r="B32" s="2935"/>
      <c r="C32" s="1326">
        <v>12</v>
      </c>
      <c r="D32" s="1327" t="s">
        <v>274</v>
      </c>
      <c r="E32" s="1995"/>
      <c r="F32" s="887"/>
      <c r="G32" s="831"/>
      <c r="H32" s="1101"/>
      <c r="I32" s="922"/>
      <c r="J32" s="887"/>
      <c r="K32" s="808">
        <f>SUM(E32:F32)</f>
        <v>0</v>
      </c>
      <c r="L32" s="809">
        <f>SUM(G32:J32)</f>
        <v>0</v>
      </c>
      <c r="M32" s="897">
        <f t="shared" si="12"/>
        <v>0</v>
      </c>
      <c r="N32" s="1244"/>
      <c r="O32" s="1234"/>
    </row>
    <row r="33" spans="2:15" s="1225" customFormat="1" ht="14.1" customHeight="1">
      <c r="B33" s="2933" t="s">
        <v>733</v>
      </c>
      <c r="C33" s="1328">
        <v>1</v>
      </c>
      <c r="D33" s="1329" t="s">
        <v>62</v>
      </c>
      <c r="E33" s="1993">
        <v>5</v>
      </c>
      <c r="F33" s="816">
        <v>5</v>
      </c>
      <c r="G33" s="817">
        <v>4</v>
      </c>
      <c r="H33" s="925">
        <v>4</v>
      </c>
      <c r="I33" s="1271">
        <v>4</v>
      </c>
      <c r="J33" s="816">
        <v>4</v>
      </c>
      <c r="K33" s="811">
        <f>SUM(E33:F33)</f>
        <v>10</v>
      </c>
      <c r="L33" s="812">
        <f>SUM(G33:J33)</f>
        <v>16</v>
      </c>
      <c r="M33" s="896">
        <f t="shared" si="12"/>
        <v>26</v>
      </c>
      <c r="N33" s="1240"/>
      <c r="O33" s="1234"/>
    </row>
    <row r="34" spans="2:15" s="1225" customFormat="1" ht="14.1" customHeight="1">
      <c r="B34" s="2934"/>
      <c r="C34" s="776">
        <v>2</v>
      </c>
      <c r="D34" s="396" t="s">
        <v>677</v>
      </c>
      <c r="E34" s="1996">
        <v>3</v>
      </c>
      <c r="F34" s="826">
        <v>3</v>
      </c>
      <c r="G34" s="827">
        <v>3</v>
      </c>
      <c r="H34" s="928">
        <v>3</v>
      </c>
      <c r="I34" s="825">
        <v>3</v>
      </c>
      <c r="J34" s="826">
        <v>3</v>
      </c>
      <c r="K34" s="805">
        <f>SUM(E34:F34)</f>
        <v>6</v>
      </c>
      <c r="L34" s="806">
        <f>SUM(G34:J34)</f>
        <v>12</v>
      </c>
      <c r="M34" s="893">
        <f t="shared" si="12"/>
        <v>18</v>
      </c>
      <c r="N34" s="1242"/>
      <c r="O34" s="1234"/>
    </row>
    <row r="35" spans="2:15" s="1225" customFormat="1" ht="14.1" customHeight="1">
      <c r="B35" s="2934"/>
      <c r="C35" s="777">
        <v>3</v>
      </c>
      <c r="D35" s="396" t="s">
        <v>678</v>
      </c>
      <c r="E35" s="1996">
        <v>2</v>
      </c>
      <c r="F35" s="826">
        <v>2</v>
      </c>
      <c r="G35" s="827">
        <v>2</v>
      </c>
      <c r="H35" s="928">
        <v>2</v>
      </c>
      <c r="I35" s="825">
        <v>2</v>
      </c>
      <c r="J35" s="826">
        <v>2</v>
      </c>
      <c r="K35" s="805">
        <f t="shared" ref="K35:K50" si="15">SUM(E35:F35)</f>
        <v>4</v>
      </c>
      <c r="L35" s="806">
        <f t="shared" ref="L35:L50" si="16">SUM(G35:J35)</f>
        <v>8</v>
      </c>
      <c r="M35" s="893">
        <f t="shared" si="12"/>
        <v>12</v>
      </c>
      <c r="N35" s="1242"/>
      <c r="O35" s="1234"/>
    </row>
    <row r="36" spans="2:15" s="1225" customFormat="1" ht="14.1" customHeight="1">
      <c r="B36" s="2934"/>
      <c r="C36" s="776">
        <v>4</v>
      </c>
      <c r="D36" s="398" t="s">
        <v>328</v>
      </c>
      <c r="E36" s="1996">
        <v>1</v>
      </c>
      <c r="F36" s="826"/>
      <c r="G36" s="1229"/>
      <c r="H36" s="1588"/>
      <c r="I36" s="1230"/>
      <c r="J36" s="1231"/>
      <c r="K36" s="805">
        <f t="shared" ref="K36:K37" si="17">SUM(E36:F36)</f>
        <v>1</v>
      </c>
      <c r="L36" s="806">
        <f t="shared" si="16"/>
        <v>0</v>
      </c>
      <c r="M36" s="893">
        <f t="shared" si="12"/>
        <v>1</v>
      </c>
      <c r="N36" s="1242"/>
      <c r="O36" s="1234"/>
    </row>
    <row r="37" spans="2:15" s="1225" customFormat="1" ht="14.1" customHeight="1">
      <c r="B37" s="2934"/>
      <c r="C37" s="777">
        <v>5</v>
      </c>
      <c r="D37" s="1194" t="s">
        <v>1010</v>
      </c>
      <c r="E37" s="1997"/>
      <c r="F37" s="830"/>
      <c r="G37" s="1111">
        <v>1</v>
      </c>
      <c r="H37" s="1143"/>
      <c r="I37" s="1112"/>
      <c r="J37" s="852"/>
      <c r="K37" s="805">
        <f t="shared" si="17"/>
        <v>0</v>
      </c>
      <c r="L37" s="806">
        <f t="shared" si="16"/>
        <v>1</v>
      </c>
      <c r="M37" s="893">
        <f t="shared" si="12"/>
        <v>1</v>
      </c>
      <c r="N37" s="1242"/>
      <c r="O37" s="1234"/>
    </row>
    <row r="38" spans="2:15" s="1225" customFormat="1" ht="14.1" customHeight="1">
      <c r="B38" s="2934"/>
      <c r="C38" s="776">
        <v>6</v>
      </c>
      <c r="D38" s="398" t="s">
        <v>60</v>
      </c>
      <c r="E38" s="1996">
        <v>2</v>
      </c>
      <c r="F38" s="826">
        <v>2</v>
      </c>
      <c r="G38" s="827">
        <v>2</v>
      </c>
      <c r="H38" s="928">
        <v>2</v>
      </c>
      <c r="I38" s="825">
        <v>2</v>
      </c>
      <c r="J38" s="826">
        <v>1</v>
      </c>
      <c r="K38" s="805">
        <f t="shared" si="15"/>
        <v>4</v>
      </c>
      <c r="L38" s="806">
        <f t="shared" si="16"/>
        <v>7</v>
      </c>
      <c r="M38" s="893">
        <f t="shared" si="12"/>
        <v>11</v>
      </c>
      <c r="N38" s="1242"/>
      <c r="O38" s="1234"/>
    </row>
    <row r="39" spans="2:15" s="1225" customFormat="1" ht="14.1" customHeight="1">
      <c r="B39" s="2936"/>
      <c r="C39" s="777">
        <v>7</v>
      </c>
      <c r="D39" s="398" t="s">
        <v>967</v>
      </c>
      <c r="E39" s="1996"/>
      <c r="F39" s="826"/>
      <c r="G39" s="827">
        <v>2</v>
      </c>
      <c r="H39" s="928">
        <v>1</v>
      </c>
      <c r="I39" s="825"/>
      <c r="J39" s="826"/>
      <c r="K39" s="805">
        <f t="shared" ref="K39" si="18">SUM(E39:F39)</f>
        <v>0</v>
      </c>
      <c r="L39" s="806">
        <f t="shared" ref="L39" si="19">SUM(G39:J39)</f>
        <v>3</v>
      </c>
      <c r="M39" s="893">
        <f t="shared" ref="M39" si="20">SUM(K39:L39)</f>
        <v>3</v>
      </c>
      <c r="N39" s="1242"/>
      <c r="O39" s="1234"/>
    </row>
    <row r="40" spans="2:15" s="1225" customFormat="1" ht="14.1" customHeight="1">
      <c r="B40" s="2934"/>
      <c r="C40" s="776">
        <v>8</v>
      </c>
      <c r="D40" s="1100" t="s">
        <v>66</v>
      </c>
      <c r="E40" s="1996">
        <v>1</v>
      </c>
      <c r="F40" s="826">
        <v>1</v>
      </c>
      <c r="G40" s="827"/>
      <c r="H40" s="928"/>
      <c r="I40" s="825"/>
      <c r="J40" s="826"/>
      <c r="K40" s="805">
        <f t="shared" si="15"/>
        <v>2</v>
      </c>
      <c r="L40" s="806">
        <f t="shared" si="16"/>
        <v>0</v>
      </c>
      <c r="M40" s="893">
        <f t="shared" si="12"/>
        <v>2</v>
      </c>
      <c r="N40" s="1242"/>
      <c r="O40" s="1234"/>
    </row>
    <row r="41" spans="2:15" s="1225" customFormat="1" ht="14.1" customHeight="1">
      <c r="B41" s="2934"/>
      <c r="C41" s="777">
        <v>9</v>
      </c>
      <c r="D41" s="885" t="s">
        <v>59</v>
      </c>
      <c r="E41" s="1996">
        <v>4</v>
      </c>
      <c r="F41" s="826">
        <v>4</v>
      </c>
      <c r="G41" s="827">
        <v>3</v>
      </c>
      <c r="H41" s="928">
        <v>4</v>
      </c>
      <c r="I41" s="825">
        <v>3</v>
      </c>
      <c r="J41" s="826">
        <v>4</v>
      </c>
      <c r="K41" s="805">
        <f t="shared" si="15"/>
        <v>8</v>
      </c>
      <c r="L41" s="806">
        <f t="shared" si="16"/>
        <v>14</v>
      </c>
      <c r="M41" s="893">
        <f t="shared" si="12"/>
        <v>22</v>
      </c>
      <c r="N41" s="1242"/>
      <c r="O41" s="1234"/>
    </row>
    <row r="42" spans="2:15" s="1225" customFormat="1" ht="14.1" customHeight="1">
      <c r="B42" s="2934"/>
      <c r="C42" s="776">
        <v>10</v>
      </c>
      <c r="D42" s="398" t="s">
        <v>473</v>
      </c>
      <c r="E42" s="1996">
        <v>2</v>
      </c>
      <c r="F42" s="826">
        <v>2</v>
      </c>
      <c r="G42" s="827">
        <v>2</v>
      </c>
      <c r="H42" s="928">
        <v>1</v>
      </c>
      <c r="I42" s="825">
        <v>1</v>
      </c>
      <c r="J42" s="826"/>
      <c r="K42" s="805">
        <f t="shared" si="15"/>
        <v>4</v>
      </c>
      <c r="L42" s="806">
        <f t="shared" si="16"/>
        <v>4</v>
      </c>
      <c r="M42" s="893">
        <f t="shared" si="12"/>
        <v>8</v>
      </c>
      <c r="N42" s="1242"/>
      <c r="O42" s="1234"/>
    </row>
    <row r="43" spans="2:15" s="1225" customFormat="1" ht="14.1" customHeight="1">
      <c r="B43" s="2934"/>
      <c r="C43" s="777">
        <v>11</v>
      </c>
      <c r="D43" s="398" t="s">
        <v>67</v>
      </c>
      <c r="E43" s="1996">
        <v>2</v>
      </c>
      <c r="F43" s="826">
        <v>2</v>
      </c>
      <c r="G43" s="827">
        <v>2</v>
      </c>
      <c r="H43" s="928">
        <v>1</v>
      </c>
      <c r="I43" s="825">
        <v>1</v>
      </c>
      <c r="J43" s="826"/>
      <c r="K43" s="805">
        <f t="shared" si="15"/>
        <v>4</v>
      </c>
      <c r="L43" s="806">
        <f t="shared" si="16"/>
        <v>4</v>
      </c>
      <c r="M43" s="893">
        <f t="shared" si="12"/>
        <v>8</v>
      </c>
      <c r="N43" s="1242"/>
      <c r="O43" s="1234"/>
    </row>
    <row r="44" spans="2:15" s="1225" customFormat="1" ht="14.1" customHeight="1">
      <c r="B44" s="2934"/>
      <c r="C44" s="776">
        <v>12</v>
      </c>
      <c r="D44" s="398" t="s">
        <v>61</v>
      </c>
      <c r="E44" s="1996">
        <v>2</v>
      </c>
      <c r="F44" s="826">
        <v>1</v>
      </c>
      <c r="G44" s="827">
        <v>2</v>
      </c>
      <c r="H44" s="928">
        <v>1</v>
      </c>
      <c r="I44" s="825">
        <v>1</v>
      </c>
      <c r="J44" s="826"/>
      <c r="K44" s="805">
        <f t="shared" si="15"/>
        <v>3</v>
      </c>
      <c r="L44" s="806">
        <f t="shared" si="16"/>
        <v>4</v>
      </c>
      <c r="M44" s="893">
        <f t="shared" si="12"/>
        <v>7</v>
      </c>
      <c r="N44" s="1242"/>
      <c r="O44" s="1234"/>
    </row>
    <row r="45" spans="2:15" s="1225" customFormat="1" ht="14.1" customHeight="1">
      <c r="B45" s="2934"/>
      <c r="C45" s="777">
        <v>13</v>
      </c>
      <c r="D45" s="398" t="s">
        <v>143</v>
      </c>
      <c r="E45" s="1996">
        <v>1</v>
      </c>
      <c r="F45" s="826">
        <v>2</v>
      </c>
      <c r="G45" s="827">
        <v>2</v>
      </c>
      <c r="H45" s="928">
        <v>1</v>
      </c>
      <c r="I45" s="825">
        <v>1</v>
      </c>
      <c r="J45" s="826"/>
      <c r="K45" s="805">
        <f t="shared" si="15"/>
        <v>3</v>
      </c>
      <c r="L45" s="806">
        <f t="shared" si="16"/>
        <v>4</v>
      </c>
      <c r="M45" s="893">
        <f t="shared" si="12"/>
        <v>7</v>
      </c>
      <c r="N45" s="1242"/>
      <c r="O45" s="1234"/>
    </row>
    <row r="46" spans="2:15" s="1225" customFormat="1" ht="14.1" customHeight="1">
      <c r="B46" s="2934"/>
      <c r="C46" s="776">
        <v>14</v>
      </c>
      <c r="D46" s="398" t="s">
        <v>116</v>
      </c>
      <c r="E46" s="1996"/>
      <c r="F46" s="826">
        <v>1</v>
      </c>
      <c r="G46" s="827">
        <v>1</v>
      </c>
      <c r="H46" s="928"/>
      <c r="I46" s="825"/>
      <c r="J46" s="826"/>
      <c r="K46" s="805">
        <f t="shared" si="15"/>
        <v>1</v>
      </c>
      <c r="L46" s="806">
        <f t="shared" si="16"/>
        <v>1</v>
      </c>
      <c r="M46" s="893">
        <f t="shared" si="12"/>
        <v>2</v>
      </c>
      <c r="N46" s="1242"/>
      <c r="O46" s="1234"/>
    </row>
    <row r="47" spans="2:15" s="1225" customFormat="1" ht="14.1" customHeight="1">
      <c r="B47" s="2934"/>
      <c r="C47" s="777">
        <v>15</v>
      </c>
      <c r="D47" s="398" t="s">
        <v>64</v>
      </c>
      <c r="E47" s="1996">
        <v>4</v>
      </c>
      <c r="F47" s="826">
        <v>4</v>
      </c>
      <c r="G47" s="827">
        <v>3</v>
      </c>
      <c r="H47" s="928">
        <v>3</v>
      </c>
      <c r="I47" s="825">
        <v>3</v>
      </c>
      <c r="J47" s="826">
        <v>3</v>
      </c>
      <c r="K47" s="805">
        <f t="shared" si="15"/>
        <v>8</v>
      </c>
      <c r="L47" s="806">
        <f t="shared" si="16"/>
        <v>12</v>
      </c>
      <c r="M47" s="893">
        <f t="shared" si="12"/>
        <v>20</v>
      </c>
      <c r="N47" s="1242"/>
      <c r="O47" s="1234"/>
    </row>
    <row r="48" spans="2:15" s="1225" customFormat="1" ht="14.1" customHeight="1">
      <c r="B48" s="2934"/>
      <c r="C48" s="776">
        <v>16</v>
      </c>
      <c r="D48" s="398" t="s">
        <v>140</v>
      </c>
      <c r="E48" s="1996">
        <v>1</v>
      </c>
      <c r="F48" s="826">
        <v>1</v>
      </c>
      <c r="G48" s="827">
        <v>1</v>
      </c>
      <c r="H48" s="928">
        <v>1</v>
      </c>
      <c r="I48" s="825">
        <v>1</v>
      </c>
      <c r="J48" s="826"/>
      <c r="K48" s="805">
        <f t="shared" si="15"/>
        <v>2</v>
      </c>
      <c r="L48" s="806">
        <f t="shared" si="16"/>
        <v>3</v>
      </c>
      <c r="M48" s="893">
        <f t="shared" si="12"/>
        <v>5</v>
      </c>
      <c r="N48" s="1242"/>
      <c r="O48" s="1234"/>
    </row>
    <row r="49" spans="2:15" s="1225" customFormat="1" ht="14.1" customHeight="1">
      <c r="B49" s="2934"/>
      <c r="C49" s="777">
        <v>17</v>
      </c>
      <c r="D49" s="1100" t="s">
        <v>65</v>
      </c>
      <c r="E49" s="1998"/>
      <c r="F49" s="1231"/>
      <c r="G49" s="827">
        <v>1</v>
      </c>
      <c r="H49" s="928">
        <v>1</v>
      </c>
      <c r="I49" s="825"/>
      <c r="J49" s="826"/>
      <c r="K49" s="805">
        <f t="shared" si="15"/>
        <v>0</v>
      </c>
      <c r="L49" s="806">
        <f t="shared" si="16"/>
        <v>2</v>
      </c>
      <c r="M49" s="893">
        <f t="shared" si="12"/>
        <v>2</v>
      </c>
      <c r="N49" s="1242"/>
      <c r="O49" s="1234"/>
    </row>
    <row r="50" spans="2:15" s="1225" customFormat="1" ht="14.1" customHeight="1">
      <c r="B50" s="2934"/>
      <c r="C50" s="783">
        <v>18</v>
      </c>
      <c r="D50" s="886" t="s">
        <v>556</v>
      </c>
      <c r="E50" s="1995">
        <v>1</v>
      </c>
      <c r="F50" s="887">
        <v>1</v>
      </c>
      <c r="G50" s="831">
        <v>1</v>
      </c>
      <c r="H50" s="1101">
        <v>1</v>
      </c>
      <c r="I50" s="922">
        <v>1</v>
      </c>
      <c r="J50" s="887">
        <v>1</v>
      </c>
      <c r="K50" s="808">
        <f t="shared" si="15"/>
        <v>2</v>
      </c>
      <c r="L50" s="809">
        <f t="shared" si="16"/>
        <v>4</v>
      </c>
      <c r="M50" s="897">
        <f t="shared" si="12"/>
        <v>6</v>
      </c>
      <c r="N50" s="1244"/>
      <c r="O50" s="1234"/>
    </row>
    <row r="51" spans="2:15" s="1225" customFormat="1" ht="19.350000000000001" customHeight="1" thickBot="1">
      <c r="B51" s="2934"/>
      <c r="C51" s="1331" t="s">
        <v>739</v>
      </c>
      <c r="D51" s="1332"/>
      <c r="E51" s="1999"/>
      <c r="F51" s="1334"/>
      <c r="G51" s="1333">
        <v>3</v>
      </c>
      <c r="H51" s="927">
        <v>3</v>
      </c>
      <c r="I51" s="912">
        <v>4</v>
      </c>
      <c r="J51" s="912">
        <v>4</v>
      </c>
      <c r="K51" s="1405">
        <f>SUM(E51:G51)</f>
        <v>3</v>
      </c>
      <c r="L51" s="810">
        <f>SUM(H51:J51)</f>
        <v>11</v>
      </c>
      <c r="M51" s="1407">
        <f>SUM(K51:L51)</f>
        <v>14</v>
      </c>
      <c r="N51" s="1243"/>
      <c r="O51" s="1234"/>
    </row>
    <row r="52" spans="2:15" s="1236" customFormat="1" ht="19.5" customHeight="1" thickTop="1">
      <c r="B52" s="1387"/>
      <c r="C52" s="1388" t="s">
        <v>709</v>
      </c>
      <c r="D52" s="1389"/>
      <c r="E52" s="1390">
        <f t="shared" ref="E52:M52" si="21">SUM(E53:E61)</f>
        <v>0</v>
      </c>
      <c r="F52" s="1390">
        <f t="shared" si="21"/>
        <v>0</v>
      </c>
      <c r="G52" s="1390">
        <f t="shared" si="21"/>
        <v>0</v>
      </c>
      <c r="H52" s="1390">
        <f t="shared" si="21"/>
        <v>0</v>
      </c>
      <c r="I52" s="1390">
        <f t="shared" si="21"/>
        <v>0</v>
      </c>
      <c r="J52" s="1551">
        <f t="shared" si="21"/>
        <v>0</v>
      </c>
      <c r="K52" s="1552">
        <f t="shared" si="21"/>
        <v>0</v>
      </c>
      <c r="L52" s="1552">
        <f t="shared" si="21"/>
        <v>0</v>
      </c>
      <c r="M52" s="1553">
        <f t="shared" si="21"/>
        <v>0</v>
      </c>
      <c r="N52" s="1391"/>
      <c r="O52" s="1234"/>
    </row>
    <row r="53" spans="2:15" s="1236" customFormat="1" ht="14.1" customHeight="1">
      <c r="B53" s="789"/>
      <c r="C53" s="1184">
        <v>1</v>
      </c>
      <c r="D53" s="794"/>
      <c r="E53" s="1994"/>
      <c r="F53" s="820"/>
      <c r="G53" s="821"/>
      <c r="H53" s="926"/>
      <c r="I53" s="822"/>
      <c r="J53" s="820"/>
      <c r="K53" s="807">
        <f>SUM(E53:F53)</f>
        <v>0</v>
      </c>
      <c r="L53" s="851">
        <f>SUM(G53:J53)</f>
        <v>0</v>
      </c>
      <c r="M53" s="894">
        <f t="shared" ref="M53:M73" si="22">SUM(K53:L53)</f>
        <v>0</v>
      </c>
      <c r="N53" s="861"/>
      <c r="O53" s="1234"/>
    </row>
    <row r="54" spans="2:15" s="1236" customFormat="1" ht="14.1" customHeight="1">
      <c r="B54" s="789"/>
      <c r="C54" s="1184">
        <v>2</v>
      </c>
      <c r="D54" s="794"/>
      <c r="E54" s="1994"/>
      <c r="F54" s="820"/>
      <c r="G54" s="821"/>
      <c r="H54" s="926"/>
      <c r="I54" s="822"/>
      <c r="J54" s="820"/>
      <c r="K54" s="805">
        <f t="shared" ref="K54:K56" si="23">SUM(E54:F54)</f>
        <v>0</v>
      </c>
      <c r="L54" s="806">
        <f t="shared" ref="L54:L56" si="24">SUM(G54:J54)</f>
        <v>0</v>
      </c>
      <c r="M54" s="893">
        <f t="shared" si="22"/>
        <v>0</v>
      </c>
      <c r="N54" s="861"/>
      <c r="O54" s="1234"/>
    </row>
    <row r="55" spans="2:15" s="1236" customFormat="1" ht="14.1" customHeight="1">
      <c r="B55" s="789"/>
      <c r="C55" s="1184">
        <v>3</v>
      </c>
      <c r="D55" s="794"/>
      <c r="E55" s="1994"/>
      <c r="F55" s="820"/>
      <c r="G55" s="821"/>
      <c r="H55" s="926"/>
      <c r="I55" s="822"/>
      <c r="J55" s="820"/>
      <c r="K55" s="805">
        <f t="shared" si="23"/>
        <v>0</v>
      </c>
      <c r="L55" s="806">
        <f t="shared" si="24"/>
        <v>0</v>
      </c>
      <c r="M55" s="893">
        <f t="shared" si="22"/>
        <v>0</v>
      </c>
      <c r="N55" s="861"/>
      <c r="O55" s="1234"/>
    </row>
    <row r="56" spans="2:15" s="1236" customFormat="1" ht="14.1" customHeight="1">
      <c r="B56" s="789"/>
      <c r="C56" s="1184">
        <v>4</v>
      </c>
      <c r="D56" s="794"/>
      <c r="E56" s="1994"/>
      <c r="F56" s="820"/>
      <c r="G56" s="821"/>
      <c r="H56" s="926"/>
      <c r="I56" s="822"/>
      <c r="J56" s="820"/>
      <c r="K56" s="805">
        <f t="shared" si="23"/>
        <v>0</v>
      </c>
      <c r="L56" s="806">
        <f t="shared" si="24"/>
        <v>0</v>
      </c>
      <c r="M56" s="893">
        <f t="shared" si="22"/>
        <v>0</v>
      </c>
      <c r="N56" s="861"/>
      <c r="O56" s="1234"/>
    </row>
    <row r="57" spans="2:15" s="1236" customFormat="1" ht="14.1" customHeight="1">
      <c r="B57" s="789"/>
      <c r="C57" s="1184">
        <v>5</v>
      </c>
      <c r="D57" s="794"/>
      <c r="E57" s="1994"/>
      <c r="F57" s="820"/>
      <c r="G57" s="821"/>
      <c r="H57" s="926"/>
      <c r="I57" s="822"/>
      <c r="J57" s="820"/>
      <c r="K57" s="805">
        <f>SUM(E57:F57)</f>
        <v>0</v>
      </c>
      <c r="L57" s="806">
        <f>SUM(G57:J57)</f>
        <v>0</v>
      </c>
      <c r="M57" s="893">
        <f t="shared" si="22"/>
        <v>0</v>
      </c>
      <c r="N57" s="861"/>
      <c r="O57" s="1234"/>
    </row>
    <row r="58" spans="2:15" s="1236" customFormat="1" ht="14.1" customHeight="1">
      <c r="B58" s="789"/>
      <c r="C58" s="1184">
        <v>6</v>
      </c>
      <c r="D58" s="794"/>
      <c r="E58" s="1994"/>
      <c r="F58" s="820"/>
      <c r="G58" s="821"/>
      <c r="H58" s="926"/>
      <c r="I58" s="822"/>
      <c r="J58" s="820"/>
      <c r="K58" s="805">
        <f t="shared" ref="K58:K60" si="25">SUM(E58:F58)</f>
        <v>0</v>
      </c>
      <c r="L58" s="806">
        <f t="shared" ref="L58:L60" si="26">SUM(G58:J58)</f>
        <v>0</v>
      </c>
      <c r="M58" s="893">
        <f t="shared" si="22"/>
        <v>0</v>
      </c>
      <c r="N58" s="861"/>
      <c r="O58" s="1234"/>
    </row>
    <row r="59" spans="2:15" s="1236" customFormat="1" ht="14.1" customHeight="1">
      <c r="B59" s="780"/>
      <c r="C59" s="1184">
        <v>7</v>
      </c>
      <c r="D59" s="795"/>
      <c r="E59" s="1996"/>
      <c r="F59" s="826"/>
      <c r="G59" s="827"/>
      <c r="H59" s="928"/>
      <c r="I59" s="825"/>
      <c r="J59" s="826"/>
      <c r="K59" s="805">
        <f t="shared" si="25"/>
        <v>0</v>
      </c>
      <c r="L59" s="806">
        <f t="shared" si="26"/>
        <v>0</v>
      </c>
      <c r="M59" s="893">
        <f t="shared" si="22"/>
        <v>0</v>
      </c>
      <c r="N59" s="231"/>
      <c r="O59" s="1234"/>
    </row>
    <row r="60" spans="2:15" s="1236" customFormat="1" ht="14.1" customHeight="1">
      <c r="B60" s="780"/>
      <c r="C60" s="1184">
        <v>8</v>
      </c>
      <c r="D60" s="795"/>
      <c r="E60" s="1996"/>
      <c r="F60" s="826"/>
      <c r="G60" s="827"/>
      <c r="H60" s="928"/>
      <c r="I60" s="825"/>
      <c r="J60" s="826"/>
      <c r="K60" s="805">
        <f t="shared" si="25"/>
        <v>0</v>
      </c>
      <c r="L60" s="806">
        <f t="shared" si="26"/>
        <v>0</v>
      </c>
      <c r="M60" s="893">
        <f t="shared" si="22"/>
        <v>0</v>
      </c>
      <c r="N60" s="231"/>
      <c r="O60" s="1234"/>
    </row>
    <row r="61" spans="2:15" s="1236" customFormat="1" ht="14.1" customHeight="1" thickBot="1">
      <c r="B61" s="910"/>
      <c r="C61" s="1185">
        <v>9</v>
      </c>
      <c r="D61" s="1186"/>
      <c r="E61" s="2000"/>
      <c r="F61" s="852"/>
      <c r="G61" s="1111"/>
      <c r="H61" s="1143"/>
      <c r="I61" s="1112"/>
      <c r="J61" s="852"/>
      <c r="K61" s="848">
        <f>SUM(E61:F61)</f>
        <v>0</v>
      </c>
      <c r="L61" s="849">
        <f>SUM(G61:J61)</f>
        <v>0</v>
      </c>
      <c r="M61" s="899">
        <f t="shared" si="22"/>
        <v>0</v>
      </c>
      <c r="N61" s="1167"/>
      <c r="O61" s="1234"/>
    </row>
    <row r="62" spans="2:15" s="1236" customFormat="1" ht="19.350000000000001" customHeight="1" thickTop="1">
      <c r="B62" s="1392"/>
      <c r="C62" s="1393" t="s">
        <v>554</v>
      </c>
      <c r="D62" s="1392"/>
      <c r="E62" s="1394">
        <f t="shared" ref="E62:M62" si="27">SUM(E63:E69)</f>
        <v>0</v>
      </c>
      <c r="F62" s="1395">
        <f t="shared" si="27"/>
        <v>0</v>
      </c>
      <c r="G62" s="1394">
        <f t="shared" si="27"/>
        <v>0</v>
      </c>
      <c r="H62" s="1396">
        <f t="shared" si="27"/>
        <v>0</v>
      </c>
      <c r="I62" s="1394">
        <f t="shared" si="27"/>
        <v>0</v>
      </c>
      <c r="J62" s="1394">
        <f t="shared" si="27"/>
        <v>0</v>
      </c>
      <c r="K62" s="1397">
        <f t="shared" si="27"/>
        <v>0</v>
      </c>
      <c r="L62" s="1397">
        <f t="shared" si="27"/>
        <v>0</v>
      </c>
      <c r="M62" s="1554">
        <f t="shared" si="27"/>
        <v>0</v>
      </c>
      <c r="N62" s="1398"/>
      <c r="O62" s="1234"/>
    </row>
    <row r="63" spans="2:15" s="1236" customFormat="1" ht="14.1" customHeight="1">
      <c r="B63" s="789"/>
      <c r="C63" s="1184">
        <v>1</v>
      </c>
      <c r="D63" s="794"/>
      <c r="E63" s="1994"/>
      <c r="F63" s="820"/>
      <c r="G63" s="821"/>
      <c r="H63" s="926"/>
      <c r="I63" s="822"/>
      <c r="J63" s="820"/>
      <c r="K63" s="807">
        <f>SUM(E63:F63)</f>
        <v>0</v>
      </c>
      <c r="L63" s="851">
        <f>SUM(G63:J63)</f>
        <v>0</v>
      </c>
      <c r="M63" s="894">
        <f t="shared" si="22"/>
        <v>0</v>
      </c>
      <c r="N63" s="861"/>
      <c r="O63" s="1234"/>
    </row>
    <row r="64" spans="2:15" s="1236" customFormat="1" ht="14.1" customHeight="1">
      <c r="B64" s="789"/>
      <c r="C64" s="1184">
        <v>2</v>
      </c>
      <c r="D64" s="794"/>
      <c r="E64" s="1994"/>
      <c r="F64" s="820"/>
      <c r="G64" s="821"/>
      <c r="H64" s="926"/>
      <c r="I64" s="822"/>
      <c r="J64" s="820"/>
      <c r="K64" s="805">
        <f t="shared" ref="K64:K65" si="28">SUM(E64:F64)</f>
        <v>0</v>
      </c>
      <c r="L64" s="806">
        <f t="shared" ref="L64:L65" si="29">SUM(G64:J64)</f>
        <v>0</v>
      </c>
      <c r="M64" s="893">
        <f t="shared" si="22"/>
        <v>0</v>
      </c>
      <c r="N64" s="861"/>
      <c r="O64" s="1234"/>
    </row>
    <row r="65" spans="2:15" s="1236" customFormat="1" ht="14.1" customHeight="1">
      <c r="B65" s="789"/>
      <c r="C65" s="1184">
        <v>3</v>
      </c>
      <c r="D65" s="794"/>
      <c r="E65" s="1994"/>
      <c r="F65" s="820"/>
      <c r="G65" s="821"/>
      <c r="H65" s="926"/>
      <c r="I65" s="822"/>
      <c r="J65" s="820"/>
      <c r="K65" s="805">
        <f t="shared" si="28"/>
        <v>0</v>
      </c>
      <c r="L65" s="806">
        <f t="shared" si="29"/>
        <v>0</v>
      </c>
      <c r="M65" s="893">
        <f t="shared" si="22"/>
        <v>0</v>
      </c>
      <c r="N65" s="861"/>
      <c r="O65" s="1234"/>
    </row>
    <row r="66" spans="2:15" s="1236" customFormat="1" ht="14.1" customHeight="1">
      <c r="B66" s="780"/>
      <c r="C66" s="778">
        <v>4</v>
      </c>
      <c r="D66" s="794"/>
      <c r="E66" s="1996"/>
      <c r="F66" s="826"/>
      <c r="G66" s="827"/>
      <c r="H66" s="928"/>
      <c r="I66" s="825"/>
      <c r="J66" s="826"/>
      <c r="K66" s="805">
        <f>SUM(E66:F66)</f>
        <v>0</v>
      </c>
      <c r="L66" s="806">
        <f>SUM(G66:J66)</f>
        <v>0</v>
      </c>
      <c r="M66" s="893">
        <f t="shared" si="22"/>
        <v>0</v>
      </c>
      <c r="N66" s="231"/>
      <c r="O66" s="1234"/>
    </row>
    <row r="67" spans="2:15" s="1236" customFormat="1" ht="14.1" customHeight="1">
      <c r="B67" s="1300"/>
      <c r="C67" s="778">
        <v>5</v>
      </c>
      <c r="D67" s="795"/>
      <c r="E67" s="1996"/>
      <c r="F67" s="826"/>
      <c r="G67" s="827"/>
      <c r="H67" s="928"/>
      <c r="I67" s="825"/>
      <c r="J67" s="826"/>
      <c r="K67" s="805">
        <f t="shared" ref="K67:K68" si="30">SUM(E67:F67)</f>
        <v>0</v>
      </c>
      <c r="L67" s="806">
        <f t="shared" ref="L67:L68" si="31">SUM(G67:J67)</f>
        <v>0</v>
      </c>
      <c r="M67" s="893">
        <f t="shared" si="22"/>
        <v>0</v>
      </c>
      <c r="N67" s="231"/>
      <c r="O67" s="1234"/>
    </row>
    <row r="68" spans="2:15" s="1236" customFormat="1" ht="14.1" customHeight="1">
      <c r="B68" s="780"/>
      <c r="C68" s="778">
        <v>6</v>
      </c>
      <c r="D68" s="795"/>
      <c r="E68" s="1996"/>
      <c r="F68" s="826"/>
      <c r="G68" s="827"/>
      <c r="H68" s="928"/>
      <c r="I68" s="825"/>
      <c r="J68" s="826"/>
      <c r="K68" s="805">
        <f t="shared" si="30"/>
        <v>0</v>
      </c>
      <c r="L68" s="806">
        <f t="shared" si="31"/>
        <v>0</v>
      </c>
      <c r="M68" s="893">
        <f t="shared" si="22"/>
        <v>0</v>
      </c>
      <c r="N68" s="231"/>
      <c r="O68" s="1234"/>
    </row>
    <row r="69" spans="2:15" s="1236" customFormat="1" ht="14.1" customHeight="1" thickBot="1">
      <c r="B69" s="1338"/>
      <c r="C69" s="1339">
        <v>7</v>
      </c>
      <c r="D69" s="1340"/>
      <c r="E69" s="2001"/>
      <c r="F69" s="1342"/>
      <c r="G69" s="1341"/>
      <c r="H69" s="1343"/>
      <c r="I69" s="1344"/>
      <c r="J69" s="1342"/>
      <c r="K69" s="1345">
        <f>SUM(E69:F69)</f>
        <v>0</v>
      </c>
      <c r="L69" s="1346">
        <f>SUM(G69:J69)</f>
        <v>0</v>
      </c>
      <c r="M69" s="1347">
        <f t="shared" si="22"/>
        <v>0</v>
      </c>
      <c r="N69" s="1350"/>
      <c r="O69" s="1234"/>
    </row>
    <row r="70" spans="2:15" s="1236" customFormat="1" ht="14.1" customHeight="1" thickTop="1">
      <c r="B70" s="1335"/>
      <c r="C70" s="1336" t="s">
        <v>735</v>
      </c>
      <c r="D70" s="1336"/>
      <c r="E70" s="2002"/>
      <c r="F70" s="1833"/>
      <c r="G70" s="1833"/>
      <c r="H70" s="1833"/>
      <c r="I70" s="1833"/>
      <c r="J70" s="1833"/>
      <c r="K70" s="807">
        <f>SUM(E70:F70)</f>
        <v>0</v>
      </c>
      <c r="L70" s="851">
        <f>SUM(G70:J70)</f>
        <v>0</v>
      </c>
      <c r="M70" s="894">
        <f t="shared" si="22"/>
        <v>0</v>
      </c>
      <c r="N70" s="1337"/>
    </row>
    <row r="71" spans="2:15" s="1236" customFormat="1" ht="14.1" customHeight="1">
      <c r="B71" s="1313"/>
      <c r="C71" s="1301" t="s">
        <v>167</v>
      </c>
      <c r="D71" s="1301"/>
      <c r="E71" s="2003"/>
      <c r="F71" s="1834"/>
      <c r="G71" s="1834"/>
      <c r="H71" s="1834"/>
      <c r="I71" s="1834"/>
      <c r="J71" s="1834"/>
      <c r="K71" s="805">
        <f>SUM(E71:F71)</f>
        <v>0</v>
      </c>
      <c r="L71" s="806">
        <f>SUM(G71:J71)</f>
        <v>0</v>
      </c>
      <c r="M71" s="893">
        <f t="shared" si="22"/>
        <v>0</v>
      </c>
      <c r="N71" s="1303"/>
    </row>
    <row r="72" spans="2:15" s="1236" customFormat="1" ht="14.1" customHeight="1">
      <c r="B72" s="1313"/>
      <c r="C72" s="1301" t="s">
        <v>737</v>
      </c>
      <c r="D72" s="1301"/>
      <c r="E72" s="2003"/>
      <c r="F72" s="1834"/>
      <c r="G72" s="1834"/>
      <c r="H72" s="1834"/>
      <c r="I72" s="1834"/>
      <c r="J72" s="1834"/>
      <c r="K72" s="805">
        <f t="shared" ref="K72" si="32">SUM(E72:F72)</f>
        <v>0</v>
      </c>
      <c r="L72" s="806">
        <f t="shared" ref="L72" si="33">SUM(G72:J72)</f>
        <v>0</v>
      </c>
      <c r="M72" s="893">
        <f t="shared" si="22"/>
        <v>0</v>
      </c>
      <c r="N72" s="1303"/>
    </row>
    <row r="73" spans="2:15" s="1236" customFormat="1" ht="14.1" customHeight="1" thickBot="1">
      <c r="B73" s="1314"/>
      <c r="C73" s="1307" t="s">
        <v>736</v>
      </c>
      <c r="D73" s="1302"/>
      <c r="E73" s="2004"/>
      <c r="F73" s="1304"/>
      <c r="G73" s="1304"/>
      <c r="H73" s="1304"/>
      <c r="I73" s="1304"/>
      <c r="J73" s="1305"/>
      <c r="K73" s="813">
        <f>SUM(E73:F73)</f>
        <v>0</v>
      </c>
      <c r="L73" s="814">
        <f>SUM(G73:J73)</f>
        <v>0</v>
      </c>
      <c r="M73" s="898">
        <f t="shared" si="22"/>
        <v>0</v>
      </c>
      <c r="N73" s="1306"/>
    </row>
    <row r="74" spans="2:15" ht="22.15" customHeight="1">
      <c r="C74" s="1308" t="s">
        <v>657</v>
      </c>
      <c r="D74" s="2937" t="s">
        <v>821</v>
      </c>
      <c r="E74" s="2937"/>
      <c r="F74" s="2937"/>
      <c r="G74" s="2937"/>
      <c r="H74" s="4"/>
      <c r="I74" s="4"/>
      <c r="J74" s="5"/>
      <c r="K74" s="5"/>
      <c r="L74" s="5"/>
      <c r="M74" s="4"/>
    </row>
    <row r="75" spans="2:15">
      <c r="D75" s="4"/>
      <c r="E75" s="7"/>
      <c r="F75" s="6"/>
      <c r="G75" s="6"/>
      <c r="H75" s="4"/>
      <c r="I75" s="4"/>
      <c r="J75" s="5"/>
      <c r="K75" s="5"/>
      <c r="L75" s="5"/>
      <c r="M75" s="4"/>
    </row>
    <row r="76" spans="2:15">
      <c r="D76" s="4"/>
      <c r="E76" s="6"/>
      <c r="F76" s="6"/>
      <c r="G76" s="6"/>
      <c r="H76" s="4"/>
      <c r="I76" s="4"/>
      <c r="J76" s="5"/>
      <c r="K76" s="5"/>
      <c r="L76" s="5"/>
      <c r="M76" s="4"/>
    </row>
    <row r="77" spans="2:15">
      <c r="D77" s="8"/>
      <c r="E77" s="8"/>
      <c r="F77" s="8"/>
      <c r="G77" s="8"/>
      <c r="H77" s="8"/>
      <c r="I77" s="8"/>
      <c r="J77" s="8"/>
      <c r="K77" s="8"/>
      <c r="L77" s="8"/>
      <c r="M77" s="8"/>
    </row>
  </sheetData>
  <sheetProtection algorithmName="SHA-512" hashValue="GpMwpJSgdIOW4dlGbVU7iyCWNZQQjmckVAaJ0+cKKSe8XXzvIgzsmbrZ9SAFTMbav2b/Ksni56o+ujgoB4zoKQ==" saltValue="5WkhcnTKABKlr6veltIMtg==" spinCount="100000" sheet="1" objects="1" scenarios="1" formatRows="0"/>
  <mergeCells count="18">
    <mergeCell ref="D3:L3"/>
    <mergeCell ref="J5:M5"/>
    <mergeCell ref="B6:D12"/>
    <mergeCell ref="E6:J6"/>
    <mergeCell ref="K6:L7"/>
    <mergeCell ref="M6:M12"/>
    <mergeCell ref="E9:F9"/>
    <mergeCell ref="G9:J9"/>
    <mergeCell ref="B21:B32"/>
    <mergeCell ref="B33:B51"/>
    <mergeCell ref="D74:G74"/>
    <mergeCell ref="N6:N12"/>
    <mergeCell ref="E7:J7"/>
    <mergeCell ref="K8:K12"/>
    <mergeCell ref="L8:L12"/>
    <mergeCell ref="E10:J10"/>
    <mergeCell ref="E12:J12"/>
    <mergeCell ref="N13:N19"/>
  </mergeCells>
  <printOptions horizontalCentered="1"/>
  <pageMargins left="0.74803149606299213" right="0.11811023622047245" top="0.51181102362204722" bottom="0.70866141732283472" header="0.51181102362204722" footer="0.51181102362204722"/>
  <pageSetup paperSize="9" scale="73" orientation="portrait" horizontalDpi="4294967293" verticalDpi="4294967293" r:id="rId1"/>
  <headerFooter alignWithMargins="0">
    <oddFooter>&amp;L&amp;7CEA - arkusz organizacyjny na rok szkolny 2022/2023    nr teczki: &amp;F</oddFooter>
  </headerFooter>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1E00-000000000000}">
          <x14:formula1>
            <xm:f>słownik!$A$2:$A$148</xm:f>
          </x14:formula1>
          <xm:sqref>D53:D61 D63:D69</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Arkusz24">
    <tabColor rgb="FFFF0000"/>
    <pageSetUpPr fitToPage="1"/>
  </sheetPr>
  <dimension ref="B1:Q74"/>
  <sheetViews>
    <sheetView showGridLines="0" view="pageBreakPreview" topLeftCell="A31" zoomScale="90" zoomScaleNormal="100" zoomScaleSheetLayoutView="90" workbookViewId="0">
      <selection activeCell="D62" sqref="D62"/>
    </sheetView>
  </sheetViews>
  <sheetFormatPr defaultColWidth="9.28515625" defaultRowHeight="12.75"/>
  <cols>
    <col min="1" max="1" width="2.85546875" style="3" customWidth="1"/>
    <col min="2" max="2" width="8.140625" style="3" customWidth="1"/>
    <col min="3" max="3" width="4.42578125" style="3" customWidth="1"/>
    <col min="4" max="4" width="44.42578125" style="3" customWidth="1"/>
    <col min="5" max="8" width="7.7109375" style="3" customWidth="1"/>
    <col min="9" max="9" width="9" style="3" customWidth="1"/>
    <col min="10" max="10" width="12.140625" style="3" customWidth="1"/>
    <col min="11" max="11" width="3.5703125" style="3" customWidth="1"/>
    <col min="12" max="12" width="6.7109375" style="3" customWidth="1"/>
    <col min="13" max="13" width="8.5703125" style="3" customWidth="1"/>
    <col min="14" max="15" width="7.7109375" style="3" customWidth="1"/>
    <col min="16" max="16" width="8.42578125" style="3" customWidth="1"/>
    <col min="17" max="17" width="12.28515625" style="3" customWidth="1"/>
    <col min="18" max="18" width="5.42578125" style="3" customWidth="1"/>
    <col min="19" max="16384" width="9.28515625" style="3"/>
  </cols>
  <sheetData>
    <row r="1" spans="2:17" ht="32.25" customHeight="1">
      <c r="B1" s="1728"/>
      <c r="C1" s="1728"/>
      <c r="D1" s="1768"/>
      <c r="E1" s="1768"/>
      <c r="F1" s="1768"/>
      <c r="G1" s="1768"/>
      <c r="H1" s="1768"/>
      <c r="I1" s="1768"/>
      <c r="J1" s="1768"/>
      <c r="K1" s="1768"/>
      <c r="L1" s="1768"/>
      <c r="M1" s="1768"/>
      <c r="N1" s="1768"/>
      <c r="O1" s="1769"/>
      <c r="P1" s="1768"/>
      <c r="Q1" s="1768"/>
    </row>
    <row r="2" spans="2:17" s="1236" customFormat="1" ht="18">
      <c r="B2" s="235"/>
      <c r="C2" s="235"/>
      <c r="D2" s="236" t="str">
        <f>wizyt!C3</f>
        <v>??</v>
      </c>
      <c r="E2" s="237"/>
      <c r="F2" s="237"/>
      <c r="G2" s="237"/>
      <c r="H2" s="237"/>
      <c r="I2" s="237"/>
      <c r="J2" s="237"/>
      <c r="K2" s="237"/>
      <c r="L2" s="237"/>
      <c r="M2" s="237"/>
      <c r="N2" s="237"/>
      <c r="O2" s="237"/>
      <c r="P2" s="787"/>
      <c r="Q2" s="1110"/>
    </row>
    <row r="3" spans="2:17" s="1236" customFormat="1" ht="20.25">
      <c r="B3" s="1110"/>
      <c r="C3" s="1110"/>
      <c r="D3" s="2823" t="s">
        <v>112</v>
      </c>
      <c r="E3" s="2823"/>
      <c r="F3" s="2823"/>
      <c r="G3" s="2823"/>
      <c r="H3" s="2823"/>
      <c r="I3" s="2972" t="str">
        <f>wizyt!H3</f>
        <v>2022/2023</v>
      </c>
      <c r="J3" s="2972"/>
      <c r="K3" s="2022"/>
      <c r="L3" s="2022"/>
      <c r="M3" s="295"/>
      <c r="N3" s="239"/>
      <c r="O3" s="239"/>
      <c r="P3" s="889"/>
      <c r="Q3" s="1110"/>
    </row>
    <row r="4" spans="2:17" s="1236" customFormat="1" ht="18.75" customHeight="1">
      <c r="B4" s="1237" t="s">
        <v>660</v>
      </c>
      <c r="C4" s="241"/>
      <c r="D4" s="1109"/>
      <c r="E4" s="1770" t="s">
        <v>1012</v>
      </c>
      <c r="F4" s="1109"/>
      <c r="G4" s="1109"/>
      <c r="H4" s="1109"/>
      <c r="I4" s="1109"/>
      <c r="J4" s="1770"/>
      <c r="K4" s="1109"/>
      <c r="L4" s="1109"/>
      <c r="M4" s="923"/>
      <c r="N4" s="923"/>
      <c r="O4" s="923"/>
      <c r="P4" s="923"/>
      <c r="Q4" s="1110"/>
    </row>
    <row r="5" spans="2:17" s="1236" customFormat="1" ht="27" customHeight="1" thickBot="1">
      <c r="B5" s="1237" t="s">
        <v>661</v>
      </c>
      <c r="C5" s="574"/>
      <c r="D5" s="242"/>
      <c r="E5" s="243"/>
      <c r="F5" s="243"/>
      <c r="G5" s="244"/>
      <c r="H5" s="243"/>
      <c r="I5" s="243"/>
      <c r="J5" s="2010"/>
      <c r="K5" s="2010"/>
      <c r="L5" s="2010"/>
      <c r="M5" s="2010"/>
      <c r="N5" s="243"/>
      <c r="O5" s="243"/>
      <c r="P5" s="242"/>
      <c r="Q5" s="1110"/>
    </row>
    <row r="6" spans="2:17" s="1236" customFormat="1" ht="12.75" customHeight="1" thickTop="1">
      <c r="B6" s="2976" t="s">
        <v>1011</v>
      </c>
      <c r="C6" s="2977"/>
      <c r="D6" s="2977"/>
      <c r="E6" s="2980" t="s">
        <v>730</v>
      </c>
      <c r="F6" s="2981"/>
      <c r="G6" s="2981"/>
      <c r="H6" s="2982"/>
      <c r="I6" s="2023"/>
      <c r="J6" s="2994" t="s">
        <v>74</v>
      </c>
      <c r="O6" s="1299"/>
    </row>
    <row r="7" spans="2:17" s="1236" customFormat="1" ht="12.75" customHeight="1">
      <c r="B7" s="2978"/>
      <c r="C7" s="2890"/>
      <c r="D7" s="2890"/>
      <c r="E7" s="2024" t="s">
        <v>4</v>
      </c>
      <c r="F7" s="2024" t="s">
        <v>5</v>
      </c>
      <c r="G7" s="2024" t="s">
        <v>6</v>
      </c>
      <c r="H7" s="2025" t="s">
        <v>8</v>
      </c>
      <c r="I7" s="2984" t="s">
        <v>29</v>
      </c>
      <c r="J7" s="2995"/>
    </row>
    <row r="8" spans="2:17" s="1236" customFormat="1" ht="12.75" customHeight="1">
      <c r="B8" s="2978"/>
      <c r="C8" s="2890"/>
      <c r="D8" s="2890"/>
      <c r="E8" s="2990" t="s">
        <v>209</v>
      </c>
      <c r="F8" s="2991"/>
      <c r="G8" s="2991"/>
      <c r="H8" s="2992"/>
      <c r="I8" s="2985"/>
      <c r="J8" s="2995"/>
      <c r="M8" s="2060"/>
    </row>
    <row r="9" spans="2:17" s="1236" customFormat="1" ht="12.75" customHeight="1">
      <c r="B9" s="2978"/>
      <c r="C9" s="2890"/>
      <c r="D9" s="2890"/>
      <c r="E9" s="2009" t="s">
        <v>52</v>
      </c>
      <c r="F9" s="2007"/>
      <c r="G9" s="2007"/>
      <c r="H9" s="2008"/>
      <c r="I9" s="2985"/>
      <c r="J9" s="2995"/>
    </row>
    <row r="10" spans="2:17" s="1236" customFormat="1" ht="12.75" customHeight="1">
      <c r="B10" s="2978"/>
      <c r="C10" s="2890"/>
      <c r="D10" s="2890"/>
      <c r="E10" s="2026">
        <f>'kalendarz  A'!$F$30</f>
        <v>24</v>
      </c>
      <c r="F10" s="2026">
        <f>'kalendarz  A'!$F$30</f>
        <v>24</v>
      </c>
      <c r="G10" s="2026">
        <f>'kalendarz  A'!$F$30</f>
        <v>24</v>
      </c>
      <c r="H10" s="2026">
        <f>'kalendarz  A'!$F$31</f>
        <v>9</v>
      </c>
      <c r="I10" s="2985"/>
      <c r="J10" s="2995"/>
    </row>
    <row r="11" spans="2:17" s="1236" customFormat="1" ht="16.5" customHeight="1" thickBot="1">
      <c r="B11" s="2979"/>
      <c r="C11" s="2958"/>
      <c r="D11" s="2958"/>
      <c r="E11" s="2993" t="s">
        <v>53</v>
      </c>
      <c r="F11" s="2951"/>
      <c r="G11" s="2951"/>
      <c r="H11" s="2952"/>
      <c r="I11" s="2986"/>
      <c r="J11" s="2996"/>
    </row>
    <row r="12" spans="2:17" s="1236" customFormat="1" ht="27" customHeight="1" thickBot="1">
      <c r="B12" s="2027"/>
      <c r="C12" s="1239"/>
      <c r="D12" s="1953" t="s">
        <v>210</v>
      </c>
      <c r="E12" s="844">
        <f>SUM(E16:E18)+E13</f>
        <v>35</v>
      </c>
      <c r="F12" s="844">
        <f>SUM(F16:F18)+F13</f>
        <v>29</v>
      </c>
      <c r="G12" s="844">
        <f t="shared" ref="G12:H12" si="0">SUM(G16:G18)+G13</f>
        <v>27</v>
      </c>
      <c r="H12" s="844">
        <f t="shared" si="0"/>
        <v>22</v>
      </c>
      <c r="I12" s="845">
        <f>SUM(E12:H12)</f>
        <v>113</v>
      </c>
      <c r="J12" s="2987"/>
      <c r="K12" s="1234"/>
    </row>
    <row r="13" spans="2:17" s="1236" customFormat="1" ht="14.25" customHeight="1">
      <c r="B13" s="2028"/>
      <c r="C13" s="775"/>
      <c r="D13" s="1370" t="s">
        <v>743</v>
      </c>
      <c r="E13" s="1188">
        <f>SUM(E14:E15)</f>
        <v>35</v>
      </c>
      <c r="F13" s="1188">
        <f t="shared" ref="F13:H13" si="1">SUM(F14:F15)</f>
        <v>29</v>
      </c>
      <c r="G13" s="1188">
        <f t="shared" si="1"/>
        <v>27</v>
      </c>
      <c r="H13" s="1188">
        <f t="shared" si="1"/>
        <v>22</v>
      </c>
      <c r="I13" s="891">
        <f>SUM(E13:H13)</f>
        <v>113</v>
      </c>
      <c r="J13" s="2988"/>
      <c r="K13" s="1234"/>
    </row>
    <row r="14" spans="2:17" s="1236" customFormat="1" ht="14.25" customHeight="1">
      <c r="B14" s="2028"/>
      <c r="C14" s="775"/>
      <c r="D14" s="1370" t="s">
        <v>680</v>
      </c>
      <c r="E14" s="1188">
        <f t="shared" ref="E14:H14" si="2">SUM(E20:E31)</f>
        <v>0</v>
      </c>
      <c r="F14" s="1188">
        <f t="shared" si="2"/>
        <v>0</v>
      </c>
      <c r="G14" s="1188">
        <f t="shared" si="2"/>
        <v>0</v>
      </c>
      <c r="H14" s="1188">
        <f t="shared" si="2"/>
        <v>0</v>
      </c>
      <c r="I14" s="891">
        <f t="shared" ref="I14:I18" si="3">SUM(E14:H14)</f>
        <v>0</v>
      </c>
      <c r="J14" s="2988"/>
      <c r="K14" s="1234"/>
    </row>
    <row r="15" spans="2:17" s="1236" customFormat="1" ht="14.25" customHeight="1">
      <c r="B15" s="2028"/>
      <c r="C15" s="775"/>
      <c r="D15" s="1370" t="s">
        <v>681</v>
      </c>
      <c r="E15" s="1188">
        <f>SUM(E32:E48)</f>
        <v>35</v>
      </c>
      <c r="F15" s="1188">
        <f>SUM(F32:F48)</f>
        <v>29</v>
      </c>
      <c r="G15" s="1188">
        <f>SUM(G32:G48)</f>
        <v>27</v>
      </c>
      <c r="H15" s="1188">
        <f>SUM(H32:H48)</f>
        <v>22</v>
      </c>
      <c r="I15" s="891">
        <f t="shared" si="3"/>
        <v>113</v>
      </c>
      <c r="J15" s="2988"/>
      <c r="K15" s="1234"/>
    </row>
    <row r="16" spans="2:17" s="1236" customFormat="1" ht="14.25" customHeight="1">
      <c r="B16" s="2028"/>
      <c r="C16" s="775"/>
      <c r="D16" s="1370" t="s">
        <v>710</v>
      </c>
      <c r="E16" s="1188">
        <f>E49</f>
        <v>0</v>
      </c>
      <c r="F16" s="1187">
        <f>F49</f>
        <v>0</v>
      </c>
      <c r="G16" s="1187">
        <f>G49</f>
        <v>0</v>
      </c>
      <c r="H16" s="1227">
        <f>H49</f>
        <v>0</v>
      </c>
      <c r="I16" s="891">
        <f t="shared" si="3"/>
        <v>0</v>
      </c>
      <c r="J16" s="2988"/>
      <c r="K16" s="1234"/>
    </row>
    <row r="17" spans="2:11" s="1236" customFormat="1" ht="14.25" customHeight="1">
      <c r="B17" s="2028"/>
      <c r="C17" s="775"/>
      <c r="D17" s="1370" t="s">
        <v>682</v>
      </c>
      <c r="E17" s="1188">
        <f>E59</f>
        <v>0</v>
      </c>
      <c r="F17" s="1187">
        <f>F59</f>
        <v>0</v>
      </c>
      <c r="G17" s="1187">
        <f t="shared" ref="G17:H17" si="4">G59</f>
        <v>0</v>
      </c>
      <c r="H17" s="1187">
        <f t="shared" si="4"/>
        <v>0</v>
      </c>
      <c r="I17" s="891">
        <f t="shared" si="3"/>
        <v>0</v>
      </c>
      <c r="J17" s="2988"/>
      <c r="K17" s="1234"/>
    </row>
    <row r="18" spans="2:11" s="1236" customFormat="1" ht="13.5" customHeight="1" thickBot="1">
      <c r="B18" s="2028"/>
      <c r="C18" s="775"/>
      <c r="D18" s="426" t="s">
        <v>738</v>
      </c>
      <c r="E18" s="1188">
        <f>SUM(E67:E70)</f>
        <v>0</v>
      </c>
      <c r="F18" s="1188">
        <f t="shared" ref="F18:H18" si="5">SUM(F67:F70)</f>
        <v>0</v>
      </c>
      <c r="G18" s="1188">
        <f t="shared" si="5"/>
        <v>0</v>
      </c>
      <c r="H18" s="1188">
        <f t="shared" si="5"/>
        <v>0</v>
      </c>
      <c r="I18" s="1296">
        <f t="shared" si="3"/>
        <v>0</v>
      </c>
      <c r="J18" s="2989"/>
      <c r="K18" s="1234"/>
    </row>
    <row r="19" spans="2:11" s="1236" customFormat="1" ht="19.5" customHeight="1">
      <c r="B19" s="2029"/>
      <c r="C19" s="1383" t="s">
        <v>658</v>
      </c>
      <c r="D19" s="1383"/>
      <c r="E19" s="1384"/>
      <c r="F19" s="1384"/>
      <c r="G19" s="1384"/>
      <c r="H19" s="1384"/>
      <c r="I19" s="1385"/>
      <c r="J19" s="2030"/>
      <c r="K19" s="1234"/>
    </row>
    <row r="20" spans="2:11" s="1225" customFormat="1" ht="14.1" customHeight="1">
      <c r="B20" s="2973" t="s">
        <v>734</v>
      </c>
      <c r="C20" s="779">
        <v>1</v>
      </c>
      <c r="D20" s="1232" t="s">
        <v>263</v>
      </c>
      <c r="E20" s="817"/>
      <c r="F20" s="925"/>
      <c r="G20" s="1271"/>
      <c r="H20" s="816"/>
      <c r="I20" s="2013">
        <f t="shared" ref="I20:I48" si="6">SUM(E20:H20)</f>
        <v>0</v>
      </c>
      <c r="J20" s="2031"/>
      <c r="K20" s="1234"/>
    </row>
    <row r="21" spans="2:11" s="1225" customFormat="1" ht="14.1" customHeight="1">
      <c r="B21" s="2974"/>
      <c r="C21" s="778">
        <v>2</v>
      </c>
      <c r="D21" s="1189" t="s">
        <v>545</v>
      </c>
      <c r="E21" s="821"/>
      <c r="F21" s="926"/>
      <c r="G21" s="822"/>
      <c r="H21" s="826"/>
      <c r="I21" s="2014">
        <f t="shared" si="6"/>
        <v>0</v>
      </c>
      <c r="J21" s="2032"/>
      <c r="K21" s="1234"/>
    </row>
    <row r="22" spans="2:11" s="1225" customFormat="1" ht="14.1" customHeight="1">
      <c r="B22" s="2974"/>
      <c r="C22" s="778">
        <v>3</v>
      </c>
      <c r="D22" s="1189" t="s">
        <v>659</v>
      </c>
      <c r="E22" s="821"/>
      <c r="F22" s="926"/>
      <c r="G22" s="822"/>
      <c r="H22" s="820"/>
      <c r="I22" s="2014">
        <f t="shared" si="6"/>
        <v>0</v>
      </c>
      <c r="J22" s="2032"/>
      <c r="K22" s="1234"/>
    </row>
    <row r="23" spans="2:11" s="1225" customFormat="1" ht="14.1" customHeight="1">
      <c r="B23" s="2974"/>
      <c r="C23" s="778">
        <v>4</v>
      </c>
      <c r="D23" s="1189" t="s">
        <v>267</v>
      </c>
      <c r="E23" s="821"/>
      <c r="F23" s="926"/>
      <c r="G23" s="822"/>
      <c r="H23" s="820"/>
      <c r="I23" s="2014">
        <f t="shared" si="6"/>
        <v>0</v>
      </c>
      <c r="J23" s="2032"/>
      <c r="K23" s="1234"/>
    </row>
    <row r="24" spans="2:11" s="1225" customFormat="1" ht="14.1" customHeight="1">
      <c r="B24" s="2974"/>
      <c r="C24" s="778">
        <v>5</v>
      </c>
      <c r="D24" s="1189" t="s">
        <v>268</v>
      </c>
      <c r="E24" s="821"/>
      <c r="F24" s="926"/>
      <c r="G24" s="822"/>
      <c r="H24" s="820"/>
      <c r="I24" s="2014">
        <f t="shared" si="6"/>
        <v>0</v>
      </c>
      <c r="J24" s="2032"/>
      <c r="K24" s="1234"/>
    </row>
    <row r="25" spans="2:11" s="1225" customFormat="1" ht="14.1" customHeight="1">
      <c r="B25" s="2974"/>
      <c r="C25" s="778">
        <v>6</v>
      </c>
      <c r="D25" s="1189" t="s">
        <v>269</v>
      </c>
      <c r="E25" s="821"/>
      <c r="F25" s="926"/>
      <c r="G25" s="822"/>
      <c r="H25" s="820"/>
      <c r="I25" s="2014">
        <f t="shared" si="6"/>
        <v>0</v>
      </c>
      <c r="J25" s="2032"/>
      <c r="K25" s="1234"/>
    </row>
    <row r="26" spans="2:11" s="1225" customFormat="1" ht="14.1" customHeight="1">
      <c r="B26" s="2974"/>
      <c r="C26" s="778">
        <v>7</v>
      </c>
      <c r="D26" s="1189" t="s">
        <v>285</v>
      </c>
      <c r="E26" s="821"/>
      <c r="F26" s="926"/>
      <c r="G26" s="822"/>
      <c r="H26" s="820"/>
      <c r="I26" s="2014">
        <f t="shared" si="6"/>
        <v>0</v>
      </c>
      <c r="J26" s="2032"/>
      <c r="K26" s="1234"/>
    </row>
    <row r="27" spans="2:11" s="1225" customFormat="1" ht="14.1" customHeight="1">
      <c r="B27" s="2974"/>
      <c r="C27" s="778">
        <v>8</v>
      </c>
      <c r="D27" s="1189" t="s">
        <v>529</v>
      </c>
      <c r="E27" s="821"/>
      <c r="F27" s="926"/>
      <c r="G27" s="822"/>
      <c r="H27" s="820"/>
      <c r="I27" s="2014">
        <f t="shared" si="6"/>
        <v>0</v>
      </c>
      <c r="J27" s="2032"/>
      <c r="K27" s="1234"/>
    </row>
    <row r="28" spans="2:11" s="1225" customFormat="1" ht="14.1" customHeight="1">
      <c r="B28" s="2974"/>
      <c r="C28" s="778">
        <v>9</v>
      </c>
      <c r="D28" s="1189" t="s">
        <v>272</v>
      </c>
      <c r="E28" s="821"/>
      <c r="F28" s="926"/>
      <c r="G28" s="822"/>
      <c r="H28" s="820"/>
      <c r="I28" s="2014">
        <f t="shared" si="6"/>
        <v>0</v>
      </c>
      <c r="J28" s="2032"/>
      <c r="K28" s="1234"/>
    </row>
    <row r="29" spans="2:11" s="1225" customFormat="1" ht="14.1" customHeight="1">
      <c r="B29" s="2974"/>
      <c r="C29" s="778">
        <v>10</v>
      </c>
      <c r="D29" s="1189" t="s">
        <v>273</v>
      </c>
      <c r="E29" s="821"/>
      <c r="F29" s="926"/>
      <c r="G29" s="822"/>
      <c r="H29" s="820"/>
      <c r="I29" s="2014">
        <f t="shared" si="6"/>
        <v>0</v>
      </c>
      <c r="J29" s="2032"/>
      <c r="K29" s="1234"/>
    </row>
    <row r="30" spans="2:11" s="1225" customFormat="1" ht="14.1" customHeight="1">
      <c r="B30" s="2974"/>
      <c r="C30" s="778">
        <v>11</v>
      </c>
      <c r="D30" s="1189" t="s">
        <v>478</v>
      </c>
      <c r="E30" s="821"/>
      <c r="F30" s="926"/>
      <c r="G30" s="822"/>
      <c r="H30" s="820"/>
      <c r="I30" s="2014">
        <f t="shared" si="6"/>
        <v>0</v>
      </c>
      <c r="J30" s="2032"/>
      <c r="K30" s="1234"/>
    </row>
    <row r="31" spans="2:11" s="1225" customFormat="1" ht="14.1" customHeight="1">
      <c r="B31" s="2975"/>
      <c r="C31" s="1326">
        <v>12</v>
      </c>
      <c r="D31" s="1327" t="s">
        <v>274</v>
      </c>
      <c r="E31" s="831"/>
      <c r="F31" s="1101"/>
      <c r="G31" s="922"/>
      <c r="H31" s="887"/>
      <c r="I31" s="2015">
        <f t="shared" si="6"/>
        <v>0</v>
      </c>
      <c r="J31" s="2033"/>
      <c r="K31" s="1234"/>
    </row>
    <row r="32" spans="2:11" s="1225" customFormat="1" ht="14.1" customHeight="1">
      <c r="B32" s="2973" t="s">
        <v>733</v>
      </c>
      <c r="C32" s="1328">
        <v>1</v>
      </c>
      <c r="D32" s="1329" t="s">
        <v>62</v>
      </c>
      <c r="E32" s="817">
        <v>4</v>
      </c>
      <c r="F32" s="925">
        <v>4</v>
      </c>
      <c r="G32" s="1271">
        <v>4</v>
      </c>
      <c r="H32" s="816">
        <v>4</v>
      </c>
      <c r="I32" s="2016">
        <f t="shared" si="6"/>
        <v>16</v>
      </c>
      <c r="J32" s="2031"/>
      <c r="K32" s="1234"/>
    </row>
    <row r="33" spans="2:11" s="1225" customFormat="1" ht="14.1" customHeight="1">
      <c r="B33" s="2974"/>
      <c r="C33" s="776">
        <v>2</v>
      </c>
      <c r="D33" s="396" t="s">
        <v>677</v>
      </c>
      <c r="E33" s="827">
        <v>3</v>
      </c>
      <c r="F33" s="928">
        <v>3</v>
      </c>
      <c r="G33" s="825">
        <v>3</v>
      </c>
      <c r="H33" s="826">
        <v>3</v>
      </c>
      <c r="I33" s="2014">
        <f t="shared" si="6"/>
        <v>12</v>
      </c>
      <c r="J33" s="2034"/>
      <c r="K33" s="1234"/>
    </row>
    <row r="34" spans="2:11" s="1225" customFormat="1" ht="14.1" customHeight="1">
      <c r="B34" s="2974"/>
      <c r="C34" s="777">
        <v>3</v>
      </c>
      <c r="D34" s="396" t="s">
        <v>678</v>
      </c>
      <c r="E34" s="827">
        <v>2</v>
      </c>
      <c r="F34" s="928">
        <v>2</v>
      </c>
      <c r="G34" s="825">
        <v>2</v>
      </c>
      <c r="H34" s="826">
        <v>2</v>
      </c>
      <c r="I34" s="2014">
        <f t="shared" si="6"/>
        <v>8</v>
      </c>
      <c r="J34" s="2034"/>
      <c r="K34" s="1234"/>
    </row>
    <row r="35" spans="2:11" s="1225" customFormat="1" ht="14.1" customHeight="1">
      <c r="B35" s="2974"/>
      <c r="C35" s="776">
        <v>4</v>
      </c>
      <c r="D35" s="1194" t="s">
        <v>1013</v>
      </c>
      <c r="E35" s="1111">
        <v>1</v>
      </c>
      <c r="F35" s="1143"/>
      <c r="G35" s="1112"/>
      <c r="H35" s="852"/>
      <c r="I35" s="2014">
        <f t="shared" si="6"/>
        <v>1</v>
      </c>
      <c r="J35" s="2034"/>
      <c r="K35" s="1234"/>
    </row>
    <row r="36" spans="2:11" s="1225" customFormat="1" ht="14.1" customHeight="1">
      <c r="B36" s="2974"/>
      <c r="C36" s="777">
        <v>5</v>
      </c>
      <c r="D36" s="398" t="s">
        <v>60</v>
      </c>
      <c r="E36" s="827">
        <v>2</v>
      </c>
      <c r="F36" s="928">
        <v>2</v>
      </c>
      <c r="G36" s="825">
        <v>2</v>
      </c>
      <c r="H36" s="826">
        <v>1</v>
      </c>
      <c r="I36" s="2014">
        <f t="shared" si="6"/>
        <v>7</v>
      </c>
      <c r="J36" s="2034"/>
      <c r="K36" s="1234"/>
    </row>
    <row r="37" spans="2:11" s="1225" customFormat="1" ht="14.1" customHeight="1">
      <c r="B37" s="2974"/>
      <c r="C37" s="776">
        <v>6</v>
      </c>
      <c r="D37" s="1100" t="s">
        <v>967</v>
      </c>
      <c r="E37" s="827">
        <v>2</v>
      </c>
      <c r="F37" s="928">
        <v>1</v>
      </c>
      <c r="G37" s="825"/>
      <c r="H37" s="826"/>
      <c r="I37" s="2014">
        <f t="shared" si="6"/>
        <v>3</v>
      </c>
      <c r="J37" s="2034"/>
      <c r="K37" s="1234"/>
    </row>
    <row r="38" spans="2:11" s="1225" customFormat="1" ht="14.1" customHeight="1">
      <c r="B38" s="2974"/>
      <c r="C38" s="777">
        <v>7</v>
      </c>
      <c r="D38" s="885" t="s">
        <v>59</v>
      </c>
      <c r="E38" s="827">
        <v>3</v>
      </c>
      <c r="F38" s="928">
        <v>4</v>
      </c>
      <c r="G38" s="825">
        <v>3</v>
      </c>
      <c r="H38" s="826">
        <v>4</v>
      </c>
      <c r="I38" s="2014">
        <f t="shared" si="6"/>
        <v>14</v>
      </c>
      <c r="J38" s="2034"/>
      <c r="K38" s="1234"/>
    </row>
    <row r="39" spans="2:11" s="1225" customFormat="1" ht="14.1" customHeight="1">
      <c r="B39" s="2974"/>
      <c r="C39" s="776">
        <v>8</v>
      </c>
      <c r="D39" s="398" t="s">
        <v>473</v>
      </c>
      <c r="E39" s="827">
        <v>2</v>
      </c>
      <c r="F39" s="928">
        <v>1</v>
      </c>
      <c r="G39" s="825">
        <v>1</v>
      </c>
      <c r="H39" s="826"/>
      <c r="I39" s="2014">
        <f t="shared" si="6"/>
        <v>4</v>
      </c>
      <c r="J39" s="2034"/>
      <c r="K39" s="1234"/>
    </row>
    <row r="40" spans="2:11" s="1225" customFormat="1" ht="14.1" customHeight="1">
      <c r="B40" s="2974"/>
      <c r="C40" s="777">
        <v>9</v>
      </c>
      <c r="D40" s="398" t="s">
        <v>67</v>
      </c>
      <c r="E40" s="827">
        <v>2</v>
      </c>
      <c r="F40" s="928">
        <v>1</v>
      </c>
      <c r="G40" s="825">
        <v>1</v>
      </c>
      <c r="H40" s="826"/>
      <c r="I40" s="2014">
        <f t="shared" si="6"/>
        <v>4</v>
      </c>
      <c r="J40" s="2034"/>
      <c r="K40" s="1234"/>
    </row>
    <row r="41" spans="2:11" s="1225" customFormat="1" ht="14.1" customHeight="1">
      <c r="B41" s="2974"/>
      <c r="C41" s="776">
        <v>10</v>
      </c>
      <c r="D41" s="398" t="s">
        <v>61</v>
      </c>
      <c r="E41" s="827">
        <v>2</v>
      </c>
      <c r="F41" s="928">
        <v>1</v>
      </c>
      <c r="G41" s="825">
        <v>1</v>
      </c>
      <c r="H41" s="826"/>
      <c r="I41" s="2014">
        <f t="shared" si="6"/>
        <v>4</v>
      </c>
      <c r="J41" s="2034"/>
      <c r="K41" s="1234"/>
    </row>
    <row r="42" spans="2:11" s="1225" customFormat="1" ht="14.1" customHeight="1">
      <c r="B42" s="2974"/>
      <c r="C42" s="777">
        <v>11</v>
      </c>
      <c r="D42" s="398" t="s">
        <v>143</v>
      </c>
      <c r="E42" s="827">
        <v>2</v>
      </c>
      <c r="F42" s="928">
        <v>1</v>
      </c>
      <c r="G42" s="825">
        <v>1</v>
      </c>
      <c r="H42" s="826"/>
      <c r="I42" s="2014">
        <f t="shared" si="6"/>
        <v>4</v>
      </c>
      <c r="J42" s="2034"/>
      <c r="K42" s="1234"/>
    </row>
    <row r="43" spans="2:11" s="1225" customFormat="1" ht="14.1" customHeight="1">
      <c r="B43" s="2974"/>
      <c r="C43" s="776">
        <v>12</v>
      </c>
      <c r="D43" s="398" t="s">
        <v>116</v>
      </c>
      <c r="E43" s="827">
        <v>1</v>
      </c>
      <c r="F43" s="928"/>
      <c r="G43" s="825"/>
      <c r="H43" s="826"/>
      <c r="I43" s="2014">
        <f t="shared" si="6"/>
        <v>1</v>
      </c>
      <c r="J43" s="2034"/>
      <c r="K43" s="1234"/>
    </row>
    <row r="44" spans="2:11" s="1225" customFormat="1" ht="14.1" customHeight="1">
      <c r="B44" s="2974"/>
      <c r="C44" s="777">
        <v>13</v>
      </c>
      <c r="D44" s="398" t="s">
        <v>64</v>
      </c>
      <c r="E44" s="827">
        <v>3</v>
      </c>
      <c r="F44" s="928">
        <v>3</v>
      </c>
      <c r="G44" s="825">
        <v>3</v>
      </c>
      <c r="H44" s="826">
        <v>3</v>
      </c>
      <c r="I44" s="2014">
        <f t="shared" si="6"/>
        <v>12</v>
      </c>
      <c r="J44" s="2034"/>
      <c r="K44" s="1234"/>
    </row>
    <row r="45" spans="2:11" s="1225" customFormat="1" ht="14.1" customHeight="1">
      <c r="B45" s="2974"/>
      <c r="C45" s="776">
        <v>14</v>
      </c>
      <c r="D45" s="398" t="s">
        <v>140</v>
      </c>
      <c r="E45" s="827">
        <v>1</v>
      </c>
      <c r="F45" s="928">
        <v>1</v>
      </c>
      <c r="G45" s="825">
        <v>1</v>
      </c>
      <c r="H45" s="826"/>
      <c r="I45" s="2014">
        <f t="shared" si="6"/>
        <v>3</v>
      </c>
      <c r="J45" s="2034"/>
      <c r="K45" s="1234"/>
    </row>
    <row r="46" spans="2:11" s="1225" customFormat="1" ht="14.1" customHeight="1">
      <c r="B46" s="2974"/>
      <c r="C46" s="777">
        <v>15</v>
      </c>
      <c r="D46" s="1100" t="s">
        <v>65</v>
      </c>
      <c r="E46" s="827">
        <v>1</v>
      </c>
      <c r="F46" s="928">
        <v>1</v>
      </c>
      <c r="G46" s="825"/>
      <c r="H46" s="826"/>
      <c r="I46" s="2014">
        <f t="shared" si="6"/>
        <v>2</v>
      </c>
      <c r="J46" s="2034"/>
      <c r="K46" s="1234"/>
    </row>
    <row r="47" spans="2:11" s="1225" customFormat="1" ht="14.1" customHeight="1">
      <c r="B47" s="2974"/>
      <c r="C47" s="783">
        <v>16</v>
      </c>
      <c r="D47" s="886" t="s">
        <v>556</v>
      </c>
      <c r="E47" s="831">
        <v>1</v>
      </c>
      <c r="F47" s="1101">
        <v>1</v>
      </c>
      <c r="G47" s="922">
        <v>1</v>
      </c>
      <c r="H47" s="887">
        <v>1</v>
      </c>
      <c r="I47" s="2015">
        <f t="shared" si="6"/>
        <v>4</v>
      </c>
      <c r="J47" s="2033"/>
      <c r="K47" s="1234"/>
    </row>
    <row r="48" spans="2:11" s="1225" customFormat="1" ht="19.350000000000001" customHeight="1" thickBot="1">
      <c r="B48" s="2974"/>
      <c r="C48" s="1331" t="s">
        <v>739</v>
      </c>
      <c r="D48" s="1332"/>
      <c r="E48" s="1333">
        <v>3</v>
      </c>
      <c r="F48" s="927">
        <v>3</v>
      </c>
      <c r="G48" s="912">
        <v>4</v>
      </c>
      <c r="H48" s="913">
        <v>4</v>
      </c>
      <c r="I48" s="2017">
        <f t="shared" si="6"/>
        <v>14</v>
      </c>
      <c r="J48" s="2035"/>
      <c r="K48" s="1234"/>
    </row>
    <row r="49" spans="2:11" s="1236" customFormat="1" ht="19.5" customHeight="1" thickTop="1">
      <c r="B49" s="2036"/>
      <c r="C49" s="1388" t="s">
        <v>709</v>
      </c>
      <c r="D49" s="1389"/>
      <c r="E49" s="1390">
        <f t="shared" ref="E49:H49" si="7">SUM(E50:E58)</f>
        <v>0</v>
      </c>
      <c r="F49" s="1390">
        <f t="shared" si="7"/>
        <v>0</v>
      </c>
      <c r="G49" s="1390">
        <f t="shared" si="7"/>
        <v>0</v>
      </c>
      <c r="H49" s="1551">
        <f t="shared" si="7"/>
        <v>0</v>
      </c>
      <c r="I49" s="1390">
        <f>SUM(I50:I58)</f>
        <v>0</v>
      </c>
      <c r="J49" s="2037"/>
      <c r="K49" s="1234"/>
    </row>
    <row r="50" spans="2:11" s="1236" customFormat="1" ht="14.1" customHeight="1">
      <c r="B50" s="2038"/>
      <c r="C50" s="1184">
        <v>1</v>
      </c>
      <c r="D50" s="794"/>
      <c r="E50" s="821"/>
      <c r="F50" s="926"/>
      <c r="G50" s="822"/>
      <c r="H50" s="820"/>
      <c r="I50" s="2018">
        <f t="shared" ref="I50:I58" si="8">SUM(E50:H50)</f>
        <v>0</v>
      </c>
      <c r="J50" s="2039"/>
      <c r="K50" s="1234"/>
    </row>
    <row r="51" spans="2:11" s="1236" customFormat="1" ht="14.1" customHeight="1">
      <c r="B51" s="2038"/>
      <c r="C51" s="1184">
        <v>2</v>
      </c>
      <c r="D51" s="794"/>
      <c r="E51" s="821"/>
      <c r="F51" s="926"/>
      <c r="G51" s="822"/>
      <c r="H51" s="820"/>
      <c r="I51" s="2014">
        <f t="shared" si="8"/>
        <v>0</v>
      </c>
      <c r="J51" s="2039"/>
      <c r="K51" s="1234"/>
    </row>
    <row r="52" spans="2:11" s="1236" customFormat="1" ht="14.1" customHeight="1">
      <c r="B52" s="2038"/>
      <c r="C52" s="1184">
        <v>3</v>
      </c>
      <c r="D52" s="794"/>
      <c r="E52" s="821"/>
      <c r="F52" s="926"/>
      <c r="G52" s="822"/>
      <c r="H52" s="820"/>
      <c r="I52" s="2014">
        <f t="shared" si="8"/>
        <v>0</v>
      </c>
      <c r="J52" s="2039"/>
      <c r="K52" s="1234"/>
    </row>
    <row r="53" spans="2:11" s="1236" customFormat="1" ht="14.1" customHeight="1">
      <c r="B53" s="2038"/>
      <c r="C53" s="1184">
        <v>4</v>
      </c>
      <c r="D53" s="794"/>
      <c r="E53" s="821"/>
      <c r="F53" s="926"/>
      <c r="G53" s="822"/>
      <c r="H53" s="820"/>
      <c r="I53" s="2014">
        <f t="shared" si="8"/>
        <v>0</v>
      </c>
      <c r="J53" s="2039"/>
      <c r="K53" s="1234"/>
    </row>
    <row r="54" spans="2:11" s="1236" customFormat="1" ht="14.1" customHeight="1">
      <c r="B54" s="2038"/>
      <c r="C54" s="1184">
        <v>5</v>
      </c>
      <c r="D54" s="794"/>
      <c r="E54" s="821"/>
      <c r="F54" s="926"/>
      <c r="G54" s="822"/>
      <c r="H54" s="820"/>
      <c r="I54" s="2014">
        <f t="shared" si="8"/>
        <v>0</v>
      </c>
      <c r="J54" s="2039"/>
      <c r="K54" s="1234"/>
    </row>
    <row r="55" spans="2:11" s="1236" customFormat="1" ht="14.1" customHeight="1">
      <c r="B55" s="2038"/>
      <c r="C55" s="1184">
        <v>6</v>
      </c>
      <c r="D55" s="794"/>
      <c r="E55" s="821"/>
      <c r="F55" s="926"/>
      <c r="G55" s="822"/>
      <c r="H55" s="820"/>
      <c r="I55" s="2014">
        <f t="shared" si="8"/>
        <v>0</v>
      </c>
      <c r="J55" s="2039"/>
      <c r="K55" s="1234"/>
    </row>
    <row r="56" spans="2:11" s="1236" customFormat="1" ht="14.1" customHeight="1">
      <c r="B56" s="2040"/>
      <c r="C56" s="1184">
        <v>7</v>
      </c>
      <c r="D56" s="795"/>
      <c r="E56" s="827"/>
      <c r="F56" s="928"/>
      <c r="G56" s="825"/>
      <c r="H56" s="826"/>
      <c r="I56" s="2014">
        <f t="shared" si="8"/>
        <v>0</v>
      </c>
      <c r="J56" s="2041"/>
      <c r="K56" s="1234"/>
    </row>
    <row r="57" spans="2:11" s="1236" customFormat="1" ht="14.1" customHeight="1">
      <c r="B57" s="2040"/>
      <c r="C57" s="1184">
        <v>8</v>
      </c>
      <c r="D57" s="795"/>
      <c r="E57" s="827"/>
      <c r="F57" s="928"/>
      <c r="G57" s="825"/>
      <c r="H57" s="826"/>
      <c r="I57" s="2014">
        <f t="shared" si="8"/>
        <v>0</v>
      </c>
      <c r="J57" s="2041"/>
      <c r="K57" s="1234"/>
    </row>
    <row r="58" spans="2:11" s="1236" customFormat="1" ht="14.1" customHeight="1" thickBot="1">
      <c r="B58" s="2042"/>
      <c r="C58" s="1185">
        <v>9</v>
      </c>
      <c r="D58" s="1186"/>
      <c r="E58" s="1111"/>
      <c r="F58" s="1143"/>
      <c r="G58" s="1112"/>
      <c r="H58" s="852"/>
      <c r="I58" s="2019">
        <f t="shared" si="8"/>
        <v>0</v>
      </c>
      <c r="J58" s="2043"/>
      <c r="K58" s="1234"/>
    </row>
    <row r="59" spans="2:11" s="1236" customFormat="1" ht="19.350000000000001" customHeight="1" thickTop="1">
      <c r="B59" s="2044"/>
      <c r="C59" s="1393" t="s">
        <v>554</v>
      </c>
      <c r="D59" s="1392"/>
      <c r="E59" s="1394">
        <f t="shared" ref="E59:I59" si="9">SUM(E60:E66)</f>
        <v>0</v>
      </c>
      <c r="F59" s="1396">
        <f t="shared" si="9"/>
        <v>0</v>
      </c>
      <c r="G59" s="1394">
        <f t="shared" si="9"/>
        <v>0</v>
      </c>
      <c r="H59" s="1395">
        <f t="shared" si="9"/>
        <v>0</v>
      </c>
      <c r="I59" s="2020">
        <f t="shared" si="9"/>
        <v>0</v>
      </c>
      <c r="J59" s="2045"/>
      <c r="K59" s="1234"/>
    </row>
    <row r="60" spans="2:11" s="1236" customFormat="1" ht="14.1" customHeight="1">
      <c r="B60" s="2038"/>
      <c r="C60" s="1184">
        <v>1</v>
      </c>
      <c r="D60" s="794"/>
      <c r="E60" s="821"/>
      <c r="F60" s="926"/>
      <c r="G60" s="822"/>
      <c r="H60" s="820"/>
      <c r="I60" s="2018">
        <f>SUM(E60:H60)</f>
        <v>0</v>
      </c>
      <c r="J60" s="2039"/>
      <c r="K60" s="1234"/>
    </row>
    <row r="61" spans="2:11" s="1236" customFormat="1" ht="14.1" customHeight="1">
      <c r="B61" s="2038"/>
      <c r="C61" s="1184">
        <v>2</v>
      </c>
      <c r="D61" s="794"/>
      <c r="E61" s="821"/>
      <c r="F61" s="926"/>
      <c r="G61" s="822"/>
      <c r="H61" s="820"/>
      <c r="I61" s="2014">
        <f t="shared" ref="I61:I62" si="10">SUM(E61:H61)</f>
        <v>0</v>
      </c>
      <c r="J61" s="2039"/>
      <c r="K61" s="1234"/>
    </row>
    <row r="62" spans="2:11" s="1236" customFormat="1" ht="14.1" customHeight="1">
      <c r="B62" s="2038"/>
      <c r="C62" s="1184">
        <v>3</v>
      </c>
      <c r="D62" s="794"/>
      <c r="E62" s="821"/>
      <c r="F62" s="926"/>
      <c r="G62" s="822"/>
      <c r="H62" s="820"/>
      <c r="I62" s="2014">
        <f t="shared" si="10"/>
        <v>0</v>
      </c>
      <c r="J62" s="2039"/>
      <c r="K62" s="1234"/>
    </row>
    <row r="63" spans="2:11" s="1236" customFormat="1" ht="14.1" customHeight="1">
      <c r="B63" s="2040"/>
      <c r="C63" s="778">
        <v>4</v>
      </c>
      <c r="D63" s="794"/>
      <c r="E63" s="827"/>
      <c r="F63" s="928"/>
      <c r="G63" s="825"/>
      <c r="H63" s="826"/>
      <c r="I63" s="2014">
        <f>SUM(E63:H63)</f>
        <v>0</v>
      </c>
      <c r="J63" s="2041"/>
      <c r="K63" s="1234"/>
    </row>
    <row r="64" spans="2:11" s="1236" customFormat="1" ht="14.1" customHeight="1">
      <c r="B64" s="2046"/>
      <c r="C64" s="778">
        <v>5</v>
      </c>
      <c r="D64" s="795"/>
      <c r="E64" s="827"/>
      <c r="F64" s="928"/>
      <c r="G64" s="825"/>
      <c r="H64" s="826"/>
      <c r="I64" s="2014">
        <f t="shared" ref="I64:I65" si="11">SUM(E64:H64)</f>
        <v>0</v>
      </c>
      <c r="J64" s="2041"/>
      <c r="K64" s="1234"/>
    </row>
    <row r="65" spans="2:16" s="1236" customFormat="1" ht="14.1" customHeight="1">
      <c r="B65" s="2040"/>
      <c r="C65" s="778">
        <v>6</v>
      </c>
      <c r="D65" s="795"/>
      <c r="E65" s="827"/>
      <c r="F65" s="928"/>
      <c r="G65" s="825"/>
      <c r="H65" s="826"/>
      <c r="I65" s="2014">
        <f t="shared" si="11"/>
        <v>0</v>
      </c>
      <c r="J65" s="2041"/>
      <c r="K65" s="1234"/>
    </row>
    <row r="66" spans="2:16" s="1236" customFormat="1" ht="14.1" customHeight="1" thickBot="1">
      <c r="B66" s="2047"/>
      <c r="C66" s="1339">
        <v>7</v>
      </c>
      <c r="D66" s="1340"/>
      <c r="E66" s="1341"/>
      <c r="F66" s="1343"/>
      <c r="G66" s="1344"/>
      <c r="H66" s="1342"/>
      <c r="I66" s="2021">
        <f>SUM(E66:H66)</f>
        <v>0</v>
      </c>
      <c r="J66" s="2048"/>
      <c r="K66" s="1234"/>
    </row>
    <row r="67" spans="2:16" s="1236" customFormat="1" ht="14.1" customHeight="1" thickTop="1">
      <c r="B67" s="2049"/>
      <c r="C67" s="1336" t="s">
        <v>735</v>
      </c>
      <c r="D67" s="1336"/>
      <c r="E67" s="1833"/>
      <c r="F67" s="1833"/>
      <c r="G67" s="1833"/>
      <c r="H67" s="2011"/>
      <c r="I67" s="2018">
        <f>SUM(E67:H67)</f>
        <v>0</v>
      </c>
      <c r="J67" s="2050"/>
    </row>
    <row r="68" spans="2:16" s="1236" customFormat="1" ht="14.1" customHeight="1">
      <c r="B68" s="2051"/>
      <c r="C68" s="1301" t="s">
        <v>167</v>
      </c>
      <c r="D68" s="1301"/>
      <c r="E68" s="1834"/>
      <c r="F68" s="1834"/>
      <c r="G68" s="1834"/>
      <c r="H68" s="2012"/>
      <c r="I68" s="2014">
        <f>SUM(E68:H68)</f>
        <v>0</v>
      </c>
      <c r="J68" s="2052"/>
    </row>
    <row r="69" spans="2:16" s="1236" customFormat="1" ht="14.1" customHeight="1">
      <c r="B69" s="2051"/>
      <c r="C69" s="1301" t="s">
        <v>737</v>
      </c>
      <c r="D69" s="1301"/>
      <c r="E69" s="1834"/>
      <c r="F69" s="1834"/>
      <c r="G69" s="1834"/>
      <c r="H69" s="2012"/>
      <c r="I69" s="2014">
        <f t="shared" ref="I69" si="12">SUM(E69:H69)</f>
        <v>0</v>
      </c>
      <c r="J69" s="2052"/>
    </row>
    <row r="70" spans="2:16" s="1236" customFormat="1" ht="14.1" customHeight="1" thickBot="1">
      <c r="B70" s="2053"/>
      <c r="C70" s="2054" t="s">
        <v>736</v>
      </c>
      <c r="D70" s="2055"/>
      <c r="E70" s="2056"/>
      <c r="F70" s="2056"/>
      <c r="G70" s="2056"/>
      <c r="H70" s="2057"/>
      <c r="I70" s="2058">
        <f>SUM(E70:H70)</f>
        <v>0</v>
      </c>
      <c r="J70" s="2059"/>
    </row>
    <row r="71" spans="2:16" ht="22.15" customHeight="1" thickTop="1">
      <c r="C71" s="1308" t="s">
        <v>657</v>
      </c>
      <c r="D71" s="2983" t="s">
        <v>821</v>
      </c>
      <c r="E71" s="2983"/>
      <c r="F71" s="2983"/>
      <c r="G71" s="2983"/>
      <c r="H71" s="4"/>
      <c r="I71" s="4"/>
      <c r="J71" s="5"/>
      <c r="K71" s="5"/>
      <c r="L71" s="5"/>
      <c r="M71" s="4"/>
      <c r="N71" s="4"/>
      <c r="O71" s="4"/>
      <c r="P71" s="4"/>
    </row>
    <row r="72" spans="2:16">
      <c r="D72" s="4"/>
      <c r="E72" s="7"/>
      <c r="F72" s="6"/>
      <c r="G72" s="6"/>
      <c r="H72" s="4"/>
      <c r="I72" s="4"/>
      <c r="J72" s="5"/>
      <c r="K72" s="5"/>
      <c r="L72" s="5"/>
      <c r="M72" s="4"/>
      <c r="N72" s="4"/>
      <c r="O72" s="4"/>
      <c r="P72" s="4"/>
    </row>
    <row r="73" spans="2:16">
      <c r="D73" s="4"/>
      <c r="E73" s="6"/>
      <c r="F73" s="6"/>
      <c r="G73" s="6"/>
      <c r="H73" s="4"/>
      <c r="I73" s="4"/>
      <c r="J73" s="5"/>
      <c r="K73" s="5"/>
      <c r="L73" s="5"/>
      <c r="M73" s="4"/>
      <c r="N73" s="4"/>
      <c r="O73" s="4"/>
      <c r="P73" s="4"/>
    </row>
    <row r="74" spans="2:16">
      <c r="D74" s="8"/>
      <c r="E74" s="8"/>
      <c r="F74" s="8"/>
      <c r="G74" s="8"/>
      <c r="H74" s="8"/>
      <c r="I74" s="8"/>
      <c r="J74" s="8"/>
      <c r="K74" s="8"/>
      <c r="L74" s="8"/>
      <c r="M74" s="8"/>
      <c r="N74" s="8"/>
      <c r="O74" s="8"/>
      <c r="P74" s="8"/>
    </row>
  </sheetData>
  <sheetProtection algorithmName="SHA-512" hashValue="EGk5t46sOL8b1c5Bi5q5xcQQHbUGMvawm1tLA1zkym2lUjw2iPHG7TPF2WJ27a3rwbP77/ooZoIOnGg6rqEIlg==" saltValue="U5mXLLjZIZJb/PkTTZQ4sQ==" spinCount="100000" sheet="1" objects="1" scenarios="1" formatRows="0"/>
  <mergeCells count="12">
    <mergeCell ref="D71:G71"/>
    <mergeCell ref="I7:I11"/>
    <mergeCell ref="J12:J18"/>
    <mergeCell ref="E8:H8"/>
    <mergeCell ref="E11:H11"/>
    <mergeCell ref="J6:J11"/>
    <mergeCell ref="I3:J3"/>
    <mergeCell ref="B20:B31"/>
    <mergeCell ref="B32:B48"/>
    <mergeCell ref="B6:D11"/>
    <mergeCell ref="E6:H6"/>
    <mergeCell ref="D3:H3"/>
  </mergeCells>
  <printOptions horizontalCentered="1"/>
  <pageMargins left="0.74803149606299213" right="0.11811023622047245" top="0.51181102362204722" bottom="0.70866141732283472" header="0.51181102362204722" footer="0.51181102362204722"/>
  <pageSetup paperSize="9" scale="75" orientation="portrait" horizontalDpi="4294967293" verticalDpi="4294967293" r:id="rId1"/>
  <headerFooter alignWithMargins="0">
    <oddFooter>&amp;L&amp;7CEA - arkusz organizacyjny na rok szkolny 2022/2023    nr teczki: &amp;F</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F00-000000000000}">
          <x14:formula1>
            <xm:f>słownik!$A$2:$A$148</xm:f>
          </x14:formula1>
          <xm:sqref>D50:D58 D60:D66</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0000"/>
    <pageSetUpPr fitToPage="1"/>
  </sheetPr>
  <dimension ref="B1:S73"/>
  <sheetViews>
    <sheetView showGridLines="0" view="pageBreakPreview" zoomScale="90" zoomScaleNormal="100" zoomScaleSheetLayoutView="90" workbookViewId="0">
      <selection sqref="A1:XFD1"/>
    </sheetView>
  </sheetViews>
  <sheetFormatPr defaultColWidth="9.28515625" defaultRowHeight="12.75"/>
  <cols>
    <col min="1" max="1" width="2.85546875" style="3" customWidth="1"/>
    <col min="2" max="2" width="6.42578125" style="3" customWidth="1"/>
    <col min="3" max="3" width="4.42578125" style="3" customWidth="1"/>
    <col min="4" max="4" width="44.42578125" style="3" customWidth="1"/>
    <col min="5" max="10" width="5.7109375" style="3" customWidth="1"/>
    <col min="11" max="11" width="6.5703125" style="3" customWidth="1"/>
    <col min="12" max="12" width="6.7109375" style="3" customWidth="1"/>
    <col min="13" max="13" width="8.5703125" style="3" customWidth="1"/>
    <col min="14" max="14" width="14.28515625" style="3" customWidth="1"/>
    <col min="15" max="15" width="5.42578125" style="3" customWidth="1"/>
    <col min="16" max="16384" width="9.28515625" style="3"/>
  </cols>
  <sheetData>
    <row r="1" spans="2:19" ht="32.25" customHeight="1">
      <c r="B1" s="1728"/>
      <c r="C1" s="1728"/>
      <c r="D1" s="1768"/>
      <c r="E1" s="1768"/>
      <c r="F1" s="1768"/>
      <c r="G1" s="1768"/>
      <c r="H1" s="1768"/>
      <c r="I1" s="1768"/>
      <c r="J1" s="1768"/>
      <c r="K1" s="1768"/>
      <c r="L1" s="1768"/>
      <c r="M1" s="1768"/>
      <c r="N1" s="1768"/>
    </row>
    <row r="2" spans="2:19" s="1236" customFormat="1" ht="18">
      <c r="B2" s="235"/>
      <c r="C2" s="235"/>
      <c r="D2" s="236" t="str">
        <f>wizyt!C3</f>
        <v>??</v>
      </c>
      <c r="E2" s="237"/>
      <c r="F2" s="237"/>
      <c r="G2" s="237"/>
      <c r="H2" s="237"/>
      <c r="I2" s="237"/>
      <c r="J2" s="237"/>
      <c r="K2" s="237"/>
      <c r="L2" s="237"/>
      <c r="M2" s="237"/>
      <c r="N2" s="1110"/>
    </row>
    <row r="3" spans="2:19" s="1236" customFormat="1" ht="20.25">
      <c r="B3" s="1110"/>
      <c r="C3" s="1110"/>
      <c r="D3" s="2823" t="s">
        <v>112</v>
      </c>
      <c r="E3" s="2823"/>
      <c r="F3" s="2823"/>
      <c r="G3" s="2823"/>
      <c r="H3" s="2823"/>
      <c r="I3" s="2823"/>
      <c r="J3" s="2823"/>
      <c r="K3" s="2823"/>
      <c r="L3" s="2823"/>
      <c r="M3" s="295" t="str">
        <f>wizyt!H3</f>
        <v>2022/2023</v>
      </c>
      <c r="N3" s="1110"/>
    </row>
    <row r="4" spans="2:19" s="1236" customFormat="1" ht="18.75" customHeight="1">
      <c r="B4" s="1174" t="s">
        <v>820</v>
      </c>
      <c r="C4" s="241"/>
      <c r="D4" s="1109"/>
      <c r="E4" s="1109"/>
      <c r="F4" s="1109"/>
      <c r="G4" s="1109"/>
      <c r="H4" s="2063" t="s">
        <v>1014</v>
      </c>
      <c r="I4" s="1109"/>
      <c r="J4" s="1109" t="s">
        <v>520</v>
      </c>
      <c r="K4" s="1109"/>
      <c r="L4" s="1109"/>
      <c r="M4" s="923"/>
      <c r="N4" s="1110"/>
    </row>
    <row r="5" spans="2:19" s="1236" customFormat="1" ht="27" customHeight="1" thickBot="1">
      <c r="B5" s="1237" t="s">
        <v>687</v>
      </c>
      <c r="C5" s="574"/>
      <c r="D5" s="242"/>
      <c r="E5" s="243"/>
      <c r="F5" s="243"/>
      <c r="G5" s="244"/>
      <c r="H5" s="243"/>
      <c r="I5" s="243"/>
      <c r="J5" s="2956"/>
      <c r="K5" s="2956"/>
      <c r="L5" s="2956"/>
      <c r="M5" s="2956"/>
      <c r="N5" s="1110"/>
    </row>
    <row r="6" spans="2:19" s="1236" customFormat="1" ht="12.75" customHeight="1">
      <c r="B6" s="2826" t="s">
        <v>226</v>
      </c>
      <c r="C6" s="2957"/>
      <c r="D6" s="2888"/>
      <c r="E6" s="2959" t="s">
        <v>287</v>
      </c>
      <c r="F6" s="2960"/>
      <c r="G6" s="2960"/>
      <c r="H6" s="2960"/>
      <c r="I6" s="2960"/>
      <c r="J6" s="2961"/>
      <c r="K6" s="2962" t="s">
        <v>288</v>
      </c>
      <c r="L6" s="2963"/>
      <c r="M6" s="2966" t="s">
        <v>239</v>
      </c>
      <c r="N6" s="2938" t="s">
        <v>74</v>
      </c>
    </row>
    <row r="7" spans="2:19" s="1236" customFormat="1" ht="12.75" customHeight="1">
      <c r="B7" s="2828"/>
      <c r="C7" s="2890"/>
      <c r="D7" s="2890"/>
      <c r="E7" s="2941" t="s">
        <v>730</v>
      </c>
      <c r="F7" s="2941"/>
      <c r="G7" s="2941"/>
      <c r="H7" s="2941"/>
      <c r="I7" s="2941"/>
      <c r="J7" s="2942"/>
      <c r="K7" s="2964"/>
      <c r="L7" s="2965"/>
      <c r="M7" s="2967"/>
      <c r="N7" s="2939"/>
      <c r="S7" s="1299"/>
    </row>
    <row r="8" spans="2:19" s="1236" customFormat="1" ht="12.75" customHeight="1">
      <c r="B8" s="2828"/>
      <c r="C8" s="2890"/>
      <c r="D8" s="2890"/>
      <c r="E8" s="389" t="s">
        <v>4</v>
      </c>
      <c r="F8" s="389" t="s">
        <v>5</v>
      </c>
      <c r="G8" s="389" t="s">
        <v>6</v>
      </c>
      <c r="H8" s="387" t="s">
        <v>8</v>
      </c>
      <c r="I8" s="387" t="s">
        <v>7</v>
      </c>
      <c r="J8" s="428" t="s">
        <v>9</v>
      </c>
      <c r="K8" s="2943" t="s">
        <v>732</v>
      </c>
      <c r="L8" s="2946" t="s">
        <v>209</v>
      </c>
      <c r="M8" s="2967"/>
      <c r="N8" s="2939"/>
    </row>
    <row r="9" spans="2:19" s="1236" customFormat="1" ht="12.75" customHeight="1">
      <c r="B9" s="2828"/>
      <c r="C9" s="2890"/>
      <c r="D9" s="2890"/>
      <c r="E9" s="3000" t="s">
        <v>731</v>
      </c>
      <c r="F9" s="3001"/>
      <c r="G9" s="3002" t="s">
        <v>209</v>
      </c>
      <c r="H9" s="2991"/>
      <c r="I9" s="2991"/>
      <c r="J9" s="2992"/>
      <c r="K9" s="2944"/>
      <c r="L9" s="2947"/>
      <c r="M9" s="2967"/>
      <c r="N9" s="2939"/>
    </row>
    <row r="10" spans="2:19" s="1236" customFormat="1" ht="12.75" customHeight="1">
      <c r="B10" s="2828"/>
      <c r="C10" s="2890"/>
      <c r="D10" s="2890"/>
      <c r="E10" s="2873" t="s">
        <v>52</v>
      </c>
      <c r="F10" s="2846"/>
      <c r="G10" s="2846"/>
      <c r="H10" s="2846"/>
      <c r="I10" s="2846"/>
      <c r="J10" s="2949"/>
      <c r="K10" s="2944"/>
      <c r="L10" s="2947"/>
      <c r="M10" s="2967"/>
      <c r="N10" s="2939"/>
    </row>
    <row r="11" spans="2:19" s="1236" customFormat="1" ht="12.75" customHeight="1">
      <c r="B11" s="2828"/>
      <c r="C11" s="2890"/>
      <c r="D11" s="2890"/>
      <c r="E11" s="1536">
        <f>'kalendarz  A'!$F$30</f>
        <v>24</v>
      </c>
      <c r="F11" s="1536">
        <f>'kalendarz  A'!$F$30</f>
        <v>24</v>
      </c>
      <c r="G11" s="1536">
        <f>'kalendarz  A'!$F$30</f>
        <v>24</v>
      </c>
      <c r="H11" s="1536">
        <f>'kalendarz  A'!$F$30</f>
        <v>24</v>
      </c>
      <c r="I11" s="1536">
        <f>'kalendarz  A'!$F$30</f>
        <v>24</v>
      </c>
      <c r="J11" s="1536">
        <f>'kalendarz  A'!$F$31</f>
        <v>9</v>
      </c>
      <c r="K11" s="2944"/>
      <c r="L11" s="2947"/>
      <c r="M11" s="2967"/>
      <c r="N11" s="2939"/>
    </row>
    <row r="12" spans="2:19" s="1236" customFormat="1" ht="16.5" customHeight="1" thickBot="1">
      <c r="B12" s="2830"/>
      <c r="C12" s="2958"/>
      <c r="D12" s="2892"/>
      <c r="E12" s="2950" t="s">
        <v>53</v>
      </c>
      <c r="F12" s="2951"/>
      <c r="G12" s="2951"/>
      <c r="H12" s="2951"/>
      <c r="I12" s="2951"/>
      <c r="J12" s="2952"/>
      <c r="K12" s="2945"/>
      <c r="L12" s="2948"/>
      <c r="M12" s="2968"/>
      <c r="N12" s="2940"/>
    </row>
    <row r="13" spans="2:19" s="1236" customFormat="1" ht="27" customHeight="1" thickBot="1">
      <c r="B13" s="1238"/>
      <c r="C13" s="1239"/>
      <c r="D13" s="1992" t="s">
        <v>210</v>
      </c>
      <c r="E13" s="844">
        <f>SUM(E17:E19)+E14</f>
        <v>31</v>
      </c>
      <c r="F13" s="844">
        <f t="shared" ref="F13:J13" si="0">SUM(F17:F19)+F14</f>
        <v>31</v>
      </c>
      <c r="G13" s="844">
        <f t="shared" si="0"/>
        <v>34</v>
      </c>
      <c r="H13" s="844">
        <f t="shared" si="0"/>
        <v>29</v>
      </c>
      <c r="I13" s="844">
        <f t="shared" si="0"/>
        <v>27</v>
      </c>
      <c r="J13" s="844">
        <f t="shared" si="0"/>
        <v>23</v>
      </c>
      <c r="K13" s="1298">
        <f>SUM(E13:F13)</f>
        <v>62</v>
      </c>
      <c r="L13" s="845">
        <f>SUM(G13:J13)</f>
        <v>113</v>
      </c>
      <c r="M13" s="845">
        <f>SUM(K13:L13)</f>
        <v>175</v>
      </c>
      <c r="N13" s="2953"/>
      <c r="O13" s="1234"/>
    </row>
    <row r="14" spans="2:19" s="1236" customFormat="1" ht="14.25" customHeight="1">
      <c r="B14" s="395"/>
      <c r="C14" s="775"/>
      <c r="D14" s="1370" t="s">
        <v>743</v>
      </c>
      <c r="E14" s="1862">
        <f>SUM(E15:E16)</f>
        <v>31</v>
      </c>
      <c r="F14" s="1862">
        <f>SUM(F15:F16)</f>
        <v>31</v>
      </c>
      <c r="G14" s="1188">
        <f t="shared" ref="G14:J14" si="1">SUM(G15:G16)</f>
        <v>34</v>
      </c>
      <c r="H14" s="1188">
        <f t="shared" si="1"/>
        <v>29</v>
      </c>
      <c r="I14" s="1188">
        <f t="shared" si="1"/>
        <v>27</v>
      </c>
      <c r="J14" s="1188">
        <f t="shared" si="1"/>
        <v>23</v>
      </c>
      <c r="K14" s="890">
        <f>SUM(E14:F14)</f>
        <v>62</v>
      </c>
      <c r="L14" s="891">
        <f>SUM(G14:J14)</f>
        <v>113</v>
      </c>
      <c r="M14" s="892">
        <f>SUM(E14:J14)</f>
        <v>175</v>
      </c>
      <c r="N14" s="2954"/>
      <c r="O14" s="1234"/>
    </row>
    <row r="15" spans="2:19" s="1236" customFormat="1" ht="14.25" customHeight="1">
      <c r="B15" s="395"/>
      <c r="C15" s="775"/>
      <c r="D15" s="1370" t="s">
        <v>680</v>
      </c>
      <c r="E15" s="1862">
        <f t="shared" ref="E15:J15" si="2">SUM(E21:E31)</f>
        <v>0</v>
      </c>
      <c r="F15" s="1862">
        <f t="shared" si="2"/>
        <v>0</v>
      </c>
      <c r="G15" s="1188">
        <f t="shared" si="2"/>
        <v>0</v>
      </c>
      <c r="H15" s="1188">
        <f t="shared" si="2"/>
        <v>0</v>
      </c>
      <c r="I15" s="1188">
        <f t="shared" si="2"/>
        <v>0</v>
      </c>
      <c r="J15" s="1188">
        <f t="shared" si="2"/>
        <v>0</v>
      </c>
      <c r="K15" s="1297">
        <f>SUM(E15:F15)</f>
        <v>0</v>
      </c>
      <c r="L15" s="891">
        <f>SUM(G15:J15)</f>
        <v>0</v>
      </c>
      <c r="M15" s="892">
        <f t="shared" ref="M15:M17" si="3">SUM(E15:J15)</f>
        <v>0</v>
      </c>
      <c r="N15" s="2954"/>
      <c r="O15" s="1234"/>
    </row>
    <row r="16" spans="2:19" s="1236" customFormat="1" ht="14.25" customHeight="1">
      <c r="B16" s="395"/>
      <c r="C16" s="775"/>
      <c r="D16" s="1370" t="s">
        <v>681</v>
      </c>
      <c r="E16" s="1862">
        <f t="shared" ref="E16:J16" si="4">SUM(E32:E49)</f>
        <v>31</v>
      </c>
      <c r="F16" s="1862">
        <f t="shared" si="4"/>
        <v>31</v>
      </c>
      <c r="G16" s="1188">
        <f t="shared" si="4"/>
        <v>34</v>
      </c>
      <c r="H16" s="1188">
        <f t="shared" si="4"/>
        <v>29</v>
      </c>
      <c r="I16" s="1188">
        <f t="shared" si="4"/>
        <v>27</v>
      </c>
      <c r="J16" s="1188">
        <f t="shared" si="4"/>
        <v>23</v>
      </c>
      <c r="K16" s="1297">
        <f>SUM(E16:F16)</f>
        <v>62</v>
      </c>
      <c r="L16" s="891">
        <f>SUM(G16:J16)</f>
        <v>113</v>
      </c>
      <c r="M16" s="892">
        <f>SUM(E16:J16)</f>
        <v>175</v>
      </c>
      <c r="N16" s="2954"/>
      <c r="O16" s="1234"/>
    </row>
    <row r="17" spans="2:15" s="1236" customFormat="1" ht="14.25" customHeight="1">
      <c r="B17" s="395"/>
      <c r="C17" s="775"/>
      <c r="D17" s="1370" t="s">
        <v>710</v>
      </c>
      <c r="E17" s="1862">
        <f>E50</f>
        <v>0</v>
      </c>
      <c r="F17" s="1862">
        <f t="shared" ref="F17:G17" si="5">F50</f>
        <v>0</v>
      </c>
      <c r="G17" s="1188">
        <f t="shared" si="5"/>
        <v>0</v>
      </c>
      <c r="H17" s="1187">
        <f>H50</f>
        <v>0</v>
      </c>
      <c r="I17" s="1187">
        <f>I50</f>
        <v>0</v>
      </c>
      <c r="J17" s="1227">
        <f>J50</f>
        <v>0</v>
      </c>
      <c r="K17" s="890">
        <f t="shared" ref="K17" si="6">SUM(E17:F17)</f>
        <v>0</v>
      </c>
      <c r="L17" s="891">
        <f t="shared" ref="L17" si="7">SUM(G17:J17)</f>
        <v>0</v>
      </c>
      <c r="M17" s="892">
        <f t="shared" si="3"/>
        <v>0</v>
      </c>
      <c r="N17" s="2954"/>
      <c r="O17" s="1234"/>
    </row>
    <row r="18" spans="2:15" s="1236" customFormat="1" ht="14.25" customHeight="1">
      <c r="B18" s="395"/>
      <c r="C18" s="775"/>
      <c r="D18" s="1370" t="s">
        <v>682</v>
      </c>
      <c r="E18" s="1862">
        <f>E60</f>
        <v>0</v>
      </c>
      <c r="F18" s="1862">
        <f t="shared" ref="F18:G18" si="8">F60</f>
        <v>0</v>
      </c>
      <c r="G18" s="1188">
        <f t="shared" si="8"/>
        <v>0</v>
      </c>
      <c r="H18" s="1187">
        <f>H60</f>
        <v>0</v>
      </c>
      <c r="I18" s="1187">
        <f t="shared" ref="I18:J18" si="9">I60</f>
        <v>0</v>
      </c>
      <c r="J18" s="1187">
        <f t="shared" si="9"/>
        <v>0</v>
      </c>
      <c r="K18" s="890">
        <f>SUM(E18:F18)</f>
        <v>0</v>
      </c>
      <c r="L18" s="891">
        <f>SUM(G18:J18)</f>
        <v>0</v>
      </c>
      <c r="M18" s="892">
        <f>SUM(E18:J18)</f>
        <v>0</v>
      </c>
      <c r="N18" s="2954"/>
      <c r="O18" s="1234"/>
    </row>
    <row r="19" spans="2:15" s="1236" customFormat="1" ht="13.5" customHeight="1" thickBot="1">
      <c r="B19" s="395"/>
      <c r="C19" s="775"/>
      <c r="D19" s="426" t="s">
        <v>738</v>
      </c>
      <c r="E19" s="1862">
        <f>SUM(E66:E69)</f>
        <v>0</v>
      </c>
      <c r="F19" s="1862">
        <f>SUM(F66:F69)</f>
        <v>0</v>
      </c>
      <c r="G19" s="1188">
        <f>SUM(G66:G69)</f>
        <v>0</v>
      </c>
      <c r="H19" s="1188">
        <f t="shared" ref="H19:J19" si="10">SUM(H66:H69)</f>
        <v>0</v>
      </c>
      <c r="I19" s="1188">
        <f t="shared" si="10"/>
        <v>0</v>
      </c>
      <c r="J19" s="1188">
        <f t="shared" si="10"/>
        <v>0</v>
      </c>
      <c r="K19" s="890">
        <f>SUM(E19:F19)</f>
        <v>0</v>
      </c>
      <c r="L19" s="1296">
        <f>SUM(G19:J19)</f>
        <v>0</v>
      </c>
      <c r="M19" s="930">
        <f>SUM(K19:L19)</f>
        <v>0</v>
      </c>
      <c r="N19" s="2955"/>
      <c r="O19" s="1234"/>
    </row>
    <row r="20" spans="2:15" s="1236" customFormat="1" ht="19.5" customHeight="1">
      <c r="B20" s="1382"/>
      <c r="C20" s="1383" t="s">
        <v>658</v>
      </c>
      <c r="D20" s="1383"/>
      <c r="E20" s="1384"/>
      <c r="F20" s="1384"/>
      <c r="G20" s="1384"/>
      <c r="H20" s="1384"/>
      <c r="I20" s="1384"/>
      <c r="J20" s="1384"/>
      <c r="K20" s="1385"/>
      <c r="L20" s="1385"/>
      <c r="M20" s="1384"/>
      <c r="N20" s="1386"/>
      <c r="O20" s="1234"/>
    </row>
    <row r="21" spans="2:15" s="1225" customFormat="1" ht="14.1" customHeight="1">
      <c r="B21" s="2933" t="s">
        <v>734</v>
      </c>
      <c r="C21" s="779">
        <v>1</v>
      </c>
      <c r="D21" s="1232" t="s">
        <v>663</v>
      </c>
      <c r="E21" s="1632"/>
      <c r="F21" s="1855"/>
      <c r="G21" s="1854"/>
      <c r="H21" s="925"/>
      <c r="I21" s="1271"/>
      <c r="J21" s="816"/>
      <c r="K21" s="1404">
        <f>SUM(E21:F21)</f>
        <v>0</v>
      </c>
      <c r="L21" s="804">
        <f>SUM(G21:J21)</f>
        <v>0</v>
      </c>
      <c r="M21" s="1406">
        <f>SUM(K21:L21)</f>
        <v>0</v>
      </c>
      <c r="N21" s="1240"/>
      <c r="O21" s="1234"/>
    </row>
    <row r="22" spans="2:15" s="1225" customFormat="1" ht="14.1" customHeight="1">
      <c r="B22" s="2934"/>
      <c r="C22" s="778">
        <v>2</v>
      </c>
      <c r="D22" s="1189" t="s">
        <v>664</v>
      </c>
      <c r="E22" s="1633"/>
      <c r="F22" s="1639"/>
      <c r="G22" s="1856"/>
      <c r="H22" s="926"/>
      <c r="I22" s="822"/>
      <c r="J22" s="833"/>
      <c r="K22" s="805">
        <f>SUM(E22:F22)</f>
        <v>0</v>
      </c>
      <c r="L22" s="806">
        <f>SUM(G22:J22)</f>
        <v>0</v>
      </c>
      <c r="M22" s="893">
        <f t="shared" ref="M22:M48" si="11">SUM(K22:L22)</f>
        <v>0</v>
      </c>
      <c r="N22" s="1241"/>
      <c r="O22" s="1234"/>
    </row>
    <row r="23" spans="2:15" s="1225" customFormat="1" ht="14.1" customHeight="1">
      <c r="B23" s="2934"/>
      <c r="C23" s="778">
        <v>3</v>
      </c>
      <c r="D23" s="1189" t="s">
        <v>285</v>
      </c>
      <c r="E23" s="1633"/>
      <c r="F23" s="1857"/>
      <c r="G23" s="1856"/>
      <c r="H23" s="926"/>
      <c r="I23" s="822"/>
      <c r="J23" s="915"/>
      <c r="K23" s="805">
        <f t="shared" ref="K23:K30" si="12">SUM(E23:F23)</f>
        <v>0</v>
      </c>
      <c r="L23" s="806">
        <f t="shared" ref="L23:L30" si="13">SUM(G23:J23)</f>
        <v>0</v>
      </c>
      <c r="M23" s="893">
        <f t="shared" si="11"/>
        <v>0</v>
      </c>
      <c r="N23" s="1241"/>
      <c r="O23" s="1234"/>
    </row>
    <row r="24" spans="2:15" s="1225" customFormat="1" ht="14.1" customHeight="1">
      <c r="B24" s="2934"/>
      <c r="C24" s="778">
        <v>4</v>
      </c>
      <c r="D24" s="1189" t="s">
        <v>665</v>
      </c>
      <c r="E24" s="1633"/>
      <c r="F24" s="1639"/>
      <c r="G24" s="1856"/>
      <c r="H24" s="926"/>
      <c r="I24" s="822"/>
      <c r="J24" s="915"/>
      <c r="K24" s="805">
        <f t="shared" si="12"/>
        <v>0</v>
      </c>
      <c r="L24" s="806">
        <f t="shared" si="13"/>
        <v>0</v>
      </c>
      <c r="M24" s="893">
        <f t="shared" si="11"/>
        <v>0</v>
      </c>
      <c r="N24" s="1241"/>
      <c r="O24" s="1234"/>
    </row>
    <row r="25" spans="2:15" s="1225" customFormat="1" ht="14.1" customHeight="1">
      <c r="B25" s="2934"/>
      <c r="C25" s="778">
        <v>5</v>
      </c>
      <c r="D25" s="1189" t="s">
        <v>674</v>
      </c>
      <c r="E25" s="1633"/>
      <c r="F25" s="1639"/>
      <c r="G25" s="1856"/>
      <c r="H25" s="926"/>
      <c r="I25" s="822"/>
      <c r="J25" s="820"/>
      <c r="K25" s="805">
        <f t="shared" si="12"/>
        <v>0</v>
      </c>
      <c r="L25" s="806">
        <f t="shared" si="13"/>
        <v>0</v>
      </c>
      <c r="M25" s="893">
        <f t="shared" si="11"/>
        <v>0</v>
      </c>
      <c r="N25" s="1241"/>
      <c r="O25" s="1234"/>
    </row>
    <row r="26" spans="2:15" s="1225" customFormat="1" ht="14.1" customHeight="1">
      <c r="B26" s="2934"/>
      <c r="C26" s="778">
        <v>6</v>
      </c>
      <c r="D26" s="1189" t="s">
        <v>711</v>
      </c>
      <c r="E26" s="1633"/>
      <c r="F26" s="1639"/>
      <c r="G26" s="1856"/>
      <c r="H26" s="926"/>
      <c r="I26" s="822"/>
      <c r="J26" s="820"/>
      <c r="K26" s="805">
        <f t="shared" si="12"/>
        <v>0</v>
      </c>
      <c r="L26" s="806">
        <f t="shared" si="13"/>
        <v>0</v>
      </c>
      <c r="M26" s="893">
        <f t="shared" si="11"/>
        <v>0</v>
      </c>
      <c r="N26" s="1241"/>
      <c r="O26" s="1234"/>
    </row>
    <row r="27" spans="2:15" s="1225" customFormat="1" ht="14.1" customHeight="1">
      <c r="B27" s="2934"/>
      <c r="C27" s="778">
        <v>7</v>
      </c>
      <c r="D27" s="1189" t="s">
        <v>667</v>
      </c>
      <c r="E27" s="1633"/>
      <c r="F27" s="1639"/>
      <c r="G27" s="1856"/>
      <c r="H27" s="926"/>
      <c r="I27" s="822"/>
      <c r="J27" s="820"/>
      <c r="K27" s="805">
        <f t="shared" si="12"/>
        <v>0</v>
      </c>
      <c r="L27" s="806">
        <f t="shared" si="13"/>
        <v>0</v>
      </c>
      <c r="M27" s="893">
        <f t="shared" si="11"/>
        <v>0</v>
      </c>
      <c r="N27" s="1241"/>
      <c r="O27" s="1234"/>
    </row>
    <row r="28" spans="2:15" s="1225" customFormat="1" ht="14.1" customHeight="1">
      <c r="B28" s="2934"/>
      <c r="C28" s="778">
        <v>8</v>
      </c>
      <c r="D28" s="1189" t="s">
        <v>478</v>
      </c>
      <c r="E28" s="1633"/>
      <c r="F28" s="1639"/>
      <c r="G28" s="1856"/>
      <c r="H28" s="926"/>
      <c r="I28" s="822"/>
      <c r="J28" s="820"/>
      <c r="K28" s="805">
        <f t="shared" si="12"/>
        <v>0</v>
      </c>
      <c r="L28" s="806">
        <f t="shared" si="13"/>
        <v>0</v>
      </c>
      <c r="M28" s="893">
        <f t="shared" si="11"/>
        <v>0</v>
      </c>
      <c r="N28" s="1241"/>
      <c r="O28" s="1234"/>
    </row>
    <row r="29" spans="2:15" s="1225" customFormat="1" ht="14.1" customHeight="1">
      <c r="B29" s="2934"/>
      <c r="C29" s="778">
        <v>9</v>
      </c>
      <c r="D29" s="1189" t="s">
        <v>274</v>
      </c>
      <c r="E29" s="1633"/>
      <c r="F29" s="1639"/>
      <c r="G29" s="1856"/>
      <c r="H29" s="926"/>
      <c r="I29" s="822"/>
      <c r="J29" s="820"/>
      <c r="K29" s="805">
        <f t="shared" si="12"/>
        <v>0</v>
      </c>
      <c r="L29" s="806">
        <f t="shared" si="13"/>
        <v>0</v>
      </c>
      <c r="M29" s="893">
        <f t="shared" si="11"/>
        <v>0</v>
      </c>
      <c r="N29" s="1241"/>
      <c r="O29" s="1234"/>
    </row>
    <row r="30" spans="2:15" s="1225" customFormat="1" ht="14.1" customHeight="1">
      <c r="B30" s="2934"/>
      <c r="C30" s="778">
        <v>10</v>
      </c>
      <c r="D30" s="1189" t="s">
        <v>538</v>
      </c>
      <c r="E30" s="1633"/>
      <c r="F30" s="1639"/>
      <c r="G30" s="1856"/>
      <c r="H30" s="926"/>
      <c r="I30" s="822"/>
      <c r="J30" s="820"/>
      <c r="K30" s="805">
        <f t="shared" si="12"/>
        <v>0</v>
      </c>
      <c r="L30" s="806">
        <f t="shared" si="13"/>
        <v>0</v>
      </c>
      <c r="M30" s="893">
        <f t="shared" si="11"/>
        <v>0</v>
      </c>
      <c r="N30" s="1241"/>
      <c r="O30" s="1234"/>
    </row>
    <row r="31" spans="2:15" s="1225" customFormat="1" ht="14.1" customHeight="1">
      <c r="B31" s="2935"/>
      <c r="C31" s="1326">
        <v>11</v>
      </c>
      <c r="D31" s="1327" t="s">
        <v>529</v>
      </c>
      <c r="E31" s="1640"/>
      <c r="F31" s="1641"/>
      <c r="G31" s="2064"/>
      <c r="H31" s="1101"/>
      <c r="I31" s="922"/>
      <c r="J31" s="887"/>
      <c r="K31" s="808">
        <f>SUM(E31:F31)</f>
        <v>0</v>
      </c>
      <c r="L31" s="809">
        <f>SUM(G31:J31)</f>
        <v>0</v>
      </c>
      <c r="M31" s="897">
        <f t="shared" si="11"/>
        <v>0</v>
      </c>
      <c r="N31" s="1244"/>
      <c r="O31" s="1234"/>
    </row>
    <row r="32" spans="2:15" s="1225" customFormat="1" ht="14.1" customHeight="1">
      <c r="B32" s="2933" t="s">
        <v>733</v>
      </c>
      <c r="C32" s="1328">
        <v>1</v>
      </c>
      <c r="D32" s="1329" t="s">
        <v>62</v>
      </c>
      <c r="E32" s="1632">
        <v>5</v>
      </c>
      <c r="F32" s="1638">
        <v>5</v>
      </c>
      <c r="G32" s="1854">
        <v>4</v>
      </c>
      <c r="H32" s="925">
        <v>4</v>
      </c>
      <c r="I32" s="1271">
        <v>4</v>
      </c>
      <c r="J32" s="816">
        <v>4</v>
      </c>
      <c r="K32" s="811">
        <f>SUM(E32:F32)</f>
        <v>10</v>
      </c>
      <c r="L32" s="812">
        <f>SUM(G32:J32)</f>
        <v>16</v>
      </c>
      <c r="M32" s="896">
        <f t="shared" si="11"/>
        <v>26</v>
      </c>
      <c r="N32" s="1240"/>
      <c r="O32" s="1234"/>
    </row>
    <row r="33" spans="2:15" s="1225" customFormat="1" ht="14.1" customHeight="1">
      <c r="B33" s="2934"/>
      <c r="C33" s="776">
        <v>2</v>
      </c>
      <c r="D33" s="396" t="s">
        <v>677</v>
      </c>
      <c r="E33" s="1634">
        <v>3</v>
      </c>
      <c r="F33" s="1642">
        <v>3</v>
      </c>
      <c r="G33" s="1858">
        <v>3</v>
      </c>
      <c r="H33" s="928">
        <v>3</v>
      </c>
      <c r="I33" s="825">
        <v>3</v>
      </c>
      <c r="J33" s="826">
        <v>3</v>
      </c>
      <c r="K33" s="805">
        <f>SUM(E33:F33)</f>
        <v>6</v>
      </c>
      <c r="L33" s="806">
        <f>SUM(G33:J33)</f>
        <v>12</v>
      </c>
      <c r="M33" s="893">
        <f t="shared" si="11"/>
        <v>18</v>
      </c>
      <c r="N33" s="1242"/>
      <c r="O33" s="1234"/>
    </row>
    <row r="34" spans="2:15" s="1225" customFormat="1" ht="14.1" customHeight="1">
      <c r="B34" s="2934"/>
      <c r="C34" s="777">
        <v>3</v>
      </c>
      <c r="D34" s="396" t="s">
        <v>678</v>
      </c>
      <c r="E34" s="1634">
        <v>2</v>
      </c>
      <c r="F34" s="1642">
        <v>2</v>
      </c>
      <c r="G34" s="1858">
        <v>2</v>
      </c>
      <c r="H34" s="928">
        <v>2</v>
      </c>
      <c r="I34" s="825">
        <v>2</v>
      </c>
      <c r="J34" s="826">
        <v>2</v>
      </c>
      <c r="K34" s="805">
        <f t="shared" ref="K34:K48" si="14">SUM(E34:F34)</f>
        <v>4</v>
      </c>
      <c r="L34" s="806">
        <f t="shared" ref="L34:L48" si="15">SUM(G34:J34)</f>
        <v>8</v>
      </c>
      <c r="M34" s="893">
        <f t="shared" si="11"/>
        <v>12</v>
      </c>
      <c r="N34" s="1242"/>
      <c r="O34" s="1234"/>
    </row>
    <row r="35" spans="2:15" s="1225" customFormat="1" ht="14.1" customHeight="1">
      <c r="B35" s="2934"/>
      <c r="C35" s="776">
        <v>4</v>
      </c>
      <c r="D35" s="398" t="s">
        <v>328</v>
      </c>
      <c r="E35" s="1634">
        <v>1</v>
      </c>
      <c r="F35" s="1642"/>
      <c r="G35" s="1859"/>
      <c r="H35" s="1588"/>
      <c r="I35" s="1230"/>
      <c r="J35" s="1231"/>
      <c r="K35" s="805">
        <f t="shared" ref="K35:K36" si="16">SUM(E35:F35)</f>
        <v>1</v>
      </c>
      <c r="L35" s="806">
        <f t="shared" si="15"/>
        <v>0</v>
      </c>
      <c r="M35" s="893">
        <f t="shared" si="11"/>
        <v>1</v>
      </c>
      <c r="N35" s="1242"/>
      <c r="O35" s="1234"/>
    </row>
    <row r="36" spans="2:15" s="1225" customFormat="1" ht="14.1" customHeight="1">
      <c r="B36" s="2934"/>
      <c r="C36" s="777">
        <v>5</v>
      </c>
      <c r="D36" s="398" t="s">
        <v>1013</v>
      </c>
      <c r="E36" s="1635"/>
      <c r="F36" s="1643"/>
      <c r="G36" s="1858">
        <v>1</v>
      </c>
      <c r="H36" s="928"/>
      <c r="I36" s="825"/>
      <c r="J36" s="826"/>
      <c r="K36" s="805">
        <f t="shared" si="16"/>
        <v>0</v>
      </c>
      <c r="L36" s="806">
        <f t="shared" si="15"/>
        <v>1</v>
      </c>
      <c r="M36" s="893">
        <f t="shared" si="11"/>
        <v>1</v>
      </c>
      <c r="N36" s="1242"/>
      <c r="O36" s="1234"/>
    </row>
    <row r="37" spans="2:15" s="1225" customFormat="1" ht="14.1" customHeight="1">
      <c r="B37" s="2934"/>
      <c r="C37" s="776">
        <v>6</v>
      </c>
      <c r="D37" s="398" t="s">
        <v>60</v>
      </c>
      <c r="E37" s="1634">
        <v>2</v>
      </c>
      <c r="F37" s="1642">
        <v>2</v>
      </c>
      <c r="G37" s="1858">
        <v>2</v>
      </c>
      <c r="H37" s="928">
        <v>2</v>
      </c>
      <c r="I37" s="825">
        <v>2</v>
      </c>
      <c r="J37" s="826">
        <v>2</v>
      </c>
      <c r="K37" s="805">
        <f t="shared" si="14"/>
        <v>4</v>
      </c>
      <c r="L37" s="806">
        <f t="shared" si="15"/>
        <v>8</v>
      </c>
      <c r="M37" s="893">
        <f t="shared" si="11"/>
        <v>12</v>
      </c>
      <c r="N37" s="1242"/>
      <c r="O37" s="1234"/>
    </row>
    <row r="38" spans="2:15" s="1225" customFormat="1" ht="14.1" customHeight="1">
      <c r="B38" s="2934"/>
      <c r="C38" s="777">
        <v>7</v>
      </c>
      <c r="D38" s="1100" t="s">
        <v>66</v>
      </c>
      <c r="E38" s="1634">
        <v>1</v>
      </c>
      <c r="F38" s="1642">
        <v>1</v>
      </c>
      <c r="G38" s="1858">
        <v>1</v>
      </c>
      <c r="H38" s="928">
        <v>1</v>
      </c>
      <c r="I38" s="825"/>
      <c r="J38" s="826"/>
      <c r="K38" s="805">
        <f t="shared" si="14"/>
        <v>2</v>
      </c>
      <c r="L38" s="806">
        <f t="shared" si="15"/>
        <v>2</v>
      </c>
      <c r="M38" s="893">
        <f t="shared" si="11"/>
        <v>4</v>
      </c>
      <c r="N38" s="1242"/>
      <c r="O38" s="1234"/>
    </row>
    <row r="39" spans="2:15" s="1225" customFormat="1" ht="14.1" customHeight="1">
      <c r="B39" s="2934"/>
      <c r="C39" s="776">
        <v>8</v>
      </c>
      <c r="D39" s="885" t="s">
        <v>59</v>
      </c>
      <c r="E39" s="1634">
        <v>4</v>
      </c>
      <c r="F39" s="1642">
        <v>4</v>
      </c>
      <c r="G39" s="1858">
        <v>3</v>
      </c>
      <c r="H39" s="928">
        <v>4</v>
      </c>
      <c r="I39" s="825">
        <v>3</v>
      </c>
      <c r="J39" s="826">
        <v>4</v>
      </c>
      <c r="K39" s="805">
        <f t="shared" si="14"/>
        <v>8</v>
      </c>
      <c r="L39" s="806">
        <f t="shared" si="15"/>
        <v>14</v>
      </c>
      <c r="M39" s="893">
        <f t="shared" si="11"/>
        <v>22</v>
      </c>
      <c r="N39" s="1242"/>
      <c r="O39" s="1234"/>
    </row>
    <row r="40" spans="2:15" s="1225" customFormat="1" ht="14.1" customHeight="1">
      <c r="B40" s="2934"/>
      <c r="C40" s="777">
        <v>9</v>
      </c>
      <c r="D40" s="398" t="s">
        <v>473</v>
      </c>
      <c r="E40" s="1634">
        <v>2</v>
      </c>
      <c r="F40" s="1642">
        <v>2</v>
      </c>
      <c r="G40" s="1858">
        <v>2</v>
      </c>
      <c r="H40" s="928">
        <v>1</v>
      </c>
      <c r="I40" s="825">
        <v>1</v>
      </c>
      <c r="J40" s="826"/>
      <c r="K40" s="805">
        <f t="shared" si="14"/>
        <v>4</v>
      </c>
      <c r="L40" s="806">
        <f t="shared" si="15"/>
        <v>4</v>
      </c>
      <c r="M40" s="893">
        <f t="shared" si="11"/>
        <v>8</v>
      </c>
      <c r="N40" s="1242"/>
      <c r="O40" s="1234"/>
    </row>
    <row r="41" spans="2:15" s="1225" customFormat="1" ht="14.1" customHeight="1">
      <c r="B41" s="2934"/>
      <c r="C41" s="776">
        <v>10</v>
      </c>
      <c r="D41" s="398" t="s">
        <v>67</v>
      </c>
      <c r="E41" s="1634">
        <v>2</v>
      </c>
      <c r="F41" s="1642">
        <v>2</v>
      </c>
      <c r="G41" s="1858">
        <v>2</v>
      </c>
      <c r="H41" s="928">
        <v>1</v>
      </c>
      <c r="I41" s="825">
        <v>1</v>
      </c>
      <c r="J41" s="826"/>
      <c r="K41" s="805">
        <f t="shared" si="14"/>
        <v>4</v>
      </c>
      <c r="L41" s="806">
        <f t="shared" si="15"/>
        <v>4</v>
      </c>
      <c r="M41" s="893">
        <f t="shared" si="11"/>
        <v>8</v>
      </c>
      <c r="N41" s="1242"/>
      <c r="O41" s="1234"/>
    </row>
    <row r="42" spans="2:15" s="1225" customFormat="1" ht="14.1" customHeight="1">
      <c r="B42" s="2934"/>
      <c r="C42" s="777">
        <v>11</v>
      </c>
      <c r="D42" s="398" t="s">
        <v>61</v>
      </c>
      <c r="E42" s="1634">
        <v>2</v>
      </c>
      <c r="F42" s="1642">
        <v>1</v>
      </c>
      <c r="G42" s="1858">
        <v>2</v>
      </c>
      <c r="H42" s="928">
        <v>1</v>
      </c>
      <c r="I42" s="825">
        <v>1</v>
      </c>
      <c r="J42" s="826"/>
      <c r="K42" s="805">
        <f t="shared" si="14"/>
        <v>3</v>
      </c>
      <c r="L42" s="806">
        <f t="shared" si="15"/>
        <v>4</v>
      </c>
      <c r="M42" s="893">
        <f t="shared" si="11"/>
        <v>7</v>
      </c>
      <c r="N42" s="1242"/>
      <c r="O42" s="1234"/>
    </row>
    <row r="43" spans="2:15" s="1225" customFormat="1" ht="14.1" customHeight="1">
      <c r="B43" s="2934"/>
      <c r="C43" s="776">
        <v>12</v>
      </c>
      <c r="D43" s="398" t="s">
        <v>143</v>
      </c>
      <c r="E43" s="1634">
        <v>1</v>
      </c>
      <c r="F43" s="1642">
        <v>2</v>
      </c>
      <c r="G43" s="1858">
        <v>2</v>
      </c>
      <c r="H43" s="928">
        <v>1</v>
      </c>
      <c r="I43" s="825">
        <v>1</v>
      </c>
      <c r="J43" s="826"/>
      <c r="K43" s="805">
        <f t="shared" si="14"/>
        <v>3</v>
      </c>
      <c r="L43" s="806">
        <f t="shared" si="15"/>
        <v>4</v>
      </c>
      <c r="M43" s="893">
        <f t="shared" si="11"/>
        <v>7</v>
      </c>
      <c r="N43" s="1242"/>
      <c r="O43" s="1234"/>
    </row>
    <row r="44" spans="2:15" s="1225" customFormat="1" ht="14.1" customHeight="1">
      <c r="B44" s="2934"/>
      <c r="C44" s="777">
        <v>13</v>
      </c>
      <c r="D44" s="398" t="s">
        <v>116</v>
      </c>
      <c r="E44" s="1634"/>
      <c r="F44" s="1642">
        <v>1</v>
      </c>
      <c r="G44" s="1858">
        <v>1</v>
      </c>
      <c r="H44" s="928"/>
      <c r="I44" s="825"/>
      <c r="J44" s="826"/>
      <c r="K44" s="805">
        <f t="shared" si="14"/>
        <v>1</v>
      </c>
      <c r="L44" s="806">
        <f t="shared" si="15"/>
        <v>1</v>
      </c>
      <c r="M44" s="893">
        <f t="shared" si="11"/>
        <v>2</v>
      </c>
      <c r="N44" s="1242"/>
      <c r="O44" s="1234"/>
    </row>
    <row r="45" spans="2:15" s="1225" customFormat="1" ht="14.1" customHeight="1">
      <c r="B45" s="2934"/>
      <c r="C45" s="776">
        <v>14</v>
      </c>
      <c r="D45" s="398" t="s">
        <v>64</v>
      </c>
      <c r="E45" s="1634">
        <v>4</v>
      </c>
      <c r="F45" s="1642">
        <v>4</v>
      </c>
      <c r="G45" s="1858">
        <v>3</v>
      </c>
      <c r="H45" s="928">
        <v>3</v>
      </c>
      <c r="I45" s="825">
        <v>3</v>
      </c>
      <c r="J45" s="826">
        <v>3</v>
      </c>
      <c r="K45" s="805">
        <f t="shared" si="14"/>
        <v>8</v>
      </c>
      <c r="L45" s="806">
        <f t="shared" si="15"/>
        <v>12</v>
      </c>
      <c r="M45" s="893">
        <f t="shared" si="11"/>
        <v>20</v>
      </c>
      <c r="N45" s="1242"/>
      <c r="O45" s="1234"/>
    </row>
    <row r="46" spans="2:15" s="1225" customFormat="1" ht="14.1" customHeight="1">
      <c r="B46" s="2934"/>
      <c r="C46" s="777">
        <v>15</v>
      </c>
      <c r="D46" s="398" t="s">
        <v>140</v>
      </c>
      <c r="E46" s="1634">
        <v>1</v>
      </c>
      <c r="F46" s="1642">
        <v>1</v>
      </c>
      <c r="G46" s="1858">
        <v>1</v>
      </c>
      <c r="H46" s="928">
        <v>1</v>
      </c>
      <c r="I46" s="825">
        <v>1</v>
      </c>
      <c r="J46" s="826"/>
      <c r="K46" s="805">
        <f t="shared" si="14"/>
        <v>2</v>
      </c>
      <c r="L46" s="806">
        <f t="shared" si="15"/>
        <v>3</v>
      </c>
      <c r="M46" s="893">
        <f t="shared" si="11"/>
        <v>5</v>
      </c>
      <c r="N46" s="1242"/>
      <c r="O46" s="1234"/>
    </row>
    <row r="47" spans="2:15" s="1225" customFormat="1" ht="14.1" customHeight="1">
      <c r="B47" s="2934"/>
      <c r="C47" s="776">
        <v>16</v>
      </c>
      <c r="D47" s="1100" t="s">
        <v>65</v>
      </c>
      <c r="E47" s="1635"/>
      <c r="F47" s="1643"/>
      <c r="G47" s="1858">
        <v>1</v>
      </c>
      <c r="H47" s="928">
        <v>1</v>
      </c>
      <c r="I47" s="825"/>
      <c r="J47" s="826"/>
      <c r="K47" s="805">
        <f t="shared" si="14"/>
        <v>0</v>
      </c>
      <c r="L47" s="806">
        <f t="shared" si="15"/>
        <v>2</v>
      </c>
      <c r="M47" s="893">
        <f t="shared" si="11"/>
        <v>2</v>
      </c>
      <c r="N47" s="1242"/>
      <c r="O47" s="1234"/>
    </row>
    <row r="48" spans="2:15" s="1225" customFormat="1" ht="14.1" customHeight="1">
      <c r="B48" s="2934"/>
      <c r="C48" s="783">
        <v>17</v>
      </c>
      <c r="D48" s="886" t="s">
        <v>556</v>
      </c>
      <c r="E48" s="1640">
        <v>1</v>
      </c>
      <c r="F48" s="1641">
        <v>1</v>
      </c>
      <c r="G48" s="2064">
        <v>1</v>
      </c>
      <c r="H48" s="1101">
        <v>1</v>
      </c>
      <c r="I48" s="922">
        <v>1</v>
      </c>
      <c r="J48" s="887">
        <v>1</v>
      </c>
      <c r="K48" s="808">
        <f t="shared" si="14"/>
        <v>2</v>
      </c>
      <c r="L48" s="809">
        <f t="shared" si="15"/>
        <v>4</v>
      </c>
      <c r="M48" s="897">
        <f t="shared" si="11"/>
        <v>6</v>
      </c>
      <c r="N48" s="1244"/>
      <c r="O48" s="1234"/>
    </row>
    <row r="49" spans="2:15" s="1225" customFormat="1" ht="19.350000000000001" customHeight="1" thickBot="1">
      <c r="B49" s="2934"/>
      <c r="C49" s="1331" t="s">
        <v>739</v>
      </c>
      <c r="D49" s="1332"/>
      <c r="E49" s="1636"/>
      <c r="F49" s="1644"/>
      <c r="G49" s="1860">
        <v>3</v>
      </c>
      <c r="H49" s="927">
        <v>3</v>
      </c>
      <c r="I49" s="912">
        <v>4</v>
      </c>
      <c r="J49" s="912">
        <v>4</v>
      </c>
      <c r="K49" s="1405">
        <f>SUM(E49:G49)</f>
        <v>3</v>
      </c>
      <c r="L49" s="810">
        <f>SUM(H49:J49)</f>
        <v>11</v>
      </c>
      <c r="M49" s="1407">
        <f>SUM(K49:L49)</f>
        <v>14</v>
      </c>
      <c r="N49" s="1243"/>
      <c r="O49" s="1234"/>
    </row>
    <row r="50" spans="2:15" s="1236" customFormat="1" ht="19.5" customHeight="1" thickTop="1">
      <c r="B50" s="1387"/>
      <c r="C50" s="1388" t="s">
        <v>709</v>
      </c>
      <c r="D50" s="1389"/>
      <c r="E50" s="1390">
        <f t="shared" ref="E50:M50" si="17">SUM(E51:E59)</f>
        <v>0</v>
      </c>
      <c r="F50" s="1390">
        <f t="shared" si="17"/>
        <v>0</v>
      </c>
      <c r="G50" s="1390">
        <f t="shared" si="17"/>
        <v>0</v>
      </c>
      <c r="H50" s="1390">
        <f t="shared" si="17"/>
        <v>0</v>
      </c>
      <c r="I50" s="1390">
        <f t="shared" si="17"/>
        <v>0</v>
      </c>
      <c r="J50" s="1551">
        <f t="shared" si="17"/>
        <v>0</v>
      </c>
      <c r="K50" s="1552">
        <f t="shared" si="17"/>
        <v>0</v>
      </c>
      <c r="L50" s="1552">
        <f t="shared" si="17"/>
        <v>0</v>
      </c>
      <c r="M50" s="1553">
        <f t="shared" si="17"/>
        <v>0</v>
      </c>
      <c r="N50" s="1391"/>
      <c r="O50" s="1234"/>
    </row>
    <row r="51" spans="2:15" s="1236" customFormat="1" ht="14.1" customHeight="1">
      <c r="B51" s="789"/>
      <c r="C51" s="1184">
        <v>1</v>
      </c>
      <c r="D51" s="794"/>
      <c r="E51" s="1633"/>
      <c r="F51" s="1639"/>
      <c r="G51" s="1856"/>
      <c r="H51" s="926"/>
      <c r="I51" s="822"/>
      <c r="J51" s="820"/>
      <c r="K51" s="807">
        <f>SUM(E51:F51)</f>
        <v>0</v>
      </c>
      <c r="L51" s="851">
        <f>SUM(G51:J51)</f>
        <v>0</v>
      </c>
      <c r="M51" s="894">
        <f t="shared" ref="M51:M69" si="18">SUM(K51:L51)</f>
        <v>0</v>
      </c>
      <c r="N51" s="861"/>
      <c r="O51" s="1234"/>
    </row>
    <row r="52" spans="2:15" s="1236" customFormat="1" ht="14.1" customHeight="1">
      <c r="B52" s="789"/>
      <c r="C52" s="1184">
        <v>2</v>
      </c>
      <c r="D52" s="794"/>
      <c r="E52" s="1633"/>
      <c r="F52" s="1639"/>
      <c r="G52" s="1856"/>
      <c r="H52" s="926"/>
      <c r="I52" s="822"/>
      <c r="J52" s="820"/>
      <c r="K52" s="805">
        <f t="shared" ref="K52:K54" si="19">SUM(E52:F52)</f>
        <v>0</v>
      </c>
      <c r="L52" s="806">
        <f t="shared" ref="L52:L54" si="20">SUM(G52:J52)</f>
        <v>0</v>
      </c>
      <c r="M52" s="893">
        <f t="shared" si="18"/>
        <v>0</v>
      </c>
      <c r="N52" s="861"/>
      <c r="O52" s="1234"/>
    </row>
    <row r="53" spans="2:15" s="1236" customFormat="1" ht="14.1" customHeight="1">
      <c r="B53" s="789"/>
      <c r="C53" s="1184">
        <v>3</v>
      </c>
      <c r="D53" s="794"/>
      <c r="E53" s="1633"/>
      <c r="F53" s="1639"/>
      <c r="G53" s="1856"/>
      <c r="H53" s="926"/>
      <c r="I53" s="822"/>
      <c r="J53" s="820"/>
      <c r="K53" s="805">
        <f t="shared" si="19"/>
        <v>0</v>
      </c>
      <c r="L53" s="806">
        <f t="shared" si="20"/>
        <v>0</v>
      </c>
      <c r="M53" s="893">
        <f t="shared" si="18"/>
        <v>0</v>
      </c>
      <c r="N53" s="861"/>
      <c r="O53" s="1234"/>
    </row>
    <row r="54" spans="2:15" s="1236" customFormat="1" ht="14.1" customHeight="1">
      <c r="B54" s="789"/>
      <c r="C54" s="1184">
        <v>4</v>
      </c>
      <c r="D54" s="794"/>
      <c r="E54" s="1633"/>
      <c r="F54" s="1639"/>
      <c r="G54" s="1856"/>
      <c r="H54" s="926"/>
      <c r="I54" s="822"/>
      <c r="J54" s="820"/>
      <c r="K54" s="805">
        <f t="shared" si="19"/>
        <v>0</v>
      </c>
      <c r="L54" s="806">
        <f t="shared" si="20"/>
        <v>0</v>
      </c>
      <c r="M54" s="893">
        <f t="shared" si="18"/>
        <v>0</v>
      </c>
      <c r="N54" s="861"/>
      <c r="O54" s="1234"/>
    </row>
    <row r="55" spans="2:15" s="1236" customFormat="1" ht="14.1" customHeight="1">
      <c r="B55" s="789"/>
      <c r="C55" s="1184">
        <v>5</v>
      </c>
      <c r="D55" s="794"/>
      <c r="E55" s="1633"/>
      <c r="F55" s="1639"/>
      <c r="G55" s="1856"/>
      <c r="H55" s="926"/>
      <c r="I55" s="822"/>
      <c r="J55" s="820"/>
      <c r="K55" s="805">
        <f>SUM(E55:F55)</f>
        <v>0</v>
      </c>
      <c r="L55" s="806">
        <f>SUM(G55:J55)</f>
        <v>0</v>
      </c>
      <c r="M55" s="893">
        <f t="shared" si="18"/>
        <v>0</v>
      </c>
      <c r="N55" s="861"/>
      <c r="O55" s="1234"/>
    </row>
    <row r="56" spans="2:15" s="1236" customFormat="1" ht="14.1" customHeight="1">
      <c r="B56" s="789"/>
      <c r="C56" s="1184">
        <v>6</v>
      </c>
      <c r="D56" s="794"/>
      <c r="E56" s="1633"/>
      <c r="F56" s="1639"/>
      <c r="G56" s="1856"/>
      <c r="H56" s="926"/>
      <c r="I56" s="822"/>
      <c r="J56" s="820"/>
      <c r="K56" s="805">
        <f t="shared" ref="K56:K58" si="21">SUM(E56:F56)</f>
        <v>0</v>
      </c>
      <c r="L56" s="806">
        <f t="shared" ref="L56:L58" si="22">SUM(G56:J56)</f>
        <v>0</v>
      </c>
      <c r="M56" s="893">
        <f t="shared" si="18"/>
        <v>0</v>
      </c>
      <c r="N56" s="861"/>
      <c r="O56" s="1234"/>
    </row>
    <row r="57" spans="2:15" s="1236" customFormat="1" ht="14.1" customHeight="1">
      <c r="B57" s="780"/>
      <c r="C57" s="778">
        <v>7</v>
      </c>
      <c r="D57" s="795"/>
      <c r="E57" s="1634"/>
      <c r="F57" s="1642"/>
      <c r="G57" s="1858"/>
      <c r="H57" s="928"/>
      <c r="I57" s="825"/>
      <c r="J57" s="826"/>
      <c r="K57" s="805">
        <f t="shared" si="21"/>
        <v>0</v>
      </c>
      <c r="L57" s="806">
        <f t="shared" si="22"/>
        <v>0</v>
      </c>
      <c r="M57" s="893">
        <f t="shared" si="18"/>
        <v>0</v>
      </c>
      <c r="N57" s="231"/>
      <c r="O57" s="1234"/>
    </row>
    <row r="58" spans="2:15" s="1236" customFormat="1" ht="14.1" customHeight="1">
      <c r="B58" s="780"/>
      <c r="C58" s="778">
        <v>8</v>
      </c>
      <c r="D58" s="795"/>
      <c r="E58" s="1634"/>
      <c r="F58" s="1642"/>
      <c r="G58" s="1858"/>
      <c r="H58" s="928"/>
      <c r="I58" s="825"/>
      <c r="J58" s="826"/>
      <c r="K58" s="805">
        <f t="shared" si="21"/>
        <v>0</v>
      </c>
      <c r="L58" s="806">
        <f t="shared" si="22"/>
        <v>0</v>
      </c>
      <c r="M58" s="893">
        <f t="shared" si="18"/>
        <v>0</v>
      </c>
      <c r="N58" s="231"/>
      <c r="O58" s="1234"/>
    </row>
    <row r="59" spans="2:15" s="1236" customFormat="1" ht="14.1" customHeight="1" thickBot="1">
      <c r="B59" s="910"/>
      <c r="C59" s="1185">
        <v>9</v>
      </c>
      <c r="D59" s="1186"/>
      <c r="E59" s="1637"/>
      <c r="F59" s="1645"/>
      <c r="G59" s="1861"/>
      <c r="H59" s="1143"/>
      <c r="I59" s="1112"/>
      <c r="J59" s="852"/>
      <c r="K59" s="848">
        <f>SUM(E59:F59)</f>
        <v>0</v>
      </c>
      <c r="L59" s="849">
        <f>SUM(G59:J59)</f>
        <v>0</v>
      </c>
      <c r="M59" s="899">
        <f t="shared" si="18"/>
        <v>0</v>
      </c>
      <c r="N59" s="1167"/>
      <c r="O59" s="1234"/>
    </row>
    <row r="60" spans="2:15" s="1236" customFormat="1" ht="19.350000000000001" customHeight="1" thickTop="1">
      <c r="B60" s="1392"/>
      <c r="C60" s="1393" t="s">
        <v>554</v>
      </c>
      <c r="D60" s="1392"/>
      <c r="E60" s="1394">
        <f t="shared" ref="E60:M60" si="23">SUM(E61:E65)</f>
        <v>0</v>
      </c>
      <c r="F60" s="1395">
        <f t="shared" si="23"/>
        <v>0</v>
      </c>
      <c r="G60" s="1394">
        <f t="shared" si="23"/>
        <v>0</v>
      </c>
      <c r="H60" s="1396">
        <f t="shared" si="23"/>
        <v>0</v>
      </c>
      <c r="I60" s="1394">
        <f t="shared" si="23"/>
        <v>0</v>
      </c>
      <c r="J60" s="1394">
        <f t="shared" si="23"/>
        <v>0</v>
      </c>
      <c r="K60" s="1397">
        <f t="shared" si="23"/>
        <v>0</v>
      </c>
      <c r="L60" s="1397">
        <f t="shared" si="23"/>
        <v>0</v>
      </c>
      <c r="M60" s="1397">
        <f t="shared" si="23"/>
        <v>0</v>
      </c>
      <c r="N60" s="1398"/>
      <c r="O60" s="1234"/>
    </row>
    <row r="61" spans="2:15" s="1236" customFormat="1" ht="14.1" customHeight="1">
      <c r="B61" s="789"/>
      <c r="C61" s="1184">
        <v>1</v>
      </c>
      <c r="D61" s="794"/>
      <c r="E61" s="1633"/>
      <c r="F61" s="1639"/>
      <c r="G61" s="1856"/>
      <c r="H61" s="926"/>
      <c r="I61" s="822"/>
      <c r="J61" s="820"/>
      <c r="K61" s="807">
        <f>SUM(E61:F61)</f>
        <v>0</v>
      </c>
      <c r="L61" s="851">
        <f>SUM(G61:J61)</f>
        <v>0</v>
      </c>
      <c r="M61" s="894">
        <f t="shared" si="18"/>
        <v>0</v>
      </c>
      <c r="N61" s="861"/>
      <c r="O61" s="1234"/>
    </row>
    <row r="62" spans="2:15" s="1236" customFormat="1" ht="14.1" customHeight="1">
      <c r="B62" s="780"/>
      <c r="C62" s="778">
        <v>2</v>
      </c>
      <c r="D62" s="794"/>
      <c r="E62" s="1634"/>
      <c r="F62" s="1642"/>
      <c r="G62" s="1858"/>
      <c r="H62" s="928"/>
      <c r="I62" s="825"/>
      <c r="J62" s="826"/>
      <c r="K62" s="805">
        <f>SUM(E62:F62)</f>
        <v>0</v>
      </c>
      <c r="L62" s="806">
        <f>SUM(G62:J62)</f>
        <v>0</v>
      </c>
      <c r="M62" s="893">
        <f t="shared" si="18"/>
        <v>0</v>
      </c>
      <c r="N62" s="231"/>
      <c r="O62" s="1234"/>
    </row>
    <row r="63" spans="2:15" s="1236" customFormat="1" ht="14.1" customHeight="1">
      <c r="B63" s="1300"/>
      <c r="C63" s="778">
        <v>3</v>
      </c>
      <c r="D63" s="795"/>
      <c r="E63" s="1634"/>
      <c r="F63" s="1642"/>
      <c r="G63" s="1858"/>
      <c r="H63" s="928"/>
      <c r="I63" s="825"/>
      <c r="J63" s="826"/>
      <c r="K63" s="805">
        <f t="shared" ref="K63:K64" si="24">SUM(E63:F63)</f>
        <v>0</v>
      </c>
      <c r="L63" s="806">
        <f t="shared" ref="L63:L64" si="25">SUM(G63:J63)</f>
        <v>0</v>
      </c>
      <c r="M63" s="893">
        <f t="shared" si="18"/>
        <v>0</v>
      </c>
      <c r="N63" s="231"/>
      <c r="O63" s="1234"/>
    </row>
    <row r="64" spans="2:15" s="1236" customFormat="1" ht="14.1" customHeight="1">
      <c r="B64" s="780"/>
      <c r="C64" s="778">
        <v>4</v>
      </c>
      <c r="D64" s="795"/>
      <c r="E64" s="1634"/>
      <c r="F64" s="1642"/>
      <c r="G64" s="1858"/>
      <c r="H64" s="928"/>
      <c r="I64" s="825"/>
      <c r="J64" s="826"/>
      <c r="K64" s="805">
        <f t="shared" si="24"/>
        <v>0</v>
      </c>
      <c r="L64" s="806">
        <f t="shared" si="25"/>
        <v>0</v>
      </c>
      <c r="M64" s="893">
        <f t="shared" si="18"/>
        <v>0</v>
      </c>
      <c r="N64" s="231"/>
      <c r="O64" s="1234"/>
    </row>
    <row r="65" spans="2:15" s="1236" customFormat="1" ht="14.1" customHeight="1" thickBot="1">
      <c r="B65" s="1338"/>
      <c r="C65" s="1339">
        <v>5</v>
      </c>
      <c r="D65" s="1340"/>
      <c r="E65" s="1646"/>
      <c r="F65" s="1647"/>
      <c r="G65" s="2065"/>
      <c r="H65" s="1343"/>
      <c r="I65" s="1344"/>
      <c r="J65" s="1342"/>
      <c r="K65" s="1345">
        <f>SUM(E65:F65)</f>
        <v>0</v>
      </c>
      <c r="L65" s="1346">
        <f>SUM(G65:J65)</f>
        <v>0</v>
      </c>
      <c r="M65" s="1347">
        <f t="shared" si="18"/>
        <v>0</v>
      </c>
      <c r="N65" s="1350"/>
      <c r="O65" s="1234"/>
    </row>
    <row r="66" spans="2:15" s="1236" customFormat="1" ht="14.1" customHeight="1" thickTop="1">
      <c r="B66" s="1335"/>
      <c r="C66" s="1336" t="s">
        <v>735</v>
      </c>
      <c r="D66" s="1336"/>
      <c r="E66" s="1835"/>
      <c r="F66" s="1835"/>
      <c r="G66" s="2066"/>
      <c r="H66" s="1833"/>
      <c r="I66" s="1833"/>
      <c r="J66" s="1833"/>
      <c r="K66" s="807">
        <f>SUM(E66:F66)</f>
        <v>0</v>
      </c>
      <c r="L66" s="851">
        <f>SUM(G66:J66)</f>
        <v>0</v>
      </c>
      <c r="M66" s="894">
        <f t="shared" si="18"/>
        <v>0</v>
      </c>
      <c r="N66" s="1337"/>
    </row>
    <row r="67" spans="2:15" s="1236" customFormat="1" ht="14.1" customHeight="1">
      <c r="B67" s="1313"/>
      <c r="C67" s="1301" t="s">
        <v>167</v>
      </c>
      <c r="D67" s="1301"/>
      <c r="E67" s="1836"/>
      <c r="F67" s="1836"/>
      <c r="G67" s="2067"/>
      <c r="H67" s="1834"/>
      <c r="I67" s="1834"/>
      <c r="J67" s="1834"/>
      <c r="K67" s="805">
        <f>SUM(E67:F67)</f>
        <v>0</v>
      </c>
      <c r="L67" s="806">
        <f>SUM(G67:J67)</f>
        <v>0</v>
      </c>
      <c r="M67" s="893">
        <f t="shared" si="18"/>
        <v>0</v>
      </c>
      <c r="N67" s="1303"/>
    </row>
    <row r="68" spans="2:15" s="1236" customFormat="1" ht="14.1" customHeight="1">
      <c r="B68" s="1313"/>
      <c r="C68" s="1301" t="s">
        <v>737</v>
      </c>
      <c r="D68" s="1301"/>
      <c r="E68" s="1836"/>
      <c r="F68" s="1836"/>
      <c r="G68" s="2067"/>
      <c r="H68" s="1834"/>
      <c r="I68" s="1834"/>
      <c r="J68" s="1834"/>
      <c r="K68" s="805">
        <f t="shared" ref="K68" si="26">SUM(E68:F68)</f>
        <v>0</v>
      </c>
      <c r="L68" s="806">
        <f t="shared" ref="L68" si="27">SUM(G68:J68)</f>
        <v>0</v>
      </c>
      <c r="M68" s="893">
        <f t="shared" si="18"/>
        <v>0</v>
      </c>
      <c r="N68" s="1303"/>
    </row>
    <row r="69" spans="2:15" s="1236" customFormat="1" ht="14.1" customHeight="1" thickBot="1">
      <c r="B69" s="1314"/>
      <c r="C69" s="1307" t="s">
        <v>736</v>
      </c>
      <c r="D69" s="1302"/>
      <c r="E69" s="1648"/>
      <c r="F69" s="1648"/>
      <c r="G69" s="2068"/>
      <c r="H69" s="1304"/>
      <c r="I69" s="1304"/>
      <c r="J69" s="1305"/>
      <c r="K69" s="813">
        <f>SUM(E69:F69)</f>
        <v>0</v>
      </c>
      <c r="L69" s="814">
        <f>SUM(G69:J69)</f>
        <v>0</v>
      </c>
      <c r="M69" s="898">
        <f t="shared" si="18"/>
        <v>0</v>
      </c>
      <c r="N69" s="1306"/>
    </row>
    <row r="70" spans="2:15" ht="16.5" customHeight="1">
      <c r="C70" s="1413" t="s">
        <v>657</v>
      </c>
      <c r="D70" s="1518" t="s">
        <v>679</v>
      </c>
      <c r="E70" s="1517"/>
      <c r="F70" s="1517"/>
      <c r="G70" s="1517"/>
      <c r="H70" s="1517"/>
      <c r="I70" s="1517"/>
      <c r="J70" s="1517"/>
      <c r="K70" s="1517"/>
      <c r="L70" s="1517"/>
      <c r="M70" s="1517"/>
    </row>
    <row r="71" spans="2:15" ht="13.5" customHeight="1">
      <c r="C71" s="1412" t="s">
        <v>686</v>
      </c>
      <c r="D71" s="2997" t="s">
        <v>688</v>
      </c>
      <c r="E71" s="2998"/>
      <c r="F71" s="2998"/>
      <c r="G71" s="2998"/>
      <c r="H71" s="2998"/>
      <c r="I71" s="2998"/>
      <c r="J71" s="2998"/>
      <c r="K71" s="2998"/>
      <c r="L71" s="2998"/>
      <c r="M71" s="2999"/>
    </row>
    <row r="72" spans="2:15">
      <c r="D72" s="4"/>
      <c r="E72" s="6"/>
      <c r="F72" s="6"/>
      <c r="G72" s="6"/>
      <c r="H72" s="4"/>
      <c r="I72" s="4"/>
      <c r="J72" s="5"/>
      <c r="K72" s="5"/>
      <c r="L72" s="5"/>
      <c r="M72" s="4"/>
    </row>
    <row r="73" spans="2:15">
      <c r="D73" s="8"/>
      <c r="E73" s="8"/>
      <c r="F73" s="8"/>
      <c r="G73" s="8"/>
      <c r="H73" s="8"/>
      <c r="I73" s="8"/>
      <c r="J73" s="8"/>
      <c r="K73" s="8"/>
      <c r="L73" s="8"/>
      <c r="M73" s="8"/>
    </row>
  </sheetData>
  <sheetProtection algorithmName="SHA-512" hashValue="1UP0MOw3BTsKg7U06LRjW/INKPiwhenG083nKQNJ7lKtNxHrmr/kgHrKJ00CXeKwv3dI4h7O0sMygql68LfTkg==" saltValue="xzpjBgmT6oLAPCJx7vU7BA==" spinCount="100000" sheet="1" objects="1" scenarios="1" formatRows="0"/>
  <mergeCells count="18">
    <mergeCell ref="D3:L3"/>
    <mergeCell ref="J5:M5"/>
    <mergeCell ref="B6:D12"/>
    <mergeCell ref="E6:J6"/>
    <mergeCell ref="K6:L7"/>
    <mergeCell ref="M6:M12"/>
    <mergeCell ref="E12:J12"/>
    <mergeCell ref="N13:N19"/>
    <mergeCell ref="B21:B31"/>
    <mergeCell ref="B32:B49"/>
    <mergeCell ref="D71:M71"/>
    <mergeCell ref="N6:N12"/>
    <mergeCell ref="E7:J7"/>
    <mergeCell ref="K8:K12"/>
    <mergeCell ref="L8:L12"/>
    <mergeCell ref="E9:F9"/>
    <mergeCell ref="G9:J9"/>
    <mergeCell ref="E10:J10"/>
  </mergeCells>
  <printOptions horizontalCentered="1"/>
  <pageMargins left="0.74803149606299213" right="0.11811023622047245" top="0.51181102362204722" bottom="0.70866141732283472" header="0.51181102362204722" footer="0.51181102362204722"/>
  <pageSetup paperSize="9" scale="74" orientation="portrait" horizontalDpi="4294967293" verticalDpi="4294967293" r:id="rId1"/>
  <headerFooter alignWithMargins="0">
    <oddFooter>&amp;L&amp;7CEA - arkusz organizacyjny na rok szkolny 2022/2023    nr teczki: &amp;F</oddFooter>
  </headerFooter>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2000-000000000000}">
          <x14:formula1>
            <xm:f>słownik!$A$2:$A$148</xm:f>
          </x14:formula1>
          <xm:sqref>D51:D59 D61:D65</xm:sqref>
        </x14:dataValidation>
      </x14:dataValidations>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Arkusz26">
    <tabColor rgb="FFFF0000"/>
    <pageSetUpPr fitToPage="1"/>
  </sheetPr>
  <dimension ref="B1:O71"/>
  <sheetViews>
    <sheetView showGridLines="0" view="pageBreakPreview" zoomScale="90" zoomScaleNormal="100" zoomScaleSheetLayoutView="90" workbookViewId="0">
      <selection activeCell="P13" sqref="P13"/>
    </sheetView>
  </sheetViews>
  <sheetFormatPr defaultColWidth="9.28515625" defaultRowHeight="12.75"/>
  <cols>
    <col min="1" max="1" width="2.85546875" style="3" customWidth="1"/>
    <col min="2" max="2" width="6.42578125" style="3" customWidth="1"/>
    <col min="3" max="3" width="4.42578125" style="3" customWidth="1"/>
    <col min="4" max="4" width="44.42578125" style="3" customWidth="1"/>
    <col min="5" max="8" width="6.7109375" style="3" customWidth="1"/>
    <col min="9" max="9" width="10.28515625" style="3" customWidth="1"/>
    <col min="10" max="10" width="12.28515625" style="3" customWidth="1"/>
    <col min="11" max="11" width="5.42578125" style="3" customWidth="1"/>
    <col min="12" max="16384" width="9.28515625" style="3"/>
  </cols>
  <sheetData>
    <row r="1" spans="2:15" ht="32.25" customHeight="1">
      <c r="B1" s="1728"/>
      <c r="C1" s="1728"/>
      <c r="D1" s="1768"/>
      <c r="E1" s="1768"/>
      <c r="F1" s="1768"/>
      <c r="G1" s="1768"/>
      <c r="H1" s="1768"/>
      <c r="I1" s="1768"/>
      <c r="J1" s="1768"/>
    </row>
    <row r="2" spans="2:15" s="1236" customFormat="1" ht="18">
      <c r="B2" s="235"/>
      <c r="C2" s="235"/>
      <c r="D2" s="236" t="str">
        <f>wizyt!C3</f>
        <v>??</v>
      </c>
      <c r="E2" s="237"/>
      <c r="F2" s="237"/>
      <c r="G2" s="237"/>
      <c r="H2" s="237"/>
      <c r="I2" s="237"/>
      <c r="J2" s="1110"/>
    </row>
    <row r="3" spans="2:15" s="1236" customFormat="1" ht="20.25">
      <c r="B3" s="1110"/>
      <c r="C3" s="1110"/>
      <c r="D3" s="2823" t="s">
        <v>112</v>
      </c>
      <c r="E3" s="2823"/>
      <c r="F3" s="2823"/>
      <c r="G3" s="2823"/>
      <c r="H3" s="2823"/>
      <c r="I3" s="295" t="str">
        <f>wizyt!H3</f>
        <v>2022/2023</v>
      </c>
      <c r="J3" s="1110"/>
    </row>
    <row r="4" spans="2:15" s="1236" customFormat="1" ht="18.75" customHeight="1">
      <c r="B4" s="1174" t="s">
        <v>820</v>
      </c>
      <c r="C4" s="241"/>
      <c r="D4" s="1109"/>
      <c r="E4" s="1109"/>
      <c r="F4" s="1109"/>
      <c r="G4" s="1109"/>
      <c r="H4" s="1109" t="s">
        <v>520</v>
      </c>
      <c r="I4" s="923"/>
      <c r="J4" s="1110"/>
    </row>
    <row r="5" spans="2:15" s="1236" customFormat="1" ht="27" customHeight="1" thickBot="1">
      <c r="B5" s="1237" t="s">
        <v>687</v>
      </c>
      <c r="C5" s="574"/>
      <c r="D5" s="242"/>
      <c r="E5" s="244"/>
      <c r="F5" s="243"/>
      <c r="G5" s="243"/>
      <c r="H5" s="2956"/>
      <c r="I5" s="2956"/>
      <c r="J5" s="1110"/>
    </row>
    <row r="6" spans="2:15" s="1236" customFormat="1" ht="12.75" customHeight="1">
      <c r="B6" s="2826" t="s">
        <v>226</v>
      </c>
      <c r="C6" s="2957"/>
      <c r="D6" s="2888"/>
      <c r="E6" s="3005" t="s">
        <v>839</v>
      </c>
      <c r="F6" s="3006"/>
      <c r="G6" s="3006"/>
      <c r="H6" s="3007"/>
      <c r="I6" s="2966" t="s">
        <v>239</v>
      </c>
      <c r="J6" s="2938" t="s">
        <v>74</v>
      </c>
    </row>
    <row r="7" spans="2:15" s="1236" customFormat="1" ht="12.75" customHeight="1">
      <c r="B7" s="2828"/>
      <c r="C7" s="2890"/>
      <c r="D7" s="2890"/>
      <c r="E7" s="3008" t="s">
        <v>1015</v>
      </c>
      <c r="F7" s="3008"/>
      <c r="G7" s="3008"/>
      <c r="H7" s="2942"/>
      <c r="I7" s="2967"/>
      <c r="J7" s="2939"/>
      <c r="O7" s="1299"/>
    </row>
    <row r="8" spans="2:15" s="1236" customFormat="1" ht="12.75" customHeight="1">
      <c r="B8" s="2828"/>
      <c r="C8" s="2890"/>
      <c r="D8" s="2890"/>
      <c r="E8" s="2024" t="s">
        <v>4</v>
      </c>
      <c r="F8" s="2024" t="s">
        <v>5</v>
      </c>
      <c r="G8" s="2024" t="s">
        <v>6</v>
      </c>
      <c r="H8" s="428" t="s">
        <v>8</v>
      </c>
      <c r="I8" s="2967"/>
      <c r="J8" s="2939"/>
    </row>
    <row r="9" spans="2:15" s="1236" customFormat="1" ht="12.75" customHeight="1">
      <c r="B9" s="2828"/>
      <c r="C9" s="2890"/>
      <c r="D9" s="2890"/>
      <c r="E9" s="2990" t="s">
        <v>209</v>
      </c>
      <c r="F9" s="2991"/>
      <c r="G9" s="2991"/>
      <c r="H9" s="2992"/>
      <c r="I9" s="2967"/>
      <c r="J9" s="2939"/>
    </row>
    <row r="10" spans="2:15" s="1236" customFormat="1" ht="12.75" customHeight="1">
      <c r="B10" s="2828"/>
      <c r="C10" s="2890"/>
      <c r="D10" s="2890"/>
      <c r="E10" s="3009" t="s">
        <v>52</v>
      </c>
      <c r="F10" s="2846"/>
      <c r="G10" s="2846"/>
      <c r="H10" s="2949"/>
      <c r="I10" s="2967"/>
      <c r="J10" s="2939"/>
    </row>
    <row r="11" spans="2:15" s="1236" customFormat="1" ht="12.75" customHeight="1">
      <c r="B11" s="2828"/>
      <c r="C11" s="2890"/>
      <c r="D11" s="2890"/>
      <c r="E11" s="2026">
        <f>'kalendarz  A'!$F$30</f>
        <v>24</v>
      </c>
      <c r="F11" s="2026">
        <f>'kalendarz  A'!$F$30</f>
        <v>24</v>
      </c>
      <c r="G11" s="2026">
        <f>'kalendarz  A'!$F$30</f>
        <v>24</v>
      </c>
      <c r="H11" s="2070">
        <f>'kalendarz  A'!$F$31</f>
        <v>9</v>
      </c>
      <c r="I11" s="2967"/>
      <c r="J11" s="2939"/>
    </row>
    <row r="12" spans="2:15" s="1236" customFormat="1" ht="16.5" customHeight="1" thickBot="1">
      <c r="B12" s="2830"/>
      <c r="C12" s="2958"/>
      <c r="D12" s="2892"/>
      <c r="E12" s="3003" t="s">
        <v>1016</v>
      </c>
      <c r="F12" s="2848"/>
      <c r="G12" s="2848"/>
      <c r="H12" s="3004"/>
      <c r="I12" s="2968"/>
      <c r="J12" s="2940"/>
    </row>
    <row r="13" spans="2:15" s="1236" customFormat="1" ht="27" customHeight="1" thickBot="1">
      <c r="B13" s="1238"/>
      <c r="C13" s="1239"/>
      <c r="D13" s="1403" t="s">
        <v>210</v>
      </c>
      <c r="E13" s="844">
        <f t="shared" ref="E13:H13" si="0">SUM(E17:E19)+E14</f>
        <v>35</v>
      </c>
      <c r="F13" s="844">
        <f t="shared" si="0"/>
        <v>29</v>
      </c>
      <c r="G13" s="844">
        <f t="shared" si="0"/>
        <v>27</v>
      </c>
      <c r="H13" s="844">
        <f t="shared" si="0"/>
        <v>22</v>
      </c>
      <c r="I13" s="2069">
        <f>SUM(E13:H13)</f>
        <v>113</v>
      </c>
      <c r="J13" s="2953"/>
      <c r="K13" s="1234"/>
    </row>
    <row r="14" spans="2:15" s="1236" customFormat="1" ht="14.25" customHeight="1">
      <c r="B14" s="395"/>
      <c r="C14" s="775"/>
      <c r="D14" s="1370" t="s">
        <v>743</v>
      </c>
      <c r="E14" s="1188">
        <f>SUM(E15:E16)</f>
        <v>35</v>
      </c>
      <c r="F14" s="1188">
        <f t="shared" ref="F14:H14" si="1">SUM(F15:F16)</f>
        <v>29</v>
      </c>
      <c r="G14" s="1188">
        <f t="shared" si="1"/>
        <v>27</v>
      </c>
      <c r="H14" s="1188">
        <f t="shared" si="1"/>
        <v>22</v>
      </c>
      <c r="I14" s="892">
        <f>SUM(E14:H14)</f>
        <v>113</v>
      </c>
      <c r="J14" s="2954"/>
      <c r="K14" s="1234"/>
    </row>
    <row r="15" spans="2:15" s="1236" customFormat="1" ht="14.25" customHeight="1">
      <c r="B15" s="395"/>
      <c r="C15" s="775"/>
      <c r="D15" s="1370" t="s">
        <v>680</v>
      </c>
      <c r="E15" s="1188">
        <f>SUM(E21:E30)</f>
        <v>0</v>
      </c>
      <c r="F15" s="1188">
        <f>SUM(F21:F30)</f>
        <v>0</v>
      </c>
      <c r="G15" s="1188">
        <f>SUM(G21:G30)</f>
        <v>0</v>
      </c>
      <c r="H15" s="1188">
        <f>SUM(H21:H30)</f>
        <v>0</v>
      </c>
      <c r="I15" s="892">
        <f t="shared" ref="I15:I19" si="2">SUM(E15:H15)</f>
        <v>0</v>
      </c>
      <c r="J15" s="2954"/>
      <c r="K15" s="1234"/>
    </row>
    <row r="16" spans="2:15" s="1236" customFormat="1" ht="14.25" customHeight="1">
      <c r="B16" s="395"/>
      <c r="C16" s="775"/>
      <c r="D16" s="1370" t="s">
        <v>681</v>
      </c>
      <c r="E16" s="1188">
        <f>SUM(E31:E47)</f>
        <v>35</v>
      </c>
      <c r="F16" s="1188">
        <f>SUM(F31:F47)</f>
        <v>29</v>
      </c>
      <c r="G16" s="1188">
        <f>SUM(G31:G47)</f>
        <v>27</v>
      </c>
      <c r="H16" s="1188">
        <f>SUM(H31:H47)</f>
        <v>22</v>
      </c>
      <c r="I16" s="892">
        <f t="shared" si="2"/>
        <v>113</v>
      </c>
      <c r="J16" s="2954"/>
      <c r="K16" s="1234"/>
    </row>
    <row r="17" spans="2:11" s="1236" customFormat="1" ht="14.25" customHeight="1">
      <c r="B17" s="395"/>
      <c r="C17" s="775"/>
      <c r="D17" s="1370" t="s">
        <v>710</v>
      </c>
      <c r="E17" s="1188">
        <f>E48</f>
        <v>0</v>
      </c>
      <c r="F17" s="1187">
        <f>F48</f>
        <v>0</v>
      </c>
      <c r="G17" s="1187">
        <f>G48</f>
        <v>0</v>
      </c>
      <c r="H17" s="1227">
        <f>H48</f>
        <v>0</v>
      </c>
      <c r="I17" s="892">
        <f t="shared" si="2"/>
        <v>0</v>
      </c>
      <c r="J17" s="2954"/>
      <c r="K17" s="1234"/>
    </row>
    <row r="18" spans="2:11" s="1236" customFormat="1" ht="14.25" customHeight="1">
      <c r="B18" s="395"/>
      <c r="C18" s="775"/>
      <c r="D18" s="1370" t="s">
        <v>682</v>
      </c>
      <c r="E18" s="1188">
        <f>E58</f>
        <v>0</v>
      </c>
      <c r="F18" s="1187">
        <f>F58</f>
        <v>0</v>
      </c>
      <c r="G18" s="1187">
        <f t="shared" ref="G18:H18" si="3">G58</f>
        <v>0</v>
      </c>
      <c r="H18" s="1187">
        <f t="shared" si="3"/>
        <v>0</v>
      </c>
      <c r="I18" s="892">
        <f>SUM(E18:H18)</f>
        <v>0</v>
      </c>
      <c r="J18" s="2954"/>
      <c r="K18" s="1234"/>
    </row>
    <row r="19" spans="2:11" s="1236" customFormat="1" ht="13.5" customHeight="1" thickBot="1">
      <c r="B19" s="395"/>
      <c r="C19" s="775"/>
      <c r="D19" s="426" t="s">
        <v>738</v>
      </c>
      <c r="E19" s="1188">
        <f>SUM(E64:E67)</f>
        <v>0</v>
      </c>
      <c r="F19" s="1188">
        <f t="shared" ref="F19:H19" si="4">SUM(F64:F67)</f>
        <v>0</v>
      </c>
      <c r="G19" s="1188">
        <f t="shared" si="4"/>
        <v>0</v>
      </c>
      <c r="H19" s="1188">
        <f t="shared" si="4"/>
        <v>0</v>
      </c>
      <c r="I19" s="892">
        <f t="shared" si="2"/>
        <v>0</v>
      </c>
      <c r="J19" s="2955"/>
      <c r="K19" s="1234"/>
    </row>
    <row r="20" spans="2:11" s="1236" customFormat="1" ht="19.5" customHeight="1">
      <c r="B20" s="1382"/>
      <c r="C20" s="1383" t="s">
        <v>658</v>
      </c>
      <c r="D20" s="1383"/>
      <c r="E20" s="1384"/>
      <c r="F20" s="1384"/>
      <c r="G20" s="1384"/>
      <c r="H20" s="1384"/>
      <c r="I20" s="1384"/>
      <c r="J20" s="1386"/>
      <c r="K20" s="1234"/>
    </row>
    <row r="21" spans="2:11" s="1225" customFormat="1" ht="14.1" customHeight="1">
      <c r="B21" s="2933" t="s">
        <v>734</v>
      </c>
      <c r="C21" s="779">
        <v>1</v>
      </c>
      <c r="D21" s="1232" t="s">
        <v>663</v>
      </c>
      <c r="E21" s="817"/>
      <c r="F21" s="925"/>
      <c r="G21" s="1271"/>
      <c r="H21" s="816"/>
      <c r="I21" s="1406">
        <f>SUM(E21:H21)</f>
        <v>0</v>
      </c>
      <c r="J21" s="1240"/>
      <c r="K21" s="1234"/>
    </row>
    <row r="22" spans="2:11" s="1225" customFormat="1" ht="14.1" customHeight="1">
      <c r="B22" s="2934"/>
      <c r="C22" s="778">
        <v>2</v>
      </c>
      <c r="D22" s="1189" t="s">
        <v>664</v>
      </c>
      <c r="E22" s="821"/>
      <c r="F22" s="926"/>
      <c r="G22" s="822"/>
      <c r="H22" s="833"/>
      <c r="I22" s="1406">
        <f t="shared" ref="I22:I47" si="5">SUM(E22:H22)</f>
        <v>0</v>
      </c>
      <c r="J22" s="1241"/>
      <c r="K22" s="1234"/>
    </row>
    <row r="23" spans="2:11" s="1225" customFormat="1" ht="14.1" customHeight="1">
      <c r="B23" s="2934"/>
      <c r="C23" s="778">
        <v>3</v>
      </c>
      <c r="D23" s="1189" t="s">
        <v>285</v>
      </c>
      <c r="E23" s="821"/>
      <c r="F23" s="926"/>
      <c r="G23" s="822"/>
      <c r="H23" s="915"/>
      <c r="I23" s="1406">
        <f t="shared" si="5"/>
        <v>0</v>
      </c>
      <c r="J23" s="1241"/>
      <c r="K23" s="1234"/>
    </row>
    <row r="24" spans="2:11" s="1225" customFormat="1" ht="14.1" customHeight="1">
      <c r="B24" s="2934"/>
      <c r="C24" s="778">
        <v>4</v>
      </c>
      <c r="D24" s="1189" t="s">
        <v>665</v>
      </c>
      <c r="E24" s="821"/>
      <c r="F24" s="926"/>
      <c r="G24" s="822"/>
      <c r="H24" s="915"/>
      <c r="I24" s="1406">
        <f t="shared" si="5"/>
        <v>0</v>
      </c>
      <c r="J24" s="1241"/>
      <c r="K24" s="1234"/>
    </row>
    <row r="25" spans="2:11" s="1225" customFormat="1" ht="14.1" customHeight="1">
      <c r="B25" s="2934"/>
      <c r="C25" s="778">
        <v>5</v>
      </c>
      <c r="D25" s="1189" t="s">
        <v>674</v>
      </c>
      <c r="E25" s="821"/>
      <c r="F25" s="926"/>
      <c r="G25" s="822"/>
      <c r="H25" s="820"/>
      <c r="I25" s="1406">
        <f t="shared" si="5"/>
        <v>0</v>
      </c>
      <c r="J25" s="1241"/>
      <c r="K25" s="1234"/>
    </row>
    <row r="26" spans="2:11" s="1225" customFormat="1" ht="14.1" customHeight="1">
      <c r="B26" s="2934"/>
      <c r="C26" s="778">
        <v>6</v>
      </c>
      <c r="D26" s="1189" t="s">
        <v>711</v>
      </c>
      <c r="E26" s="821"/>
      <c r="F26" s="926"/>
      <c r="G26" s="822"/>
      <c r="H26" s="820"/>
      <c r="I26" s="1406">
        <f t="shared" si="5"/>
        <v>0</v>
      </c>
      <c r="J26" s="1241"/>
      <c r="K26" s="1234"/>
    </row>
    <row r="27" spans="2:11" s="1225" customFormat="1" ht="14.1" customHeight="1">
      <c r="B27" s="2934"/>
      <c r="C27" s="778">
        <v>7</v>
      </c>
      <c r="D27" s="1189" t="s">
        <v>667</v>
      </c>
      <c r="E27" s="821"/>
      <c r="F27" s="926"/>
      <c r="G27" s="822"/>
      <c r="H27" s="820"/>
      <c r="I27" s="1406">
        <f t="shared" si="5"/>
        <v>0</v>
      </c>
      <c r="J27" s="1241"/>
      <c r="K27" s="1234"/>
    </row>
    <row r="28" spans="2:11" s="1225" customFormat="1" ht="14.1" customHeight="1">
      <c r="B28" s="2934"/>
      <c r="C28" s="778">
        <v>8</v>
      </c>
      <c r="D28" s="1189" t="s">
        <v>478</v>
      </c>
      <c r="E28" s="821"/>
      <c r="F28" s="926"/>
      <c r="G28" s="822"/>
      <c r="H28" s="820"/>
      <c r="I28" s="1406">
        <f t="shared" si="5"/>
        <v>0</v>
      </c>
      <c r="J28" s="1241"/>
      <c r="K28" s="1234"/>
    </row>
    <row r="29" spans="2:11" s="1225" customFormat="1" ht="14.1" customHeight="1">
      <c r="B29" s="2934"/>
      <c r="C29" s="778">
        <v>9</v>
      </c>
      <c r="D29" s="1189" t="s">
        <v>274</v>
      </c>
      <c r="E29" s="821"/>
      <c r="F29" s="926"/>
      <c r="G29" s="822"/>
      <c r="H29" s="820"/>
      <c r="I29" s="1406">
        <f t="shared" si="5"/>
        <v>0</v>
      </c>
      <c r="J29" s="1241"/>
      <c r="K29" s="1234"/>
    </row>
    <row r="30" spans="2:11" s="1225" customFormat="1" ht="14.1" customHeight="1">
      <c r="B30" s="2934"/>
      <c r="C30" s="778">
        <v>10</v>
      </c>
      <c r="D30" s="1189" t="s">
        <v>538</v>
      </c>
      <c r="E30" s="821"/>
      <c r="F30" s="926"/>
      <c r="G30" s="822"/>
      <c r="H30" s="820"/>
      <c r="I30" s="1406">
        <f t="shared" si="5"/>
        <v>0</v>
      </c>
      <c r="J30" s="1241"/>
      <c r="K30" s="1234"/>
    </row>
    <row r="31" spans="2:11" s="1225" customFormat="1" ht="14.1" customHeight="1">
      <c r="B31" s="2933" t="s">
        <v>733</v>
      </c>
      <c r="C31" s="1328">
        <v>1</v>
      </c>
      <c r="D31" s="1329" t="s">
        <v>62</v>
      </c>
      <c r="E31" s="817">
        <v>4</v>
      </c>
      <c r="F31" s="925">
        <v>4</v>
      </c>
      <c r="G31" s="1271">
        <v>4</v>
      </c>
      <c r="H31" s="816">
        <v>4</v>
      </c>
      <c r="I31" s="1406">
        <f t="shared" si="5"/>
        <v>16</v>
      </c>
      <c r="J31" s="1240"/>
      <c r="K31" s="1234"/>
    </row>
    <row r="32" spans="2:11" s="1225" customFormat="1" ht="14.1" customHeight="1">
      <c r="B32" s="2934"/>
      <c r="C32" s="776">
        <v>2</v>
      </c>
      <c r="D32" s="396" t="s">
        <v>677</v>
      </c>
      <c r="E32" s="827">
        <v>3</v>
      </c>
      <c r="F32" s="928">
        <v>3</v>
      </c>
      <c r="G32" s="825">
        <v>3</v>
      </c>
      <c r="H32" s="826">
        <v>3</v>
      </c>
      <c r="I32" s="1406">
        <f t="shared" si="5"/>
        <v>12</v>
      </c>
      <c r="J32" s="1242"/>
      <c r="K32" s="1234"/>
    </row>
    <row r="33" spans="2:11" s="1225" customFormat="1" ht="14.1" customHeight="1">
      <c r="B33" s="2934"/>
      <c r="C33" s="777">
        <v>3</v>
      </c>
      <c r="D33" s="396" t="s">
        <v>678</v>
      </c>
      <c r="E33" s="827">
        <v>2</v>
      </c>
      <c r="F33" s="928">
        <v>2</v>
      </c>
      <c r="G33" s="825">
        <v>2</v>
      </c>
      <c r="H33" s="826">
        <v>2</v>
      </c>
      <c r="I33" s="1406">
        <f t="shared" si="5"/>
        <v>8</v>
      </c>
      <c r="J33" s="1242"/>
      <c r="K33" s="1234"/>
    </row>
    <row r="34" spans="2:11" s="1225" customFormat="1" ht="14.1" customHeight="1">
      <c r="B34" s="2934"/>
      <c r="C34" s="776">
        <v>4</v>
      </c>
      <c r="D34" s="398" t="s">
        <v>1013</v>
      </c>
      <c r="E34" s="827">
        <v>1</v>
      </c>
      <c r="F34" s="928"/>
      <c r="G34" s="825"/>
      <c r="H34" s="826"/>
      <c r="I34" s="1406">
        <f t="shared" si="5"/>
        <v>1</v>
      </c>
      <c r="J34" s="1242"/>
      <c r="K34" s="1234"/>
    </row>
    <row r="35" spans="2:11" s="1225" customFormat="1" ht="14.1" customHeight="1">
      <c r="B35" s="2934"/>
      <c r="C35" s="777">
        <v>5</v>
      </c>
      <c r="D35" s="398" t="s">
        <v>60</v>
      </c>
      <c r="E35" s="827">
        <v>2</v>
      </c>
      <c r="F35" s="928">
        <v>2</v>
      </c>
      <c r="G35" s="825">
        <v>2</v>
      </c>
      <c r="H35" s="826">
        <v>1</v>
      </c>
      <c r="I35" s="1406">
        <f t="shared" si="5"/>
        <v>7</v>
      </c>
      <c r="J35" s="1242"/>
      <c r="K35" s="1234"/>
    </row>
    <row r="36" spans="2:11" s="1225" customFormat="1" ht="14.1" customHeight="1">
      <c r="B36" s="2934"/>
      <c r="C36" s="776">
        <v>6</v>
      </c>
      <c r="D36" s="1100" t="s">
        <v>967</v>
      </c>
      <c r="E36" s="827">
        <v>2</v>
      </c>
      <c r="F36" s="928">
        <v>1</v>
      </c>
      <c r="G36" s="825"/>
      <c r="H36" s="826"/>
      <c r="I36" s="1406">
        <f t="shared" si="5"/>
        <v>3</v>
      </c>
      <c r="J36" s="1242"/>
      <c r="K36" s="1234"/>
    </row>
    <row r="37" spans="2:11" s="1225" customFormat="1" ht="14.1" customHeight="1">
      <c r="B37" s="2934"/>
      <c r="C37" s="777">
        <v>7</v>
      </c>
      <c r="D37" s="885" t="s">
        <v>59</v>
      </c>
      <c r="E37" s="827">
        <v>3</v>
      </c>
      <c r="F37" s="928">
        <v>4</v>
      </c>
      <c r="G37" s="825">
        <v>3</v>
      </c>
      <c r="H37" s="826">
        <v>4</v>
      </c>
      <c r="I37" s="1406">
        <f t="shared" si="5"/>
        <v>14</v>
      </c>
      <c r="J37" s="1242"/>
      <c r="K37" s="1234"/>
    </row>
    <row r="38" spans="2:11" s="1225" customFormat="1" ht="14.1" customHeight="1">
      <c r="B38" s="2934"/>
      <c r="C38" s="776">
        <v>8</v>
      </c>
      <c r="D38" s="398" t="s">
        <v>473</v>
      </c>
      <c r="E38" s="827">
        <v>2</v>
      </c>
      <c r="F38" s="928">
        <v>1</v>
      </c>
      <c r="G38" s="825">
        <v>1</v>
      </c>
      <c r="H38" s="826"/>
      <c r="I38" s="1406">
        <f t="shared" si="5"/>
        <v>4</v>
      </c>
      <c r="J38" s="1242"/>
      <c r="K38" s="1234"/>
    </row>
    <row r="39" spans="2:11" s="1225" customFormat="1" ht="14.1" customHeight="1">
      <c r="B39" s="2934"/>
      <c r="C39" s="777">
        <v>9</v>
      </c>
      <c r="D39" s="398" t="s">
        <v>67</v>
      </c>
      <c r="E39" s="827">
        <v>2</v>
      </c>
      <c r="F39" s="928">
        <v>1</v>
      </c>
      <c r="G39" s="825">
        <v>1</v>
      </c>
      <c r="H39" s="826"/>
      <c r="I39" s="1406">
        <f t="shared" si="5"/>
        <v>4</v>
      </c>
      <c r="J39" s="1242"/>
      <c r="K39" s="1234"/>
    </row>
    <row r="40" spans="2:11" s="1225" customFormat="1" ht="14.1" customHeight="1">
      <c r="B40" s="2934"/>
      <c r="C40" s="776">
        <v>10</v>
      </c>
      <c r="D40" s="398" t="s">
        <v>61</v>
      </c>
      <c r="E40" s="827">
        <v>2</v>
      </c>
      <c r="F40" s="928">
        <v>1</v>
      </c>
      <c r="G40" s="825">
        <v>1</v>
      </c>
      <c r="H40" s="826"/>
      <c r="I40" s="1406">
        <f t="shared" si="5"/>
        <v>4</v>
      </c>
      <c r="J40" s="1242"/>
      <c r="K40" s="1234"/>
    </row>
    <row r="41" spans="2:11" s="1225" customFormat="1" ht="14.1" customHeight="1">
      <c r="B41" s="2934"/>
      <c r="C41" s="777">
        <v>11</v>
      </c>
      <c r="D41" s="398" t="s">
        <v>143</v>
      </c>
      <c r="E41" s="827">
        <v>2</v>
      </c>
      <c r="F41" s="928">
        <v>1</v>
      </c>
      <c r="G41" s="825">
        <v>1</v>
      </c>
      <c r="H41" s="826"/>
      <c r="I41" s="1406">
        <f t="shared" si="5"/>
        <v>4</v>
      </c>
      <c r="J41" s="1242"/>
      <c r="K41" s="1234"/>
    </row>
    <row r="42" spans="2:11" s="1225" customFormat="1" ht="14.1" customHeight="1">
      <c r="B42" s="2934"/>
      <c r="C42" s="776">
        <v>12</v>
      </c>
      <c r="D42" s="398" t="s">
        <v>116</v>
      </c>
      <c r="E42" s="827">
        <v>1</v>
      </c>
      <c r="F42" s="928"/>
      <c r="G42" s="825"/>
      <c r="H42" s="826"/>
      <c r="I42" s="1406">
        <f t="shared" si="5"/>
        <v>1</v>
      </c>
      <c r="J42" s="1242"/>
      <c r="K42" s="1234"/>
    </row>
    <row r="43" spans="2:11" s="1225" customFormat="1" ht="14.1" customHeight="1">
      <c r="B43" s="2934"/>
      <c r="C43" s="777">
        <v>13</v>
      </c>
      <c r="D43" s="398" t="s">
        <v>64</v>
      </c>
      <c r="E43" s="827">
        <v>3</v>
      </c>
      <c r="F43" s="928">
        <v>3</v>
      </c>
      <c r="G43" s="825">
        <v>3</v>
      </c>
      <c r="H43" s="826">
        <v>3</v>
      </c>
      <c r="I43" s="1406">
        <f t="shared" si="5"/>
        <v>12</v>
      </c>
      <c r="J43" s="1242"/>
      <c r="K43" s="1234"/>
    </row>
    <row r="44" spans="2:11" s="1225" customFormat="1" ht="14.1" customHeight="1">
      <c r="B44" s="2934"/>
      <c r="C44" s="776">
        <v>14</v>
      </c>
      <c r="D44" s="398" t="s">
        <v>140</v>
      </c>
      <c r="E44" s="827">
        <v>1</v>
      </c>
      <c r="F44" s="928">
        <v>1</v>
      </c>
      <c r="G44" s="825">
        <v>1</v>
      </c>
      <c r="H44" s="826"/>
      <c r="I44" s="1406">
        <f t="shared" si="5"/>
        <v>3</v>
      </c>
      <c r="J44" s="1242"/>
      <c r="K44" s="1234"/>
    </row>
    <row r="45" spans="2:11" s="1225" customFormat="1" ht="14.1" customHeight="1">
      <c r="B45" s="2934"/>
      <c r="C45" s="777">
        <v>15</v>
      </c>
      <c r="D45" s="1100" t="s">
        <v>65</v>
      </c>
      <c r="E45" s="827">
        <v>1</v>
      </c>
      <c r="F45" s="928">
        <v>1</v>
      </c>
      <c r="G45" s="825"/>
      <c r="H45" s="826"/>
      <c r="I45" s="1406">
        <f t="shared" si="5"/>
        <v>2</v>
      </c>
      <c r="J45" s="1242"/>
      <c r="K45" s="1234"/>
    </row>
    <row r="46" spans="2:11" s="1225" customFormat="1" ht="14.1" customHeight="1">
      <c r="B46" s="2934"/>
      <c r="C46" s="783">
        <v>16</v>
      </c>
      <c r="D46" s="886" t="s">
        <v>556</v>
      </c>
      <c r="E46" s="831">
        <v>1</v>
      </c>
      <c r="F46" s="1101">
        <v>1</v>
      </c>
      <c r="G46" s="922">
        <v>1</v>
      </c>
      <c r="H46" s="887">
        <v>1</v>
      </c>
      <c r="I46" s="1406">
        <f t="shared" si="5"/>
        <v>4</v>
      </c>
      <c r="J46" s="1244"/>
      <c r="K46" s="1234"/>
    </row>
    <row r="47" spans="2:11" s="1225" customFormat="1" ht="19.350000000000001" customHeight="1" thickBot="1">
      <c r="B47" s="2934"/>
      <c r="C47" s="1331" t="s">
        <v>739</v>
      </c>
      <c r="D47" s="1332"/>
      <c r="E47" s="1333">
        <v>3</v>
      </c>
      <c r="F47" s="927">
        <v>3</v>
      </c>
      <c r="G47" s="912">
        <v>4</v>
      </c>
      <c r="H47" s="912">
        <v>4</v>
      </c>
      <c r="I47" s="1406">
        <f t="shared" si="5"/>
        <v>14</v>
      </c>
      <c r="J47" s="1243"/>
      <c r="K47" s="1234"/>
    </row>
    <row r="48" spans="2:11" s="1236" customFormat="1" ht="19.5" customHeight="1" thickTop="1">
      <c r="B48" s="1387"/>
      <c r="C48" s="1388" t="s">
        <v>709</v>
      </c>
      <c r="D48" s="1389"/>
      <c r="E48" s="1390">
        <f>SUM(E49:E57)</f>
        <v>0</v>
      </c>
      <c r="F48" s="1390">
        <f t="shared" ref="F48:H48" si="6">SUM(F49:F57)</f>
        <v>0</v>
      </c>
      <c r="G48" s="1390">
        <f t="shared" si="6"/>
        <v>0</v>
      </c>
      <c r="H48" s="1551">
        <f t="shared" si="6"/>
        <v>0</v>
      </c>
      <c r="I48" s="1553">
        <f>SUM(E48:H48)</f>
        <v>0</v>
      </c>
      <c r="J48" s="1391"/>
      <c r="K48" s="1234"/>
    </row>
    <row r="49" spans="2:11" s="1236" customFormat="1" ht="14.1" customHeight="1">
      <c r="B49" s="789"/>
      <c r="C49" s="1184">
        <v>1</v>
      </c>
      <c r="D49" s="794"/>
      <c r="E49" s="821"/>
      <c r="F49" s="926"/>
      <c r="G49" s="822"/>
      <c r="H49" s="820"/>
      <c r="I49" s="894">
        <f>SUM(E49:H49)</f>
        <v>0</v>
      </c>
      <c r="J49" s="861"/>
      <c r="K49" s="1234"/>
    </row>
    <row r="50" spans="2:11" s="1236" customFormat="1" ht="14.1" customHeight="1">
      <c r="B50" s="789"/>
      <c r="C50" s="1184">
        <v>2</v>
      </c>
      <c r="D50" s="794"/>
      <c r="E50" s="821"/>
      <c r="F50" s="926"/>
      <c r="G50" s="822"/>
      <c r="H50" s="820"/>
      <c r="I50" s="894">
        <f t="shared" ref="I50:I57" si="7">SUM(E50:H50)</f>
        <v>0</v>
      </c>
      <c r="J50" s="861"/>
      <c r="K50" s="1234"/>
    </row>
    <row r="51" spans="2:11" s="1236" customFormat="1" ht="14.1" customHeight="1">
      <c r="B51" s="789"/>
      <c r="C51" s="1184">
        <v>3</v>
      </c>
      <c r="D51" s="794"/>
      <c r="E51" s="821"/>
      <c r="F51" s="926"/>
      <c r="G51" s="822"/>
      <c r="H51" s="820"/>
      <c r="I51" s="894">
        <f t="shared" si="7"/>
        <v>0</v>
      </c>
      <c r="J51" s="861"/>
      <c r="K51" s="1234"/>
    </row>
    <row r="52" spans="2:11" s="1236" customFormat="1" ht="14.1" customHeight="1">
      <c r="B52" s="789"/>
      <c r="C52" s="1184">
        <v>4</v>
      </c>
      <c r="D52" s="794"/>
      <c r="E52" s="821"/>
      <c r="F52" s="926"/>
      <c r="G52" s="822"/>
      <c r="H52" s="820"/>
      <c r="I52" s="894">
        <f t="shared" si="7"/>
        <v>0</v>
      </c>
      <c r="J52" s="861"/>
      <c r="K52" s="1234"/>
    </row>
    <row r="53" spans="2:11" s="1236" customFormat="1" ht="14.1" customHeight="1">
      <c r="B53" s="789"/>
      <c r="C53" s="1184">
        <v>5</v>
      </c>
      <c r="D53" s="794"/>
      <c r="E53" s="821"/>
      <c r="F53" s="926"/>
      <c r="G53" s="822"/>
      <c r="H53" s="820"/>
      <c r="I53" s="894">
        <f t="shared" si="7"/>
        <v>0</v>
      </c>
      <c r="J53" s="861"/>
      <c r="K53" s="1234"/>
    </row>
    <row r="54" spans="2:11" s="1236" customFormat="1" ht="14.1" customHeight="1">
      <c r="B54" s="789"/>
      <c r="C54" s="1184">
        <v>6</v>
      </c>
      <c r="D54" s="794"/>
      <c r="E54" s="821"/>
      <c r="F54" s="926"/>
      <c r="G54" s="822"/>
      <c r="H54" s="820"/>
      <c r="I54" s="894">
        <f t="shared" si="7"/>
        <v>0</v>
      </c>
      <c r="J54" s="861"/>
      <c r="K54" s="1234"/>
    </row>
    <row r="55" spans="2:11" s="1236" customFormat="1" ht="14.1" customHeight="1">
      <c r="B55" s="780"/>
      <c r="C55" s="778">
        <v>7</v>
      </c>
      <c r="D55" s="795"/>
      <c r="E55" s="827"/>
      <c r="F55" s="928"/>
      <c r="G55" s="825"/>
      <c r="H55" s="826"/>
      <c r="I55" s="894">
        <f t="shared" si="7"/>
        <v>0</v>
      </c>
      <c r="J55" s="231"/>
      <c r="K55" s="1234"/>
    </row>
    <row r="56" spans="2:11" s="1236" customFormat="1" ht="14.1" customHeight="1">
      <c r="B56" s="780"/>
      <c r="C56" s="778">
        <v>8</v>
      </c>
      <c r="D56" s="795"/>
      <c r="E56" s="827"/>
      <c r="F56" s="928"/>
      <c r="G56" s="825"/>
      <c r="H56" s="826"/>
      <c r="I56" s="894">
        <f t="shared" si="7"/>
        <v>0</v>
      </c>
      <c r="J56" s="231"/>
      <c r="K56" s="1234"/>
    </row>
    <row r="57" spans="2:11" s="1236" customFormat="1" ht="14.1" customHeight="1" thickBot="1">
      <c r="B57" s="910"/>
      <c r="C57" s="1185">
        <v>9</v>
      </c>
      <c r="D57" s="1186"/>
      <c r="E57" s="1111"/>
      <c r="F57" s="1143"/>
      <c r="G57" s="1112"/>
      <c r="H57" s="852"/>
      <c r="I57" s="894">
        <f t="shared" si="7"/>
        <v>0</v>
      </c>
      <c r="J57" s="1167"/>
      <c r="K57" s="1234"/>
    </row>
    <row r="58" spans="2:11" s="1236" customFormat="1" ht="19.350000000000001" customHeight="1" thickTop="1">
      <c r="B58" s="1392"/>
      <c r="C58" s="1393" t="s">
        <v>554</v>
      </c>
      <c r="D58" s="1392"/>
      <c r="E58" s="1394">
        <f t="shared" ref="E58:H58" si="8">SUM(E59:E63)</f>
        <v>0</v>
      </c>
      <c r="F58" s="1396">
        <f t="shared" si="8"/>
        <v>0</v>
      </c>
      <c r="G58" s="1394">
        <f t="shared" si="8"/>
        <v>0</v>
      </c>
      <c r="H58" s="1394">
        <f t="shared" si="8"/>
        <v>0</v>
      </c>
      <c r="I58" s="1397">
        <f>SUM(E58:H58)</f>
        <v>0</v>
      </c>
      <c r="J58" s="1398"/>
      <c r="K58" s="1234"/>
    </row>
    <row r="59" spans="2:11" s="1236" customFormat="1" ht="14.1" customHeight="1">
      <c r="B59" s="789"/>
      <c r="C59" s="1184">
        <v>1</v>
      </c>
      <c r="D59" s="794"/>
      <c r="E59" s="821"/>
      <c r="F59" s="926"/>
      <c r="G59" s="822"/>
      <c r="H59" s="820"/>
      <c r="I59" s="894">
        <f>SUM(E59:H59)</f>
        <v>0</v>
      </c>
      <c r="J59" s="861"/>
      <c r="K59" s="1234"/>
    </row>
    <row r="60" spans="2:11" s="1236" customFormat="1" ht="14.1" customHeight="1">
      <c r="B60" s="780"/>
      <c r="C60" s="778">
        <v>2</v>
      </c>
      <c r="D60" s="794"/>
      <c r="E60" s="827"/>
      <c r="F60" s="928"/>
      <c r="G60" s="825"/>
      <c r="H60" s="826"/>
      <c r="I60" s="894">
        <f t="shared" ref="I60:I67" si="9">SUM(E60:H60)</f>
        <v>0</v>
      </c>
      <c r="J60" s="231"/>
      <c r="K60" s="1234"/>
    </row>
    <row r="61" spans="2:11" s="1236" customFormat="1" ht="14.1" customHeight="1">
      <c r="B61" s="1300"/>
      <c r="C61" s="778">
        <v>3</v>
      </c>
      <c r="D61" s="795"/>
      <c r="E61" s="827"/>
      <c r="F61" s="928"/>
      <c r="G61" s="825"/>
      <c r="H61" s="826"/>
      <c r="I61" s="894">
        <f t="shared" si="9"/>
        <v>0</v>
      </c>
      <c r="J61" s="231"/>
      <c r="K61" s="1234"/>
    </row>
    <row r="62" spans="2:11" s="1236" customFormat="1" ht="14.1" customHeight="1">
      <c r="B62" s="780"/>
      <c r="C62" s="778">
        <v>4</v>
      </c>
      <c r="D62" s="795"/>
      <c r="E62" s="827"/>
      <c r="F62" s="928"/>
      <c r="G62" s="825"/>
      <c r="H62" s="826"/>
      <c r="I62" s="894">
        <f t="shared" si="9"/>
        <v>0</v>
      </c>
      <c r="J62" s="231"/>
      <c r="K62" s="1234"/>
    </row>
    <row r="63" spans="2:11" s="1236" customFormat="1" ht="14.1" customHeight="1" thickBot="1">
      <c r="B63" s="1338"/>
      <c r="C63" s="1339">
        <v>5</v>
      </c>
      <c r="D63" s="1340"/>
      <c r="E63" s="1341"/>
      <c r="F63" s="1343"/>
      <c r="G63" s="1344"/>
      <c r="H63" s="1342"/>
      <c r="I63" s="894">
        <f t="shared" si="9"/>
        <v>0</v>
      </c>
      <c r="J63" s="1350"/>
      <c r="K63" s="1234"/>
    </row>
    <row r="64" spans="2:11" s="1236" customFormat="1" ht="14.1" customHeight="1" thickTop="1">
      <c r="B64" s="1335"/>
      <c r="C64" s="1336" t="s">
        <v>735</v>
      </c>
      <c r="D64" s="1336"/>
      <c r="E64" s="1833"/>
      <c r="F64" s="1833"/>
      <c r="G64" s="1833"/>
      <c r="H64" s="1833"/>
      <c r="I64" s="894">
        <f t="shared" si="9"/>
        <v>0</v>
      </c>
      <c r="J64" s="1337"/>
    </row>
    <row r="65" spans="2:10" s="1236" customFormat="1" ht="14.1" customHeight="1">
      <c r="B65" s="1313"/>
      <c r="C65" s="1301" t="s">
        <v>167</v>
      </c>
      <c r="D65" s="1301"/>
      <c r="E65" s="1834"/>
      <c r="F65" s="1834"/>
      <c r="G65" s="1834"/>
      <c r="H65" s="1834"/>
      <c r="I65" s="894">
        <f t="shared" si="9"/>
        <v>0</v>
      </c>
      <c r="J65" s="1303"/>
    </row>
    <row r="66" spans="2:10" s="1236" customFormat="1" ht="14.1" customHeight="1">
      <c r="B66" s="1313"/>
      <c r="C66" s="1301" t="s">
        <v>737</v>
      </c>
      <c r="D66" s="1301"/>
      <c r="E66" s="1834"/>
      <c r="F66" s="1834"/>
      <c r="G66" s="1834"/>
      <c r="H66" s="1834"/>
      <c r="I66" s="894">
        <f t="shared" si="9"/>
        <v>0</v>
      </c>
      <c r="J66" s="1303"/>
    </row>
    <row r="67" spans="2:10" s="1236" customFormat="1" ht="14.1" customHeight="1" thickBot="1">
      <c r="B67" s="1314"/>
      <c r="C67" s="1307" t="s">
        <v>736</v>
      </c>
      <c r="D67" s="1302"/>
      <c r="E67" s="1304"/>
      <c r="F67" s="1304"/>
      <c r="G67" s="1304"/>
      <c r="H67" s="1305"/>
      <c r="I67" s="894">
        <f t="shared" si="9"/>
        <v>0</v>
      </c>
      <c r="J67" s="1306"/>
    </row>
    <row r="68" spans="2:10" ht="16.5" customHeight="1">
      <c r="C68" s="1413" t="s">
        <v>657</v>
      </c>
      <c r="D68" s="1518" t="s">
        <v>679</v>
      </c>
      <c r="E68" s="1517"/>
      <c r="F68" s="1517"/>
      <c r="G68" s="1517"/>
      <c r="H68" s="1517"/>
      <c r="I68" s="1517"/>
    </row>
    <row r="69" spans="2:10" ht="13.5" customHeight="1">
      <c r="C69" s="1412" t="s">
        <v>686</v>
      </c>
      <c r="D69" s="2997" t="s">
        <v>688</v>
      </c>
      <c r="E69" s="2998"/>
      <c r="F69" s="2998"/>
      <c r="G69" s="2998"/>
      <c r="H69" s="2998"/>
      <c r="I69" s="2999"/>
    </row>
    <row r="70" spans="2:10">
      <c r="D70" s="4"/>
      <c r="E70" s="6"/>
      <c r="F70" s="4"/>
      <c r="G70" s="4"/>
      <c r="H70" s="5"/>
      <c r="I70" s="4"/>
    </row>
    <row r="71" spans="2:10">
      <c r="D71" s="8"/>
      <c r="E71" s="8"/>
      <c r="F71" s="8"/>
      <c r="G71" s="8"/>
      <c r="H71" s="8"/>
      <c r="I71" s="8"/>
    </row>
  </sheetData>
  <sheetProtection algorithmName="SHA-512" hashValue="vdCg4hIs1EKPB4e9tvgDPqijHuMWksHrcTabz61ccHm5LoiY0AHTzAftch3ZjgPYJDONEvAxhZvgvp0XhEjWvw==" saltValue="sYKj2VXZjc/e8ZcmAJh0+w==" spinCount="100000" sheet="1" objects="1" scenarios="1" formatRows="0"/>
  <mergeCells count="14">
    <mergeCell ref="D69:I69"/>
    <mergeCell ref="E12:H12"/>
    <mergeCell ref="J13:J19"/>
    <mergeCell ref="D3:H3"/>
    <mergeCell ref="H5:I5"/>
    <mergeCell ref="B6:D12"/>
    <mergeCell ref="E6:H6"/>
    <mergeCell ref="I6:I12"/>
    <mergeCell ref="B21:B30"/>
    <mergeCell ref="B31:B47"/>
    <mergeCell ref="J6:J12"/>
    <mergeCell ref="E7:H7"/>
    <mergeCell ref="E9:H9"/>
    <mergeCell ref="E10:H10"/>
  </mergeCells>
  <printOptions horizontalCentered="1"/>
  <pageMargins left="0.74803149606299213" right="0.11811023622047245" top="0.51181102362204722" bottom="0.70866141732283472" header="0.51181102362204722" footer="0.51181102362204722"/>
  <pageSetup paperSize="9" scale="76" orientation="portrait" horizontalDpi="4294967293" verticalDpi="4294967293" r:id="rId1"/>
  <headerFooter alignWithMargins="0">
    <oddFooter>&amp;L&amp;7CEA - arkusz organizacyjny na rok szkolny 2022/2023    nr teczki: &amp;F</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2100-000000000000}">
          <x14:formula1>
            <xm:f>słownik!$A$2:$A$148</xm:f>
          </x14:formula1>
          <xm:sqref>D49:D57 D59:D63</xm:sqref>
        </x14:dataValidation>
      </x14:dataValidations>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FF0000"/>
    <pageSetUpPr fitToPage="1"/>
  </sheetPr>
  <dimension ref="B1:S76"/>
  <sheetViews>
    <sheetView showGridLines="0" view="pageBreakPreview" zoomScale="90" zoomScaleNormal="100" zoomScaleSheetLayoutView="90" workbookViewId="0">
      <selection activeCell="R12" sqref="R12"/>
    </sheetView>
  </sheetViews>
  <sheetFormatPr defaultColWidth="9.28515625" defaultRowHeight="12.75"/>
  <cols>
    <col min="1" max="1" width="2.85546875" style="3" customWidth="1"/>
    <col min="2" max="2" width="6.42578125" style="3" customWidth="1"/>
    <col min="3" max="3" width="4.42578125" style="3" customWidth="1"/>
    <col min="4" max="4" width="46.7109375" style="3" customWidth="1"/>
    <col min="5" max="10" width="5.7109375" style="3" customWidth="1"/>
    <col min="11" max="11" width="6.5703125" style="3" customWidth="1"/>
    <col min="12" max="12" width="6.7109375" style="3" customWidth="1"/>
    <col min="13" max="13" width="8.5703125" style="3" customWidth="1"/>
    <col min="14" max="14" width="12.28515625" style="3" customWidth="1"/>
    <col min="15" max="15" width="5.42578125" style="3" customWidth="1"/>
    <col min="16" max="16384" width="9.28515625" style="3"/>
  </cols>
  <sheetData>
    <row r="1" spans="2:19" ht="32.25" customHeight="1">
      <c r="B1" s="1728"/>
      <c r="C1" s="1728"/>
      <c r="D1" s="1768"/>
      <c r="E1" s="1768"/>
      <c r="F1" s="1768"/>
      <c r="G1" s="1768"/>
      <c r="H1" s="1768"/>
      <c r="I1" s="1768"/>
      <c r="J1" s="1768"/>
      <c r="K1" s="1768"/>
      <c r="L1" s="1768"/>
      <c r="M1" s="1768"/>
      <c r="N1" s="1768"/>
    </row>
    <row r="2" spans="2:19" s="1236" customFormat="1" ht="18">
      <c r="B2" s="235"/>
      <c r="C2" s="235"/>
      <c r="D2" s="236" t="str">
        <f>wizyt!C3</f>
        <v>??</v>
      </c>
      <c r="E2" s="237"/>
      <c r="F2" s="237"/>
      <c r="G2" s="237"/>
      <c r="H2" s="237"/>
      <c r="I2" s="237"/>
      <c r="J2" s="237"/>
      <c r="K2" s="237"/>
      <c r="L2" s="237"/>
      <c r="M2" s="237"/>
      <c r="N2" s="1110"/>
    </row>
    <row r="3" spans="2:19" s="1236" customFormat="1" ht="20.25">
      <c r="B3" s="1110"/>
      <c r="C3" s="1110"/>
      <c r="D3" s="2823" t="s">
        <v>112</v>
      </c>
      <c r="E3" s="2823"/>
      <c r="F3" s="2823"/>
      <c r="G3" s="2823"/>
      <c r="H3" s="2823"/>
      <c r="I3" s="2823"/>
      <c r="J3" s="2823"/>
      <c r="K3" s="2823"/>
      <c r="L3" s="2823"/>
      <c r="M3" s="295" t="str">
        <f>wizyt!H3</f>
        <v>2022/2023</v>
      </c>
      <c r="N3" s="1110"/>
    </row>
    <row r="4" spans="2:19" s="1236" customFormat="1" ht="18.75" customHeight="1">
      <c r="B4" s="1174" t="s">
        <v>820</v>
      </c>
      <c r="C4" s="241"/>
      <c r="D4" s="1109"/>
      <c r="E4" s="1109"/>
      <c r="F4" s="1109"/>
      <c r="G4" s="1109"/>
      <c r="H4" s="2063" t="s">
        <v>1017</v>
      </c>
      <c r="I4" s="1109"/>
      <c r="J4" s="1109" t="s">
        <v>520</v>
      </c>
      <c r="K4" s="1109"/>
      <c r="L4" s="1109"/>
      <c r="M4" s="923"/>
      <c r="N4" s="1110"/>
    </row>
    <row r="5" spans="2:19" s="1236" customFormat="1" ht="27" customHeight="1" thickBot="1">
      <c r="B5" s="1237" t="s">
        <v>669</v>
      </c>
      <c r="C5" s="574"/>
      <c r="D5" s="242"/>
      <c r="E5" s="243"/>
      <c r="F5" s="243"/>
      <c r="G5" s="244"/>
      <c r="H5" s="243"/>
      <c r="I5" s="243"/>
      <c r="J5" s="2956"/>
      <c r="K5" s="2956"/>
      <c r="L5" s="2956"/>
      <c r="M5" s="2956"/>
      <c r="N5" s="1110"/>
    </row>
    <row r="6" spans="2:19" s="1236" customFormat="1" ht="12.75" customHeight="1">
      <c r="B6" s="2826" t="s">
        <v>226</v>
      </c>
      <c r="C6" s="2957"/>
      <c r="D6" s="2888"/>
      <c r="E6" s="2959" t="s">
        <v>287</v>
      </c>
      <c r="F6" s="2960"/>
      <c r="G6" s="2960"/>
      <c r="H6" s="2960"/>
      <c r="I6" s="2960"/>
      <c r="J6" s="2961"/>
      <c r="K6" s="2962" t="s">
        <v>288</v>
      </c>
      <c r="L6" s="2963"/>
      <c r="M6" s="2966" t="s">
        <v>239</v>
      </c>
      <c r="N6" s="2938" t="s">
        <v>74</v>
      </c>
    </row>
    <row r="7" spans="2:19" s="1236" customFormat="1" ht="12.75" customHeight="1">
      <c r="B7" s="2828"/>
      <c r="C7" s="2890"/>
      <c r="D7" s="2890"/>
      <c r="E7" s="2941" t="s">
        <v>730</v>
      </c>
      <c r="F7" s="2941"/>
      <c r="G7" s="2941"/>
      <c r="H7" s="2941"/>
      <c r="I7" s="2941"/>
      <c r="J7" s="2942"/>
      <c r="K7" s="2964"/>
      <c r="L7" s="2965"/>
      <c r="M7" s="2967"/>
      <c r="N7" s="2939"/>
      <c r="S7" s="1299"/>
    </row>
    <row r="8" spans="2:19" s="1236" customFormat="1" ht="12.75" customHeight="1">
      <c r="B8" s="2828"/>
      <c r="C8" s="2890"/>
      <c r="D8" s="2890"/>
      <c r="E8" s="389" t="s">
        <v>4</v>
      </c>
      <c r="F8" s="389" t="s">
        <v>5</v>
      </c>
      <c r="G8" s="389" t="s">
        <v>6</v>
      </c>
      <c r="H8" s="387" t="s">
        <v>8</v>
      </c>
      <c r="I8" s="387" t="s">
        <v>7</v>
      </c>
      <c r="J8" s="428" t="s">
        <v>9</v>
      </c>
      <c r="K8" s="2943" t="s">
        <v>732</v>
      </c>
      <c r="L8" s="2946" t="s">
        <v>209</v>
      </c>
      <c r="M8" s="2967"/>
      <c r="N8" s="2939"/>
    </row>
    <row r="9" spans="2:19" s="1236" customFormat="1" ht="12.75" customHeight="1">
      <c r="B9" s="2828"/>
      <c r="C9" s="2890"/>
      <c r="D9" s="2890"/>
      <c r="E9" s="3000" t="s">
        <v>731</v>
      </c>
      <c r="F9" s="3001"/>
      <c r="G9" s="3002" t="s">
        <v>209</v>
      </c>
      <c r="H9" s="2991"/>
      <c r="I9" s="2991"/>
      <c r="J9" s="2992"/>
      <c r="K9" s="2944"/>
      <c r="L9" s="2947"/>
      <c r="M9" s="2967"/>
      <c r="N9" s="2939"/>
    </row>
    <row r="10" spans="2:19" s="1236" customFormat="1" ht="12.75" customHeight="1">
      <c r="B10" s="2828"/>
      <c r="C10" s="2890"/>
      <c r="D10" s="2890"/>
      <c r="E10" s="2873" t="s">
        <v>52</v>
      </c>
      <c r="F10" s="2846"/>
      <c r="G10" s="2846"/>
      <c r="H10" s="2846"/>
      <c r="I10" s="2846"/>
      <c r="J10" s="2949"/>
      <c r="K10" s="2944"/>
      <c r="L10" s="2947"/>
      <c r="M10" s="2967"/>
      <c r="N10" s="2939"/>
    </row>
    <row r="11" spans="2:19" s="1236" customFormat="1" ht="12.75" customHeight="1">
      <c r="B11" s="2828"/>
      <c r="C11" s="2890"/>
      <c r="D11" s="2890"/>
      <c r="E11" s="1536">
        <f>'kalendarz  A'!$F$30</f>
        <v>24</v>
      </c>
      <c r="F11" s="1536">
        <f>'kalendarz  A'!$F$30</f>
        <v>24</v>
      </c>
      <c r="G11" s="1536">
        <f>'kalendarz  A'!$F$30</f>
        <v>24</v>
      </c>
      <c r="H11" s="1536">
        <f>'kalendarz  A'!$F$30</f>
        <v>24</v>
      </c>
      <c r="I11" s="1536">
        <f>'kalendarz  A'!$F$30</f>
        <v>24</v>
      </c>
      <c r="J11" s="1536">
        <f>'kalendarz  A'!$F$31</f>
        <v>9</v>
      </c>
      <c r="K11" s="2944"/>
      <c r="L11" s="2947"/>
      <c r="M11" s="2967"/>
      <c r="N11" s="2939"/>
    </row>
    <row r="12" spans="2:19" s="1236" customFormat="1" ht="16.5" customHeight="1" thickBot="1">
      <c r="B12" s="2830"/>
      <c r="C12" s="2958"/>
      <c r="D12" s="2892"/>
      <c r="E12" s="2950" t="s">
        <v>53</v>
      </c>
      <c r="F12" s="2951"/>
      <c r="G12" s="2951"/>
      <c r="H12" s="2951"/>
      <c r="I12" s="2951"/>
      <c r="J12" s="2952"/>
      <c r="K12" s="2945"/>
      <c r="L12" s="2948"/>
      <c r="M12" s="2968"/>
      <c r="N12" s="2940"/>
    </row>
    <row r="13" spans="2:19" s="1236" customFormat="1" ht="27" customHeight="1" thickBot="1">
      <c r="B13" s="1238"/>
      <c r="C13" s="1239"/>
      <c r="D13" s="1992" t="s">
        <v>210</v>
      </c>
      <c r="E13" s="1498">
        <f>SUM(E17:E19)+E14</f>
        <v>31</v>
      </c>
      <c r="F13" s="1498">
        <f t="shared" ref="F13:J13" si="0">SUM(F17:F19)+F14</f>
        <v>30</v>
      </c>
      <c r="G13" s="1498">
        <f t="shared" si="0"/>
        <v>35</v>
      </c>
      <c r="H13" s="1498">
        <f t="shared" si="0"/>
        <v>29</v>
      </c>
      <c r="I13" s="1498">
        <f t="shared" si="0"/>
        <v>27</v>
      </c>
      <c r="J13" s="1498">
        <f t="shared" si="0"/>
        <v>22</v>
      </c>
      <c r="K13" s="1298">
        <f>SUM(E13:F13)</f>
        <v>61</v>
      </c>
      <c r="L13" s="845">
        <f>SUM(G13:J13)</f>
        <v>113</v>
      </c>
      <c r="M13" s="845">
        <f>SUM(K13:L13)</f>
        <v>174</v>
      </c>
      <c r="N13" s="2953"/>
      <c r="O13" s="1234"/>
    </row>
    <row r="14" spans="2:19" s="1236" customFormat="1" ht="14.25" customHeight="1">
      <c r="B14" s="395"/>
      <c r="C14" s="775"/>
      <c r="D14" s="1370" t="s">
        <v>743</v>
      </c>
      <c r="E14" s="843">
        <f>SUM(E15:E16)</f>
        <v>31</v>
      </c>
      <c r="F14" s="843">
        <f>SUM(F15:F16)</f>
        <v>30</v>
      </c>
      <c r="G14" s="1188">
        <f t="shared" ref="G14:J14" si="1">SUM(G15:G16)</f>
        <v>35</v>
      </c>
      <c r="H14" s="1188">
        <f t="shared" si="1"/>
        <v>29</v>
      </c>
      <c r="I14" s="1188">
        <f t="shared" si="1"/>
        <v>27</v>
      </c>
      <c r="J14" s="1188">
        <f t="shared" si="1"/>
        <v>22</v>
      </c>
      <c r="K14" s="890">
        <f>SUM(E14:F14)</f>
        <v>61</v>
      </c>
      <c r="L14" s="891">
        <f>SUM(G14:J14)</f>
        <v>113</v>
      </c>
      <c r="M14" s="892">
        <f>SUM(E14:J14)</f>
        <v>174</v>
      </c>
      <c r="N14" s="2954"/>
      <c r="O14" s="1234"/>
    </row>
    <row r="15" spans="2:19" s="1236" customFormat="1" ht="14.25" customHeight="1">
      <c r="B15" s="395"/>
      <c r="C15" s="775"/>
      <c r="D15" s="1370" t="s">
        <v>680</v>
      </c>
      <c r="E15" s="843">
        <f t="shared" ref="E15:J15" si="2">SUM(E21:E31)</f>
        <v>0</v>
      </c>
      <c r="F15" s="843">
        <f t="shared" si="2"/>
        <v>0</v>
      </c>
      <c r="G15" s="1188">
        <f t="shared" si="2"/>
        <v>0</v>
      </c>
      <c r="H15" s="1188">
        <f t="shared" si="2"/>
        <v>0</v>
      </c>
      <c r="I15" s="1188">
        <f t="shared" si="2"/>
        <v>0</v>
      </c>
      <c r="J15" s="1188">
        <f t="shared" si="2"/>
        <v>0</v>
      </c>
      <c r="K15" s="1297">
        <f>SUM(E15:F15)</f>
        <v>0</v>
      </c>
      <c r="L15" s="891">
        <f>SUM(G15:J15)</f>
        <v>0</v>
      </c>
      <c r="M15" s="892">
        <f>SUM(E15:J15)</f>
        <v>0</v>
      </c>
      <c r="N15" s="2954"/>
      <c r="O15" s="1234"/>
    </row>
    <row r="16" spans="2:19" s="1236" customFormat="1" ht="14.25" customHeight="1">
      <c r="B16" s="395"/>
      <c r="C16" s="775"/>
      <c r="D16" s="1370" t="s">
        <v>681</v>
      </c>
      <c r="E16" s="843">
        <f t="shared" ref="E16:J16" si="3">SUM(E32:E50)</f>
        <v>31</v>
      </c>
      <c r="F16" s="843">
        <f t="shared" si="3"/>
        <v>30</v>
      </c>
      <c r="G16" s="1188">
        <f t="shared" si="3"/>
        <v>35</v>
      </c>
      <c r="H16" s="1188">
        <f t="shared" si="3"/>
        <v>29</v>
      </c>
      <c r="I16" s="1188">
        <f t="shared" si="3"/>
        <v>27</v>
      </c>
      <c r="J16" s="1188">
        <f t="shared" si="3"/>
        <v>22</v>
      </c>
      <c r="K16" s="1297">
        <f>SUM(E16:F16)</f>
        <v>61</v>
      </c>
      <c r="L16" s="891">
        <f>SUM(G16:J16)</f>
        <v>113</v>
      </c>
      <c r="M16" s="892">
        <f t="shared" ref="M16:M17" si="4">SUM(E16:J16)</f>
        <v>174</v>
      </c>
      <c r="N16" s="2954"/>
      <c r="O16" s="1234"/>
    </row>
    <row r="17" spans="2:15" s="1236" customFormat="1" ht="14.25" customHeight="1">
      <c r="B17" s="395"/>
      <c r="C17" s="775"/>
      <c r="D17" s="1370" t="s">
        <v>710</v>
      </c>
      <c r="E17" s="843">
        <f>E51</f>
        <v>0</v>
      </c>
      <c r="F17" s="843">
        <f t="shared" ref="F17:G17" si="5">F51</f>
        <v>0</v>
      </c>
      <c r="G17" s="1188">
        <f t="shared" si="5"/>
        <v>0</v>
      </c>
      <c r="H17" s="1187">
        <f>H51</f>
        <v>0</v>
      </c>
      <c r="I17" s="1187">
        <f>I51</f>
        <v>0</v>
      </c>
      <c r="J17" s="1227">
        <f>J51</f>
        <v>0</v>
      </c>
      <c r="K17" s="890">
        <f t="shared" ref="K17" si="6">SUM(E17:F17)</f>
        <v>0</v>
      </c>
      <c r="L17" s="891">
        <f t="shared" ref="L17" si="7">SUM(G17:J17)</f>
        <v>0</v>
      </c>
      <c r="M17" s="892">
        <f t="shared" si="4"/>
        <v>0</v>
      </c>
      <c r="N17" s="2954"/>
      <c r="O17" s="1234"/>
    </row>
    <row r="18" spans="2:15" s="1236" customFormat="1" ht="14.25" customHeight="1">
      <c r="B18" s="395"/>
      <c r="C18" s="775"/>
      <c r="D18" s="1370" t="s">
        <v>682</v>
      </c>
      <c r="E18" s="1228">
        <f>E61</f>
        <v>0</v>
      </c>
      <c r="F18" s="1228">
        <f t="shared" ref="F18:G18" si="8">F61</f>
        <v>0</v>
      </c>
      <c r="G18" s="1188">
        <f t="shared" si="8"/>
        <v>0</v>
      </c>
      <c r="H18" s="1187">
        <f>H61</f>
        <v>0</v>
      </c>
      <c r="I18" s="1187">
        <f t="shared" ref="I18:J18" si="9">I61</f>
        <v>0</v>
      </c>
      <c r="J18" s="1187">
        <f t="shared" si="9"/>
        <v>0</v>
      </c>
      <c r="K18" s="890">
        <f>SUM(E18:F18)</f>
        <v>0</v>
      </c>
      <c r="L18" s="891">
        <f>SUM(G18:J18)</f>
        <v>0</v>
      </c>
      <c r="M18" s="892">
        <f>SUM(E18:J18)</f>
        <v>0</v>
      </c>
      <c r="N18" s="2954"/>
      <c r="O18" s="1234"/>
    </row>
    <row r="19" spans="2:15" s="1236" customFormat="1" ht="13.5" customHeight="1" thickBot="1">
      <c r="B19" s="395"/>
      <c r="C19" s="775"/>
      <c r="D19" s="426" t="s">
        <v>738</v>
      </c>
      <c r="E19" s="1228">
        <f>SUM(E69:E72)</f>
        <v>0</v>
      </c>
      <c r="F19" s="1228">
        <f>SUM(F69:F72)</f>
        <v>0</v>
      </c>
      <c r="G19" s="1188">
        <f>SUM(G69:G72)</f>
        <v>0</v>
      </c>
      <c r="H19" s="1188">
        <f t="shared" ref="H19:J19" si="10">SUM(H69:H72)</f>
        <v>0</v>
      </c>
      <c r="I19" s="1188">
        <f t="shared" si="10"/>
        <v>0</v>
      </c>
      <c r="J19" s="1188">
        <f t="shared" si="10"/>
        <v>0</v>
      </c>
      <c r="K19" s="890">
        <f>SUM(E19:F19)</f>
        <v>0</v>
      </c>
      <c r="L19" s="1296">
        <f>SUM(G19:J19)</f>
        <v>0</v>
      </c>
      <c r="M19" s="930">
        <f>SUM(K19:L19)</f>
        <v>0</v>
      </c>
      <c r="N19" s="2955"/>
      <c r="O19" s="1234"/>
    </row>
    <row r="20" spans="2:15" s="1236" customFormat="1" ht="19.5" customHeight="1">
      <c r="B20" s="1382"/>
      <c r="C20" s="1383" t="s">
        <v>658</v>
      </c>
      <c r="D20" s="1383"/>
      <c r="E20" s="1384"/>
      <c r="F20" s="1384"/>
      <c r="G20" s="1384"/>
      <c r="H20" s="1384"/>
      <c r="I20" s="1384"/>
      <c r="J20" s="1384"/>
      <c r="K20" s="1385"/>
      <c r="L20" s="1385"/>
      <c r="M20" s="1384"/>
      <c r="N20" s="1386"/>
      <c r="O20" s="1234"/>
    </row>
    <row r="21" spans="2:15" s="1225" customFormat="1" ht="14.1" customHeight="1">
      <c r="B21" s="2933" t="s">
        <v>734</v>
      </c>
      <c r="C21" s="779">
        <v>1</v>
      </c>
      <c r="D21" s="1232" t="s">
        <v>320</v>
      </c>
      <c r="E21" s="1993"/>
      <c r="F21" s="816"/>
      <c r="G21" s="817"/>
      <c r="H21" s="925"/>
      <c r="I21" s="1271"/>
      <c r="J21" s="816"/>
      <c r="K21" s="1404">
        <f>SUM(E21:F21)</f>
        <v>0</v>
      </c>
      <c r="L21" s="804">
        <f>SUM(G21:J21)</f>
        <v>0</v>
      </c>
      <c r="M21" s="1406">
        <f t="shared" ref="M21:M49" si="11">SUM(K21:L21)</f>
        <v>0</v>
      </c>
      <c r="N21" s="1240"/>
      <c r="O21" s="1234"/>
    </row>
    <row r="22" spans="2:15" s="1225" customFormat="1" ht="14.1" customHeight="1">
      <c r="B22" s="2934"/>
      <c r="C22" s="778">
        <v>2</v>
      </c>
      <c r="D22" s="1189" t="s">
        <v>542</v>
      </c>
      <c r="E22" s="1994"/>
      <c r="F22" s="820"/>
      <c r="G22" s="821"/>
      <c r="H22" s="926"/>
      <c r="I22" s="822"/>
      <c r="J22" s="833"/>
      <c r="K22" s="805">
        <f>SUM(E22:F22)</f>
        <v>0</v>
      </c>
      <c r="L22" s="806">
        <f>SUM(G22:J22)</f>
        <v>0</v>
      </c>
      <c r="M22" s="893">
        <f t="shared" si="11"/>
        <v>0</v>
      </c>
      <c r="N22" s="1241"/>
      <c r="O22" s="1234"/>
    </row>
    <row r="23" spans="2:15" s="1225" customFormat="1" ht="14.1" customHeight="1">
      <c r="B23" s="2934"/>
      <c r="C23" s="778">
        <v>3</v>
      </c>
      <c r="D23" s="1189" t="s">
        <v>282</v>
      </c>
      <c r="E23" s="1994"/>
      <c r="F23" s="820"/>
      <c r="G23" s="821"/>
      <c r="H23" s="926"/>
      <c r="I23" s="822"/>
      <c r="J23" s="915"/>
      <c r="K23" s="805">
        <f t="shared" ref="K23:K30" si="12">SUM(E23:F23)</f>
        <v>0</v>
      </c>
      <c r="L23" s="806">
        <f t="shared" ref="L23:L30" si="13">SUM(G23:J23)</f>
        <v>0</v>
      </c>
      <c r="M23" s="893">
        <f t="shared" si="11"/>
        <v>0</v>
      </c>
      <c r="N23" s="1241"/>
      <c r="O23" s="1234"/>
    </row>
    <row r="24" spans="2:15" s="1225" customFormat="1" ht="14.1" customHeight="1">
      <c r="B24" s="2934"/>
      <c r="C24" s="778">
        <v>4</v>
      </c>
      <c r="D24" s="1189" t="s">
        <v>670</v>
      </c>
      <c r="E24" s="1994"/>
      <c r="F24" s="820"/>
      <c r="G24" s="821"/>
      <c r="H24" s="926"/>
      <c r="I24" s="822"/>
      <c r="J24" s="915"/>
      <c r="K24" s="805">
        <f t="shared" si="12"/>
        <v>0</v>
      </c>
      <c r="L24" s="806">
        <f t="shared" si="13"/>
        <v>0</v>
      </c>
      <c r="M24" s="893">
        <f t="shared" si="11"/>
        <v>0</v>
      </c>
      <c r="N24" s="1241"/>
      <c r="O24" s="1234"/>
    </row>
    <row r="25" spans="2:15" s="1225" customFormat="1" ht="14.1" customHeight="1">
      <c r="B25" s="2934"/>
      <c r="C25" s="778">
        <v>5</v>
      </c>
      <c r="D25" s="1189" t="s">
        <v>277</v>
      </c>
      <c r="E25" s="1994"/>
      <c r="F25" s="820"/>
      <c r="G25" s="821"/>
      <c r="H25" s="926"/>
      <c r="I25" s="822"/>
      <c r="J25" s="820"/>
      <c r="K25" s="805">
        <f t="shared" si="12"/>
        <v>0</v>
      </c>
      <c r="L25" s="806">
        <f t="shared" si="13"/>
        <v>0</v>
      </c>
      <c r="M25" s="893">
        <f t="shared" si="11"/>
        <v>0</v>
      </c>
      <c r="N25" s="1241"/>
      <c r="O25" s="1234"/>
    </row>
    <row r="26" spans="2:15" s="1225" customFormat="1" ht="14.1" customHeight="1">
      <c r="B26" s="2934"/>
      <c r="C26" s="778">
        <v>6</v>
      </c>
      <c r="D26" s="1189" t="s">
        <v>285</v>
      </c>
      <c r="E26" s="1994"/>
      <c r="F26" s="820"/>
      <c r="G26" s="821"/>
      <c r="H26" s="926"/>
      <c r="I26" s="822"/>
      <c r="J26" s="820"/>
      <c r="K26" s="805">
        <f t="shared" si="12"/>
        <v>0</v>
      </c>
      <c r="L26" s="806">
        <f t="shared" si="13"/>
        <v>0</v>
      </c>
      <c r="M26" s="893">
        <f t="shared" si="11"/>
        <v>0</v>
      </c>
      <c r="N26" s="1241"/>
      <c r="O26" s="1234"/>
    </row>
    <row r="27" spans="2:15" s="1225" customFormat="1" ht="14.1" customHeight="1">
      <c r="B27" s="2934"/>
      <c r="C27" s="778">
        <v>7</v>
      </c>
      <c r="D27" s="1189" t="s">
        <v>529</v>
      </c>
      <c r="E27" s="1994"/>
      <c r="F27" s="820"/>
      <c r="G27" s="821"/>
      <c r="H27" s="926"/>
      <c r="I27" s="822"/>
      <c r="J27" s="820"/>
      <c r="K27" s="805">
        <f t="shared" si="12"/>
        <v>0</v>
      </c>
      <c r="L27" s="806">
        <f t="shared" si="13"/>
        <v>0</v>
      </c>
      <c r="M27" s="893">
        <f t="shared" si="11"/>
        <v>0</v>
      </c>
      <c r="N27" s="1241"/>
      <c r="O27" s="1234"/>
    </row>
    <row r="28" spans="2:15" s="1225" customFormat="1" ht="14.1" customHeight="1">
      <c r="B28" s="2934"/>
      <c r="C28" s="778">
        <v>8</v>
      </c>
      <c r="D28" s="1189" t="s">
        <v>272</v>
      </c>
      <c r="E28" s="1994"/>
      <c r="F28" s="820"/>
      <c r="G28" s="821"/>
      <c r="H28" s="926"/>
      <c r="I28" s="822"/>
      <c r="J28" s="820"/>
      <c r="K28" s="805">
        <f t="shared" si="12"/>
        <v>0</v>
      </c>
      <c r="L28" s="806">
        <f t="shared" si="13"/>
        <v>0</v>
      </c>
      <c r="M28" s="893">
        <f t="shared" si="11"/>
        <v>0</v>
      </c>
      <c r="N28" s="1241"/>
      <c r="O28" s="1234"/>
    </row>
    <row r="29" spans="2:15" s="1225" customFormat="1" ht="14.1" customHeight="1">
      <c r="B29" s="2934"/>
      <c r="C29" s="778">
        <v>9</v>
      </c>
      <c r="D29" s="1189" t="s">
        <v>273</v>
      </c>
      <c r="E29" s="1994"/>
      <c r="F29" s="820"/>
      <c r="G29" s="821"/>
      <c r="H29" s="926"/>
      <c r="I29" s="822"/>
      <c r="J29" s="820"/>
      <c r="K29" s="805">
        <f t="shared" si="12"/>
        <v>0</v>
      </c>
      <c r="L29" s="806">
        <f t="shared" si="13"/>
        <v>0</v>
      </c>
      <c r="M29" s="893">
        <f t="shared" si="11"/>
        <v>0</v>
      </c>
      <c r="N29" s="1241"/>
      <c r="O29" s="1234"/>
    </row>
    <row r="30" spans="2:15" s="1225" customFormat="1" ht="14.1" customHeight="1">
      <c r="B30" s="2934"/>
      <c r="C30" s="778">
        <v>10</v>
      </c>
      <c r="D30" s="1189" t="s">
        <v>478</v>
      </c>
      <c r="E30" s="1994"/>
      <c r="F30" s="820"/>
      <c r="G30" s="821"/>
      <c r="H30" s="926"/>
      <c r="I30" s="822"/>
      <c r="J30" s="820"/>
      <c r="K30" s="805">
        <f t="shared" si="12"/>
        <v>0</v>
      </c>
      <c r="L30" s="806">
        <f t="shared" si="13"/>
        <v>0</v>
      </c>
      <c r="M30" s="893">
        <f t="shared" si="11"/>
        <v>0</v>
      </c>
      <c r="N30" s="1241"/>
      <c r="O30" s="1234"/>
    </row>
    <row r="31" spans="2:15" s="1225" customFormat="1" ht="14.1" customHeight="1">
      <c r="B31" s="2935"/>
      <c r="C31" s="1326">
        <v>11</v>
      </c>
      <c r="D31" s="1327" t="s">
        <v>274</v>
      </c>
      <c r="E31" s="1995"/>
      <c r="F31" s="887"/>
      <c r="G31" s="831"/>
      <c r="H31" s="1101"/>
      <c r="I31" s="922"/>
      <c r="J31" s="887"/>
      <c r="K31" s="808">
        <f>SUM(E31:F31)</f>
        <v>0</v>
      </c>
      <c r="L31" s="809">
        <f>SUM(G31:J31)</f>
        <v>0</v>
      </c>
      <c r="M31" s="897">
        <f t="shared" si="11"/>
        <v>0</v>
      </c>
      <c r="N31" s="1244"/>
      <c r="O31" s="1234"/>
    </row>
    <row r="32" spans="2:15" s="1225" customFormat="1" ht="14.1" customHeight="1">
      <c r="B32" s="2933" t="s">
        <v>733</v>
      </c>
      <c r="C32" s="1328">
        <v>1</v>
      </c>
      <c r="D32" s="1329" t="s">
        <v>62</v>
      </c>
      <c r="E32" s="1993">
        <v>5</v>
      </c>
      <c r="F32" s="816">
        <v>5</v>
      </c>
      <c r="G32" s="817">
        <v>4</v>
      </c>
      <c r="H32" s="925">
        <v>4</v>
      </c>
      <c r="I32" s="1271">
        <v>4</v>
      </c>
      <c r="J32" s="816">
        <v>4</v>
      </c>
      <c r="K32" s="811">
        <f>SUM(E32:F32)</f>
        <v>10</v>
      </c>
      <c r="L32" s="812">
        <f>SUM(G32:J32)</f>
        <v>16</v>
      </c>
      <c r="M32" s="896">
        <f t="shared" si="11"/>
        <v>26</v>
      </c>
      <c r="N32" s="1240"/>
      <c r="O32" s="1234"/>
    </row>
    <row r="33" spans="2:15" s="1225" customFormat="1" ht="14.1" customHeight="1">
      <c r="B33" s="2934"/>
      <c r="C33" s="776">
        <v>2</v>
      </c>
      <c r="D33" s="396" t="s">
        <v>677</v>
      </c>
      <c r="E33" s="1996">
        <v>3</v>
      </c>
      <c r="F33" s="826">
        <v>3</v>
      </c>
      <c r="G33" s="827">
        <v>3</v>
      </c>
      <c r="H33" s="928">
        <v>3</v>
      </c>
      <c r="I33" s="825">
        <v>3</v>
      </c>
      <c r="J33" s="826">
        <v>3</v>
      </c>
      <c r="K33" s="805">
        <f>SUM(E33:F33)</f>
        <v>6</v>
      </c>
      <c r="L33" s="806">
        <f>SUM(G33:J33)</f>
        <v>12</v>
      </c>
      <c r="M33" s="893">
        <f t="shared" si="11"/>
        <v>18</v>
      </c>
      <c r="N33" s="1242"/>
      <c r="O33" s="1234"/>
    </row>
    <row r="34" spans="2:15" s="1225" customFormat="1" ht="14.1" customHeight="1">
      <c r="B34" s="2934"/>
      <c r="C34" s="777">
        <v>3</v>
      </c>
      <c r="D34" s="396" t="s">
        <v>678</v>
      </c>
      <c r="E34" s="1996">
        <v>2</v>
      </c>
      <c r="F34" s="826">
        <v>2</v>
      </c>
      <c r="G34" s="827">
        <v>2</v>
      </c>
      <c r="H34" s="928">
        <v>2</v>
      </c>
      <c r="I34" s="825">
        <v>2</v>
      </c>
      <c r="J34" s="826">
        <v>2</v>
      </c>
      <c r="K34" s="805">
        <f t="shared" ref="K34:K49" si="14">SUM(E34:F34)</f>
        <v>4</v>
      </c>
      <c r="L34" s="806">
        <f t="shared" ref="L34:L49" si="15">SUM(G34:J34)</f>
        <v>8</v>
      </c>
      <c r="M34" s="893">
        <f t="shared" si="11"/>
        <v>12</v>
      </c>
      <c r="N34" s="1242"/>
      <c r="O34" s="1234"/>
    </row>
    <row r="35" spans="2:15" s="1225" customFormat="1" ht="14.1" customHeight="1">
      <c r="B35" s="2934"/>
      <c r="C35" s="776">
        <v>4</v>
      </c>
      <c r="D35" s="398" t="s">
        <v>328</v>
      </c>
      <c r="E35" s="1996">
        <v>1</v>
      </c>
      <c r="F35" s="826"/>
      <c r="G35" s="1229"/>
      <c r="H35" s="1588"/>
      <c r="I35" s="1230"/>
      <c r="J35" s="1231"/>
      <c r="K35" s="805">
        <f t="shared" ref="K35:K36" si="16">SUM(E35:F35)</f>
        <v>1</v>
      </c>
      <c r="L35" s="806">
        <f t="shared" si="15"/>
        <v>0</v>
      </c>
      <c r="M35" s="893">
        <f t="shared" si="11"/>
        <v>1</v>
      </c>
      <c r="N35" s="1242"/>
      <c r="O35" s="1234"/>
    </row>
    <row r="36" spans="2:15" s="1225" customFormat="1" ht="14.1" customHeight="1">
      <c r="B36" s="2934"/>
      <c r="C36" s="777">
        <v>5</v>
      </c>
      <c r="D36" s="398" t="s">
        <v>1013</v>
      </c>
      <c r="E36" s="1998"/>
      <c r="F36" s="1231"/>
      <c r="G36" s="827">
        <v>1</v>
      </c>
      <c r="H36" s="928"/>
      <c r="I36" s="825"/>
      <c r="J36" s="826"/>
      <c r="K36" s="805">
        <f t="shared" si="16"/>
        <v>0</v>
      </c>
      <c r="L36" s="806">
        <f t="shared" si="15"/>
        <v>1</v>
      </c>
      <c r="M36" s="893">
        <f t="shared" si="11"/>
        <v>1</v>
      </c>
      <c r="N36" s="1242"/>
      <c r="O36" s="1234"/>
    </row>
    <row r="37" spans="2:15" s="1225" customFormat="1" ht="14.1" customHeight="1">
      <c r="B37" s="2934"/>
      <c r="C37" s="776">
        <v>6</v>
      </c>
      <c r="D37" s="398" t="s">
        <v>60</v>
      </c>
      <c r="E37" s="1994">
        <v>2</v>
      </c>
      <c r="F37" s="820">
        <v>2</v>
      </c>
      <c r="G37" s="821">
        <v>2</v>
      </c>
      <c r="H37" s="926">
        <v>2</v>
      </c>
      <c r="I37" s="822">
        <v>2</v>
      </c>
      <c r="J37" s="820">
        <v>1</v>
      </c>
      <c r="K37" s="807">
        <f t="shared" si="14"/>
        <v>4</v>
      </c>
      <c r="L37" s="851">
        <f t="shared" si="15"/>
        <v>7</v>
      </c>
      <c r="M37" s="894">
        <f t="shared" si="11"/>
        <v>11</v>
      </c>
      <c r="N37" s="1242"/>
      <c r="O37" s="1234"/>
    </row>
    <row r="38" spans="2:15" s="1225" customFormat="1" ht="14.1" customHeight="1">
      <c r="B38" s="2936"/>
      <c r="C38" s="777">
        <v>7</v>
      </c>
      <c r="D38" s="1100" t="s">
        <v>967</v>
      </c>
      <c r="E38" s="1996"/>
      <c r="F38" s="826"/>
      <c r="G38" s="827">
        <v>2</v>
      </c>
      <c r="H38" s="928">
        <v>1</v>
      </c>
      <c r="I38" s="825"/>
      <c r="J38" s="826"/>
      <c r="K38" s="805">
        <f t="shared" ref="K38" si="17">SUM(E38:F38)</f>
        <v>0</v>
      </c>
      <c r="L38" s="806">
        <f t="shared" ref="L38" si="18">SUM(G38:J38)</f>
        <v>3</v>
      </c>
      <c r="M38" s="893">
        <f t="shared" ref="M38" si="19">SUM(K38:L38)</f>
        <v>3</v>
      </c>
      <c r="N38" s="1242"/>
      <c r="O38" s="1234"/>
    </row>
    <row r="39" spans="2:15" s="1225" customFormat="1" ht="14.1" customHeight="1">
      <c r="B39" s="2934"/>
      <c r="C39" s="776">
        <v>8</v>
      </c>
      <c r="D39" s="1100" t="s">
        <v>66</v>
      </c>
      <c r="E39" s="1996">
        <v>1</v>
      </c>
      <c r="F39" s="826"/>
      <c r="G39" s="827"/>
      <c r="H39" s="928"/>
      <c r="I39" s="825"/>
      <c r="J39" s="826"/>
      <c r="K39" s="805">
        <f t="shared" si="14"/>
        <v>1</v>
      </c>
      <c r="L39" s="806">
        <f t="shared" si="15"/>
        <v>0</v>
      </c>
      <c r="M39" s="893">
        <f t="shared" si="11"/>
        <v>1</v>
      </c>
      <c r="N39" s="1242"/>
      <c r="O39" s="1234"/>
    </row>
    <row r="40" spans="2:15" s="1225" customFormat="1" ht="14.1" customHeight="1">
      <c r="B40" s="2934"/>
      <c r="C40" s="777">
        <v>9</v>
      </c>
      <c r="D40" s="885" t="s">
        <v>59</v>
      </c>
      <c r="E40" s="1996">
        <v>4</v>
      </c>
      <c r="F40" s="826">
        <v>4</v>
      </c>
      <c r="G40" s="827">
        <v>3</v>
      </c>
      <c r="H40" s="928">
        <v>4</v>
      </c>
      <c r="I40" s="825">
        <v>3</v>
      </c>
      <c r="J40" s="826">
        <v>4</v>
      </c>
      <c r="K40" s="805">
        <f t="shared" si="14"/>
        <v>8</v>
      </c>
      <c r="L40" s="806">
        <f t="shared" si="15"/>
        <v>14</v>
      </c>
      <c r="M40" s="893">
        <f t="shared" si="11"/>
        <v>22</v>
      </c>
      <c r="N40" s="1242"/>
      <c r="O40" s="1234"/>
    </row>
    <row r="41" spans="2:15" s="1225" customFormat="1" ht="14.1" customHeight="1">
      <c r="B41" s="2934"/>
      <c r="C41" s="776">
        <v>10</v>
      </c>
      <c r="D41" s="398" t="s">
        <v>473</v>
      </c>
      <c r="E41" s="1996">
        <v>2</v>
      </c>
      <c r="F41" s="826">
        <v>2</v>
      </c>
      <c r="G41" s="827">
        <v>2</v>
      </c>
      <c r="H41" s="928">
        <v>1</v>
      </c>
      <c r="I41" s="825">
        <v>1</v>
      </c>
      <c r="J41" s="826"/>
      <c r="K41" s="805">
        <f t="shared" si="14"/>
        <v>4</v>
      </c>
      <c r="L41" s="806">
        <f t="shared" si="15"/>
        <v>4</v>
      </c>
      <c r="M41" s="893">
        <f t="shared" si="11"/>
        <v>8</v>
      </c>
      <c r="N41" s="1242"/>
      <c r="O41" s="1234"/>
    </row>
    <row r="42" spans="2:15" s="1225" customFormat="1" ht="14.1" customHeight="1">
      <c r="B42" s="2934"/>
      <c r="C42" s="777">
        <v>11</v>
      </c>
      <c r="D42" s="398" t="s">
        <v>67</v>
      </c>
      <c r="E42" s="1996">
        <v>2</v>
      </c>
      <c r="F42" s="826">
        <v>2</v>
      </c>
      <c r="G42" s="827">
        <v>2</v>
      </c>
      <c r="H42" s="928">
        <v>1</v>
      </c>
      <c r="I42" s="825">
        <v>1</v>
      </c>
      <c r="J42" s="826"/>
      <c r="K42" s="805">
        <f t="shared" si="14"/>
        <v>4</v>
      </c>
      <c r="L42" s="806">
        <f t="shared" si="15"/>
        <v>4</v>
      </c>
      <c r="M42" s="893">
        <f t="shared" si="11"/>
        <v>8</v>
      </c>
      <c r="N42" s="1242"/>
      <c r="O42" s="1234"/>
    </row>
    <row r="43" spans="2:15" s="1225" customFormat="1" ht="14.1" customHeight="1">
      <c r="B43" s="2934"/>
      <c r="C43" s="776">
        <v>12</v>
      </c>
      <c r="D43" s="398" t="s">
        <v>61</v>
      </c>
      <c r="E43" s="1996">
        <v>2</v>
      </c>
      <c r="F43" s="826">
        <v>1</v>
      </c>
      <c r="G43" s="827">
        <v>2</v>
      </c>
      <c r="H43" s="928">
        <v>1</v>
      </c>
      <c r="I43" s="825">
        <v>1</v>
      </c>
      <c r="J43" s="826"/>
      <c r="K43" s="805">
        <f t="shared" si="14"/>
        <v>3</v>
      </c>
      <c r="L43" s="806">
        <f t="shared" si="15"/>
        <v>4</v>
      </c>
      <c r="M43" s="893">
        <f t="shared" si="11"/>
        <v>7</v>
      </c>
      <c r="N43" s="1242"/>
      <c r="O43" s="1234"/>
    </row>
    <row r="44" spans="2:15" s="1225" customFormat="1" ht="14.1" customHeight="1">
      <c r="B44" s="2934"/>
      <c r="C44" s="777">
        <v>13</v>
      </c>
      <c r="D44" s="398" t="s">
        <v>143</v>
      </c>
      <c r="E44" s="1996">
        <v>1</v>
      </c>
      <c r="F44" s="826">
        <v>2</v>
      </c>
      <c r="G44" s="827">
        <v>2</v>
      </c>
      <c r="H44" s="928">
        <v>1</v>
      </c>
      <c r="I44" s="825">
        <v>1</v>
      </c>
      <c r="J44" s="826"/>
      <c r="K44" s="805">
        <f t="shared" si="14"/>
        <v>3</v>
      </c>
      <c r="L44" s="806">
        <f t="shared" si="15"/>
        <v>4</v>
      </c>
      <c r="M44" s="893">
        <f t="shared" si="11"/>
        <v>7</v>
      </c>
      <c r="N44" s="1242"/>
      <c r="O44" s="1234"/>
    </row>
    <row r="45" spans="2:15" s="1225" customFormat="1" ht="14.1" customHeight="1">
      <c r="B45" s="2934"/>
      <c r="C45" s="776">
        <v>14</v>
      </c>
      <c r="D45" s="398" t="s">
        <v>116</v>
      </c>
      <c r="E45" s="1996"/>
      <c r="F45" s="826">
        <v>1</v>
      </c>
      <c r="G45" s="827">
        <v>1</v>
      </c>
      <c r="H45" s="928"/>
      <c r="I45" s="825"/>
      <c r="J45" s="826"/>
      <c r="K45" s="805">
        <f t="shared" si="14"/>
        <v>1</v>
      </c>
      <c r="L45" s="806">
        <f t="shared" si="15"/>
        <v>1</v>
      </c>
      <c r="M45" s="893">
        <f t="shared" si="11"/>
        <v>2</v>
      </c>
      <c r="N45" s="1242"/>
      <c r="O45" s="1234"/>
    </row>
    <row r="46" spans="2:15" s="1225" customFormat="1" ht="14.1" customHeight="1">
      <c r="B46" s="2934"/>
      <c r="C46" s="777">
        <v>15</v>
      </c>
      <c r="D46" s="398" t="s">
        <v>64</v>
      </c>
      <c r="E46" s="1996">
        <v>4</v>
      </c>
      <c r="F46" s="826">
        <v>4</v>
      </c>
      <c r="G46" s="827">
        <v>3</v>
      </c>
      <c r="H46" s="928">
        <v>3</v>
      </c>
      <c r="I46" s="825">
        <v>3</v>
      </c>
      <c r="J46" s="826">
        <v>3</v>
      </c>
      <c r="K46" s="805">
        <f t="shared" si="14"/>
        <v>8</v>
      </c>
      <c r="L46" s="806">
        <f t="shared" si="15"/>
        <v>12</v>
      </c>
      <c r="M46" s="893">
        <f t="shared" si="11"/>
        <v>20</v>
      </c>
      <c r="N46" s="1242"/>
      <c r="O46" s="1234"/>
    </row>
    <row r="47" spans="2:15" s="1225" customFormat="1" ht="14.1" customHeight="1">
      <c r="B47" s="2934"/>
      <c r="C47" s="776">
        <v>16</v>
      </c>
      <c r="D47" s="398" t="s">
        <v>140</v>
      </c>
      <c r="E47" s="1996">
        <v>1</v>
      </c>
      <c r="F47" s="826">
        <v>1</v>
      </c>
      <c r="G47" s="827">
        <v>1</v>
      </c>
      <c r="H47" s="928">
        <v>1</v>
      </c>
      <c r="I47" s="825">
        <v>1</v>
      </c>
      <c r="J47" s="826"/>
      <c r="K47" s="805">
        <f t="shared" si="14"/>
        <v>2</v>
      </c>
      <c r="L47" s="806">
        <f t="shared" si="15"/>
        <v>3</v>
      </c>
      <c r="M47" s="893">
        <f t="shared" si="11"/>
        <v>5</v>
      </c>
      <c r="N47" s="1242"/>
      <c r="O47" s="1234"/>
    </row>
    <row r="48" spans="2:15" s="1225" customFormat="1" ht="14.1" customHeight="1">
      <c r="B48" s="2934"/>
      <c r="C48" s="777">
        <v>17</v>
      </c>
      <c r="D48" s="1100" t="s">
        <v>65</v>
      </c>
      <c r="E48" s="1998"/>
      <c r="F48" s="1231"/>
      <c r="G48" s="827">
        <v>1</v>
      </c>
      <c r="H48" s="928">
        <v>1</v>
      </c>
      <c r="I48" s="825"/>
      <c r="J48" s="826"/>
      <c r="K48" s="805">
        <f t="shared" si="14"/>
        <v>0</v>
      </c>
      <c r="L48" s="806">
        <f t="shared" si="15"/>
        <v>2</v>
      </c>
      <c r="M48" s="893">
        <f t="shared" si="11"/>
        <v>2</v>
      </c>
      <c r="N48" s="1242"/>
      <c r="O48" s="1234"/>
    </row>
    <row r="49" spans="2:15" s="1225" customFormat="1" ht="14.1" customHeight="1">
      <c r="B49" s="2934"/>
      <c r="C49" s="783">
        <v>18</v>
      </c>
      <c r="D49" s="886" t="s">
        <v>556</v>
      </c>
      <c r="E49" s="1995">
        <v>1</v>
      </c>
      <c r="F49" s="887">
        <v>1</v>
      </c>
      <c r="G49" s="831">
        <v>1</v>
      </c>
      <c r="H49" s="1101">
        <v>1</v>
      </c>
      <c r="I49" s="922">
        <v>1</v>
      </c>
      <c r="J49" s="887">
        <v>1</v>
      </c>
      <c r="K49" s="808">
        <f t="shared" si="14"/>
        <v>2</v>
      </c>
      <c r="L49" s="809">
        <f t="shared" si="15"/>
        <v>4</v>
      </c>
      <c r="M49" s="897">
        <f t="shared" si="11"/>
        <v>6</v>
      </c>
      <c r="N49" s="1244"/>
      <c r="O49" s="1234"/>
    </row>
    <row r="50" spans="2:15" s="1225" customFormat="1" ht="19.350000000000001" customHeight="1" thickBot="1">
      <c r="B50" s="2934"/>
      <c r="C50" s="1331" t="s">
        <v>739</v>
      </c>
      <c r="D50" s="1332"/>
      <c r="E50" s="1999"/>
      <c r="F50" s="1334"/>
      <c r="G50" s="1333">
        <v>3</v>
      </c>
      <c r="H50" s="927">
        <v>3</v>
      </c>
      <c r="I50" s="912">
        <v>4</v>
      </c>
      <c r="J50" s="912">
        <v>4</v>
      </c>
      <c r="K50" s="1405">
        <f>SUM(E50:G50)</f>
        <v>3</v>
      </c>
      <c r="L50" s="810">
        <f>SUM(H50:J50)</f>
        <v>11</v>
      </c>
      <c r="M50" s="1407">
        <f>SUM(K50:L50)</f>
        <v>14</v>
      </c>
      <c r="N50" s="1243"/>
      <c r="O50" s="1234"/>
    </row>
    <row r="51" spans="2:15" s="1236" customFormat="1" ht="19.5" customHeight="1" thickTop="1">
      <c r="B51" s="1387"/>
      <c r="C51" s="1388" t="s">
        <v>709</v>
      </c>
      <c r="D51" s="1389"/>
      <c r="E51" s="1390">
        <f t="shared" ref="E51:M51" si="20">SUM(E52:E60)</f>
        <v>0</v>
      </c>
      <c r="F51" s="1390">
        <f t="shared" si="20"/>
        <v>0</v>
      </c>
      <c r="G51" s="1390">
        <f t="shared" si="20"/>
        <v>0</v>
      </c>
      <c r="H51" s="1390">
        <f t="shared" si="20"/>
        <v>0</v>
      </c>
      <c r="I51" s="1390">
        <f t="shared" si="20"/>
        <v>0</v>
      </c>
      <c r="J51" s="1551">
        <f t="shared" si="20"/>
        <v>0</v>
      </c>
      <c r="K51" s="1552">
        <f t="shared" si="20"/>
        <v>0</v>
      </c>
      <c r="L51" s="1552">
        <f t="shared" si="20"/>
        <v>0</v>
      </c>
      <c r="M51" s="1553">
        <f t="shared" si="20"/>
        <v>0</v>
      </c>
      <c r="N51" s="1391"/>
      <c r="O51" s="1234"/>
    </row>
    <row r="52" spans="2:15" s="1236" customFormat="1" ht="14.1" customHeight="1">
      <c r="B52" s="789"/>
      <c r="C52" s="1184">
        <v>1</v>
      </c>
      <c r="D52" s="794"/>
      <c r="E52" s="1994"/>
      <c r="F52" s="820"/>
      <c r="G52" s="821"/>
      <c r="H52" s="926"/>
      <c r="I52" s="822"/>
      <c r="J52" s="820"/>
      <c r="K52" s="807">
        <f>SUM(E52:F52)</f>
        <v>0</v>
      </c>
      <c r="L52" s="851">
        <f>SUM(G52:J52)</f>
        <v>0</v>
      </c>
      <c r="M52" s="894">
        <f t="shared" ref="M52:M72" si="21">SUM(K52:L52)</f>
        <v>0</v>
      </c>
      <c r="N52" s="861"/>
      <c r="O52" s="1234"/>
    </row>
    <row r="53" spans="2:15" s="1236" customFormat="1" ht="14.1" customHeight="1">
      <c r="B53" s="789"/>
      <c r="C53" s="1184">
        <v>2</v>
      </c>
      <c r="D53" s="794"/>
      <c r="E53" s="1994"/>
      <c r="F53" s="820"/>
      <c r="G53" s="821"/>
      <c r="H53" s="926"/>
      <c r="I53" s="822"/>
      <c r="J53" s="820"/>
      <c r="K53" s="805">
        <f t="shared" ref="K53:K55" si="22">SUM(E53:F53)</f>
        <v>0</v>
      </c>
      <c r="L53" s="806">
        <f t="shared" ref="L53:L55" si="23">SUM(G53:J53)</f>
        <v>0</v>
      </c>
      <c r="M53" s="893">
        <f t="shared" si="21"/>
        <v>0</v>
      </c>
      <c r="N53" s="861"/>
      <c r="O53" s="1234"/>
    </row>
    <row r="54" spans="2:15" s="1236" customFormat="1" ht="14.1" customHeight="1">
      <c r="B54" s="789"/>
      <c r="C54" s="1184">
        <v>3</v>
      </c>
      <c r="D54" s="794"/>
      <c r="E54" s="1994"/>
      <c r="F54" s="820"/>
      <c r="G54" s="821"/>
      <c r="H54" s="926"/>
      <c r="I54" s="822"/>
      <c r="J54" s="820"/>
      <c r="K54" s="805">
        <f t="shared" si="22"/>
        <v>0</v>
      </c>
      <c r="L54" s="806">
        <f t="shared" si="23"/>
        <v>0</v>
      </c>
      <c r="M54" s="893">
        <f t="shared" si="21"/>
        <v>0</v>
      </c>
      <c r="N54" s="861"/>
      <c r="O54" s="1234"/>
    </row>
    <row r="55" spans="2:15" s="1236" customFormat="1" ht="14.1" customHeight="1">
      <c r="B55" s="789"/>
      <c r="C55" s="1184">
        <v>4</v>
      </c>
      <c r="D55" s="794"/>
      <c r="E55" s="1994"/>
      <c r="F55" s="820"/>
      <c r="G55" s="821"/>
      <c r="H55" s="926"/>
      <c r="I55" s="822"/>
      <c r="J55" s="820"/>
      <c r="K55" s="805">
        <f t="shared" si="22"/>
        <v>0</v>
      </c>
      <c r="L55" s="806">
        <f t="shared" si="23"/>
        <v>0</v>
      </c>
      <c r="M55" s="893">
        <f t="shared" si="21"/>
        <v>0</v>
      </c>
      <c r="N55" s="861"/>
      <c r="O55" s="1234"/>
    </row>
    <row r="56" spans="2:15" s="1236" customFormat="1" ht="14.1" customHeight="1">
      <c r="B56" s="789"/>
      <c r="C56" s="1184">
        <v>5</v>
      </c>
      <c r="D56" s="794"/>
      <c r="E56" s="1994"/>
      <c r="F56" s="820"/>
      <c r="G56" s="821"/>
      <c r="H56" s="926"/>
      <c r="I56" s="822"/>
      <c r="J56" s="820"/>
      <c r="K56" s="805">
        <f>SUM(E56:F56)</f>
        <v>0</v>
      </c>
      <c r="L56" s="806">
        <f>SUM(G56:J56)</f>
        <v>0</v>
      </c>
      <c r="M56" s="893">
        <f t="shared" si="21"/>
        <v>0</v>
      </c>
      <c r="N56" s="861"/>
      <c r="O56" s="1234"/>
    </row>
    <row r="57" spans="2:15" s="1236" customFormat="1" ht="14.1" customHeight="1">
      <c r="B57" s="789"/>
      <c r="C57" s="1184">
        <v>6</v>
      </c>
      <c r="D57" s="794"/>
      <c r="E57" s="1994"/>
      <c r="F57" s="820"/>
      <c r="G57" s="821"/>
      <c r="H57" s="926"/>
      <c r="I57" s="822"/>
      <c r="J57" s="820"/>
      <c r="K57" s="805">
        <f t="shared" ref="K57:K59" si="24">SUM(E57:F57)</f>
        <v>0</v>
      </c>
      <c r="L57" s="806">
        <f t="shared" ref="L57:L59" si="25">SUM(G57:J57)</f>
        <v>0</v>
      </c>
      <c r="M57" s="893">
        <f t="shared" si="21"/>
        <v>0</v>
      </c>
      <c r="N57" s="861"/>
      <c r="O57" s="1234"/>
    </row>
    <row r="58" spans="2:15" s="1236" customFormat="1" ht="14.1" customHeight="1">
      <c r="B58" s="780"/>
      <c r="C58" s="778">
        <v>7</v>
      </c>
      <c r="D58" s="795"/>
      <c r="E58" s="1996"/>
      <c r="F58" s="826"/>
      <c r="G58" s="827"/>
      <c r="H58" s="928"/>
      <c r="I58" s="825"/>
      <c r="J58" s="826"/>
      <c r="K58" s="805">
        <f t="shared" si="24"/>
        <v>0</v>
      </c>
      <c r="L58" s="806">
        <f t="shared" si="25"/>
        <v>0</v>
      </c>
      <c r="M58" s="893">
        <f t="shared" si="21"/>
        <v>0</v>
      </c>
      <c r="N58" s="231"/>
      <c r="O58" s="1234"/>
    </row>
    <row r="59" spans="2:15" s="1236" customFormat="1" ht="14.1" customHeight="1">
      <c r="B59" s="780"/>
      <c r="C59" s="778">
        <v>8</v>
      </c>
      <c r="D59" s="795"/>
      <c r="E59" s="1996"/>
      <c r="F59" s="826"/>
      <c r="G59" s="827"/>
      <c r="H59" s="928"/>
      <c r="I59" s="825"/>
      <c r="J59" s="826"/>
      <c r="K59" s="805">
        <f t="shared" si="24"/>
        <v>0</v>
      </c>
      <c r="L59" s="806">
        <f t="shared" si="25"/>
        <v>0</v>
      </c>
      <c r="M59" s="893">
        <f t="shared" si="21"/>
        <v>0</v>
      </c>
      <c r="N59" s="231"/>
      <c r="O59" s="1234"/>
    </row>
    <row r="60" spans="2:15" s="1236" customFormat="1" ht="14.1" customHeight="1" thickBot="1">
      <c r="B60" s="910"/>
      <c r="C60" s="1185">
        <v>9</v>
      </c>
      <c r="D60" s="1186"/>
      <c r="E60" s="2000"/>
      <c r="F60" s="852"/>
      <c r="G60" s="1111"/>
      <c r="H60" s="1143"/>
      <c r="I60" s="1112"/>
      <c r="J60" s="852"/>
      <c r="K60" s="848">
        <f>SUM(E60:F60)</f>
        <v>0</v>
      </c>
      <c r="L60" s="849">
        <f>SUM(G60:J60)</f>
        <v>0</v>
      </c>
      <c r="M60" s="899">
        <f t="shared" si="21"/>
        <v>0</v>
      </c>
      <c r="N60" s="1167"/>
      <c r="O60" s="1234"/>
    </row>
    <row r="61" spans="2:15" s="1236" customFormat="1" ht="19.350000000000001" customHeight="1" thickTop="1">
      <c r="B61" s="1392"/>
      <c r="C61" s="1393" t="s">
        <v>554</v>
      </c>
      <c r="D61" s="1392"/>
      <c r="E61" s="1394">
        <f t="shared" ref="E61:M61" si="26">SUM(E62:E68)</f>
        <v>0</v>
      </c>
      <c r="F61" s="1395">
        <f t="shared" si="26"/>
        <v>0</v>
      </c>
      <c r="G61" s="1394">
        <f t="shared" si="26"/>
        <v>0</v>
      </c>
      <c r="H61" s="1396">
        <f t="shared" si="26"/>
        <v>0</v>
      </c>
      <c r="I61" s="1394">
        <f t="shared" si="26"/>
        <v>0</v>
      </c>
      <c r="J61" s="1394">
        <f t="shared" si="26"/>
        <v>0</v>
      </c>
      <c r="K61" s="1397">
        <f t="shared" si="26"/>
        <v>0</v>
      </c>
      <c r="L61" s="1397">
        <f t="shared" si="26"/>
        <v>0</v>
      </c>
      <c r="M61" s="1397">
        <f t="shared" si="26"/>
        <v>0</v>
      </c>
      <c r="N61" s="1398"/>
      <c r="O61" s="1234"/>
    </row>
    <row r="62" spans="2:15" s="1236" customFormat="1" ht="14.1" customHeight="1">
      <c r="B62" s="789"/>
      <c r="C62" s="1184">
        <v>1</v>
      </c>
      <c r="D62" s="794"/>
      <c r="E62" s="1994"/>
      <c r="F62" s="820"/>
      <c r="G62" s="821"/>
      <c r="H62" s="926"/>
      <c r="I62" s="822"/>
      <c r="J62" s="820"/>
      <c r="K62" s="807">
        <f>SUM(E62:F62)</f>
        <v>0</v>
      </c>
      <c r="L62" s="851">
        <f>SUM(G62:J62)</f>
        <v>0</v>
      </c>
      <c r="M62" s="894">
        <f t="shared" si="21"/>
        <v>0</v>
      </c>
      <c r="N62" s="861"/>
      <c r="O62" s="1234"/>
    </row>
    <row r="63" spans="2:15" s="1236" customFormat="1" ht="14.1" customHeight="1">
      <c r="B63" s="789"/>
      <c r="C63" s="1184">
        <v>2</v>
      </c>
      <c r="D63" s="794"/>
      <c r="E63" s="1994"/>
      <c r="F63" s="820"/>
      <c r="G63" s="821"/>
      <c r="H63" s="926"/>
      <c r="I63" s="822"/>
      <c r="J63" s="820"/>
      <c r="K63" s="805">
        <f t="shared" ref="K63:K64" si="27">SUM(E63:F63)</f>
        <v>0</v>
      </c>
      <c r="L63" s="806">
        <f t="shared" ref="L63:L64" si="28">SUM(G63:J63)</f>
        <v>0</v>
      </c>
      <c r="M63" s="893">
        <f t="shared" si="21"/>
        <v>0</v>
      </c>
      <c r="N63" s="861"/>
      <c r="O63" s="1234"/>
    </row>
    <row r="64" spans="2:15" s="1236" customFormat="1" ht="14.1" customHeight="1">
      <c r="B64" s="789"/>
      <c r="C64" s="1184">
        <v>3</v>
      </c>
      <c r="D64" s="794"/>
      <c r="E64" s="1994"/>
      <c r="F64" s="820"/>
      <c r="G64" s="821"/>
      <c r="H64" s="926"/>
      <c r="I64" s="822"/>
      <c r="J64" s="820"/>
      <c r="K64" s="805">
        <f t="shared" si="27"/>
        <v>0</v>
      </c>
      <c r="L64" s="806">
        <f t="shared" si="28"/>
        <v>0</v>
      </c>
      <c r="M64" s="893">
        <f t="shared" si="21"/>
        <v>0</v>
      </c>
      <c r="N64" s="861"/>
      <c r="O64" s="1234"/>
    </row>
    <row r="65" spans="2:15" s="1236" customFormat="1" ht="14.1" customHeight="1">
      <c r="B65" s="780"/>
      <c r="C65" s="778">
        <v>4</v>
      </c>
      <c r="D65" s="794"/>
      <c r="E65" s="1996"/>
      <c r="F65" s="826"/>
      <c r="G65" s="827"/>
      <c r="H65" s="928"/>
      <c r="I65" s="825"/>
      <c r="J65" s="826"/>
      <c r="K65" s="805">
        <f>SUM(E65:F65)</f>
        <v>0</v>
      </c>
      <c r="L65" s="806">
        <f>SUM(G65:J65)</f>
        <v>0</v>
      </c>
      <c r="M65" s="893">
        <f t="shared" si="21"/>
        <v>0</v>
      </c>
      <c r="N65" s="231"/>
      <c r="O65" s="1234"/>
    </row>
    <row r="66" spans="2:15" s="1236" customFormat="1" ht="14.1" customHeight="1">
      <c r="B66" s="1300"/>
      <c r="C66" s="778">
        <v>5</v>
      </c>
      <c r="D66" s="795"/>
      <c r="E66" s="1996"/>
      <c r="F66" s="826"/>
      <c r="G66" s="827"/>
      <c r="H66" s="928"/>
      <c r="I66" s="825"/>
      <c r="J66" s="826"/>
      <c r="K66" s="805">
        <f t="shared" ref="K66:K67" si="29">SUM(E66:F66)</f>
        <v>0</v>
      </c>
      <c r="L66" s="806">
        <f t="shared" ref="L66:L67" si="30">SUM(G66:J66)</f>
        <v>0</v>
      </c>
      <c r="M66" s="893">
        <f t="shared" si="21"/>
        <v>0</v>
      </c>
      <c r="N66" s="231"/>
      <c r="O66" s="1234"/>
    </row>
    <row r="67" spans="2:15" s="1236" customFormat="1" ht="14.1" customHeight="1">
      <c r="B67" s="780"/>
      <c r="C67" s="778">
        <v>6</v>
      </c>
      <c r="D67" s="795"/>
      <c r="E67" s="1996"/>
      <c r="F67" s="826"/>
      <c r="G67" s="827"/>
      <c r="H67" s="928"/>
      <c r="I67" s="825"/>
      <c r="J67" s="826"/>
      <c r="K67" s="805">
        <f t="shared" si="29"/>
        <v>0</v>
      </c>
      <c r="L67" s="806">
        <f t="shared" si="30"/>
        <v>0</v>
      </c>
      <c r="M67" s="893">
        <f t="shared" si="21"/>
        <v>0</v>
      </c>
      <c r="N67" s="231"/>
      <c r="O67" s="1234"/>
    </row>
    <row r="68" spans="2:15" s="1236" customFormat="1" ht="14.1" customHeight="1" thickBot="1">
      <c r="B68" s="1338"/>
      <c r="C68" s="1339">
        <v>7</v>
      </c>
      <c r="D68" s="1340"/>
      <c r="E68" s="2001"/>
      <c r="F68" s="1342"/>
      <c r="G68" s="1341"/>
      <c r="H68" s="1343"/>
      <c r="I68" s="1344"/>
      <c r="J68" s="1342"/>
      <c r="K68" s="1345">
        <f>SUM(E68:F68)</f>
        <v>0</v>
      </c>
      <c r="L68" s="1346">
        <f>SUM(G68:J68)</f>
        <v>0</v>
      </c>
      <c r="M68" s="1347">
        <f t="shared" si="21"/>
        <v>0</v>
      </c>
      <c r="N68" s="1350"/>
      <c r="O68" s="1234"/>
    </row>
    <row r="69" spans="2:15" s="1236" customFormat="1" ht="14.1" customHeight="1" thickTop="1">
      <c r="B69" s="1335"/>
      <c r="C69" s="1336" t="s">
        <v>735</v>
      </c>
      <c r="D69" s="1336"/>
      <c r="E69" s="2002"/>
      <c r="F69" s="1833"/>
      <c r="G69" s="1833"/>
      <c r="H69" s="1833"/>
      <c r="I69" s="1833"/>
      <c r="J69" s="1833"/>
      <c r="K69" s="807">
        <f>SUM(E69:F69)</f>
        <v>0</v>
      </c>
      <c r="L69" s="851">
        <f>SUM(G69:J69)</f>
        <v>0</v>
      </c>
      <c r="M69" s="894">
        <f t="shared" si="21"/>
        <v>0</v>
      </c>
      <c r="N69" s="1337"/>
    </row>
    <row r="70" spans="2:15" s="1236" customFormat="1" ht="14.1" customHeight="1">
      <c r="B70" s="1313"/>
      <c r="C70" s="1301" t="s">
        <v>167</v>
      </c>
      <c r="D70" s="1301"/>
      <c r="E70" s="2003"/>
      <c r="F70" s="1834"/>
      <c r="G70" s="1834"/>
      <c r="H70" s="1834"/>
      <c r="I70" s="1834"/>
      <c r="J70" s="1834"/>
      <c r="K70" s="805">
        <f>SUM(E70:F70)</f>
        <v>0</v>
      </c>
      <c r="L70" s="806">
        <f>SUM(G70:J70)</f>
        <v>0</v>
      </c>
      <c r="M70" s="893">
        <f t="shared" si="21"/>
        <v>0</v>
      </c>
      <c r="N70" s="1303"/>
    </row>
    <row r="71" spans="2:15" s="1236" customFormat="1" ht="14.1" customHeight="1">
      <c r="B71" s="1313"/>
      <c r="C71" s="1301" t="s">
        <v>737</v>
      </c>
      <c r="D71" s="1301"/>
      <c r="E71" s="2003"/>
      <c r="F71" s="1834"/>
      <c r="G71" s="1834"/>
      <c r="H71" s="1834"/>
      <c r="I71" s="1834"/>
      <c r="J71" s="1834"/>
      <c r="K71" s="805">
        <f t="shared" ref="K71" si="31">SUM(E71:F71)</f>
        <v>0</v>
      </c>
      <c r="L71" s="806">
        <f t="shared" ref="L71" si="32">SUM(G71:J71)</f>
        <v>0</v>
      </c>
      <c r="M71" s="893">
        <f t="shared" si="21"/>
        <v>0</v>
      </c>
      <c r="N71" s="1303"/>
    </row>
    <row r="72" spans="2:15" s="1236" customFormat="1" ht="14.1" customHeight="1" thickBot="1">
      <c r="B72" s="1314"/>
      <c r="C72" s="1307" t="s">
        <v>736</v>
      </c>
      <c r="D72" s="1302"/>
      <c r="E72" s="2004"/>
      <c r="F72" s="1304"/>
      <c r="G72" s="1304"/>
      <c r="H72" s="1304"/>
      <c r="I72" s="1304"/>
      <c r="J72" s="1305"/>
      <c r="K72" s="813">
        <f>SUM(E72:F72)</f>
        <v>0</v>
      </c>
      <c r="L72" s="814">
        <f>SUM(G72:J72)</f>
        <v>0</v>
      </c>
      <c r="M72" s="898">
        <f t="shared" si="21"/>
        <v>0</v>
      </c>
      <c r="N72" s="1306"/>
    </row>
    <row r="73" spans="2:15" ht="22.15" customHeight="1">
      <c r="C73" s="1308" t="s">
        <v>657</v>
      </c>
      <c r="D73" s="2937" t="s">
        <v>679</v>
      </c>
      <c r="E73" s="2937"/>
      <c r="F73" s="2937"/>
      <c r="G73" s="2937"/>
      <c r="H73" s="4"/>
      <c r="I73" s="4"/>
      <c r="J73" s="5"/>
      <c r="K73" s="5"/>
      <c r="L73" s="5"/>
      <c r="M73" s="4"/>
    </row>
    <row r="74" spans="2:15">
      <c r="D74" s="4"/>
      <c r="E74" s="7"/>
      <c r="F74" s="6"/>
      <c r="G74" s="6"/>
      <c r="H74" s="4"/>
      <c r="I74" s="4"/>
      <c r="J74" s="5"/>
      <c r="K74" s="5"/>
      <c r="L74" s="5"/>
      <c r="M74" s="4"/>
    </row>
    <row r="75" spans="2:15">
      <c r="D75" s="4"/>
      <c r="E75" s="6"/>
      <c r="F75" s="6"/>
      <c r="G75" s="6"/>
      <c r="H75" s="4"/>
      <c r="I75" s="4"/>
      <c r="J75" s="5"/>
      <c r="K75" s="5"/>
      <c r="L75" s="5"/>
      <c r="M75" s="4"/>
    </row>
    <row r="76" spans="2:15">
      <c r="D76" s="8"/>
      <c r="E76" s="8"/>
      <c r="F76" s="8"/>
      <c r="G76" s="8"/>
      <c r="H76" s="8"/>
      <c r="I76" s="8"/>
      <c r="J76" s="8"/>
      <c r="K76" s="8"/>
      <c r="L76" s="8"/>
      <c r="M76" s="8"/>
    </row>
  </sheetData>
  <sheetProtection formatRows="0"/>
  <mergeCells count="18">
    <mergeCell ref="D3:L3"/>
    <mergeCell ref="J5:M5"/>
    <mergeCell ref="B6:D12"/>
    <mergeCell ref="E6:J6"/>
    <mergeCell ref="K6:L7"/>
    <mergeCell ref="M6:M12"/>
    <mergeCell ref="E12:J12"/>
    <mergeCell ref="N13:N19"/>
    <mergeCell ref="B21:B31"/>
    <mergeCell ref="B32:B50"/>
    <mergeCell ref="D73:G73"/>
    <mergeCell ref="N6:N12"/>
    <mergeCell ref="E7:J7"/>
    <mergeCell ref="K8:K12"/>
    <mergeCell ref="L8:L12"/>
    <mergeCell ref="E9:F9"/>
    <mergeCell ref="G9:J9"/>
    <mergeCell ref="E10:J10"/>
  </mergeCells>
  <printOptions horizontalCentered="1"/>
  <pageMargins left="0.74803149606299213" right="0.11811023622047245" top="0.51181102362204722" bottom="0.70866141732283472" header="0.51181102362204722" footer="0.51181102362204722"/>
  <pageSetup paperSize="9" scale="72" orientation="portrait" horizontalDpi="4294967293" verticalDpi="4294967293" r:id="rId1"/>
  <headerFooter alignWithMargins="0">
    <oddFooter>&amp;L&amp;7CEA - arkusz organizacyjny na rok szkolny 2022/2023    nr teczki: &amp;F</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2200-000000000000}">
          <x14:formula1>
            <xm:f>słownik!$A$2:$A$148</xm:f>
          </x14:formula1>
          <xm:sqref>D52:D60 D62:D68</xm:sqref>
        </x14:dataValidation>
      </x14:dataValidations>
    </ext>
  </extLs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Arkusz28">
    <tabColor rgb="FFFF0000"/>
    <pageSetUpPr fitToPage="1"/>
  </sheetPr>
  <dimension ref="B1:O72"/>
  <sheetViews>
    <sheetView showGridLines="0" view="pageBreakPreview" zoomScale="90" zoomScaleNormal="100" zoomScaleSheetLayoutView="90" workbookViewId="0">
      <selection activeCell="D52" sqref="D52"/>
    </sheetView>
  </sheetViews>
  <sheetFormatPr defaultColWidth="9.28515625" defaultRowHeight="12.75"/>
  <cols>
    <col min="1" max="1" width="2.85546875" style="3" customWidth="1"/>
    <col min="2" max="2" width="6.42578125" style="3" customWidth="1"/>
    <col min="3" max="3" width="4.42578125" style="3" customWidth="1"/>
    <col min="4" max="4" width="45.42578125" style="3" customWidth="1"/>
    <col min="5" max="8" width="7.5703125" style="3" customWidth="1"/>
    <col min="9" max="9" width="8.7109375" style="3" customWidth="1"/>
    <col min="10" max="10" width="8.5703125" style="3" customWidth="1"/>
    <col min="11" max="11" width="12.28515625" style="3" customWidth="1"/>
    <col min="12" max="12" width="5.42578125" style="3" customWidth="1"/>
    <col min="13" max="16384" width="9.28515625" style="3"/>
  </cols>
  <sheetData>
    <row r="1" spans="2:15" ht="32.25" customHeight="1">
      <c r="B1" s="1728"/>
      <c r="C1" s="1728"/>
      <c r="D1" s="1768"/>
      <c r="E1" s="1768"/>
      <c r="F1" s="1768"/>
      <c r="G1" s="1768"/>
      <c r="H1" s="1768"/>
      <c r="I1" s="1768"/>
      <c r="J1" s="1768"/>
      <c r="K1" s="1768"/>
    </row>
    <row r="2" spans="2:15" s="1236" customFormat="1" ht="18">
      <c r="B2" s="235"/>
      <c r="C2" s="235"/>
      <c r="D2" s="236" t="str">
        <f>wizyt!C3</f>
        <v>??</v>
      </c>
      <c r="E2" s="237"/>
      <c r="F2" s="237"/>
      <c r="G2" s="237"/>
      <c r="H2" s="237"/>
      <c r="I2" s="237"/>
      <c r="J2" s="237"/>
      <c r="K2" s="1110"/>
    </row>
    <row r="3" spans="2:15" s="1236" customFormat="1" ht="20.25">
      <c r="B3" s="1110"/>
      <c r="C3" s="1110"/>
      <c r="D3" s="2823" t="s">
        <v>112</v>
      </c>
      <c r="E3" s="2823"/>
      <c r="F3" s="2823"/>
      <c r="G3" s="2823"/>
      <c r="H3" s="2022" t="str">
        <f>wizyt!H3</f>
        <v>2022/2023</v>
      </c>
      <c r="I3" s="2022"/>
      <c r="J3" s="295"/>
      <c r="K3" s="1110"/>
    </row>
    <row r="4" spans="2:15" s="1236" customFormat="1" ht="18.75" customHeight="1">
      <c r="B4" s="1174" t="s">
        <v>820</v>
      </c>
      <c r="C4" s="241"/>
      <c r="D4" s="1109"/>
      <c r="E4" s="1109" t="s">
        <v>520</v>
      </c>
      <c r="F4" s="1109"/>
      <c r="G4" s="1109"/>
      <c r="I4" s="1109"/>
      <c r="J4" s="923"/>
      <c r="K4" s="1110"/>
    </row>
    <row r="5" spans="2:15" s="1236" customFormat="1" ht="27" customHeight="1" thickBot="1">
      <c r="B5" s="1237" t="s">
        <v>669</v>
      </c>
      <c r="C5" s="574"/>
      <c r="D5" s="242"/>
      <c r="E5" s="244"/>
      <c r="F5" s="243"/>
      <c r="G5" s="243"/>
      <c r="H5" s="2956"/>
      <c r="I5" s="2956"/>
      <c r="J5" s="2956"/>
      <c r="K5" s="1110"/>
    </row>
    <row r="6" spans="2:15" s="1236" customFormat="1" ht="12.75" customHeight="1">
      <c r="B6" s="2887" t="s">
        <v>226</v>
      </c>
      <c r="C6" s="2888"/>
      <c r="D6" s="2888"/>
      <c r="E6" s="2959" t="s">
        <v>287</v>
      </c>
      <c r="F6" s="2960"/>
      <c r="G6" s="2960"/>
      <c r="H6" s="2961"/>
      <c r="I6" s="2966" t="s">
        <v>239</v>
      </c>
      <c r="J6" s="3011" t="s">
        <v>74</v>
      </c>
    </row>
    <row r="7" spans="2:15" s="1236" customFormat="1" ht="12.75" customHeight="1">
      <c r="B7" s="3013"/>
      <c r="C7" s="2890"/>
      <c r="D7" s="2890"/>
      <c r="E7" s="3014" t="s">
        <v>730</v>
      </c>
      <c r="F7" s="3015"/>
      <c r="G7" s="3015"/>
      <c r="H7" s="3016"/>
      <c r="I7" s="2967"/>
      <c r="J7" s="2939"/>
      <c r="O7" s="1299"/>
    </row>
    <row r="8" spans="2:15" s="1236" customFormat="1" ht="12.75" customHeight="1">
      <c r="B8" s="3013"/>
      <c r="C8" s="2890"/>
      <c r="D8" s="2890"/>
      <c r="E8" s="2024" t="s">
        <v>4</v>
      </c>
      <c r="F8" s="2024" t="s">
        <v>5</v>
      </c>
      <c r="G8" s="2024" t="s">
        <v>6</v>
      </c>
      <c r="H8" s="2025" t="s">
        <v>8</v>
      </c>
      <c r="I8" s="2967"/>
      <c r="J8" s="2939"/>
    </row>
    <row r="9" spans="2:15" s="1236" customFormat="1" ht="12.75" customHeight="1">
      <c r="B9" s="3013"/>
      <c r="C9" s="2890"/>
      <c r="D9" s="2890"/>
      <c r="E9" s="2990" t="s">
        <v>209</v>
      </c>
      <c r="F9" s="2991"/>
      <c r="G9" s="2991"/>
      <c r="H9" s="2992"/>
      <c r="I9" s="2967"/>
      <c r="J9" s="2939"/>
    </row>
    <row r="10" spans="2:15" s="1236" customFormat="1" ht="12.75" customHeight="1">
      <c r="B10" s="3013"/>
      <c r="C10" s="2890"/>
      <c r="D10" s="2890"/>
      <c r="E10" s="3009" t="s">
        <v>52</v>
      </c>
      <c r="F10" s="2846"/>
      <c r="G10" s="2846"/>
      <c r="H10" s="2949"/>
      <c r="I10" s="2967"/>
      <c r="J10" s="2939"/>
    </row>
    <row r="11" spans="2:15" s="1236" customFormat="1" ht="12.75" customHeight="1">
      <c r="B11" s="3013"/>
      <c r="C11" s="2890"/>
      <c r="D11" s="2890"/>
      <c r="E11" s="2026">
        <f>'kalendarz  A'!$F$30</f>
        <v>24</v>
      </c>
      <c r="F11" s="2026">
        <f>'kalendarz  A'!$F$30</f>
        <v>24</v>
      </c>
      <c r="G11" s="2026">
        <f>'kalendarz  A'!$F$30</f>
        <v>24</v>
      </c>
      <c r="H11" s="2026">
        <f>'kalendarz  A'!$F$31</f>
        <v>9</v>
      </c>
      <c r="I11" s="2967"/>
      <c r="J11" s="2939"/>
    </row>
    <row r="12" spans="2:15" s="1236" customFormat="1" ht="16.5" customHeight="1" thickBot="1">
      <c r="B12" s="2891"/>
      <c r="C12" s="2958"/>
      <c r="D12" s="2958"/>
      <c r="E12" s="2993" t="s">
        <v>53</v>
      </c>
      <c r="F12" s="2951"/>
      <c r="G12" s="2951"/>
      <c r="H12" s="2952"/>
      <c r="I12" s="2968"/>
      <c r="J12" s="2940"/>
    </row>
    <row r="13" spans="2:15" s="1236" customFormat="1" ht="27" customHeight="1" thickBot="1">
      <c r="B13" s="1238"/>
      <c r="C13" s="1239"/>
      <c r="D13" s="1992" t="s">
        <v>210</v>
      </c>
      <c r="E13" s="844">
        <f>SUM(E17:E19)+E14</f>
        <v>35</v>
      </c>
      <c r="F13" s="844">
        <f t="shared" ref="F13:H13" si="0">SUM(F17:F19)+F14</f>
        <v>29</v>
      </c>
      <c r="G13" s="844">
        <f t="shared" si="0"/>
        <v>27</v>
      </c>
      <c r="H13" s="844">
        <f t="shared" si="0"/>
        <v>22</v>
      </c>
      <c r="I13" s="845">
        <f t="shared" ref="I13:I19" si="1">SUM(E13:H13)</f>
        <v>113</v>
      </c>
      <c r="J13" s="2953"/>
      <c r="K13" s="1234"/>
    </row>
    <row r="14" spans="2:15" s="1236" customFormat="1" ht="14.25" customHeight="1">
      <c r="B14" s="2075"/>
      <c r="C14" s="775"/>
      <c r="D14" s="1370" t="s">
        <v>743</v>
      </c>
      <c r="E14" s="1188">
        <f t="shared" ref="E14:H14" si="2">SUM(E15:E16)</f>
        <v>35</v>
      </c>
      <c r="F14" s="1188">
        <f t="shared" si="2"/>
        <v>29</v>
      </c>
      <c r="G14" s="2071">
        <f t="shared" si="2"/>
        <v>27</v>
      </c>
      <c r="H14" s="1188">
        <f t="shared" si="2"/>
        <v>22</v>
      </c>
      <c r="I14" s="892">
        <f t="shared" si="1"/>
        <v>113</v>
      </c>
      <c r="J14" s="2954"/>
      <c r="K14" s="1234"/>
    </row>
    <row r="15" spans="2:15" s="1236" customFormat="1" ht="14.25" customHeight="1">
      <c r="B15" s="2075"/>
      <c r="C15" s="775"/>
      <c r="D15" s="1370" t="s">
        <v>680</v>
      </c>
      <c r="E15" s="1188">
        <f>SUM(E21:E29)</f>
        <v>0</v>
      </c>
      <c r="F15" s="1188">
        <f>SUM(F21:F29)</f>
        <v>0</v>
      </c>
      <c r="G15" s="2071">
        <f>SUM(G21:G29)</f>
        <v>0</v>
      </c>
      <c r="H15" s="1188">
        <f>SUM(H21:H29)</f>
        <v>0</v>
      </c>
      <c r="I15" s="892">
        <f t="shared" si="1"/>
        <v>0</v>
      </c>
      <c r="J15" s="2954"/>
      <c r="K15" s="1234"/>
    </row>
    <row r="16" spans="2:15" s="1236" customFormat="1" ht="14.25" customHeight="1">
      <c r="B16" s="2075"/>
      <c r="C16" s="775"/>
      <c r="D16" s="1370" t="s">
        <v>681</v>
      </c>
      <c r="E16" s="1188">
        <f>SUM(E30:E46)</f>
        <v>35</v>
      </c>
      <c r="F16" s="1188">
        <f>SUM(F30:F46)</f>
        <v>29</v>
      </c>
      <c r="G16" s="2071">
        <f>SUM(G30:G46)</f>
        <v>27</v>
      </c>
      <c r="H16" s="1188">
        <f>SUM(H30:H46)</f>
        <v>22</v>
      </c>
      <c r="I16" s="892">
        <f t="shared" si="1"/>
        <v>113</v>
      </c>
      <c r="J16" s="2954"/>
      <c r="K16" s="1234"/>
    </row>
    <row r="17" spans="2:11" s="1236" customFormat="1" ht="14.25" customHeight="1">
      <c r="B17" s="2075"/>
      <c r="C17" s="775"/>
      <c r="D17" s="1370" t="s">
        <v>710</v>
      </c>
      <c r="E17" s="1188">
        <f>E47</f>
        <v>0</v>
      </c>
      <c r="F17" s="1187">
        <f>F47</f>
        <v>0</v>
      </c>
      <c r="G17" s="2072">
        <f>G47</f>
        <v>0</v>
      </c>
      <c r="H17" s="1188">
        <f>H47</f>
        <v>0</v>
      </c>
      <c r="I17" s="892">
        <f t="shared" si="1"/>
        <v>0</v>
      </c>
      <c r="J17" s="2954"/>
      <c r="K17" s="1234"/>
    </row>
    <row r="18" spans="2:11" s="1236" customFormat="1" ht="14.25" customHeight="1">
      <c r="B18" s="2075"/>
      <c r="C18" s="775"/>
      <c r="D18" s="1370" t="s">
        <v>682</v>
      </c>
      <c r="E18" s="1188">
        <f>E57</f>
        <v>0</v>
      </c>
      <c r="F18" s="1187">
        <f>F57</f>
        <v>0</v>
      </c>
      <c r="G18" s="2072">
        <f t="shared" ref="G18:H18" si="3">G57</f>
        <v>0</v>
      </c>
      <c r="H18" s="1188">
        <f t="shared" si="3"/>
        <v>0</v>
      </c>
      <c r="I18" s="892">
        <f t="shared" si="1"/>
        <v>0</v>
      </c>
      <c r="J18" s="2954"/>
      <c r="K18" s="1234"/>
    </row>
    <row r="19" spans="2:11" s="1236" customFormat="1" ht="13.5" customHeight="1" thickBot="1">
      <c r="B19" s="2075"/>
      <c r="C19" s="775"/>
      <c r="D19" s="426" t="s">
        <v>738</v>
      </c>
      <c r="E19" s="2077">
        <f t="shared" ref="E19:H19" si="4">SUM(E65:E68)</f>
        <v>0</v>
      </c>
      <c r="F19" s="2077">
        <f t="shared" si="4"/>
        <v>0</v>
      </c>
      <c r="G19" s="2077">
        <f t="shared" si="4"/>
        <v>0</v>
      </c>
      <c r="H19" s="2077">
        <f t="shared" si="4"/>
        <v>0</v>
      </c>
      <c r="I19" s="892">
        <f t="shared" si="1"/>
        <v>0</v>
      </c>
      <c r="J19" s="3012"/>
      <c r="K19" s="1234"/>
    </row>
    <row r="20" spans="2:11" s="1236" customFormat="1" ht="19.5" customHeight="1">
      <c r="B20" s="1382"/>
      <c r="C20" s="1383" t="s">
        <v>658</v>
      </c>
      <c r="D20" s="1383"/>
      <c r="E20" s="1384"/>
      <c r="F20" s="1384"/>
      <c r="G20" s="1384"/>
      <c r="H20" s="1384"/>
      <c r="I20" s="1384"/>
      <c r="J20" s="1386"/>
      <c r="K20" s="1234"/>
    </row>
    <row r="21" spans="2:11" s="1225" customFormat="1" ht="14.1" customHeight="1">
      <c r="B21" s="2933" t="s">
        <v>734</v>
      </c>
      <c r="C21" s="779">
        <v>1</v>
      </c>
      <c r="D21" s="1232" t="s">
        <v>320</v>
      </c>
      <c r="E21" s="817"/>
      <c r="F21" s="925"/>
      <c r="G21" s="816"/>
      <c r="H21" s="1271"/>
      <c r="I21" s="1406">
        <f>SUM(E21:H21)</f>
        <v>0</v>
      </c>
      <c r="J21" s="1240"/>
      <c r="K21" s="1234"/>
    </row>
    <row r="22" spans="2:11" s="1225" customFormat="1" ht="14.1" customHeight="1">
      <c r="B22" s="2936"/>
      <c r="C22" s="778">
        <v>2</v>
      </c>
      <c r="D22" s="1189" t="s">
        <v>542</v>
      </c>
      <c r="E22" s="821"/>
      <c r="F22" s="926"/>
      <c r="G22" s="820"/>
      <c r="H22" s="825"/>
      <c r="I22" s="1406">
        <f t="shared" ref="I22:I46" si="5">SUM(E22:H22)</f>
        <v>0</v>
      </c>
      <c r="J22" s="1241"/>
      <c r="K22" s="1234"/>
    </row>
    <row r="23" spans="2:11" s="1225" customFormat="1" ht="14.1" customHeight="1">
      <c r="B23" s="2936"/>
      <c r="C23" s="778">
        <v>3</v>
      </c>
      <c r="D23" s="1189" t="s">
        <v>282</v>
      </c>
      <c r="E23" s="821"/>
      <c r="F23" s="926"/>
      <c r="G23" s="820"/>
      <c r="H23" s="822"/>
      <c r="I23" s="1406">
        <f t="shared" si="5"/>
        <v>0</v>
      </c>
      <c r="J23" s="1241"/>
      <c r="K23" s="1234"/>
    </row>
    <row r="24" spans="2:11" s="1225" customFormat="1" ht="14.1" customHeight="1">
      <c r="B24" s="2936"/>
      <c r="C24" s="778">
        <v>4</v>
      </c>
      <c r="D24" s="1189" t="s">
        <v>670</v>
      </c>
      <c r="E24" s="821"/>
      <c r="F24" s="926"/>
      <c r="G24" s="820"/>
      <c r="H24" s="822"/>
      <c r="I24" s="1406">
        <f t="shared" si="5"/>
        <v>0</v>
      </c>
      <c r="J24" s="1241"/>
      <c r="K24" s="1234"/>
    </row>
    <row r="25" spans="2:11" s="1225" customFormat="1" ht="14.1" customHeight="1">
      <c r="B25" s="2936"/>
      <c r="C25" s="778">
        <v>5</v>
      </c>
      <c r="D25" s="1189" t="s">
        <v>277</v>
      </c>
      <c r="E25" s="821"/>
      <c r="F25" s="926"/>
      <c r="G25" s="820"/>
      <c r="H25" s="822"/>
      <c r="I25" s="1406">
        <f t="shared" si="5"/>
        <v>0</v>
      </c>
      <c r="J25" s="1241"/>
      <c r="K25" s="1234"/>
    </row>
    <row r="26" spans="2:11" s="1225" customFormat="1" ht="14.1" customHeight="1">
      <c r="B26" s="2936"/>
      <c r="C26" s="778">
        <v>6</v>
      </c>
      <c r="D26" s="1189" t="s">
        <v>285</v>
      </c>
      <c r="E26" s="821"/>
      <c r="F26" s="926"/>
      <c r="G26" s="820"/>
      <c r="H26" s="822"/>
      <c r="I26" s="1406">
        <f t="shared" si="5"/>
        <v>0</v>
      </c>
      <c r="J26" s="1241"/>
      <c r="K26" s="1234"/>
    </row>
    <row r="27" spans="2:11" s="1225" customFormat="1" ht="14.1" customHeight="1">
      <c r="B27" s="2936"/>
      <c r="C27" s="778">
        <v>7</v>
      </c>
      <c r="D27" s="1189" t="s">
        <v>272</v>
      </c>
      <c r="E27" s="821"/>
      <c r="F27" s="926"/>
      <c r="G27" s="820"/>
      <c r="H27" s="822"/>
      <c r="I27" s="1406">
        <f t="shared" si="5"/>
        <v>0</v>
      </c>
      <c r="J27" s="1241"/>
      <c r="K27" s="1234"/>
    </row>
    <row r="28" spans="2:11" s="1225" customFormat="1" ht="14.1" customHeight="1">
      <c r="B28" s="2936"/>
      <c r="C28" s="778">
        <v>8</v>
      </c>
      <c r="D28" s="1189" t="s">
        <v>478</v>
      </c>
      <c r="E28" s="821"/>
      <c r="F28" s="926"/>
      <c r="G28" s="820"/>
      <c r="H28" s="822"/>
      <c r="I28" s="1406">
        <f t="shared" si="5"/>
        <v>0</v>
      </c>
      <c r="J28" s="1241"/>
      <c r="K28" s="1234"/>
    </row>
    <row r="29" spans="2:11" s="1225" customFormat="1" ht="14.1" customHeight="1">
      <c r="B29" s="3010"/>
      <c r="C29" s="1326">
        <v>9</v>
      </c>
      <c r="D29" s="1327" t="s">
        <v>274</v>
      </c>
      <c r="E29" s="831"/>
      <c r="F29" s="1101"/>
      <c r="G29" s="887"/>
      <c r="H29" s="922"/>
      <c r="I29" s="1406">
        <f t="shared" si="5"/>
        <v>0</v>
      </c>
      <c r="J29" s="1244"/>
      <c r="K29" s="1234"/>
    </row>
    <row r="30" spans="2:11" s="1225" customFormat="1" ht="14.1" customHeight="1">
      <c r="B30" s="2933" t="s">
        <v>733</v>
      </c>
      <c r="C30" s="1328">
        <v>1</v>
      </c>
      <c r="D30" s="1329" t="s">
        <v>62</v>
      </c>
      <c r="E30" s="817">
        <v>4</v>
      </c>
      <c r="F30" s="925">
        <v>4</v>
      </c>
      <c r="G30" s="816">
        <v>4</v>
      </c>
      <c r="H30" s="1271">
        <v>4</v>
      </c>
      <c r="I30" s="1406">
        <f t="shared" si="5"/>
        <v>16</v>
      </c>
      <c r="J30" s="1240"/>
      <c r="K30" s="1234"/>
    </row>
    <row r="31" spans="2:11" s="1225" customFormat="1" ht="14.1" customHeight="1">
      <c r="B31" s="2936"/>
      <c r="C31" s="776">
        <v>2</v>
      </c>
      <c r="D31" s="396" t="s">
        <v>677</v>
      </c>
      <c r="E31" s="827">
        <v>3</v>
      </c>
      <c r="F31" s="928">
        <v>3</v>
      </c>
      <c r="G31" s="826">
        <v>3</v>
      </c>
      <c r="H31" s="825">
        <v>3</v>
      </c>
      <c r="I31" s="1406">
        <f t="shared" si="5"/>
        <v>12</v>
      </c>
      <c r="J31" s="1242"/>
      <c r="K31" s="1234"/>
    </row>
    <row r="32" spans="2:11" s="1225" customFormat="1" ht="14.1" customHeight="1">
      <c r="B32" s="2936"/>
      <c r="C32" s="777">
        <v>3</v>
      </c>
      <c r="D32" s="396" t="s">
        <v>678</v>
      </c>
      <c r="E32" s="827">
        <v>2</v>
      </c>
      <c r="F32" s="928">
        <v>2</v>
      </c>
      <c r="G32" s="826">
        <v>2</v>
      </c>
      <c r="H32" s="825">
        <v>2</v>
      </c>
      <c r="I32" s="1406">
        <f t="shared" si="5"/>
        <v>8</v>
      </c>
      <c r="J32" s="1242"/>
      <c r="K32" s="1234"/>
    </row>
    <row r="33" spans="2:11" s="1225" customFormat="1" ht="14.1" customHeight="1">
      <c r="B33" s="2936"/>
      <c r="C33" s="776">
        <v>4</v>
      </c>
      <c r="D33" s="398" t="s">
        <v>1013</v>
      </c>
      <c r="E33" s="831">
        <v>1</v>
      </c>
      <c r="F33" s="1101"/>
      <c r="G33" s="887"/>
      <c r="H33" s="922"/>
      <c r="I33" s="1406">
        <f t="shared" si="5"/>
        <v>1</v>
      </c>
      <c r="J33" s="1242"/>
      <c r="K33" s="1234"/>
    </row>
    <row r="34" spans="2:11" s="1225" customFormat="1" ht="14.1" customHeight="1">
      <c r="B34" s="2936"/>
      <c r="C34" s="777">
        <v>5</v>
      </c>
      <c r="D34" s="398" t="s">
        <v>60</v>
      </c>
      <c r="E34" s="827">
        <v>2</v>
      </c>
      <c r="F34" s="928">
        <v>2</v>
      </c>
      <c r="G34" s="826">
        <v>2</v>
      </c>
      <c r="H34" s="825">
        <v>1</v>
      </c>
      <c r="I34" s="1406">
        <f t="shared" si="5"/>
        <v>7</v>
      </c>
      <c r="J34" s="1242"/>
      <c r="K34" s="1234"/>
    </row>
    <row r="35" spans="2:11" s="1225" customFormat="1" ht="14.1" customHeight="1">
      <c r="B35" s="2936"/>
      <c r="C35" s="776">
        <v>6</v>
      </c>
      <c r="D35" s="1100" t="s">
        <v>967</v>
      </c>
      <c r="E35" s="827">
        <v>2</v>
      </c>
      <c r="F35" s="928">
        <v>1</v>
      </c>
      <c r="G35" s="826"/>
      <c r="H35" s="825"/>
      <c r="I35" s="1406">
        <f t="shared" si="5"/>
        <v>3</v>
      </c>
      <c r="J35" s="1242"/>
      <c r="K35" s="1234"/>
    </row>
    <row r="36" spans="2:11" s="1225" customFormat="1" ht="14.1" customHeight="1">
      <c r="B36" s="2936"/>
      <c r="C36" s="777">
        <v>7</v>
      </c>
      <c r="D36" s="885" t="s">
        <v>59</v>
      </c>
      <c r="E36" s="827">
        <v>3</v>
      </c>
      <c r="F36" s="928">
        <v>4</v>
      </c>
      <c r="G36" s="826">
        <v>3</v>
      </c>
      <c r="H36" s="825">
        <v>4</v>
      </c>
      <c r="I36" s="1406">
        <f t="shared" si="5"/>
        <v>14</v>
      </c>
      <c r="J36" s="1242"/>
      <c r="K36" s="1234"/>
    </row>
    <row r="37" spans="2:11" s="1225" customFormat="1" ht="14.1" customHeight="1">
      <c r="B37" s="2936"/>
      <c r="C37" s="776">
        <v>8</v>
      </c>
      <c r="D37" s="398" t="s">
        <v>473</v>
      </c>
      <c r="E37" s="827">
        <v>2</v>
      </c>
      <c r="F37" s="928">
        <v>1</v>
      </c>
      <c r="G37" s="826">
        <v>1</v>
      </c>
      <c r="H37" s="825"/>
      <c r="I37" s="1406">
        <f t="shared" si="5"/>
        <v>4</v>
      </c>
      <c r="J37" s="1242"/>
      <c r="K37" s="1234"/>
    </row>
    <row r="38" spans="2:11" s="1225" customFormat="1" ht="14.1" customHeight="1">
      <c r="B38" s="2936"/>
      <c r="C38" s="777">
        <v>9</v>
      </c>
      <c r="D38" s="398" t="s">
        <v>67</v>
      </c>
      <c r="E38" s="827">
        <v>2</v>
      </c>
      <c r="F38" s="928">
        <v>1</v>
      </c>
      <c r="G38" s="826">
        <v>1</v>
      </c>
      <c r="H38" s="825"/>
      <c r="I38" s="1406">
        <f t="shared" si="5"/>
        <v>4</v>
      </c>
      <c r="J38" s="1242"/>
      <c r="K38" s="1234"/>
    </row>
    <row r="39" spans="2:11" s="1225" customFormat="1" ht="14.1" customHeight="1">
      <c r="B39" s="2936"/>
      <c r="C39" s="776">
        <v>10</v>
      </c>
      <c r="D39" s="398" t="s">
        <v>61</v>
      </c>
      <c r="E39" s="827">
        <v>2</v>
      </c>
      <c r="F39" s="928">
        <v>1</v>
      </c>
      <c r="G39" s="826">
        <v>1</v>
      </c>
      <c r="H39" s="825"/>
      <c r="I39" s="1406">
        <f t="shared" si="5"/>
        <v>4</v>
      </c>
      <c r="J39" s="1242"/>
      <c r="K39" s="1234"/>
    </row>
    <row r="40" spans="2:11" s="1225" customFormat="1" ht="14.1" customHeight="1">
      <c r="B40" s="2936"/>
      <c r="C40" s="777">
        <v>11</v>
      </c>
      <c r="D40" s="398" t="s">
        <v>143</v>
      </c>
      <c r="E40" s="827">
        <v>2</v>
      </c>
      <c r="F40" s="928">
        <v>1</v>
      </c>
      <c r="G40" s="826">
        <v>1</v>
      </c>
      <c r="H40" s="825"/>
      <c r="I40" s="1406">
        <f t="shared" si="5"/>
        <v>4</v>
      </c>
      <c r="J40" s="1242"/>
      <c r="K40" s="1234"/>
    </row>
    <row r="41" spans="2:11" s="1225" customFormat="1" ht="14.1" customHeight="1">
      <c r="B41" s="2936"/>
      <c r="C41" s="776">
        <v>12</v>
      </c>
      <c r="D41" s="398" t="s">
        <v>116</v>
      </c>
      <c r="E41" s="827">
        <v>1</v>
      </c>
      <c r="F41" s="928"/>
      <c r="G41" s="826"/>
      <c r="H41" s="825"/>
      <c r="I41" s="1406">
        <f t="shared" si="5"/>
        <v>1</v>
      </c>
      <c r="J41" s="1242"/>
      <c r="K41" s="1234"/>
    </row>
    <row r="42" spans="2:11" s="1225" customFormat="1" ht="14.1" customHeight="1">
      <c r="B42" s="2936"/>
      <c r="C42" s="777">
        <v>13</v>
      </c>
      <c r="D42" s="398" t="s">
        <v>64</v>
      </c>
      <c r="E42" s="827">
        <v>3</v>
      </c>
      <c r="F42" s="928">
        <v>3</v>
      </c>
      <c r="G42" s="826">
        <v>3</v>
      </c>
      <c r="H42" s="825">
        <v>3</v>
      </c>
      <c r="I42" s="1406">
        <f t="shared" si="5"/>
        <v>12</v>
      </c>
      <c r="J42" s="1242"/>
      <c r="K42" s="1234"/>
    </row>
    <row r="43" spans="2:11" s="1225" customFormat="1" ht="14.1" customHeight="1">
      <c r="B43" s="2936"/>
      <c r="C43" s="776">
        <v>14</v>
      </c>
      <c r="D43" s="398" t="s">
        <v>140</v>
      </c>
      <c r="E43" s="827">
        <v>1</v>
      </c>
      <c r="F43" s="928">
        <v>1</v>
      </c>
      <c r="G43" s="826">
        <v>1</v>
      </c>
      <c r="H43" s="825"/>
      <c r="I43" s="1406">
        <f t="shared" si="5"/>
        <v>3</v>
      </c>
      <c r="J43" s="1242"/>
      <c r="K43" s="1234"/>
    </row>
    <row r="44" spans="2:11" s="1225" customFormat="1" ht="14.1" customHeight="1">
      <c r="B44" s="2936"/>
      <c r="C44" s="777">
        <v>15</v>
      </c>
      <c r="D44" s="1100" t="s">
        <v>65</v>
      </c>
      <c r="E44" s="827">
        <v>1</v>
      </c>
      <c r="F44" s="928">
        <v>1</v>
      </c>
      <c r="G44" s="826"/>
      <c r="H44" s="825"/>
      <c r="I44" s="1406">
        <f t="shared" si="5"/>
        <v>2</v>
      </c>
      <c r="J44" s="1242"/>
      <c r="K44" s="1234"/>
    </row>
    <row r="45" spans="2:11" s="1225" customFormat="1" ht="14.1" customHeight="1">
      <c r="B45" s="2936"/>
      <c r="C45" s="783">
        <v>16</v>
      </c>
      <c r="D45" s="886" t="s">
        <v>556</v>
      </c>
      <c r="E45" s="831">
        <v>1</v>
      </c>
      <c r="F45" s="1101">
        <v>1</v>
      </c>
      <c r="G45" s="887">
        <v>1</v>
      </c>
      <c r="H45" s="922">
        <v>1</v>
      </c>
      <c r="I45" s="1406">
        <f t="shared" si="5"/>
        <v>4</v>
      </c>
      <c r="J45" s="1244"/>
      <c r="K45" s="1234"/>
    </row>
    <row r="46" spans="2:11" s="1225" customFormat="1" ht="19.350000000000001" customHeight="1" thickBot="1">
      <c r="B46" s="2936"/>
      <c r="C46" s="1331" t="s">
        <v>739</v>
      </c>
      <c r="D46" s="1332"/>
      <c r="E46" s="1333">
        <v>3</v>
      </c>
      <c r="F46" s="927">
        <v>3</v>
      </c>
      <c r="G46" s="913">
        <v>4</v>
      </c>
      <c r="H46" s="912">
        <v>4</v>
      </c>
      <c r="I46" s="1406">
        <f t="shared" si="5"/>
        <v>14</v>
      </c>
      <c r="J46" s="1243"/>
      <c r="K46" s="1234"/>
    </row>
    <row r="47" spans="2:11" s="1236" customFormat="1" ht="19.5" customHeight="1" thickTop="1">
      <c r="B47" s="1387"/>
      <c r="C47" s="1388" t="s">
        <v>709</v>
      </c>
      <c r="D47" s="1389"/>
      <c r="E47" s="1390">
        <f t="shared" ref="E47:H47" si="6">SUM(E48:E56)</f>
        <v>0</v>
      </c>
      <c r="F47" s="1390">
        <f t="shared" si="6"/>
        <v>0</v>
      </c>
      <c r="G47" s="1551">
        <f t="shared" si="6"/>
        <v>0</v>
      </c>
      <c r="H47" s="1390">
        <f t="shared" si="6"/>
        <v>0</v>
      </c>
      <c r="I47" s="1553">
        <f>SUM(E47:H47)</f>
        <v>0</v>
      </c>
      <c r="J47" s="1391"/>
      <c r="K47" s="1234"/>
    </row>
    <row r="48" spans="2:11" s="1236" customFormat="1" ht="14.1" customHeight="1">
      <c r="B48" s="789"/>
      <c r="C48" s="1184">
        <v>1</v>
      </c>
      <c r="D48" s="794"/>
      <c r="E48" s="821"/>
      <c r="F48" s="926"/>
      <c r="G48" s="820"/>
      <c r="H48" s="822"/>
      <c r="I48" s="894">
        <f>SUM(E48:H48)</f>
        <v>0</v>
      </c>
      <c r="J48" s="861"/>
      <c r="K48" s="1234"/>
    </row>
    <row r="49" spans="2:11" s="1236" customFormat="1" ht="14.1" customHeight="1">
      <c r="B49" s="789"/>
      <c r="C49" s="1184">
        <v>2</v>
      </c>
      <c r="D49" s="794"/>
      <c r="E49" s="821"/>
      <c r="F49" s="926"/>
      <c r="G49" s="820"/>
      <c r="H49" s="822"/>
      <c r="I49" s="894">
        <f t="shared" ref="I49:I56" si="7">SUM(E49:H49)</f>
        <v>0</v>
      </c>
      <c r="J49" s="861"/>
      <c r="K49" s="1234"/>
    </row>
    <row r="50" spans="2:11" s="1236" customFormat="1" ht="14.1" customHeight="1">
      <c r="B50" s="789"/>
      <c r="C50" s="1184">
        <v>3</v>
      </c>
      <c r="D50" s="794"/>
      <c r="E50" s="821"/>
      <c r="F50" s="926"/>
      <c r="G50" s="820"/>
      <c r="H50" s="822"/>
      <c r="I50" s="894">
        <f t="shared" si="7"/>
        <v>0</v>
      </c>
      <c r="J50" s="861"/>
      <c r="K50" s="1234"/>
    </row>
    <row r="51" spans="2:11" s="1236" customFormat="1" ht="14.1" customHeight="1">
      <c r="B51" s="789"/>
      <c r="C51" s="1184">
        <v>4</v>
      </c>
      <c r="D51" s="794"/>
      <c r="E51" s="821"/>
      <c r="F51" s="926"/>
      <c r="G51" s="820"/>
      <c r="H51" s="822"/>
      <c r="I51" s="894">
        <f t="shared" si="7"/>
        <v>0</v>
      </c>
      <c r="J51" s="861"/>
      <c r="K51" s="1234"/>
    </row>
    <row r="52" spans="2:11" s="1236" customFormat="1" ht="14.1" customHeight="1">
      <c r="B52" s="789"/>
      <c r="C52" s="1184">
        <v>5</v>
      </c>
      <c r="D52" s="794"/>
      <c r="E52" s="821"/>
      <c r="F52" s="926"/>
      <c r="G52" s="820"/>
      <c r="H52" s="822"/>
      <c r="I52" s="894">
        <f t="shared" si="7"/>
        <v>0</v>
      </c>
      <c r="J52" s="861"/>
      <c r="K52" s="1234"/>
    </row>
    <row r="53" spans="2:11" s="1236" customFormat="1" ht="14.1" customHeight="1">
      <c r="B53" s="789"/>
      <c r="C53" s="1184">
        <v>6</v>
      </c>
      <c r="D53" s="794"/>
      <c r="E53" s="821"/>
      <c r="F53" s="926"/>
      <c r="G53" s="820"/>
      <c r="H53" s="822"/>
      <c r="I53" s="894">
        <f t="shared" si="7"/>
        <v>0</v>
      </c>
      <c r="J53" s="861"/>
      <c r="K53" s="1234"/>
    </row>
    <row r="54" spans="2:11" s="1236" customFormat="1" ht="14.1" customHeight="1">
      <c r="B54" s="780"/>
      <c r="C54" s="778">
        <v>7</v>
      </c>
      <c r="D54" s="795"/>
      <c r="E54" s="827"/>
      <c r="F54" s="928"/>
      <c r="G54" s="826"/>
      <c r="H54" s="825"/>
      <c r="I54" s="894">
        <f t="shared" si="7"/>
        <v>0</v>
      </c>
      <c r="J54" s="231"/>
      <c r="K54" s="1234"/>
    </row>
    <row r="55" spans="2:11" s="1236" customFormat="1" ht="14.1" customHeight="1">
      <c r="B55" s="780"/>
      <c r="C55" s="778">
        <v>8</v>
      </c>
      <c r="D55" s="795"/>
      <c r="E55" s="827"/>
      <c r="F55" s="928"/>
      <c r="G55" s="826"/>
      <c r="H55" s="825"/>
      <c r="I55" s="894">
        <f t="shared" si="7"/>
        <v>0</v>
      </c>
      <c r="J55" s="231"/>
      <c r="K55" s="1234"/>
    </row>
    <row r="56" spans="2:11" s="1236" customFormat="1" ht="14.1" customHeight="1" thickBot="1">
      <c r="B56" s="910"/>
      <c r="C56" s="1185">
        <v>9</v>
      </c>
      <c r="D56" s="1186"/>
      <c r="E56" s="1111"/>
      <c r="F56" s="1143"/>
      <c r="G56" s="852"/>
      <c r="H56" s="1112"/>
      <c r="I56" s="894">
        <f t="shared" si="7"/>
        <v>0</v>
      </c>
      <c r="J56" s="1167"/>
      <c r="K56" s="1234"/>
    </row>
    <row r="57" spans="2:11" s="1236" customFormat="1" ht="19.350000000000001" customHeight="1" thickTop="1">
      <c r="B57" s="1392"/>
      <c r="C57" s="1393" t="s">
        <v>554</v>
      </c>
      <c r="D57" s="1392"/>
      <c r="E57" s="1394">
        <f t="shared" ref="E57:H57" si="8">SUM(E58:E64)</f>
        <v>0</v>
      </c>
      <c r="F57" s="1396">
        <f t="shared" si="8"/>
        <v>0</v>
      </c>
      <c r="G57" s="1395">
        <f t="shared" si="8"/>
        <v>0</v>
      </c>
      <c r="H57" s="2074">
        <f t="shared" si="8"/>
        <v>0</v>
      </c>
      <c r="I57" s="1552">
        <f>SUM(E57:H57)</f>
        <v>0</v>
      </c>
      <c r="J57" s="1398"/>
      <c r="K57" s="1234"/>
    </row>
    <row r="58" spans="2:11" s="1236" customFormat="1" ht="14.1" customHeight="1">
      <c r="B58" s="789"/>
      <c r="C58" s="1184">
        <v>1</v>
      </c>
      <c r="D58" s="794"/>
      <c r="E58" s="821"/>
      <c r="F58" s="926"/>
      <c r="G58" s="820"/>
      <c r="H58" s="822"/>
      <c r="I58" s="894">
        <f>SUM(E58:H58)</f>
        <v>0</v>
      </c>
      <c r="J58" s="861"/>
      <c r="K58" s="1234"/>
    </row>
    <row r="59" spans="2:11" s="1236" customFormat="1" ht="14.1" customHeight="1">
      <c r="B59" s="789"/>
      <c r="C59" s="1184">
        <v>2</v>
      </c>
      <c r="D59" s="794"/>
      <c r="E59" s="821"/>
      <c r="F59" s="926"/>
      <c r="G59" s="820"/>
      <c r="H59" s="822"/>
      <c r="I59" s="894">
        <f t="shared" ref="I59:I68" si="9">SUM(E59:H59)</f>
        <v>0</v>
      </c>
      <c r="J59" s="861"/>
      <c r="K59" s="1234"/>
    </row>
    <row r="60" spans="2:11" s="1236" customFormat="1" ht="14.1" customHeight="1">
      <c r="B60" s="789"/>
      <c r="C60" s="1184">
        <v>3</v>
      </c>
      <c r="D60" s="794"/>
      <c r="E60" s="821"/>
      <c r="F60" s="926"/>
      <c r="G60" s="820"/>
      <c r="H60" s="822"/>
      <c r="I60" s="894">
        <f t="shared" si="9"/>
        <v>0</v>
      </c>
      <c r="J60" s="861"/>
      <c r="K60" s="1234"/>
    </row>
    <row r="61" spans="2:11" s="1236" customFormat="1" ht="14.1" customHeight="1">
      <c r="B61" s="780"/>
      <c r="C61" s="778">
        <v>4</v>
      </c>
      <c r="D61" s="794"/>
      <c r="E61" s="827"/>
      <c r="F61" s="928"/>
      <c r="G61" s="826"/>
      <c r="H61" s="825"/>
      <c r="I61" s="894">
        <f t="shared" si="9"/>
        <v>0</v>
      </c>
      <c r="J61" s="231"/>
      <c r="K61" s="1234"/>
    </row>
    <row r="62" spans="2:11" s="1236" customFormat="1" ht="14.1" customHeight="1">
      <c r="B62" s="1300"/>
      <c r="C62" s="778">
        <v>5</v>
      </c>
      <c r="D62" s="795"/>
      <c r="E62" s="827"/>
      <c r="F62" s="928"/>
      <c r="G62" s="826"/>
      <c r="H62" s="825"/>
      <c r="I62" s="894">
        <f t="shared" si="9"/>
        <v>0</v>
      </c>
      <c r="J62" s="231"/>
      <c r="K62" s="1234"/>
    </row>
    <row r="63" spans="2:11" s="1236" customFormat="1" ht="14.1" customHeight="1">
      <c r="B63" s="780"/>
      <c r="C63" s="778">
        <v>6</v>
      </c>
      <c r="D63" s="795"/>
      <c r="E63" s="827"/>
      <c r="F63" s="928"/>
      <c r="G63" s="826"/>
      <c r="H63" s="825"/>
      <c r="I63" s="894">
        <f t="shared" si="9"/>
        <v>0</v>
      </c>
      <c r="J63" s="231"/>
      <c r="K63" s="1234"/>
    </row>
    <row r="64" spans="2:11" s="1236" customFormat="1" ht="14.1" customHeight="1" thickBot="1">
      <c r="B64" s="1338"/>
      <c r="C64" s="1339">
        <v>7</v>
      </c>
      <c r="D64" s="1340"/>
      <c r="E64" s="1341"/>
      <c r="F64" s="1343"/>
      <c r="G64" s="1342"/>
      <c r="H64" s="1344"/>
      <c r="I64" s="1347">
        <f t="shared" si="9"/>
        <v>0</v>
      </c>
      <c r="J64" s="1350"/>
      <c r="K64" s="1234"/>
    </row>
    <row r="65" spans="2:10" s="1236" customFormat="1" ht="14.1" customHeight="1" thickTop="1">
      <c r="B65" s="1335"/>
      <c r="C65" s="1336" t="s">
        <v>735</v>
      </c>
      <c r="D65" s="1336"/>
      <c r="E65" s="1833"/>
      <c r="F65" s="1833"/>
      <c r="G65" s="2011"/>
      <c r="H65" s="1833"/>
      <c r="I65" s="894">
        <f t="shared" si="9"/>
        <v>0</v>
      </c>
      <c r="J65" s="1337"/>
    </row>
    <row r="66" spans="2:10" s="1236" customFormat="1" ht="14.1" customHeight="1">
      <c r="B66" s="1313"/>
      <c r="C66" s="1301" t="s">
        <v>167</v>
      </c>
      <c r="D66" s="1301"/>
      <c r="E66" s="1834"/>
      <c r="F66" s="1834"/>
      <c r="G66" s="2012"/>
      <c r="H66" s="1834"/>
      <c r="I66" s="894">
        <f>SUM(E66:H66)</f>
        <v>0</v>
      </c>
      <c r="J66" s="1303"/>
    </row>
    <row r="67" spans="2:10" s="1236" customFormat="1" ht="14.1" customHeight="1">
      <c r="B67" s="1313"/>
      <c r="C67" s="1301" t="s">
        <v>737</v>
      </c>
      <c r="D67" s="1301"/>
      <c r="E67" s="1834"/>
      <c r="F67" s="1834"/>
      <c r="G67" s="2012"/>
      <c r="H67" s="1834"/>
      <c r="I67" s="894">
        <f t="shared" si="9"/>
        <v>0</v>
      </c>
      <c r="J67" s="1303"/>
    </row>
    <row r="68" spans="2:10" s="1236" customFormat="1" ht="14.1" customHeight="1" thickBot="1">
      <c r="B68" s="1314"/>
      <c r="C68" s="2076" t="s">
        <v>736</v>
      </c>
      <c r="D68" s="1302"/>
      <c r="E68" s="1304"/>
      <c r="F68" s="1304"/>
      <c r="G68" s="2073"/>
      <c r="H68" s="1305"/>
      <c r="I68" s="1235">
        <f t="shared" si="9"/>
        <v>0</v>
      </c>
      <c r="J68" s="1306"/>
    </row>
    <row r="69" spans="2:10" ht="22.15" customHeight="1">
      <c r="C69" s="1308" t="s">
        <v>657</v>
      </c>
      <c r="D69" s="2983" t="s">
        <v>679</v>
      </c>
      <c r="E69" s="2983"/>
      <c r="F69" s="4"/>
      <c r="G69" s="4"/>
      <c r="H69" s="5"/>
      <c r="I69" s="5"/>
      <c r="J69" s="4"/>
    </row>
    <row r="70" spans="2:10">
      <c r="D70" s="4"/>
      <c r="E70" s="6"/>
      <c r="F70" s="4"/>
      <c r="G70" s="4"/>
      <c r="H70" s="5"/>
      <c r="I70" s="5"/>
      <c r="J70" s="4"/>
    </row>
    <row r="71" spans="2:10">
      <c r="D71" s="4"/>
      <c r="E71" s="6"/>
      <c r="F71" s="4"/>
      <c r="G71" s="4"/>
      <c r="H71" s="5"/>
      <c r="I71" s="5"/>
      <c r="J71" s="4"/>
    </row>
    <row r="72" spans="2:10">
      <c r="D72" s="8"/>
      <c r="E72" s="8"/>
      <c r="F72" s="8"/>
      <c r="G72" s="8"/>
      <c r="H72" s="8"/>
      <c r="I72" s="8"/>
      <c r="J72" s="8"/>
    </row>
  </sheetData>
  <sheetProtection algorithmName="SHA-512" hashValue="3Yz4sFAA/J5sQ2LeJuc2r6l+0MA609foKJTGQxiA5xgDbNFd6I9PV18dQImWM6lzdoUjqTlRucLvh60SAI/LSw==" saltValue="uGAsIiimfMr6US1hiVHlDw==" spinCount="100000" sheet="1" objects="1" scenarios="1" formatRows="0"/>
  <mergeCells count="14">
    <mergeCell ref="D3:G3"/>
    <mergeCell ref="B21:B29"/>
    <mergeCell ref="B30:B46"/>
    <mergeCell ref="D69:E69"/>
    <mergeCell ref="J6:J12"/>
    <mergeCell ref="E9:H9"/>
    <mergeCell ref="J13:J19"/>
    <mergeCell ref="H5:J5"/>
    <mergeCell ref="B6:D12"/>
    <mergeCell ref="I6:I12"/>
    <mergeCell ref="E6:H6"/>
    <mergeCell ref="E7:H7"/>
    <mergeCell ref="E10:H10"/>
    <mergeCell ref="E12:H12"/>
  </mergeCells>
  <printOptions horizontalCentered="1"/>
  <pageMargins left="0.74803149606299213" right="0.11811023622047245" top="0.51181102362204722" bottom="0.70866141732283472" header="0.51181102362204722" footer="0.51181102362204722"/>
  <pageSetup paperSize="9" scale="76" orientation="portrait" horizontalDpi="4294967293" verticalDpi="4294967293" r:id="rId1"/>
  <headerFooter alignWithMargins="0">
    <oddFooter>&amp;L&amp;7CEA - arkusz organizacyjny na rok szkolny 2022/2023    nr teczki: &amp;F</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2300-000000000000}">
          <x14:formula1>
            <xm:f>słownik!$A$2:$A$148</xm:f>
          </x14:formula1>
          <xm:sqref>D48:D56 D58:D64</xm:sqref>
        </x14:dataValidation>
      </x14:dataValidations>
    </ext>
  </extLs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FF0000"/>
    <pageSetUpPr fitToPage="1"/>
  </sheetPr>
  <dimension ref="B1:S76"/>
  <sheetViews>
    <sheetView showGridLines="0" view="pageBreakPreview" zoomScale="90" zoomScaleNormal="100" zoomScaleSheetLayoutView="90" workbookViewId="0">
      <selection sqref="A1:XFD1"/>
    </sheetView>
  </sheetViews>
  <sheetFormatPr defaultColWidth="9.28515625" defaultRowHeight="12.75"/>
  <cols>
    <col min="1" max="1" width="2.85546875" style="3" customWidth="1"/>
    <col min="2" max="2" width="6.42578125" style="3" customWidth="1"/>
    <col min="3" max="3" width="4.42578125" style="3" customWidth="1"/>
    <col min="4" max="4" width="45.140625" style="3" customWidth="1"/>
    <col min="5" max="10" width="5.7109375" style="3" customWidth="1"/>
    <col min="11" max="11" width="6.5703125" style="3" customWidth="1"/>
    <col min="12" max="12" width="6.7109375" style="3" customWidth="1"/>
    <col min="13" max="13" width="8.5703125" style="3" customWidth="1"/>
    <col min="14" max="14" width="12.28515625" style="3" customWidth="1"/>
    <col min="15" max="15" width="5.42578125" style="3" customWidth="1"/>
    <col min="16" max="16384" width="9.28515625" style="3"/>
  </cols>
  <sheetData>
    <row r="1" spans="2:19" ht="32.25" customHeight="1">
      <c r="B1" s="1728"/>
      <c r="C1" s="1728"/>
      <c r="D1" s="1768"/>
      <c r="E1" s="1768"/>
      <c r="F1" s="1768"/>
      <c r="G1" s="1768"/>
      <c r="H1" s="1768"/>
      <c r="I1" s="1768"/>
      <c r="J1" s="1768"/>
      <c r="K1" s="1768"/>
      <c r="L1" s="1768"/>
      <c r="M1" s="1768"/>
      <c r="N1" s="1768"/>
    </row>
    <row r="2" spans="2:19" s="1236" customFormat="1" ht="18">
      <c r="B2" s="235"/>
      <c r="C2" s="235"/>
      <c r="D2" s="236" t="str">
        <f>wizyt!C3</f>
        <v>??</v>
      </c>
      <c r="E2" s="237"/>
      <c r="F2" s="237"/>
      <c r="G2" s="237"/>
      <c r="H2" s="237"/>
      <c r="I2" s="237"/>
      <c r="J2" s="237"/>
      <c r="K2" s="237"/>
      <c r="L2" s="237"/>
      <c r="M2" s="237"/>
      <c r="N2" s="1110"/>
    </row>
    <row r="3" spans="2:19" s="1236" customFormat="1" ht="20.25">
      <c r="B3" s="1110"/>
      <c r="C3" s="1110"/>
      <c r="D3" s="2823" t="s">
        <v>112</v>
      </c>
      <c r="E3" s="2823"/>
      <c r="F3" s="2823"/>
      <c r="G3" s="2823"/>
      <c r="H3" s="2823"/>
      <c r="I3" s="2823"/>
      <c r="J3" s="2823"/>
      <c r="K3" s="2823"/>
      <c r="L3" s="2823"/>
      <c r="M3" s="295" t="str">
        <f>wizyt!H3</f>
        <v>2022/2023</v>
      </c>
      <c r="N3" s="1110"/>
    </row>
    <row r="4" spans="2:19" s="1236" customFormat="1" ht="18.75" customHeight="1">
      <c r="B4" s="1174" t="s">
        <v>820</v>
      </c>
      <c r="C4" s="241"/>
      <c r="D4" s="1109"/>
      <c r="E4" s="1109" t="s">
        <v>1017</v>
      </c>
      <c r="F4" s="1109"/>
      <c r="G4" s="1109"/>
      <c r="H4" s="1109"/>
      <c r="I4" s="1109"/>
      <c r="J4" s="1109" t="s">
        <v>520</v>
      </c>
      <c r="K4" s="1109"/>
      <c r="L4" s="1109"/>
      <c r="M4" s="923"/>
      <c r="N4" s="1110"/>
    </row>
    <row r="5" spans="2:19" s="1236" customFormat="1" ht="27" customHeight="1" thickBot="1">
      <c r="B5" s="2079" t="s">
        <v>675</v>
      </c>
      <c r="C5" s="574"/>
      <c r="D5" s="242"/>
      <c r="E5" s="243"/>
      <c r="F5" s="243"/>
      <c r="G5" s="244"/>
      <c r="H5" s="243"/>
      <c r="I5" s="243"/>
      <c r="J5" s="2956"/>
      <c r="K5" s="2956"/>
      <c r="L5" s="2956"/>
      <c r="M5" s="2956"/>
      <c r="N5" s="1110"/>
    </row>
    <row r="6" spans="2:19" s="1236" customFormat="1" ht="12.75" customHeight="1">
      <c r="B6" s="2826" t="s">
        <v>226</v>
      </c>
      <c r="C6" s="2957"/>
      <c r="D6" s="2888"/>
      <c r="E6" s="2959" t="s">
        <v>287</v>
      </c>
      <c r="F6" s="2960"/>
      <c r="G6" s="2960"/>
      <c r="H6" s="2960"/>
      <c r="I6" s="2960"/>
      <c r="J6" s="2961"/>
      <c r="K6" s="2962" t="s">
        <v>288</v>
      </c>
      <c r="L6" s="2963"/>
      <c r="M6" s="2966" t="s">
        <v>239</v>
      </c>
      <c r="N6" s="2938" t="s">
        <v>74</v>
      </c>
    </row>
    <row r="7" spans="2:19" s="1236" customFormat="1" ht="12.75" customHeight="1">
      <c r="B7" s="2828"/>
      <c r="C7" s="2890"/>
      <c r="D7" s="2890"/>
      <c r="E7" s="2941" t="s">
        <v>730</v>
      </c>
      <c r="F7" s="2941"/>
      <c r="G7" s="2941"/>
      <c r="H7" s="2941"/>
      <c r="I7" s="2941"/>
      <c r="J7" s="2942"/>
      <c r="K7" s="2964"/>
      <c r="L7" s="2965"/>
      <c r="M7" s="2967"/>
      <c r="N7" s="2939"/>
      <c r="S7" s="1299"/>
    </row>
    <row r="8" spans="2:19" s="1236" customFormat="1" ht="12.75" customHeight="1">
      <c r="B8" s="2828"/>
      <c r="C8" s="2890"/>
      <c r="D8" s="2890"/>
      <c r="E8" s="389" t="s">
        <v>4</v>
      </c>
      <c r="F8" s="389" t="s">
        <v>5</v>
      </c>
      <c r="G8" s="389" t="s">
        <v>6</v>
      </c>
      <c r="H8" s="387" t="s">
        <v>8</v>
      </c>
      <c r="I8" s="387" t="s">
        <v>7</v>
      </c>
      <c r="J8" s="428" t="s">
        <v>9</v>
      </c>
      <c r="K8" s="2943" t="s">
        <v>732</v>
      </c>
      <c r="L8" s="2946" t="s">
        <v>209</v>
      </c>
      <c r="M8" s="2967"/>
      <c r="N8" s="2939"/>
    </row>
    <row r="9" spans="2:19" s="1236" customFormat="1" ht="12.75" customHeight="1">
      <c r="B9" s="2828"/>
      <c r="C9" s="2890"/>
      <c r="D9" s="2890"/>
      <c r="E9" s="3000" t="s">
        <v>731</v>
      </c>
      <c r="F9" s="3001"/>
      <c r="G9" s="3002" t="s">
        <v>209</v>
      </c>
      <c r="H9" s="2991"/>
      <c r="I9" s="2991"/>
      <c r="J9" s="2992"/>
      <c r="K9" s="2944"/>
      <c r="L9" s="2947"/>
      <c r="M9" s="2967"/>
      <c r="N9" s="2939"/>
    </row>
    <row r="10" spans="2:19" s="1236" customFormat="1" ht="12.75" customHeight="1">
      <c r="B10" s="2828"/>
      <c r="C10" s="2890"/>
      <c r="D10" s="2890"/>
      <c r="E10" s="2873" t="s">
        <v>52</v>
      </c>
      <c r="F10" s="2846"/>
      <c r="G10" s="2846"/>
      <c r="H10" s="2846"/>
      <c r="I10" s="2846"/>
      <c r="J10" s="2949"/>
      <c r="K10" s="2944"/>
      <c r="L10" s="2947"/>
      <c r="M10" s="2967"/>
      <c r="N10" s="2939"/>
    </row>
    <row r="11" spans="2:19" s="1236" customFormat="1" ht="12.75" customHeight="1">
      <c r="B11" s="2828"/>
      <c r="C11" s="2890"/>
      <c r="D11" s="2890"/>
      <c r="E11" s="1536">
        <f>'kalendarz  A'!$F$30</f>
        <v>24</v>
      </c>
      <c r="F11" s="1536">
        <f>'kalendarz  A'!$F$30</f>
        <v>24</v>
      </c>
      <c r="G11" s="1536">
        <f>'kalendarz  A'!$F$30</f>
        <v>24</v>
      </c>
      <c r="H11" s="1536">
        <f>'kalendarz  A'!$F$30</f>
        <v>24</v>
      </c>
      <c r="I11" s="1536">
        <f>'kalendarz  A'!$F$30</f>
        <v>24</v>
      </c>
      <c r="J11" s="1536">
        <f>'kalendarz  A'!$F$31</f>
        <v>9</v>
      </c>
      <c r="K11" s="2944"/>
      <c r="L11" s="2947"/>
      <c r="M11" s="2967"/>
      <c r="N11" s="2939"/>
    </row>
    <row r="12" spans="2:19" s="1236" customFormat="1" ht="16.5" customHeight="1" thickBot="1">
      <c r="B12" s="2830"/>
      <c r="C12" s="2958"/>
      <c r="D12" s="2892"/>
      <c r="E12" s="2950" t="s">
        <v>53</v>
      </c>
      <c r="F12" s="2951"/>
      <c r="G12" s="2951"/>
      <c r="H12" s="2951"/>
      <c r="I12" s="2951"/>
      <c r="J12" s="2952"/>
      <c r="K12" s="2945"/>
      <c r="L12" s="2948"/>
      <c r="M12" s="2968"/>
      <c r="N12" s="2940"/>
    </row>
    <row r="13" spans="2:19" s="1236" customFormat="1" ht="27" customHeight="1" thickBot="1">
      <c r="B13" s="1238"/>
      <c r="C13" s="1239"/>
      <c r="D13" s="1992" t="s">
        <v>210</v>
      </c>
      <c r="E13" s="844">
        <f>SUM(E17:E19)+E14</f>
        <v>31</v>
      </c>
      <c r="F13" s="844">
        <f t="shared" ref="F13:J13" si="0">SUM(F17:F19)+F14</f>
        <v>31</v>
      </c>
      <c r="G13" s="844">
        <f t="shared" si="0"/>
        <v>35</v>
      </c>
      <c r="H13" s="844">
        <f t="shared" si="0"/>
        <v>29</v>
      </c>
      <c r="I13" s="844">
        <f t="shared" si="0"/>
        <v>27</v>
      </c>
      <c r="J13" s="844">
        <f t="shared" si="0"/>
        <v>22</v>
      </c>
      <c r="K13" s="1298">
        <f t="shared" ref="K13:K19" si="1">SUM(E13:F13)</f>
        <v>62</v>
      </c>
      <c r="L13" s="845">
        <f>SUM(G13:J13)</f>
        <v>113</v>
      </c>
      <c r="M13" s="845">
        <f>SUM(K13:L13)</f>
        <v>175</v>
      </c>
      <c r="N13" s="2953"/>
      <c r="O13" s="1234"/>
    </row>
    <row r="14" spans="2:19" s="1236" customFormat="1" ht="14.25" customHeight="1">
      <c r="B14" s="395"/>
      <c r="C14" s="775"/>
      <c r="D14" s="1370" t="s">
        <v>743</v>
      </c>
      <c r="E14" s="843">
        <f>SUM(E15:E16)</f>
        <v>31</v>
      </c>
      <c r="F14" s="843">
        <f>SUM(F15:F16)</f>
        <v>31</v>
      </c>
      <c r="G14" s="1188">
        <f>SUM(G15:G16)</f>
        <v>35</v>
      </c>
      <c r="H14" s="1188">
        <f t="shared" ref="H14:J14" si="2">SUM(H15:H16)</f>
        <v>29</v>
      </c>
      <c r="I14" s="1188">
        <f t="shared" si="2"/>
        <v>27</v>
      </c>
      <c r="J14" s="1188">
        <f t="shared" si="2"/>
        <v>22</v>
      </c>
      <c r="K14" s="890">
        <f t="shared" si="1"/>
        <v>62</v>
      </c>
      <c r="L14" s="891">
        <f>SUM(G14:J14)</f>
        <v>113</v>
      </c>
      <c r="M14" s="892">
        <f>SUM(E14:J14)</f>
        <v>175</v>
      </c>
      <c r="N14" s="2954"/>
      <c r="O14" s="1234"/>
    </row>
    <row r="15" spans="2:19" s="1236" customFormat="1" ht="14.25" customHeight="1">
      <c r="B15" s="395"/>
      <c r="C15" s="775"/>
      <c r="D15" s="1370" t="s">
        <v>680</v>
      </c>
      <c r="E15" s="843">
        <f>SUM(E21:E33)</f>
        <v>0</v>
      </c>
      <c r="F15" s="843">
        <f t="shared" ref="F15:J15" si="3">SUM(F21:F33)</f>
        <v>0</v>
      </c>
      <c r="G15" s="1188">
        <f>SUM(G21:G33)</f>
        <v>0</v>
      </c>
      <c r="H15" s="1188">
        <f t="shared" si="3"/>
        <v>0</v>
      </c>
      <c r="I15" s="1188">
        <f t="shared" si="3"/>
        <v>0</v>
      </c>
      <c r="J15" s="1188">
        <f t="shared" si="3"/>
        <v>0</v>
      </c>
      <c r="K15" s="1297">
        <f t="shared" si="1"/>
        <v>0</v>
      </c>
      <c r="L15" s="891">
        <f>SUM(G15:J15)</f>
        <v>0</v>
      </c>
      <c r="M15" s="892">
        <f t="shared" ref="M15:M17" si="4">SUM(E15:J15)</f>
        <v>0</v>
      </c>
      <c r="N15" s="2954"/>
      <c r="O15" s="1234"/>
    </row>
    <row r="16" spans="2:19" s="1236" customFormat="1" ht="14.25" customHeight="1">
      <c r="B16" s="395"/>
      <c r="C16" s="775"/>
      <c r="D16" s="1370" t="s">
        <v>681</v>
      </c>
      <c r="E16" s="843">
        <f t="shared" ref="E16:J16" si="5">SUM(E34:E52)</f>
        <v>31</v>
      </c>
      <c r="F16" s="843">
        <f t="shared" si="5"/>
        <v>31</v>
      </c>
      <c r="G16" s="1188">
        <f t="shared" si="5"/>
        <v>35</v>
      </c>
      <c r="H16" s="1188">
        <f t="shared" si="5"/>
        <v>29</v>
      </c>
      <c r="I16" s="1188">
        <f t="shared" si="5"/>
        <v>27</v>
      </c>
      <c r="J16" s="1188">
        <f t="shared" si="5"/>
        <v>22</v>
      </c>
      <c r="K16" s="1297">
        <f t="shared" si="1"/>
        <v>62</v>
      </c>
      <c r="L16" s="891">
        <f>SUM(G16:J16)</f>
        <v>113</v>
      </c>
      <c r="M16" s="892">
        <f t="shared" si="4"/>
        <v>175</v>
      </c>
      <c r="N16" s="2954"/>
      <c r="O16" s="1234"/>
    </row>
    <row r="17" spans="2:15" s="1236" customFormat="1" ht="14.25" customHeight="1">
      <c r="B17" s="395"/>
      <c r="C17" s="775"/>
      <c r="D17" s="1370" t="s">
        <v>710</v>
      </c>
      <c r="E17" s="843">
        <f>E53</f>
        <v>0</v>
      </c>
      <c r="F17" s="843">
        <f t="shared" ref="F17:G17" si="6">F53</f>
        <v>0</v>
      </c>
      <c r="G17" s="1188">
        <f t="shared" si="6"/>
        <v>0</v>
      </c>
      <c r="H17" s="1187">
        <f>H53</f>
        <v>0</v>
      </c>
      <c r="I17" s="1187">
        <f>I53</f>
        <v>0</v>
      </c>
      <c r="J17" s="1227">
        <f>J53</f>
        <v>0</v>
      </c>
      <c r="K17" s="890">
        <f t="shared" si="1"/>
        <v>0</v>
      </c>
      <c r="L17" s="891">
        <f t="shared" ref="L17" si="7">SUM(G17:J17)</f>
        <v>0</v>
      </c>
      <c r="M17" s="892">
        <f t="shared" si="4"/>
        <v>0</v>
      </c>
      <c r="N17" s="2954"/>
      <c r="O17" s="1234"/>
    </row>
    <row r="18" spans="2:15" s="1236" customFormat="1" ht="14.25" customHeight="1">
      <c r="B18" s="395"/>
      <c r="C18" s="775"/>
      <c r="D18" s="1370" t="s">
        <v>682</v>
      </c>
      <c r="E18" s="1228">
        <f>E63</f>
        <v>0</v>
      </c>
      <c r="F18" s="1228">
        <f t="shared" ref="F18" si="8">F63</f>
        <v>0</v>
      </c>
      <c r="G18" s="1188">
        <f>G63</f>
        <v>0</v>
      </c>
      <c r="H18" s="1187">
        <f>H63</f>
        <v>0</v>
      </c>
      <c r="I18" s="1187">
        <f t="shared" ref="I18:J18" si="9">I63</f>
        <v>0</v>
      </c>
      <c r="J18" s="1187">
        <f t="shared" si="9"/>
        <v>0</v>
      </c>
      <c r="K18" s="890">
        <f t="shared" si="1"/>
        <v>0</v>
      </c>
      <c r="L18" s="891">
        <f>SUM(G18:J18)</f>
        <v>0</v>
      </c>
      <c r="M18" s="892">
        <f>SUM(E18:J18)</f>
        <v>0</v>
      </c>
      <c r="N18" s="2954"/>
      <c r="O18" s="1234"/>
    </row>
    <row r="19" spans="2:15" s="1236" customFormat="1" ht="13.5" customHeight="1" thickBot="1">
      <c r="B19" s="395"/>
      <c r="C19" s="775"/>
      <c r="D19" s="426" t="s">
        <v>738</v>
      </c>
      <c r="E19" s="1228">
        <f>SUM(E69:E72)</f>
        <v>0</v>
      </c>
      <c r="F19" s="1228">
        <f>SUM(F69:F72)</f>
        <v>0</v>
      </c>
      <c r="G19" s="1188">
        <f>SUM(G69:G72)</f>
        <v>0</v>
      </c>
      <c r="H19" s="1188">
        <f t="shared" ref="H19:J19" si="10">SUM(H69:H72)</f>
        <v>0</v>
      </c>
      <c r="I19" s="1188">
        <f t="shared" si="10"/>
        <v>0</v>
      </c>
      <c r="J19" s="1188">
        <f t="shared" si="10"/>
        <v>0</v>
      </c>
      <c r="K19" s="890">
        <f t="shared" si="1"/>
        <v>0</v>
      </c>
      <c r="L19" s="1296">
        <f>SUM(G19:J19)</f>
        <v>0</v>
      </c>
      <c r="M19" s="930">
        <f>SUM(K19:L19)</f>
        <v>0</v>
      </c>
      <c r="N19" s="2955"/>
      <c r="O19" s="1234"/>
    </row>
    <row r="20" spans="2:15" s="1236" customFormat="1" ht="19.5" customHeight="1">
      <c r="B20" s="1382"/>
      <c r="C20" s="1383" t="s">
        <v>658</v>
      </c>
      <c r="D20" s="1383"/>
      <c r="E20" s="1384"/>
      <c r="F20" s="1384"/>
      <c r="G20" s="1384"/>
      <c r="H20" s="1384"/>
      <c r="I20" s="1384"/>
      <c r="J20" s="1384"/>
      <c r="K20" s="1385"/>
      <c r="L20" s="1385"/>
      <c r="M20" s="1384"/>
      <c r="N20" s="1386"/>
      <c r="O20" s="1234"/>
    </row>
    <row r="21" spans="2:15" s="1225" customFormat="1" ht="14.1" customHeight="1">
      <c r="B21" s="2933" t="s">
        <v>734</v>
      </c>
      <c r="C21" s="779">
        <v>1</v>
      </c>
      <c r="D21" s="1232" t="s">
        <v>365</v>
      </c>
      <c r="E21" s="1993"/>
      <c r="F21" s="816"/>
      <c r="G21" s="817"/>
      <c r="H21" s="925"/>
      <c r="I21" s="1271"/>
      <c r="J21" s="816"/>
      <c r="K21" s="1404">
        <f>SUM(E21:F21)</f>
        <v>0</v>
      </c>
      <c r="L21" s="804">
        <f>SUM(G21:J21)</f>
        <v>0</v>
      </c>
      <c r="M21" s="1406">
        <f t="shared" ref="M21:M51" si="11">SUM(K21:L21)</f>
        <v>0</v>
      </c>
      <c r="N21" s="1240"/>
      <c r="O21" s="1234"/>
    </row>
    <row r="22" spans="2:15" s="1225" customFormat="1" ht="14.1" customHeight="1">
      <c r="B22" s="2934"/>
      <c r="C22" s="778">
        <v>2</v>
      </c>
      <c r="D22" s="1189" t="s">
        <v>676</v>
      </c>
      <c r="E22" s="1994"/>
      <c r="F22" s="820"/>
      <c r="G22" s="821"/>
      <c r="H22" s="926"/>
      <c r="I22" s="822"/>
      <c r="J22" s="833"/>
      <c r="K22" s="805">
        <f>SUM(E22:F22)</f>
        <v>0</v>
      </c>
      <c r="L22" s="806">
        <f>SUM(G22:J22)</f>
        <v>0</v>
      </c>
      <c r="M22" s="893">
        <f t="shared" si="11"/>
        <v>0</v>
      </c>
      <c r="N22" s="1241"/>
      <c r="O22" s="1234"/>
    </row>
    <row r="23" spans="2:15" s="1225" customFormat="1" ht="14.1" customHeight="1">
      <c r="B23" s="2934"/>
      <c r="C23" s="778">
        <v>3</v>
      </c>
      <c r="D23" s="1189" t="s">
        <v>285</v>
      </c>
      <c r="E23" s="1994"/>
      <c r="F23" s="820"/>
      <c r="G23" s="821"/>
      <c r="H23" s="926"/>
      <c r="I23" s="822"/>
      <c r="J23" s="915"/>
      <c r="K23" s="805">
        <f t="shared" ref="K23:K32" si="12">SUM(E23:F23)</f>
        <v>0</v>
      </c>
      <c r="L23" s="806">
        <f t="shared" ref="L23:L30" si="13">SUM(G23:J23)</f>
        <v>0</v>
      </c>
      <c r="M23" s="893">
        <f t="shared" si="11"/>
        <v>0</v>
      </c>
      <c r="N23" s="1241"/>
      <c r="O23" s="1234"/>
    </row>
    <row r="24" spans="2:15" s="1225" customFormat="1" ht="14.1" customHeight="1">
      <c r="B24" s="2934"/>
      <c r="C24" s="778">
        <v>4</v>
      </c>
      <c r="D24" s="1189" t="s">
        <v>529</v>
      </c>
      <c r="E24" s="1994"/>
      <c r="F24" s="820"/>
      <c r="G24" s="821"/>
      <c r="H24" s="926"/>
      <c r="I24" s="822"/>
      <c r="J24" s="915"/>
      <c r="K24" s="805">
        <f t="shared" si="12"/>
        <v>0</v>
      </c>
      <c r="L24" s="806">
        <f t="shared" si="13"/>
        <v>0</v>
      </c>
      <c r="M24" s="893">
        <f t="shared" si="11"/>
        <v>0</v>
      </c>
      <c r="N24" s="1241"/>
      <c r="O24" s="1234"/>
    </row>
    <row r="25" spans="2:15" s="1225" customFormat="1" ht="14.1" customHeight="1">
      <c r="B25" s="2934"/>
      <c r="C25" s="778">
        <v>5</v>
      </c>
      <c r="D25" s="1189" t="s">
        <v>272</v>
      </c>
      <c r="E25" s="1994"/>
      <c r="F25" s="820"/>
      <c r="G25" s="821"/>
      <c r="H25" s="926"/>
      <c r="I25" s="822"/>
      <c r="J25" s="820"/>
      <c r="K25" s="805">
        <f t="shared" si="12"/>
        <v>0</v>
      </c>
      <c r="L25" s="806">
        <f t="shared" si="13"/>
        <v>0</v>
      </c>
      <c r="M25" s="893">
        <f t="shared" si="11"/>
        <v>0</v>
      </c>
      <c r="N25" s="1241"/>
      <c r="O25" s="1234"/>
    </row>
    <row r="26" spans="2:15" s="1225" customFormat="1" ht="14.1" customHeight="1">
      <c r="B26" s="2934"/>
      <c r="C26" s="778">
        <v>6</v>
      </c>
      <c r="D26" s="1189" t="s">
        <v>273</v>
      </c>
      <c r="E26" s="1994"/>
      <c r="F26" s="820"/>
      <c r="G26" s="821"/>
      <c r="H26" s="926"/>
      <c r="I26" s="822"/>
      <c r="J26" s="820"/>
      <c r="K26" s="805">
        <f t="shared" si="12"/>
        <v>0</v>
      </c>
      <c r="L26" s="806">
        <f t="shared" si="13"/>
        <v>0</v>
      </c>
      <c r="M26" s="893">
        <f t="shared" si="11"/>
        <v>0</v>
      </c>
      <c r="N26" s="1241"/>
      <c r="O26" s="1234"/>
    </row>
    <row r="27" spans="2:15" s="1225" customFormat="1" ht="14.1" customHeight="1">
      <c r="B27" s="2934"/>
      <c r="C27" s="778">
        <v>7</v>
      </c>
      <c r="D27" s="1189" t="s">
        <v>478</v>
      </c>
      <c r="E27" s="1994"/>
      <c r="F27" s="820"/>
      <c r="G27" s="821"/>
      <c r="H27" s="926"/>
      <c r="I27" s="822"/>
      <c r="J27" s="820"/>
      <c r="K27" s="805">
        <f t="shared" si="12"/>
        <v>0</v>
      </c>
      <c r="L27" s="806">
        <f t="shared" si="13"/>
        <v>0</v>
      </c>
      <c r="M27" s="893">
        <f t="shared" si="11"/>
        <v>0</v>
      </c>
      <c r="N27" s="1241"/>
      <c r="O27" s="1234"/>
    </row>
    <row r="28" spans="2:15" s="1225" customFormat="1" ht="14.1" customHeight="1">
      <c r="B28" s="2934"/>
      <c r="C28" s="778">
        <v>8</v>
      </c>
      <c r="D28" s="1189" t="s">
        <v>274</v>
      </c>
      <c r="E28" s="1994"/>
      <c r="F28" s="820"/>
      <c r="G28" s="821"/>
      <c r="H28" s="926"/>
      <c r="I28" s="822"/>
      <c r="J28" s="820"/>
      <c r="K28" s="805">
        <f t="shared" si="12"/>
        <v>0</v>
      </c>
      <c r="L28" s="806">
        <f t="shared" si="13"/>
        <v>0</v>
      </c>
      <c r="M28" s="893">
        <f t="shared" si="11"/>
        <v>0</v>
      </c>
      <c r="N28" s="1241"/>
      <c r="O28" s="1234"/>
    </row>
    <row r="29" spans="2:15" s="1225" customFormat="1" ht="14.1" customHeight="1">
      <c r="B29" s="2934"/>
      <c r="C29" s="778">
        <v>9</v>
      </c>
      <c r="D29" s="1189" t="s">
        <v>540</v>
      </c>
      <c r="E29" s="1994"/>
      <c r="F29" s="820"/>
      <c r="G29" s="821"/>
      <c r="H29" s="926"/>
      <c r="I29" s="822"/>
      <c r="J29" s="820"/>
      <c r="K29" s="805">
        <f t="shared" si="12"/>
        <v>0</v>
      </c>
      <c r="L29" s="806">
        <f t="shared" si="13"/>
        <v>0</v>
      </c>
      <c r="M29" s="893">
        <f t="shared" si="11"/>
        <v>0</v>
      </c>
      <c r="N29" s="1241"/>
      <c r="O29" s="1234"/>
    </row>
    <row r="30" spans="2:15" s="1225" customFormat="1" ht="14.1" customHeight="1">
      <c r="B30" s="2934"/>
      <c r="C30" s="778">
        <v>10</v>
      </c>
      <c r="D30" s="1189" t="s">
        <v>541</v>
      </c>
      <c r="E30" s="1994"/>
      <c r="F30" s="820"/>
      <c r="G30" s="821"/>
      <c r="H30" s="926"/>
      <c r="I30" s="822"/>
      <c r="J30" s="820"/>
      <c r="K30" s="805">
        <f t="shared" si="12"/>
        <v>0</v>
      </c>
      <c r="L30" s="806">
        <f t="shared" si="13"/>
        <v>0</v>
      </c>
      <c r="M30" s="893">
        <f t="shared" si="11"/>
        <v>0</v>
      </c>
      <c r="N30" s="1241"/>
      <c r="O30" s="1234"/>
    </row>
    <row r="31" spans="2:15" s="1225" customFormat="1" ht="14.1" customHeight="1">
      <c r="B31" s="2934"/>
      <c r="C31" s="778">
        <v>11</v>
      </c>
      <c r="D31" s="1189" t="s">
        <v>560</v>
      </c>
      <c r="E31" s="1994"/>
      <c r="F31" s="820"/>
      <c r="G31" s="821"/>
      <c r="H31" s="926"/>
      <c r="I31" s="822"/>
      <c r="J31" s="820"/>
      <c r="K31" s="805">
        <f t="shared" si="12"/>
        <v>0</v>
      </c>
      <c r="L31" s="806">
        <f>SUM(G31:J31)</f>
        <v>0</v>
      </c>
      <c r="M31" s="893">
        <f t="shared" si="11"/>
        <v>0</v>
      </c>
      <c r="N31" s="1241"/>
      <c r="O31" s="1234"/>
    </row>
    <row r="32" spans="2:15" s="1225" customFormat="1" ht="14.1" customHeight="1">
      <c r="B32" s="2934"/>
      <c r="C32" s="1185">
        <v>12</v>
      </c>
      <c r="D32" s="1233" t="s">
        <v>559</v>
      </c>
      <c r="E32" s="2078"/>
      <c r="F32" s="913"/>
      <c r="G32" s="911"/>
      <c r="H32" s="927"/>
      <c r="I32" s="912"/>
      <c r="J32" s="913"/>
      <c r="K32" s="805">
        <f t="shared" si="12"/>
        <v>0</v>
      </c>
      <c r="L32" s="806">
        <f>SUM(G32:J32)</f>
        <v>0</v>
      </c>
      <c r="M32" s="893">
        <f t="shared" si="11"/>
        <v>0</v>
      </c>
      <c r="N32" s="1245"/>
      <c r="O32" s="1234"/>
    </row>
    <row r="33" spans="2:15" s="1225" customFormat="1" ht="14.1" customHeight="1">
      <c r="B33" s="2935"/>
      <c r="C33" s="1326">
        <v>13</v>
      </c>
      <c r="D33" s="1327" t="s">
        <v>812</v>
      </c>
      <c r="E33" s="1995"/>
      <c r="F33" s="887"/>
      <c r="G33" s="831"/>
      <c r="H33" s="1101"/>
      <c r="I33" s="922"/>
      <c r="J33" s="887"/>
      <c r="K33" s="808">
        <f>SUM(E33:F33)</f>
        <v>0</v>
      </c>
      <c r="L33" s="809">
        <f>SUM(G33:J33)</f>
        <v>0</v>
      </c>
      <c r="M33" s="897">
        <f t="shared" si="11"/>
        <v>0</v>
      </c>
      <c r="N33" s="1244"/>
      <c r="O33" s="1234"/>
    </row>
    <row r="34" spans="2:15" s="1225" customFormat="1" ht="14.1" customHeight="1">
      <c r="B34" s="2933" t="s">
        <v>733</v>
      </c>
      <c r="C34" s="1328">
        <v>1</v>
      </c>
      <c r="D34" s="1329" t="s">
        <v>62</v>
      </c>
      <c r="E34" s="1993">
        <v>5</v>
      </c>
      <c r="F34" s="816">
        <v>5</v>
      </c>
      <c r="G34" s="817">
        <v>4</v>
      </c>
      <c r="H34" s="925">
        <v>4</v>
      </c>
      <c r="I34" s="1271">
        <v>4</v>
      </c>
      <c r="J34" s="816">
        <v>4</v>
      </c>
      <c r="K34" s="811">
        <f>SUM(E34:F34)</f>
        <v>10</v>
      </c>
      <c r="L34" s="812">
        <f>SUM(G34:J34)</f>
        <v>16</v>
      </c>
      <c r="M34" s="896">
        <f t="shared" si="11"/>
        <v>26</v>
      </c>
      <c r="N34" s="1240"/>
      <c r="O34" s="1234"/>
    </row>
    <row r="35" spans="2:15" s="1225" customFormat="1" ht="14.1" customHeight="1">
      <c r="B35" s="2934"/>
      <c r="C35" s="776">
        <v>2</v>
      </c>
      <c r="D35" s="396" t="s">
        <v>677</v>
      </c>
      <c r="E35" s="1996">
        <v>3</v>
      </c>
      <c r="F35" s="826">
        <v>3</v>
      </c>
      <c r="G35" s="827">
        <v>3</v>
      </c>
      <c r="H35" s="928">
        <v>3</v>
      </c>
      <c r="I35" s="825">
        <v>3</v>
      </c>
      <c r="J35" s="826">
        <v>3</v>
      </c>
      <c r="K35" s="805">
        <f>SUM(E35:F35)</f>
        <v>6</v>
      </c>
      <c r="L35" s="806">
        <f>SUM(G35:J35)</f>
        <v>12</v>
      </c>
      <c r="M35" s="893">
        <f t="shared" si="11"/>
        <v>18</v>
      </c>
      <c r="N35" s="1242"/>
      <c r="O35" s="1234"/>
    </row>
    <row r="36" spans="2:15" s="1225" customFormat="1" ht="14.1" customHeight="1">
      <c r="B36" s="2934"/>
      <c r="C36" s="777">
        <v>3</v>
      </c>
      <c r="D36" s="396" t="s">
        <v>678</v>
      </c>
      <c r="E36" s="1996">
        <v>2</v>
      </c>
      <c r="F36" s="826">
        <v>2</v>
      </c>
      <c r="G36" s="827">
        <v>2</v>
      </c>
      <c r="H36" s="928">
        <v>2</v>
      </c>
      <c r="I36" s="825">
        <v>2</v>
      </c>
      <c r="J36" s="826">
        <v>2</v>
      </c>
      <c r="K36" s="805">
        <f t="shared" ref="K36:K51" si="14">SUM(E36:F36)</f>
        <v>4</v>
      </c>
      <c r="L36" s="806">
        <f t="shared" ref="L36:L51" si="15">SUM(G36:J36)</f>
        <v>8</v>
      </c>
      <c r="M36" s="893">
        <f t="shared" si="11"/>
        <v>12</v>
      </c>
      <c r="N36" s="1242"/>
      <c r="O36" s="1234"/>
    </row>
    <row r="37" spans="2:15" s="1225" customFormat="1" ht="14.1" customHeight="1">
      <c r="B37" s="2934"/>
      <c r="C37" s="776">
        <v>4</v>
      </c>
      <c r="D37" s="398" t="s">
        <v>328</v>
      </c>
      <c r="E37" s="1996">
        <v>1</v>
      </c>
      <c r="F37" s="826"/>
      <c r="G37" s="1229"/>
      <c r="H37" s="1588"/>
      <c r="I37" s="1230"/>
      <c r="J37" s="1231"/>
      <c r="K37" s="805">
        <f t="shared" ref="K37:K38" si="16">SUM(E37:F37)</f>
        <v>1</v>
      </c>
      <c r="L37" s="806">
        <f t="shared" si="15"/>
        <v>0</v>
      </c>
      <c r="M37" s="893">
        <f t="shared" si="11"/>
        <v>1</v>
      </c>
      <c r="N37" s="1242"/>
      <c r="O37" s="1234"/>
    </row>
    <row r="38" spans="2:15" s="1225" customFormat="1" ht="14.1" customHeight="1">
      <c r="B38" s="2934"/>
      <c r="C38" s="777">
        <v>5</v>
      </c>
      <c r="D38" s="398" t="s">
        <v>1013</v>
      </c>
      <c r="E38" s="1998"/>
      <c r="F38" s="1231"/>
      <c r="G38" s="827">
        <v>1</v>
      </c>
      <c r="H38" s="928"/>
      <c r="I38" s="825"/>
      <c r="J38" s="826"/>
      <c r="K38" s="805">
        <f t="shared" si="16"/>
        <v>0</v>
      </c>
      <c r="L38" s="806">
        <f t="shared" si="15"/>
        <v>1</v>
      </c>
      <c r="M38" s="893">
        <f t="shared" si="11"/>
        <v>1</v>
      </c>
      <c r="N38" s="1242"/>
      <c r="O38" s="1234"/>
    </row>
    <row r="39" spans="2:15" s="1225" customFormat="1" ht="14.1" customHeight="1">
      <c r="B39" s="2934"/>
      <c r="C39" s="776">
        <v>6</v>
      </c>
      <c r="D39" s="398" t="s">
        <v>60</v>
      </c>
      <c r="E39" s="1996">
        <v>2</v>
      </c>
      <c r="F39" s="826">
        <v>2</v>
      </c>
      <c r="G39" s="827">
        <v>2</v>
      </c>
      <c r="H39" s="928">
        <v>2</v>
      </c>
      <c r="I39" s="825">
        <v>2</v>
      </c>
      <c r="J39" s="826">
        <v>1</v>
      </c>
      <c r="K39" s="805">
        <f t="shared" si="14"/>
        <v>4</v>
      </c>
      <c r="L39" s="806">
        <f t="shared" si="15"/>
        <v>7</v>
      </c>
      <c r="M39" s="893">
        <f t="shared" si="11"/>
        <v>11</v>
      </c>
      <c r="N39" s="1242"/>
      <c r="O39" s="1234"/>
    </row>
    <row r="40" spans="2:15" s="1225" customFormat="1" ht="14.1" customHeight="1">
      <c r="B40" s="2936"/>
      <c r="C40" s="777">
        <v>7</v>
      </c>
      <c r="D40" s="1100" t="s">
        <v>967</v>
      </c>
      <c r="E40" s="1996"/>
      <c r="F40" s="826"/>
      <c r="G40" s="827">
        <v>2</v>
      </c>
      <c r="H40" s="928">
        <v>1</v>
      </c>
      <c r="I40" s="825"/>
      <c r="J40" s="826"/>
      <c r="K40" s="805">
        <f t="shared" ref="K40" si="17">SUM(E40:F40)</f>
        <v>0</v>
      </c>
      <c r="L40" s="806">
        <f t="shared" ref="L40" si="18">SUM(G40:J40)</f>
        <v>3</v>
      </c>
      <c r="M40" s="893">
        <f t="shared" ref="M40" si="19">SUM(K40:L40)</f>
        <v>3</v>
      </c>
      <c r="N40" s="1242"/>
      <c r="O40" s="1234"/>
    </row>
    <row r="41" spans="2:15" s="1225" customFormat="1" ht="14.1" customHeight="1">
      <c r="B41" s="2934"/>
      <c r="C41" s="776">
        <v>8</v>
      </c>
      <c r="D41" s="1100" t="s">
        <v>66</v>
      </c>
      <c r="E41" s="1996">
        <v>1</v>
      </c>
      <c r="F41" s="826">
        <v>1</v>
      </c>
      <c r="G41" s="827"/>
      <c r="H41" s="928"/>
      <c r="I41" s="825"/>
      <c r="J41" s="826"/>
      <c r="K41" s="805">
        <f t="shared" si="14"/>
        <v>2</v>
      </c>
      <c r="L41" s="806">
        <f t="shared" si="15"/>
        <v>0</v>
      </c>
      <c r="M41" s="893">
        <f t="shared" si="11"/>
        <v>2</v>
      </c>
      <c r="N41" s="1242"/>
      <c r="O41" s="1234"/>
    </row>
    <row r="42" spans="2:15" s="1225" customFormat="1" ht="14.1" customHeight="1">
      <c r="B42" s="2934"/>
      <c r="C42" s="777">
        <v>9</v>
      </c>
      <c r="D42" s="885" t="s">
        <v>59</v>
      </c>
      <c r="E42" s="1996">
        <v>4</v>
      </c>
      <c r="F42" s="826">
        <v>4</v>
      </c>
      <c r="G42" s="827">
        <v>3</v>
      </c>
      <c r="H42" s="928">
        <v>4</v>
      </c>
      <c r="I42" s="825">
        <v>3</v>
      </c>
      <c r="J42" s="826">
        <v>4</v>
      </c>
      <c r="K42" s="805">
        <f t="shared" si="14"/>
        <v>8</v>
      </c>
      <c r="L42" s="806">
        <f t="shared" si="15"/>
        <v>14</v>
      </c>
      <c r="M42" s="893">
        <f t="shared" si="11"/>
        <v>22</v>
      </c>
      <c r="N42" s="1242"/>
      <c r="O42" s="1234"/>
    </row>
    <row r="43" spans="2:15" s="1225" customFormat="1" ht="14.1" customHeight="1">
      <c r="B43" s="2934"/>
      <c r="C43" s="776">
        <v>10</v>
      </c>
      <c r="D43" s="398" t="s">
        <v>473</v>
      </c>
      <c r="E43" s="1996">
        <v>2</v>
      </c>
      <c r="F43" s="826">
        <v>2</v>
      </c>
      <c r="G43" s="827">
        <v>2</v>
      </c>
      <c r="H43" s="928">
        <v>1</v>
      </c>
      <c r="I43" s="825">
        <v>1</v>
      </c>
      <c r="J43" s="826"/>
      <c r="K43" s="805">
        <f t="shared" si="14"/>
        <v>4</v>
      </c>
      <c r="L43" s="806">
        <f t="shared" si="15"/>
        <v>4</v>
      </c>
      <c r="M43" s="893">
        <f t="shared" si="11"/>
        <v>8</v>
      </c>
      <c r="N43" s="1242"/>
      <c r="O43" s="1234"/>
    </row>
    <row r="44" spans="2:15" s="1225" customFormat="1" ht="14.1" customHeight="1">
      <c r="B44" s="2934"/>
      <c r="C44" s="777">
        <v>11</v>
      </c>
      <c r="D44" s="398" t="s">
        <v>67</v>
      </c>
      <c r="E44" s="1996">
        <v>2</v>
      </c>
      <c r="F44" s="826">
        <v>2</v>
      </c>
      <c r="G44" s="827">
        <v>2</v>
      </c>
      <c r="H44" s="928">
        <v>1</v>
      </c>
      <c r="I44" s="825">
        <v>1</v>
      </c>
      <c r="J44" s="826"/>
      <c r="K44" s="805">
        <f t="shared" si="14"/>
        <v>4</v>
      </c>
      <c r="L44" s="806">
        <f t="shared" si="15"/>
        <v>4</v>
      </c>
      <c r="M44" s="893">
        <f t="shared" si="11"/>
        <v>8</v>
      </c>
      <c r="N44" s="1242"/>
      <c r="O44" s="1234"/>
    </row>
    <row r="45" spans="2:15" s="1225" customFormat="1" ht="14.1" customHeight="1">
      <c r="B45" s="2934"/>
      <c r="C45" s="776">
        <v>12</v>
      </c>
      <c r="D45" s="398" t="s">
        <v>61</v>
      </c>
      <c r="E45" s="1996">
        <v>2</v>
      </c>
      <c r="F45" s="826">
        <v>1</v>
      </c>
      <c r="G45" s="827">
        <v>2</v>
      </c>
      <c r="H45" s="928">
        <v>1</v>
      </c>
      <c r="I45" s="825">
        <v>1</v>
      </c>
      <c r="J45" s="826"/>
      <c r="K45" s="805">
        <f t="shared" si="14"/>
        <v>3</v>
      </c>
      <c r="L45" s="806">
        <f t="shared" si="15"/>
        <v>4</v>
      </c>
      <c r="M45" s="893">
        <f t="shared" si="11"/>
        <v>7</v>
      </c>
      <c r="N45" s="1242"/>
      <c r="O45" s="1234"/>
    </row>
    <row r="46" spans="2:15" s="1225" customFormat="1" ht="14.1" customHeight="1">
      <c r="B46" s="2934"/>
      <c r="C46" s="777">
        <v>13</v>
      </c>
      <c r="D46" s="398" t="s">
        <v>143</v>
      </c>
      <c r="E46" s="1996">
        <v>1</v>
      </c>
      <c r="F46" s="826">
        <v>2</v>
      </c>
      <c r="G46" s="827">
        <v>2</v>
      </c>
      <c r="H46" s="928">
        <v>1</v>
      </c>
      <c r="I46" s="825">
        <v>1</v>
      </c>
      <c r="J46" s="826"/>
      <c r="K46" s="805">
        <f t="shared" si="14"/>
        <v>3</v>
      </c>
      <c r="L46" s="806">
        <f t="shared" si="15"/>
        <v>4</v>
      </c>
      <c r="M46" s="893">
        <f t="shared" si="11"/>
        <v>7</v>
      </c>
      <c r="N46" s="1242"/>
      <c r="O46" s="1234"/>
    </row>
    <row r="47" spans="2:15" s="1225" customFormat="1" ht="14.1" customHeight="1">
      <c r="B47" s="2934"/>
      <c r="C47" s="776">
        <v>14</v>
      </c>
      <c r="D47" s="398" t="s">
        <v>116</v>
      </c>
      <c r="E47" s="1996"/>
      <c r="F47" s="826">
        <v>1</v>
      </c>
      <c r="G47" s="827">
        <v>1</v>
      </c>
      <c r="H47" s="928"/>
      <c r="I47" s="825"/>
      <c r="J47" s="826"/>
      <c r="K47" s="805">
        <f t="shared" si="14"/>
        <v>1</v>
      </c>
      <c r="L47" s="806">
        <f t="shared" si="15"/>
        <v>1</v>
      </c>
      <c r="M47" s="893">
        <f t="shared" si="11"/>
        <v>2</v>
      </c>
      <c r="N47" s="1242"/>
      <c r="O47" s="1234"/>
    </row>
    <row r="48" spans="2:15" s="1225" customFormat="1" ht="14.1" customHeight="1">
      <c r="B48" s="2934"/>
      <c r="C48" s="777">
        <v>15</v>
      </c>
      <c r="D48" s="398" t="s">
        <v>64</v>
      </c>
      <c r="E48" s="1996">
        <v>4</v>
      </c>
      <c r="F48" s="826">
        <v>4</v>
      </c>
      <c r="G48" s="827">
        <v>3</v>
      </c>
      <c r="H48" s="928">
        <v>3</v>
      </c>
      <c r="I48" s="825">
        <v>3</v>
      </c>
      <c r="J48" s="826">
        <v>3</v>
      </c>
      <c r="K48" s="805">
        <f t="shared" si="14"/>
        <v>8</v>
      </c>
      <c r="L48" s="806">
        <f t="shared" si="15"/>
        <v>12</v>
      </c>
      <c r="M48" s="893">
        <f t="shared" si="11"/>
        <v>20</v>
      </c>
      <c r="N48" s="1242"/>
      <c r="O48" s="1234"/>
    </row>
    <row r="49" spans="2:15" s="1225" customFormat="1" ht="14.1" customHeight="1">
      <c r="B49" s="2934"/>
      <c r="C49" s="776">
        <v>16</v>
      </c>
      <c r="D49" s="398" t="s">
        <v>140</v>
      </c>
      <c r="E49" s="1996">
        <v>1</v>
      </c>
      <c r="F49" s="826">
        <v>1</v>
      </c>
      <c r="G49" s="827">
        <v>1</v>
      </c>
      <c r="H49" s="928">
        <v>1</v>
      </c>
      <c r="I49" s="825">
        <v>1</v>
      </c>
      <c r="J49" s="826"/>
      <c r="K49" s="805">
        <f t="shared" si="14"/>
        <v>2</v>
      </c>
      <c r="L49" s="806">
        <f t="shared" si="15"/>
        <v>3</v>
      </c>
      <c r="M49" s="893">
        <f t="shared" si="11"/>
        <v>5</v>
      </c>
      <c r="N49" s="1242"/>
      <c r="O49" s="1234"/>
    </row>
    <row r="50" spans="2:15" s="1225" customFormat="1" ht="14.1" customHeight="1">
      <c r="B50" s="2934"/>
      <c r="C50" s="777">
        <v>17</v>
      </c>
      <c r="D50" s="1100" t="s">
        <v>65</v>
      </c>
      <c r="E50" s="1998"/>
      <c r="F50" s="1231"/>
      <c r="G50" s="827">
        <v>1</v>
      </c>
      <c r="H50" s="928">
        <v>1</v>
      </c>
      <c r="I50" s="825"/>
      <c r="J50" s="826"/>
      <c r="K50" s="805">
        <f t="shared" si="14"/>
        <v>0</v>
      </c>
      <c r="L50" s="806">
        <f t="shared" si="15"/>
        <v>2</v>
      </c>
      <c r="M50" s="893">
        <f t="shared" si="11"/>
        <v>2</v>
      </c>
      <c r="N50" s="1242"/>
      <c r="O50" s="1234"/>
    </row>
    <row r="51" spans="2:15" s="1225" customFormat="1" ht="14.1" customHeight="1">
      <c r="B51" s="2934"/>
      <c r="C51" s="783">
        <v>18</v>
      </c>
      <c r="D51" s="886" t="s">
        <v>556</v>
      </c>
      <c r="E51" s="1995">
        <v>1</v>
      </c>
      <c r="F51" s="887">
        <v>1</v>
      </c>
      <c r="G51" s="831">
        <v>1</v>
      </c>
      <c r="H51" s="1101">
        <v>1</v>
      </c>
      <c r="I51" s="922">
        <v>1</v>
      </c>
      <c r="J51" s="887">
        <v>1</v>
      </c>
      <c r="K51" s="808">
        <f t="shared" si="14"/>
        <v>2</v>
      </c>
      <c r="L51" s="809">
        <f t="shared" si="15"/>
        <v>4</v>
      </c>
      <c r="M51" s="897">
        <f t="shared" si="11"/>
        <v>6</v>
      </c>
      <c r="N51" s="1244"/>
      <c r="O51" s="1234"/>
    </row>
    <row r="52" spans="2:15" s="1225" customFormat="1" ht="19.350000000000001" customHeight="1" thickBot="1">
      <c r="B52" s="2934"/>
      <c r="C52" s="1331" t="s">
        <v>739</v>
      </c>
      <c r="D52" s="1332"/>
      <c r="E52" s="1999"/>
      <c r="F52" s="1334"/>
      <c r="G52" s="1333">
        <v>3</v>
      </c>
      <c r="H52" s="927">
        <v>3</v>
      </c>
      <c r="I52" s="912">
        <v>4</v>
      </c>
      <c r="J52" s="912">
        <v>4</v>
      </c>
      <c r="K52" s="1405">
        <f>SUM(E52:G52)</f>
        <v>3</v>
      </c>
      <c r="L52" s="810">
        <f>SUM(H52:J52)</f>
        <v>11</v>
      </c>
      <c r="M52" s="1407">
        <f>SUM(K52:L52)</f>
        <v>14</v>
      </c>
      <c r="N52" s="1243"/>
      <c r="O52" s="1234"/>
    </row>
    <row r="53" spans="2:15" s="1236" customFormat="1" ht="19.5" customHeight="1" thickTop="1">
      <c r="B53" s="1387"/>
      <c r="C53" s="1388" t="s">
        <v>709</v>
      </c>
      <c r="D53" s="1389"/>
      <c r="E53" s="1390">
        <f t="shared" ref="E53:M53" si="20">SUM(E54:E62)</f>
        <v>0</v>
      </c>
      <c r="F53" s="1390">
        <f t="shared" si="20"/>
        <v>0</v>
      </c>
      <c r="G53" s="1390">
        <f t="shared" si="20"/>
        <v>0</v>
      </c>
      <c r="H53" s="1390">
        <f t="shared" si="20"/>
        <v>0</v>
      </c>
      <c r="I53" s="1390">
        <f t="shared" si="20"/>
        <v>0</v>
      </c>
      <c r="J53" s="1551">
        <f t="shared" si="20"/>
        <v>0</v>
      </c>
      <c r="K53" s="1552">
        <f t="shared" si="20"/>
        <v>0</v>
      </c>
      <c r="L53" s="1552">
        <f t="shared" si="20"/>
        <v>0</v>
      </c>
      <c r="M53" s="1553">
        <f t="shared" si="20"/>
        <v>0</v>
      </c>
      <c r="N53" s="1391"/>
      <c r="O53" s="1234"/>
    </row>
    <row r="54" spans="2:15" s="1236" customFormat="1" ht="14.1" customHeight="1">
      <c r="B54" s="789"/>
      <c r="C54" s="1184">
        <v>1</v>
      </c>
      <c r="D54" s="794"/>
      <c r="E54" s="1994"/>
      <c r="F54" s="820"/>
      <c r="G54" s="821"/>
      <c r="H54" s="926"/>
      <c r="I54" s="822"/>
      <c r="J54" s="820"/>
      <c r="K54" s="807">
        <f>SUM(E54:F54)</f>
        <v>0</v>
      </c>
      <c r="L54" s="851">
        <f>SUM(G54:J54)</f>
        <v>0</v>
      </c>
      <c r="M54" s="894">
        <f t="shared" ref="M54:M72" si="21">SUM(K54:L54)</f>
        <v>0</v>
      </c>
      <c r="N54" s="861"/>
      <c r="O54" s="1234"/>
    </row>
    <row r="55" spans="2:15" s="1236" customFormat="1" ht="14.1" customHeight="1">
      <c r="B55" s="789"/>
      <c r="C55" s="1184">
        <v>2</v>
      </c>
      <c r="D55" s="794"/>
      <c r="E55" s="1994"/>
      <c r="F55" s="820"/>
      <c r="G55" s="821"/>
      <c r="H55" s="926"/>
      <c r="I55" s="822"/>
      <c r="J55" s="820"/>
      <c r="K55" s="805">
        <f t="shared" ref="K55:K57" si="22">SUM(E55:F55)</f>
        <v>0</v>
      </c>
      <c r="L55" s="806">
        <f t="shared" ref="L55:L57" si="23">SUM(G55:J55)</f>
        <v>0</v>
      </c>
      <c r="M55" s="893">
        <f t="shared" si="21"/>
        <v>0</v>
      </c>
      <c r="N55" s="861"/>
      <c r="O55" s="1234"/>
    </row>
    <row r="56" spans="2:15" s="1236" customFormat="1" ht="14.1" customHeight="1">
      <c r="B56" s="789"/>
      <c r="C56" s="1184">
        <v>3</v>
      </c>
      <c r="D56" s="794"/>
      <c r="E56" s="1994"/>
      <c r="F56" s="820"/>
      <c r="G56" s="821"/>
      <c r="H56" s="926"/>
      <c r="I56" s="822"/>
      <c r="J56" s="820"/>
      <c r="K56" s="805">
        <f t="shared" si="22"/>
        <v>0</v>
      </c>
      <c r="L56" s="806">
        <f t="shared" si="23"/>
        <v>0</v>
      </c>
      <c r="M56" s="893">
        <f t="shared" si="21"/>
        <v>0</v>
      </c>
      <c r="N56" s="861"/>
      <c r="O56" s="1234"/>
    </row>
    <row r="57" spans="2:15" s="1236" customFormat="1" ht="14.1" customHeight="1">
      <c r="B57" s="789"/>
      <c r="C57" s="1184">
        <v>4</v>
      </c>
      <c r="D57" s="794"/>
      <c r="E57" s="1994"/>
      <c r="F57" s="820"/>
      <c r="G57" s="821"/>
      <c r="H57" s="926"/>
      <c r="I57" s="822"/>
      <c r="J57" s="820"/>
      <c r="K57" s="805">
        <f t="shared" si="22"/>
        <v>0</v>
      </c>
      <c r="L57" s="806">
        <f t="shared" si="23"/>
        <v>0</v>
      </c>
      <c r="M57" s="893">
        <f t="shared" si="21"/>
        <v>0</v>
      </c>
      <c r="N57" s="861"/>
      <c r="O57" s="1234"/>
    </row>
    <row r="58" spans="2:15" s="1236" customFormat="1" ht="14.1" customHeight="1">
      <c r="B58" s="789"/>
      <c r="C58" s="1184">
        <v>5</v>
      </c>
      <c r="D58" s="794"/>
      <c r="E58" s="1994"/>
      <c r="F58" s="820"/>
      <c r="G58" s="821"/>
      <c r="H58" s="926"/>
      <c r="I58" s="822"/>
      <c r="J58" s="820"/>
      <c r="K58" s="805">
        <f>SUM(E58:F58)</f>
        <v>0</v>
      </c>
      <c r="L58" s="806">
        <f>SUM(G58:J58)</f>
        <v>0</v>
      </c>
      <c r="M58" s="893">
        <f t="shared" si="21"/>
        <v>0</v>
      </c>
      <c r="N58" s="861"/>
      <c r="O58" s="1234"/>
    </row>
    <row r="59" spans="2:15" s="1236" customFormat="1" ht="14.1" customHeight="1">
      <c r="B59" s="789"/>
      <c r="C59" s="1184">
        <v>6</v>
      </c>
      <c r="D59" s="794"/>
      <c r="E59" s="1994"/>
      <c r="F59" s="820"/>
      <c r="G59" s="821"/>
      <c r="H59" s="926"/>
      <c r="I59" s="822"/>
      <c r="J59" s="820"/>
      <c r="K59" s="805">
        <f t="shared" ref="K59:K61" si="24">SUM(E59:F59)</f>
        <v>0</v>
      </c>
      <c r="L59" s="806">
        <f t="shared" ref="L59:L61" si="25">SUM(G59:J59)</f>
        <v>0</v>
      </c>
      <c r="M59" s="893">
        <f t="shared" si="21"/>
        <v>0</v>
      </c>
      <c r="N59" s="861"/>
      <c r="O59" s="1234"/>
    </row>
    <row r="60" spans="2:15" s="1236" customFormat="1" ht="14.1" customHeight="1">
      <c r="B60" s="780"/>
      <c r="C60" s="778">
        <v>7</v>
      </c>
      <c r="D60" s="795"/>
      <c r="E60" s="1996"/>
      <c r="F60" s="826"/>
      <c r="G60" s="827"/>
      <c r="H60" s="928"/>
      <c r="I60" s="825"/>
      <c r="J60" s="826"/>
      <c r="K60" s="805">
        <f t="shared" si="24"/>
        <v>0</v>
      </c>
      <c r="L60" s="806">
        <f t="shared" si="25"/>
        <v>0</v>
      </c>
      <c r="M60" s="893">
        <f t="shared" si="21"/>
        <v>0</v>
      </c>
      <c r="N60" s="231"/>
      <c r="O60" s="1234"/>
    </row>
    <row r="61" spans="2:15" s="1236" customFormat="1" ht="14.1" customHeight="1">
      <c r="B61" s="780"/>
      <c r="C61" s="778">
        <v>8</v>
      </c>
      <c r="D61" s="795"/>
      <c r="E61" s="1996"/>
      <c r="F61" s="826"/>
      <c r="G61" s="827"/>
      <c r="H61" s="928"/>
      <c r="I61" s="825"/>
      <c r="J61" s="826"/>
      <c r="K61" s="805">
        <f t="shared" si="24"/>
        <v>0</v>
      </c>
      <c r="L61" s="806">
        <f t="shared" si="25"/>
        <v>0</v>
      </c>
      <c r="M61" s="893">
        <f t="shared" si="21"/>
        <v>0</v>
      </c>
      <c r="N61" s="231"/>
      <c r="O61" s="1234"/>
    </row>
    <row r="62" spans="2:15" s="1236" customFormat="1" ht="14.1" customHeight="1" thickBot="1">
      <c r="B62" s="910"/>
      <c r="C62" s="1185">
        <v>9</v>
      </c>
      <c r="D62" s="1186"/>
      <c r="E62" s="2000"/>
      <c r="F62" s="852"/>
      <c r="G62" s="1111"/>
      <c r="H62" s="1143"/>
      <c r="I62" s="1112"/>
      <c r="J62" s="852"/>
      <c r="K62" s="848">
        <f>SUM(E62:F62)</f>
        <v>0</v>
      </c>
      <c r="L62" s="849">
        <f>SUM(G62:J62)</f>
        <v>0</v>
      </c>
      <c r="M62" s="899">
        <f t="shared" si="21"/>
        <v>0</v>
      </c>
      <c r="N62" s="1167"/>
      <c r="O62" s="1234"/>
    </row>
    <row r="63" spans="2:15" s="1236" customFormat="1" ht="19.350000000000001" customHeight="1" thickTop="1">
      <c r="B63" s="1392"/>
      <c r="C63" s="1393" t="s">
        <v>554</v>
      </c>
      <c r="D63" s="1392"/>
      <c r="E63" s="1394">
        <f t="shared" ref="E63:M63" si="26">SUM(E64:E68)</f>
        <v>0</v>
      </c>
      <c r="F63" s="1395">
        <f t="shared" si="26"/>
        <v>0</v>
      </c>
      <c r="G63" s="1394">
        <f t="shared" si="26"/>
        <v>0</v>
      </c>
      <c r="H63" s="1396">
        <f t="shared" si="26"/>
        <v>0</v>
      </c>
      <c r="I63" s="1394">
        <f t="shared" si="26"/>
        <v>0</v>
      </c>
      <c r="J63" s="1394">
        <f t="shared" si="26"/>
        <v>0</v>
      </c>
      <c r="K63" s="1397">
        <f t="shared" si="26"/>
        <v>0</v>
      </c>
      <c r="L63" s="1397">
        <f t="shared" si="26"/>
        <v>0</v>
      </c>
      <c r="M63" s="1397">
        <f t="shared" si="26"/>
        <v>0</v>
      </c>
      <c r="N63" s="1398"/>
      <c r="O63" s="1234"/>
    </row>
    <row r="64" spans="2:15" s="1236" customFormat="1" ht="14.1" customHeight="1">
      <c r="B64" s="789"/>
      <c r="C64" s="1184">
        <v>1</v>
      </c>
      <c r="D64" s="794"/>
      <c r="E64" s="1994"/>
      <c r="F64" s="820"/>
      <c r="G64" s="821"/>
      <c r="H64" s="926"/>
      <c r="I64" s="822"/>
      <c r="J64" s="820"/>
      <c r="K64" s="807">
        <f>SUM(E64:F64)</f>
        <v>0</v>
      </c>
      <c r="L64" s="851">
        <f>SUM(G64:J64)</f>
        <v>0</v>
      </c>
      <c r="M64" s="894">
        <f t="shared" si="21"/>
        <v>0</v>
      </c>
      <c r="N64" s="861"/>
      <c r="O64" s="1234"/>
    </row>
    <row r="65" spans="2:15" s="1236" customFormat="1" ht="14.1" customHeight="1">
      <c r="B65" s="780"/>
      <c r="C65" s="778">
        <v>2</v>
      </c>
      <c r="D65" s="794"/>
      <c r="E65" s="1996"/>
      <c r="F65" s="826"/>
      <c r="G65" s="827"/>
      <c r="H65" s="928"/>
      <c r="I65" s="825"/>
      <c r="J65" s="826"/>
      <c r="K65" s="805">
        <f>SUM(E65:F65)</f>
        <v>0</v>
      </c>
      <c r="L65" s="806">
        <f>SUM(G65:J65)</f>
        <v>0</v>
      </c>
      <c r="M65" s="893">
        <f t="shared" si="21"/>
        <v>0</v>
      </c>
      <c r="N65" s="231"/>
      <c r="O65" s="1234"/>
    </row>
    <row r="66" spans="2:15" s="1236" customFormat="1" ht="14.1" customHeight="1">
      <c r="B66" s="1300"/>
      <c r="C66" s="778">
        <v>3</v>
      </c>
      <c r="D66" s="795"/>
      <c r="E66" s="1996"/>
      <c r="F66" s="826"/>
      <c r="G66" s="827"/>
      <c r="H66" s="928"/>
      <c r="I66" s="825"/>
      <c r="J66" s="826"/>
      <c r="K66" s="805">
        <f t="shared" ref="K66:K67" si="27">SUM(E66:F66)</f>
        <v>0</v>
      </c>
      <c r="L66" s="806">
        <f t="shared" ref="L66:L67" si="28">SUM(G66:J66)</f>
        <v>0</v>
      </c>
      <c r="M66" s="893">
        <f t="shared" si="21"/>
        <v>0</v>
      </c>
      <c r="N66" s="231"/>
      <c r="O66" s="1234"/>
    </row>
    <row r="67" spans="2:15" s="1236" customFormat="1" ht="14.1" customHeight="1">
      <c r="B67" s="780"/>
      <c r="C67" s="778">
        <v>4</v>
      </c>
      <c r="D67" s="795"/>
      <c r="E67" s="1996"/>
      <c r="F67" s="826"/>
      <c r="G67" s="827"/>
      <c r="H67" s="928"/>
      <c r="I67" s="825"/>
      <c r="J67" s="826"/>
      <c r="K67" s="805">
        <f t="shared" si="27"/>
        <v>0</v>
      </c>
      <c r="L67" s="806">
        <f t="shared" si="28"/>
        <v>0</v>
      </c>
      <c r="M67" s="893">
        <f t="shared" si="21"/>
        <v>0</v>
      </c>
      <c r="N67" s="231"/>
      <c r="O67" s="1234"/>
    </row>
    <row r="68" spans="2:15" s="1236" customFormat="1" ht="14.1" customHeight="1" thickBot="1">
      <c r="B68" s="1338"/>
      <c r="C68" s="1339">
        <v>5</v>
      </c>
      <c r="D68" s="1340"/>
      <c r="E68" s="2001"/>
      <c r="F68" s="1342"/>
      <c r="G68" s="1341"/>
      <c r="H68" s="1343"/>
      <c r="I68" s="1344"/>
      <c r="J68" s="1342"/>
      <c r="K68" s="1345">
        <f>SUM(E68:F68)</f>
        <v>0</v>
      </c>
      <c r="L68" s="1346">
        <f>SUM(G68:J68)</f>
        <v>0</v>
      </c>
      <c r="M68" s="1347">
        <f t="shared" si="21"/>
        <v>0</v>
      </c>
      <c r="N68" s="1350"/>
      <c r="O68" s="1234"/>
    </row>
    <row r="69" spans="2:15" s="1236" customFormat="1" ht="14.1" customHeight="1" thickTop="1">
      <c r="B69" s="1335"/>
      <c r="C69" s="1336" t="s">
        <v>735</v>
      </c>
      <c r="D69" s="1336"/>
      <c r="E69" s="2002"/>
      <c r="F69" s="1833"/>
      <c r="G69" s="1833"/>
      <c r="H69" s="1833"/>
      <c r="I69" s="1833"/>
      <c r="J69" s="1833"/>
      <c r="K69" s="807">
        <f>SUM(E69:F69)</f>
        <v>0</v>
      </c>
      <c r="L69" s="851">
        <f>SUM(G69:J69)</f>
        <v>0</v>
      </c>
      <c r="M69" s="894">
        <f t="shared" si="21"/>
        <v>0</v>
      </c>
      <c r="N69" s="1337"/>
    </row>
    <row r="70" spans="2:15" s="1236" customFormat="1" ht="14.1" customHeight="1">
      <c r="B70" s="1313"/>
      <c r="C70" s="1301" t="s">
        <v>167</v>
      </c>
      <c r="D70" s="1301"/>
      <c r="E70" s="2003"/>
      <c r="F70" s="1834"/>
      <c r="G70" s="1834"/>
      <c r="H70" s="1834"/>
      <c r="I70" s="1834"/>
      <c r="J70" s="1834"/>
      <c r="K70" s="805">
        <f>SUM(E70:F70)</f>
        <v>0</v>
      </c>
      <c r="L70" s="806">
        <f>SUM(G70:J70)</f>
        <v>0</v>
      </c>
      <c r="M70" s="893">
        <f t="shared" si="21"/>
        <v>0</v>
      </c>
      <c r="N70" s="1303"/>
    </row>
    <row r="71" spans="2:15" s="1236" customFormat="1" ht="14.1" customHeight="1">
      <c r="B71" s="1313"/>
      <c r="C71" s="1301" t="s">
        <v>737</v>
      </c>
      <c r="D71" s="1301"/>
      <c r="E71" s="2003"/>
      <c r="F71" s="1834"/>
      <c r="G71" s="1834"/>
      <c r="H71" s="1834"/>
      <c r="I71" s="1834"/>
      <c r="J71" s="1834"/>
      <c r="K71" s="805">
        <f t="shared" ref="K71" si="29">SUM(E71:F71)</f>
        <v>0</v>
      </c>
      <c r="L71" s="806">
        <f t="shared" ref="L71" si="30">SUM(G71:J71)</f>
        <v>0</v>
      </c>
      <c r="M71" s="893">
        <f t="shared" si="21"/>
        <v>0</v>
      </c>
      <c r="N71" s="1303"/>
    </row>
    <row r="72" spans="2:15" s="1236" customFormat="1" ht="14.1" customHeight="1" thickBot="1">
      <c r="B72" s="1314"/>
      <c r="C72" s="1307" t="s">
        <v>736</v>
      </c>
      <c r="D72" s="1302"/>
      <c r="E72" s="2004"/>
      <c r="F72" s="1304"/>
      <c r="G72" s="1304"/>
      <c r="H72" s="1304"/>
      <c r="I72" s="1304"/>
      <c r="J72" s="1305"/>
      <c r="K72" s="813">
        <f>SUM(E72:F72)</f>
        <v>0</v>
      </c>
      <c r="L72" s="814">
        <f>SUM(G72:J72)</f>
        <v>0</v>
      </c>
      <c r="M72" s="898">
        <f t="shared" si="21"/>
        <v>0</v>
      </c>
      <c r="N72" s="1306"/>
    </row>
    <row r="73" spans="2:15" ht="22.15" customHeight="1">
      <c r="C73" s="1308" t="s">
        <v>657</v>
      </c>
      <c r="D73" s="2937" t="s">
        <v>679</v>
      </c>
      <c r="E73" s="2937"/>
      <c r="F73" s="2937"/>
      <c r="G73" s="2937"/>
      <c r="H73" s="4"/>
      <c r="I73" s="4"/>
      <c r="J73" s="5"/>
      <c r="K73" s="5"/>
      <c r="L73" s="5"/>
      <c r="M73" s="4"/>
    </row>
    <row r="74" spans="2:15">
      <c r="D74" s="4"/>
      <c r="E74" s="7"/>
      <c r="F74" s="6"/>
      <c r="G74" s="6"/>
      <c r="H74" s="4"/>
      <c r="I74" s="4"/>
      <c r="J74" s="5"/>
      <c r="K74" s="5"/>
      <c r="L74" s="5"/>
      <c r="M74" s="4"/>
    </row>
    <row r="75" spans="2:15">
      <c r="D75" s="4"/>
      <c r="E75" s="6"/>
      <c r="F75" s="6"/>
      <c r="G75" s="6"/>
      <c r="H75" s="4"/>
      <c r="I75" s="4"/>
      <c r="J75" s="5"/>
      <c r="K75" s="5"/>
      <c r="L75" s="5"/>
      <c r="M75" s="4"/>
    </row>
    <row r="76" spans="2:15">
      <c r="D76" s="8"/>
      <c r="E76" s="8"/>
      <c r="F76" s="8"/>
      <c r="G76" s="8"/>
      <c r="H76" s="8"/>
      <c r="I76" s="8"/>
      <c r="J76" s="8"/>
      <c r="K76" s="8"/>
      <c r="L76" s="8"/>
      <c r="M76" s="8"/>
    </row>
  </sheetData>
  <sheetProtection algorithmName="SHA-512" hashValue="WQhTHxkcnocet7meEHL7YjXjN1OSzUB46CnjTHd8Yijkyxys5oQS4dQW8fF7uOB9nd2TcOpNfJj3YNX4T8KRRA==" saltValue="6dEWVZESWFcP+QcNxrqLxQ==" spinCount="100000" sheet="1" objects="1" scenarios="1" formatRows="0"/>
  <mergeCells count="18">
    <mergeCell ref="D3:L3"/>
    <mergeCell ref="J5:M5"/>
    <mergeCell ref="B6:D12"/>
    <mergeCell ref="E6:J6"/>
    <mergeCell ref="K6:L7"/>
    <mergeCell ref="M6:M12"/>
    <mergeCell ref="E12:J12"/>
    <mergeCell ref="N13:N19"/>
    <mergeCell ref="B21:B33"/>
    <mergeCell ref="B34:B52"/>
    <mergeCell ref="D73:G73"/>
    <mergeCell ref="N6:N12"/>
    <mergeCell ref="E7:J7"/>
    <mergeCell ref="K8:K12"/>
    <mergeCell ref="L8:L12"/>
    <mergeCell ref="E9:F9"/>
    <mergeCell ref="G9:J9"/>
    <mergeCell ref="E10:J10"/>
  </mergeCells>
  <printOptions horizontalCentered="1"/>
  <pageMargins left="0.74803149606299213" right="0.11811023622047245" top="0.51181102362204722" bottom="0.70866141732283472" header="0.51181102362204722" footer="0.51181102362204722"/>
  <pageSetup paperSize="9" scale="72" orientation="portrait" horizontalDpi="4294967293" verticalDpi="4294967293" r:id="rId1"/>
  <headerFooter alignWithMargins="0">
    <oddFooter>&amp;L&amp;7CEA - arkusz organizacyjny na rok szkolny 2022/2023    nr teczki: &amp;F</oddFooter>
  </headerFooter>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2400-000000000000}">
          <x14:formula1>
            <xm:f>słownik!$A$2:$A$148</xm:f>
          </x14:formula1>
          <xm:sqref>D54:D62 D64:D68</xm:sqref>
        </x14:dataValidation>
      </x14:dataValidations>
    </ext>
  </extLs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Arkusz30">
    <tabColor rgb="FFFF0000"/>
    <pageSetUpPr fitToPage="1"/>
  </sheetPr>
  <dimension ref="B1:O72"/>
  <sheetViews>
    <sheetView showGridLines="0" view="pageBreakPreview" zoomScale="90" zoomScaleNormal="100" zoomScaleSheetLayoutView="90" workbookViewId="0">
      <selection sqref="A1:XFD1"/>
    </sheetView>
  </sheetViews>
  <sheetFormatPr defaultColWidth="9.28515625" defaultRowHeight="12.75"/>
  <cols>
    <col min="1" max="1" width="2.85546875" style="3" customWidth="1"/>
    <col min="2" max="2" width="6.42578125" style="3" customWidth="1"/>
    <col min="3" max="3" width="4.42578125" style="3" customWidth="1"/>
    <col min="4" max="4" width="46.42578125" style="3" customWidth="1"/>
    <col min="5" max="8" width="7.5703125" style="3" customWidth="1"/>
    <col min="9" max="9" width="10.85546875" style="3" customWidth="1"/>
    <col min="10" max="10" width="12.28515625" style="3" customWidth="1"/>
    <col min="11" max="11" width="5.42578125" style="3" customWidth="1"/>
    <col min="12" max="16384" width="9.28515625" style="3"/>
  </cols>
  <sheetData>
    <row r="1" spans="2:15" ht="32.25" customHeight="1">
      <c r="B1" s="1728"/>
      <c r="C1" s="1728"/>
      <c r="D1" s="1768"/>
      <c r="E1" s="1768"/>
      <c r="F1" s="1768"/>
      <c r="G1" s="1768"/>
      <c r="H1" s="1768"/>
      <c r="I1" s="1768"/>
      <c r="J1" s="1768"/>
    </row>
    <row r="2" spans="2:15" s="1236" customFormat="1" ht="18">
      <c r="B2" s="235"/>
      <c r="C2" s="235"/>
      <c r="D2" s="236" t="str">
        <f>wizyt!C3</f>
        <v>??</v>
      </c>
      <c r="E2" s="237"/>
      <c r="F2" s="237"/>
      <c r="G2" s="237"/>
      <c r="H2" s="237"/>
      <c r="I2" s="237"/>
      <c r="J2" s="1110"/>
    </row>
    <row r="3" spans="2:15" s="1236" customFormat="1" ht="20.25">
      <c r="B3" s="1110"/>
      <c r="C3" s="1110"/>
      <c r="D3" s="2972" t="s">
        <v>112</v>
      </c>
      <c r="E3" s="2972"/>
      <c r="F3" s="2972"/>
      <c r="G3" s="2972"/>
      <c r="H3" s="2972"/>
      <c r="I3" s="295" t="str">
        <f>wizyt!H3</f>
        <v>2022/2023</v>
      </c>
      <c r="J3" s="1110"/>
    </row>
    <row r="4" spans="2:15" s="1236" customFormat="1" ht="18.75" customHeight="1">
      <c r="B4" s="1174" t="s">
        <v>820</v>
      </c>
      <c r="C4" s="241"/>
      <c r="D4" s="1109"/>
      <c r="E4" s="1109" t="s">
        <v>520</v>
      </c>
      <c r="F4" s="1109"/>
      <c r="G4" s="1109"/>
      <c r="I4" s="923"/>
      <c r="J4" s="1110"/>
    </row>
    <row r="5" spans="2:15" s="1236" customFormat="1" ht="27" customHeight="1" thickBot="1">
      <c r="B5" s="2079" t="s">
        <v>675</v>
      </c>
      <c r="C5" s="574"/>
      <c r="D5" s="242"/>
      <c r="E5" s="244"/>
      <c r="F5" s="243"/>
      <c r="G5" s="243"/>
      <c r="H5" s="2956"/>
      <c r="I5" s="2956"/>
      <c r="J5" s="1110"/>
    </row>
    <row r="6" spans="2:15" s="1236" customFormat="1" ht="12.75" customHeight="1">
      <c r="B6" s="2887" t="s">
        <v>226</v>
      </c>
      <c r="C6" s="2888"/>
      <c r="D6" s="2888"/>
      <c r="E6" s="2959" t="s">
        <v>287</v>
      </c>
      <c r="F6" s="2960"/>
      <c r="G6" s="2960"/>
      <c r="H6" s="2961"/>
      <c r="I6" s="2966" t="s">
        <v>239</v>
      </c>
      <c r="J6" s="3011" t="s">
        <v>74</v>
      </c>
    </row>
    <row r="7" spans="2:15" s="1236" customFormat="1" ht="12.75" customHeight="1">
      <c r="B7" s="3013"/>
      <c r="C7" s="2890"/>
      <c r="D7" s="2890"/>
      <c r="E7" s="3008" t="s">
        <v>25</v>
      </c>
      <c r="F7" s="3008"/>
      <c r="G7" s="3008"/>
      <c r="H7" s="2942"/>
      <c r="I7" s="2967"/>
      <c r="J7" s="2939"/>
      <c r="O7" s="1299"/>
    </row>
    <row r="8" spans="2:15" s="1236" customFormat="1" ht="12.75" customHeight="1">
      <c r="B8" s="3013"/>
      <c r="C8" s="2890"/>
      <c r="D8" s="2890"/>
      <c r="E8" s="2024" t="s">
        <v>4</v>
      </c>
      <c r="F8" s="2024" t="s">
        <v>5</v>
      </c>
      <c r="G8" s="2024" t="s">
        <v>6</v>
      </c>
      <c r="H8" s="2025" t="s">
        <v>8</v>
      </c>
      <c r="I8" s="2967"/>
      <c r="J8" s="2939"/>
    </row>
    <row r="9" spans="2:15" s="1236" customFormat="1" ht="12.75" customHeight="1">
      <c r="B9" s="3013"/>
      <c r="C9" s="2890"/>
      <c r="D9" s="2890"/>
      <c r="E9" s="2990" t="s">
        <v>209</v>
      </c>
      <c r="F9" s="2991"/>
      <c r="G9" s="2991"/>
      <c r="H9" s="2992"/>
      <c r="I9" s="2967"/>
      <c r="J9" s="2939"/>
    </row>
    <row r="10" spans="2:15" s="1236" customFormat="1" ht="12.75" customHeight="1">
      <c r="B10" s="3013"/>
      <c r="C10" s="2890"/>
      <c r="D10" s="2890"/>
      <c r="E10" s="3009" t="s">
        <v>52</v>
      </c>
      <c r="F10" s="2846"/>
      <c r="G10" s="2846"/>
      <c r="H10" s="2949"/>
      <c r="I10" s="2967"/>
      <c r="J10" s="2939"/>
    </row>
    <row r="11" spans="2:15" s="1236" customFormat="1" ht="12.75" customHeight="1">
      <c r="B11" s="3013"/>
      <c r="C11" s="2890"/>
      <c r="D11" s="2890"/>
      <c r="E11" s="2026">
        <f>'kalendarz  A'!$F$30</f>
        <v>24</v>
      </c>
      <c r="F11" s="2026">
        <f>'kalendarz  A'!$F$30</f>
        <v>24</v>
      </c>
      <c r="G11" s="2026">
        <f>'kalendarz  A'!$F$30</f>
        <v>24</v>
      </c>
      <c r="H11" s="2026">
        <f>'kalendarz  A'!$F$31</f>
        <v>9</v>
      </c>
      <c r="I11" s="2967"/>
      <c r="J11" s="2939"/>
    </row>
    <row r="12" spans="2:15" s="1236" customFormat="1" ht="16.5" customHeight="1" thickBot="1">
      <c r="B12" s="2891"/>
      <c r="C12" s="2958"/>
      <c r="D12" s="2958"/>
      <c r="E12" s="2993" t="s">
        <v>53</v>
      </c>
      <c r="F12" s="2951"/>
      <c r="G12" s="2951"/>
      <c r="H12" s="2952"/>
      <c r="I12" s="2968"/>
      <c r="J12" s="2940"/>
    </row>
    <row r="13" spans="2:15" s="1236" customFormat="1" ht="27" customHeight="1" thickBot="1">
      <c r="B13" s="1238"/>
      <c r="C13" s="1239"/>
      <c r="D13" s="1992" t="s">
        <v>210</v>
      </c>
      <c r="E13" s="844">
        <f t="shared" ref="E13:H13" si="0">SUM(E17:E19)+E14</f>
        <v>35</v>
      </c>
      <c r="F13" s="844">
        <f t="shared" si="0"/>
        <v>29</v>
      </c>
      <c r="G13" s="844">
        <f t="shared" si="0"/>
        <v>27</v>
      </c>
      <c r="H13" s="844">
        <f t="shared" si="0"/>
        <v>22</v>
      </c>
      <c r="I13" s="845">
        <f t="shared" ref="I13:I19" si="1">SUM(E13:H13)</f>
        <v>113</v>
      </c>
      <c r="J13" s="2953"/>
      <c r="K13" s="1234"/>
    </row>
    <row r="14" spans="2:15" s="1236" customFormat="1" ht="14.25" customHeight="1">
      <c r="B14" s="2075"/>
      <c r="C14" s="775"/>
      <c r="D14" s="1370" t="s">
        <v>743</v>
      </c>
      <c r="E14" s="1188">
        <f t="shared" ref="E14:H14" si="2">SUM(E15:E16)</f>
        <v>35</v>
      </c>
      <c r="F14" s="1188">
        <f t="shared" si="2"/>
        <v>29</v>
      </c>
      <c r="G14" s="1188">
        <f t="shared" si="2"/>
        <v>27</v>
      </c>
      <c r="H14" s="1188">
        <f t="shared" si="2"/>
        <v>22</v>
      </c>
      <c r="I14" s="892">
        <f t="shared" si="1"/>
        <v>113</v>
      </c>
      <c r="J14" s="2954"/>
      <c r="K14" s="1234"/>
    </row>
    <row r="15" spans="2:15" s="1236" customFormat="1" ht="14.25" customHeight="1">
      <c r="B15" s="2075"/>
      <c r="C15" s="775"/>
      <c r="D15" s="1370" t="s">
        <v>680</v>
      </c>
      <c r="E15" s="1188">
        <f>SUM(E21:E31)</f>
        <v>0</v>
      </c>
      <c r="F15" s="1188">
        <f>SUM(F21:F31)</f>
        <v>0</v>
      </c>
      <c r="G15" s="1188">
        <f>SUM(G21:G31)</f>
        <v>0</v>
      </c>
      <c r="H15" s="1188">
        <f>SUM(H21:H31)</f>
        <v>0</v>
      </c>
      <c r="I15" s="892">
        <f t="shared" si="1"/>
        <v>0</v>
      </c>
      <c r="J15" s="2954"/>
      <c r="K15" s="1234"/>
    </row>
    <row r="16" spans="2:15" s="1236" customFormat="1" ht="14.25" customHeight="1">
      <c r="B16" s="2075"/>
      <c r="C16" s="775"/>
      <c r="D16" s="1370" t="s">
        <v>681</v>
      </c>
      <c r="E16" s="1188">
        <f>SUM(E32:E48)</f>
        <v>35</v>
      </c>
      <c r="F16" s="1188">
        <f>SUM(F32:F48)</f>
        <v>29</v>
      </c>
      <c r="G16" s="1188">
        <f>SUM(G32:G48)</f>
        <v>27</v>
      </c>
      <c r="H16" s="1188">
        <f>SUM(H32:H48)</f>
        <v>22</v>
      </c>
      <c r="I16" s="892">
        <f t="shared" si="1"/>
        <v>113</v>
      </c>
      <c r="J16" s="2954"/>
      <c r="K16" s="1234"/>
    </row>
    <row r="17" spans="2:11" s="1236" customFormat="1" ht="14.25" customHeight="1">
      <c r="B17" s="2075"/>
      <c r="C17" s="775"/>
      <c r="D17" s="1370" t="s">
        <v>710</v>
      </c>
      <c r="E17" s="1188">
        <f>E49</f>
        <v>0</v>
      </c>
      <c r="F17" s="1187">
        <f>F49</f>
        <v>0</v>
      </c>
      <c r="G17" s="1187">
        <f>G49</f>
        <v>0</v>
      </c>
      <c r="H17" s="1227">
        <f>H49</f>
        <v>0</v>
      </c>
      <c r="I17" s="892">
        <f t="shared" si="1"/>
        <v>0</v>
      </c>
      <c r="J17" s="2954"/>
      <c r="K17" s="1234"/>
    </row>
    <row r="18" spans="2:11" s="1236" customFormat="1" ht="14.25" customHeight="1">
      <c r="B18" s="2075"/>
      <c r="C18" s="775"/>
      <c r="D18" s="1370" t="s">
        <v>682</v>
      </c>
      <c r="E18" s="1188">
        <f>E59</f>
        <v>0</v>
      </c>
      <c r="F18" s="1187">
        <f>F59</f>
        <v>0</v>
      </c>
      <c r="G18" s="1187">
        <f t="shared" ref="G18:H18" si="3">G59</f>
        <v>0</v>
      </c>
      <c r="H18" s="1187">
        <f t="shared" si="3"/>
        <v>0</v>
      </c>
      <c r="I18" s="892">
        <f t="shared" si="1"/>
        <v>0</v>
      </c>
      <c r="J18" s="2954"/>
      <c r="K18" s="1234"/>
    </row>
    <row r="19" spans="2:11" s="1236" customFormat="1" ht="13.5" customHeight="1" thickBot="1">
      <c r="B19" s="2075"/>
      <c r="C19" s="775"/>
      <c r="D19" s="426" t="s">
        <v>738</v>
      </c>
      <c r="E19" s="1188">
        <f>SUM(E65:E68)</f>
        <v>0</v>
      </c>
      <c r="F19" s="1188">
        <f t="shared" ref="F19:H19" si="4">SUM(F65:F68)</f>
        <v>0</v>
      </c>
      <c r="G19" s="1188">
        <f t="shared" si="4"/>
        <v>0</v>
      </c>
      <c r="H19" s="1188">
        <f t="shared" si="4"/>
        <v>0</v>
      </c>
      <c r="I19" s="930">
        <f t="shared" si="1"/>
        <v>0</v>
      </c>
      <c r="J19" s="3012"/>
      <c r="K19" s="1234"/>
    </row>
    <row r="20" spans="2:11" s="1236" customFormat="1" ht="19.5" customHeight="1">
      <c r="B20" s="1382"/>
      <c r="C20" s="1383" t="s">
        <v>658</v>
      </c>
      <c r="D20" s="1383"/>
      <c r="E20" s="1384"/>
      <c r="F20" s="1384"/>
      <c r="G20" s="1384"/>
      <c r="H20" s="1384"/>
      <c r="I20" s="1384"/>
      <c r="J20" s="1386"/>
      <c r="K20" s="1234"/>
    </row>
    <row r="21" spans="2:11" s="1225" customFormat="1" ht="14.1" customHeight="1">
      <c r="B21" s="2933" t="s">
        <v>734</v>
      </c>
      <c r="C21" s="779">
        <v>1</v>
      </c>
      <c r="D21" s="1232" t="s">
        <v>365</v>
      </c>
      <c r="E21" s="817"/>
      <c r="F21" s="925"/>
      <c r="G21" s="1271"/>
      <c r="H21" s="816"/>
      <c r="I21" s="1406">
        <f>SUM(E21:H21)</f>
        <v>0</v>
      </c>
      <c r="J21" s="1240"/>
      <c r="K21" s="1234"/>
    </row>
    <row r="22" spans="2:11" s="1225" customFormat="1" ht="14.1" customHeight="1">
      <c r="B22" s="2936"/>
      <c r="C22" s="778">
        <v>2</v>
      </c>
      <c r="D22" s="1189" t="s">
        <v>676</v>
      </c>
      <c r="E22" s="821"/>
      <c r="F22" s="926"/>
      <c r="G22" s="822"/>
      <c r="H22" s="833"/>
      <c r="I22" s="1406">
        <f t="shared" ref="I22:I48" si="5">SUM(E22:H22)</f>
        <v>0</v>
      </c>
      <c r="J22" s="1241"/>
      <c r="K22" s="1234"/>
    </row>
    <row r="23" spans="2:11" s="1225" customFormat="1" ht="14.1" customHeight="1">
      <c r="B23" s="2936"/>
      <c r="C23" s="778">
        <v>3</v>
      </c>
      <c r="D23" s="1189" t="s">
        <v>285</v>
      </c>
      <c r="E23" s="821"/>
      <c r="F23" s="926"/>
      <c r="G23" s="822"/>
      <c r="H23" s="915"/>
      <c r="I23" s="1406">
        <f t="shared" si="5"/>
        <v>0</v>
      </c>
      <c r="J23" s="1241"/>
      <c r="K23" s="1234"/>
    </row>
    <row r="24" spans="2:11" s="1225" customFormat="1" ht="14.1" customHeight="1">
      <c r="B24" s="2936"/>
      <c r="C24" s="778">
        <v>4</v>
      </c>
      <c r="D24" s="1189" t="s">
        <v>272</v>
      </c>
      <c r="E24" s="821"/>
      <c r="F24" s="926"/>
      <c r="G24" s="822"/>
      <c r="H24" s="820"/>
      <c r="I24" s="1406">
        <f t="shared" si="5"/>
        <v>0</v>
      </c>
      <c r="J24" s="1241"/>
      <c r="K24" s="1234"/>
    </row>
    <row r="25" spans="2:11" s="1225" customFormat="1" ht="14.1" customHeight="1">
      <c r="B25" s="2936"/>
      <c r="C25" s="778">
        <v>5</v>
      </c>
      <c r="D25" s="1189" t="s">
        <v>478</v>
      </c>
      <c r="E25" s="821"/>
      <c r="F25" s="926"/>
      <c r="G25" s="822"/>
      <c r="H25" s="820"/>
      <c r="I25" s="1406">
        <f t="shared" si="5"/>
        <v>0</v>
      </c>
      <c r="J25" s="1241"/>
      <c r="K25" s="1234"/>
    </row>
    <row r="26" spans="2:11" s="1225" customFormat="1" ht="14.1" customHeight="1">
      <c r="B26" s="2936"/>
      <c r="C26" s="778">
        <v>6</v>
      </c>
      <c r="D26" s="1189" t="s">
        <v>274</v>
      </c>
      <c r="E26" s="821"/>
      <c r="F26" s="926"/>
      <c r="G26" s="822"/>
      <c r="H26" s="820"/>
      <c r="I26" s="1406">
        <f t="shared" si="5"/>
        <v>0</v>
      </c>
      <c r="J26" s="1241"/>
      <c r="K26" s="1234"/>
    </row>
    <row r="27" spans="2:11" s="1225" customFormat="1" ht="14.1" customHeight="1">
      <c r="B27" s="2936"/>
      <c r="C27" s="778">
        <v>7</v>
      </c>
      <c r="D27" s="1189" t="s">
        <v>540</v>
      </c>
      <c r="E27" s="821"/>
      <c r="F27" s="926"/>
      <c r="G27" s="822"/>
      <c r="H27" s="820"/>
      <c r="I27" s="1406">
        <f t="shared" si="5"/>
        <v>0</v>
      </c>
      <c r="J27" s="1241"/>
      <c r="K27" s="1234"/>
    </row>
    <row r="28" spans="2:11" s="1225" customFormat="1" ht="14.1" customHeight="1">
      <c r="B28" s="2936"/>
      <c r="C28" s="778">
        <v>8</v>
      </c>
      <c r="D28" s="1189" t="s">
        <v>541</v>
      </c>
      <c r="E28" s="821"/>
      <c r="F28" s="926"/>
      <c r="G28" s="822"/>
      <c r="H28" s="820"/>
      <c r="I28" s="1406">
        <f t="shared" si="5"/>
        <v>0</v>
      </c>
      <c r="J28" s="1241"/>
      <c r="K28" s="1234"/>
    </row>
    <row r="29" spans="2:11" s="1225" customFormat="1" ht="14.1" customHeight="1">
      <c r="B29" s="2936"/>
      <c r="C29" s="778">
        <v>9</v>
      </c>
      <c r="D29" s="1189" t="s">
        <v>560</v>
      </c>
      <c r="E29" s="821"/>
      <c r="F29" s="926"/>
      <c r="G29" s="822"/>
      <c r="H29" s="820"/>
      <c r="I29" s="1406">
        <f t="shared" si="5"/>
        <v>0</v>
      </c>
      <c r="J29" s="1241"/>
      <c r="K29" s="1234"/>
    </row>
    <row r="30" spans="2:11" s="1225" customFormat="1" ht="14.1" customHeight="1">
      <c r="B30" s="2936"/>
      <c r="C30" s="778">
        <v>10</v>
      </c>
      <c r="D30" s="1233" t="s">
        <v>559</v>
      </c>
      <c r="E30" s="911"/>
      <c r="F30" s="927"/>
      <c r="G30" s="912"/>
      <c r="H30" s="913"/>
      <c r="I30" s="1406">
        <f t="shared" si="5"/>
        <v>0</v>
      </c>
      <c r="J30" s="1245"/>
      <c r="K30" s="1234"/>
    </row>
    <row r="31" spans="2:11" s="1225" customFormat="1" ht="14.1" customHeight="1">
      <c r="B31" s="3010"/>
      <c r="C31" s="1326">
        <v>11</v>
      </c>
      <c r="D31" s="1327" t="s">
        <v>812</v>
      </c>
      <c r="E31" s="831"/>
      <c r="F31" s="1101"/>
      <c r="G31" s="922"/>
      <c r="H31" s="887"/>
      <c r="I31" s="1406">
        <f t="shared" si="5"/>
        <v>0</v>
      </c>
      <c r="J31" s="1244"/>
      <c r="K31" s="1234"/>
    </row>
    <row r="32" spans="2:11" s="1225" customFormat="1" ht="14.1" customHeight="1">
      <c r="B32" s="2933" t="s">
        <v>733</v>
      </c>
      <c r="C32" s="1328">
        <v>1</v>
      </c>
      <c r="D32" s="1329" t="s">
        <v>62</v>
      </c>
      <c r="E32" s="817">
        <v>4</v>
      </c>
      <c r="F32" s="925">
        <v>4</v>
      </c>
      <c r="G32" s="1271">
        <v>4</v>
      </c>
      <c r="H32" s="816">
        <v>4</v>
      </c>
      <c r="I32" s="1406">
        <f t="shared" si="5"/>
        <v>16</v>
      </c>
      <c r="J32" s="1240"/>
      <c r="K32" s="1234"/>
    </row>
    <row r="33" spans="2:11" s="1225" customFormat="1" ht="14.1" customHeight="1">
      <c r="B33" s="2936"/>
      <c r="C33" s="776">
        <v>2</v>
      </c>
      <c r="D33" s="396" t="s">
        <v>677</v>
      </c>
      <c r="E33" s="827">
        <v>3</v>
      </c>
      <c r="F33" s="928">
        <v>3</v>
      </c>
      <c r="G33" s="825">
        <v>3</v>
      </c>
      <c r="H33" s="826">
        <v>3</v>
      </c>
      <c r="I33" s="1406">
        <f t="shared" si="5"/>
        <v>12</v>
      </c>
      <c r="J33" s="1242"/>
      <c r="K33" s="1234"/>
    </row>
    <row r="34" spans="2:11" s="1225" customFormat="1" ht="14.1" customHeight="1">
      <c r="B34" s="2936"/>
      <c r="C34" s="777">
        <v>3</v>
      </c>
      <c r="D34" s="396" t="s">
        <v>678</v>
      </c>
      <c r="E34" s="827">
        <v>2</v>
      </c>
      <c r="F34" s="928">
        <v>2</v>
      </c>
      <c r="G34" s="825">
        <v>2</v>
      </c>
      <c r="H34" s="826">
        <v>2</v>
      </c>
      <c r="I34" s="1406">
        <f t="shared" si="5"/>
        <v>8</v>
      </c>
      <c r="J34" s="1242"/>
      <c r="K34" s="1234"/>
    </row>
    <row r="35" spans="2:11" s="1225" customFormat="1" ht="14.1" customHeight="1">
      <c r="B35" s="2936"/>
      <c r="C35" s="776">
        <v>4</v>
      </c>
      <c r="D35" s="398" t="s">
        <v>1013</v>
      </c>
      <c r="E35" s="827">
        <v>1</v>
      </c>
      <c r="F35" s="928"/>
      <c r="G35" s="825"/>
      <c r="H35" s="826"/>
      <c r="I35" s="1406">
        <f t="shared" si="5"/>
        <v>1</v>
      </c>
      <c r="J35" s="1242"/>
      <c r="K35" s="1234"/>
    </row>
    <row r="36" spans="2:11" s="1225" customFormat="1" ht="14.1" customHeight="1">
      <c r="B36" s="2936"/>
      <c r="C36" s="777">
        <v>5</v>
      </c>
      <c r="D36" s="398" t="s">
        <v>60</v>
      </c>
      <c r="E36" s="827">
        <v>2</v>
      </c>
      <c r="F36" s="928">
        <v>2</v>
      </c>
      <c r="G36" s="825">
        <v>2</v>
      </c>
      <c r="H36" s="826">
        <v>1</v>
      </c>
      <c r="I36" s="1406">
        <f t="shared" si="5"/>
        <v>7</v>
      </c>
      <c r="J36" s="1242"/>
      <c r="K36" s="1234"/>
    </row>
    <row r="37" spans="2:11" s="1225" customFormat="1" ht="14.1" customHeight="1">
      <c r="B37" s="2936"/>
      <c r="C37" s="776">
        <v>6</v>
      </c>
      <c r="D37" s="1100" t="s">
        <v>967</v>
      </c>
      <c r="E37" s="827">
        <v>2</v>
      </c>
      <c r="F37" s="928">
        <v>1</v>
      </c>
      <c r="G37" s="825"/>
      <c r="H37" s="826"/>
      <c r="I37" s="1406">
        <f t="shared" si="5"/>
        <v>3</v>
      </c>
      <c r="J37" s="1242"/>
      <c r="K37" s="1234"/>
    </row>
    <row r="38" spans="2:11" s="1225" customFormat="1" ht="14.1" customHeight="1">
      <c r="B38" s="2936"/>
      <c r="C38" s="777">
        <v>7</v>
      </c>
      <c r="D38" s="885" t="s">
        <v>59</v>
      </c>
      <c r="E38" s="827">
        <v>3</v>
      </c>
      <c r="F38" s="928">
        <v>4</v>
      </c>
      <c r="G38" s="825">
        <v>3</v>
      </c>
      <c r="H38" s="826">
        <v>4</v>
      </c>
      <c r="I38" s="1406">
        <f t="shared" si="5"/>
        <v>14</v>
      </c>
      <c r="J38" s="1242"/>
      <c r="K38" s="1234"/>
    </row>
    <row r="39" spans="2:11" s="1225" customFormat="1" ht="14.1" customHeight="1">
      <c r="B39" s="2936"/>
      <c r="C39" s="776">
        <v>8</v>
      </c>
      <c r="D39" s="398" t="s">
        <v>473</v>
      </c>
      <c r="E39" s="827">
        <v>2</v>
      </c>
      <c r="F39" s="928">
        <v>1</v>
      </c>
      <c r="G39" s="825">
        <v>1</v>
      </c>
      <c r="H39" s="826"/>
      <c r="I39" s="1406">
        <f t="shared" si="5"/>
        <v>4</v>
      </c>
      <c r="J39" s="1242"/>
      <c r="K39" s="1234"/>
    </row>
    <row r="40" spans="2:11" s="1225" customFormat="1" ht="14.1" customHeight="1">
      <c r="B40" s="2936"/>
      <c r="C40" s="777">
        <v>9</v>
      </c>
      <c r="D40" s="398" t="s">
        <v>67</v>
      </c>
      <c r="E40" s="827">
        <v>2</v>
      </c>
      <c r="F40" s="928">
        <v>1</v>
      </c>
      <c r="G40" s="825">
        <v>1</v>
      </c>
      <c r="H40" s="826"/>
      <c r="I40" s="1406">
        <f t="shared" si="5"/>
        <v>4</v>
      </c>
      <c r="J40" s="1242"/>
      <c r="K40" s="1234"/>
    </row>
    <row r="41" spans="2:11" s="1225" customFormat="1" ht="14.1" customHeight="1">
      <c r="B41" s="2936"/>
      <c r="C41" s="776">
        <v>10</v>
      </c>
      <c r="D41" s="398" t="s">
        <v>61</v>
      </c>
      <c r="E41" s="827">
        <v>2</v>
      </c>
      <c r="F41" s="928">
        <v>1</v>
      </c>
      <c r="G41" s="825">
        <v>1</v>
      </c>
      <c r="H41" s="826"/>
      <c r="I41" s="1406">
        <f t="shared" si="5"/>
        <v>4</v>
      </c>
      <c r="J41" s="1242"/>
      <c r="K41" s="1234"/>
    </row>
    <row r="42" spans="2:11" s="1225" customFormat="1" ht="14.1" customHeight="1">
      <c r="B42" s="2936"/>
      <c r="C42" s="777">
        <v>11</v>
      </c>
      <c r="D42" s="398" t="s">
        <v>143</v>
      </c>
      <c r="E42" s="827">
        <v>2</v>
      </c>
      <c r="F42" s="928">
        <v>1</v>
      </c>
      <c r="G42" s="825">
        <v>1</v>
      </c>
      <c r="H42" s="826"/>
      <c r="I42" s="1406">
        <f t="shared" si="5"/>
        <v>4</v>
      </c>
      <c r="J42" s="1242"/>
      <c r="K42" s="1234"/>
    </row>
    <row r="43" spans="2:11" s="1225" customFormat="1" ht="14.1" customHeight="1">
      <c r="B43" s="2936"/>
      <c r="C43" s="776">
        <v>12</v>
      </c>
      <c r="D43" s="398" t="s">
        <v>116</v>
      </c>
      <c r="E43" s="827">
        <v>1</v>
      </c>
      <c r="F43" s="928"/>
      <c r="G43" s="825"/>
      <c r="H43" s="826"/>
      <c r="I43" s="1406">
        <f t="shared" si="5"/>
        <v>1</v>
      </c>
      <c r="J43" s="1242"/>
      <c r="K43" s="1234"/>
    </row>
    <row r="44" spans="2:11" s="1225" customFormat="1" ht="14.1" customHeight="1">
      <c r="B44" s="2936"/>
      <c r="C44" s="777">
        <v>13</v>
      </c>
      <c r="D44" s="398" t="s">
        <v>64</v>
      </c>
      <c r="E44" s="827">
        <v>3</v>
      </c>
      <c r="F44" s="928">
        <v>3</v>
      </c>
      <c r="G44" s="825">
        <v>3</v>
      </c>
      <c r="H44" s="826">
        <v>3</v>
      </c>
      <c r="I44" s="1406">
        <f t="shared" si="5"/>
        <v>12</v>
      </c>
      <c r="J44" s="1242"/>
      <c r="K44" s="1234"/>
    </row>
    <row r="45" spans="2:11" s="1225" customFormat="1" ht="14.1" customHeight="1">
      <c r="B45" s="2936"/>
      <c r="C45" s="776">
        <v>14</v>
      </c>
      <c r="D45" s="398" t="s">
        <v>140</v>
      </c>
      <c r="E45" s="827">
        <v>1</v>
      </c>
      <c r="F45" s="928">
        <v>1</v>
      </c>
      <c r="G45" s="825">
        <v>1</v>
      </c>
      <c r="H45" s="826"/>
      <c r="I45" s="1406">
        <f t="shared" si="5"/>
        <v>3</v>
      </c>
      <c r="J45" s="1242"/>
      <c r="K45" s="1234"/>
    </row>
    <row r="46" spans="2:11" s="1225" customFormat="1" ht="14.1" customHeight="1">
      <c r="B46" s="2936"/>
      <c r="C46" s="777">
        <v>15</v>
      </c>
      <c r="D46" s="1100" t="s">
        <v>65</v>
      </c>
      <c r="E46" s="827">
        <v>1</v>
      </c>
      <c r="F46" s="928">
        <v>1</v>
      </c>
      <c r="G46" s="825"/>
      <c r="H46" s="826"/>
      <c r="I46" s="1406">
        <f t="shared" si="5"/>
        <v>2</v>
      </c>
      <c r="J46" s="1242"/>
      <c r="K46" s="1234"/>
    </row>
    <row r="47" spans="2:11" s="1225" customFormat="1" ht="14.1" customHeight="1">
      <c r="B47" s="2936"/>
      <c r="C47" s="783">
        <v>16</v>
      </c>
      <c r="D47" s="886" t="s">
        <v>556</v>
      </c>
      <c r="E47" s="831">
        <v>1</v>
      </c>
      <c r="F47" s="1101">
        <v>1</v>
      </c>
      <c r="G47" s="922">
        <v>1</v>
      </c>
      <c r="H47" s="887">
        <v>1</v>
      </c>
      <c r="I47" s="1406">
        <f t="shared" si="5"/>
        <v>4</v>
      </c>
      <c r="J47" s="1244"/>
      <c r="K47" s="1234"/>
    </row>
    <row r="48" spans="2:11" s="1225" customFormat="1" ht="19.350000000000001" customHeight="1" thickBot="1">
      <c r="B48" s="2936"/>
      <c r="C48" s="1331" t="s">
        <v>739</v>
      </c>
      <c r="D48" s="1332"/>
      <c r="E48" s="1333">
        <v>3</v>
      </c>
      <c r="F48" s="927">
        <v>3</v>
      </c>
      <c r="G48" s="912">
        <v>4</v>
      </c>
      <c r="H48" s="912">
        <v>4</v>
      </c>
      <c r="I48" s="1406">
        <f t="shared" si="5"/>
        <v>14</v>
      </c>
      <c r="J48" s="1243"/>
      <c r="K48" s="1234"/>
    </row>
    <row r="49" spans="2:11" s="1236" customFormat="1" ht="19.5" customHeight="1" thickTop="1">
      <c r="B49" s="1387"/>
      <c r="C49" s="1388" t="s">
        <v>709</v>
      </c>
      <c r="D49" s="1389"/>
      <c r="E49" s="1390">
        <f t="shared" ref="E49:H49" si="6">SUM(E50:E58)</f>
        <v>0</v>
      </c>
      <c r="F49" s="1390">
        <f t="shared" si="6"/>
        <v>0</v>
      </c>
      <c r="G49" s="1390">
        <f t="shared" si="6"/>
        <v>0</v>
      </c>
      <c r="H49" s="1551">
        <f t="shared" si="6"/>
        <v>0</v>
      </c>
      <c r="I49" s="1553">
        <f>SUM(I50:I58)</f>
        <v>0</v>
      </c>
      <c r="J49" s="1391"/>
      <c r="K49" s="1234"/>
    </row>
    <row r="50" spans="2:11" s="1236" customFormat="1" ht="14.1" customHeight="1">
      <c r="B50" s="789"/>
      <c r="C50" s="1184">
        <v>1</v>
      </c>
      <c r="D50" s="794"/>
      <c r="E50" s="821"/>
      <c r="F50" s="926"/>
      <c r="G50" s="822"/>
      <c r="H50" s="820"/>
      <c r="I50" s="894">
        <f>SUM(E50:H50)</f>
        <v>0</v>
      </c>
      <c r="J50" s="861"/>
      <c r="K50" s="1234"/>
    </row>
    <row r="51" spans="2:11" s="1236" customFormat="1" ht="14.1" customHeight="1">
      <c r="B51" s="789"/>
      <c r="C51" s="1184">
        <v>2</v>
      </c>
      <c r="D51" s="794"/>
      <c r="E51" s="821"/>
      <c r="F51" s="926"/>
      <c r="G51" s="822"/>
      <c r="H51" s="820"/>
      <c r="I51" s="894">
        <f t="shared" ref="I51:I58" si="7">SUM(E51:H51)</f>
        <v>0</v>
      </c>
      <c r="J51" s="861"/>
      <c r="K51" s="1234"/>
    </row>
    <row r="52" spans="2:11" s="1236" customFormat="1" ht="14.1" customHeight="1">
      <c r="B52" s="789"/>
      <c r="C52" s="1184">
        <v>3</v>
      </c>
      <c r="D52" s="794"/>
      <c r="E52" s="821"/>
      <c r="F52" s="926"/>
      <c r="G52" s="822"/>
      <c r="H52" s="820"/>
      <c r="I52" s="894">
        <f t="shared" si="7"/>
        <v>0</v>
      </c>
      <c r="J52" s="861"/>
      <c r="K52" s="1234"/>
    </row>
    <row r="53" spans="2:11" s="1236" customFormat="1" ht="14.1" customHeight="1">
      <c r="B53" s="789"/>
      <c r="C53" s="1184">
        <v>4</v>
      </c>
      <c r="D53" s="794"/>
      <c r="E53" s="821"/>
      <c r="F53" s="926"/>
      <c r="G53" s="822"/>
      <c r="H53" s="820"/>
      <c r="I53" s="894">
        <f t="shared" si="7"/>
        <v>0</v>
      </c>
      <c r="J53" s="861"/>
      <c r="K53" s="1234"/>
    </row>
    <row r="54" spans="2:11" s="1236" customFormat="1" ht="14.1" customHeight="1">
      <c r="B54" s="789"/>
      <c r="C54" s="1184">
        <v>5</v>
      </c>
      <c r="D54" s="794"/>
      <c r="E54" s="821"/>
      <c r="F54" s="926"/>
      <c r="G54" s="822"/>
      <c r="H54" s="820"/>
      <c r="I54" s="894">
        <f t="shared" si="7"/>
        <v>0</v>
      </c>
      <c r="J54" s="861"/>
      <c r="K54" s="1234"/>
    </row>
    <row r="55" spans="2:11" s="1236" customFormat="1" ht="14.1" customHeight="1">
      <c r="B55" s="789"/>
      <c r="C55" s="1184">
        <v>6</v>
      </c>
      <c r="D55" s="794"/>
      <c r="E55" s="821"/>
      <c r="F55" s="926"/>
      <c r="G55" s="822"/>
      <c r="H55" s="820"/>
      <c r="I55" s="894">
        <f t="shared" si="7"/>
        <v>0</v>
      </c>
      <c r="J55" s="861"/>
      <c r="K55" s="1234"/>
    </row>
    <row r="56" spans="2:11" s="1236" customFormat="1" ht="14.1" customHeight="1">
      <c r="B56" s="780"/>
      <c r="C56" s="778">
        <v>7</v>
      </c>
      <c r="D56" s="795"/>
      <c r="E56" s="827"/>
      <c r="F56" s="928"/>
      <c r="G56" s="825"/>
      <c r="H56" s="826"/>
      <c r="I56" s="894">
        <f t="shared" si="7"/>
        <v>0</v>
      </c>
      <c r="J56" s="231"/>
      <c r="K56" s="1234"/>
    </row>
    <row r="57" spans="2:11" s="1236" customFormat="1" ht="14.1" customHeight="1">
      <c r="B57" s="780"/>
      <c r="C57" s="778">
        <v>8</v>
      </c>
      <c r="D57" s="795"/>
      <c r="E57" s="827"/>
      <c r="F57" s="928"/>
      <c r="G57" s="825"/>
      <c r="H57" s="826"/>
      <c r="I57" s="894">
        <f t="shared" si="7"/>
        <v>0</v>
      </c>
      <c r="J57" s="231"/>
      <c r="K57" s="1234"/>
    </row>
    <row r="58" spans="2:11" s="1236" customFormat="1" ht="14.1" customHeight="1" thickBot="1">
      <c r="B58" s="910"/>
      <c r="C58" s="1185">
        <v>9</v>
      </c>
      <c r="D58" s="1186"/>
      <c r="E58" s="1111"/>
      <c r="F58" s="1143"/>
      <c r="G58" s="1112"/>
      <c r="H58" s="852"/>
      <c r="I58" s="894">
        <f t="shared" si="7"/>
        <v>0</v>
      </c>
      <c r="J58" s="1167"/>
      <c r="K58" s="1234"/>
    </row>
    <row r="59" spans="2:11" s="1236" customFormat="1" ht="19.350000000000001" customHeight="1" thickTop="1">
      <c r="B59" s="1392"/>
      <c r="C59" s="1393" t="s">
        <v>554</v>
      </c>
      <c r="D59" s="1392"/>
      <c r="E59" s="1394">
        <f t="shared" ref="E59:H59" si="8">SUM(E60:E64)</f>
        <v>0</v>
      </c>
      <c r="F59" s="1396">
        <f t="shared" si="8"/>
        <v>0</v>
      </c>
      <c r="G59" s="1394">
        <f t="shared" si="8"/>
        <v>0</v>
      </c>
      <c r="H59" s="1394">
        <f t="shared" si="8"/>
        <v>0</v>
      </c>
      <c r="I59" s="1552">
        <f>SUM(E59:H59)</f>
        <v>0</v>
      </c>
      <c r="J59" s="1398"/>
      <c r="K59" s="1234"/>
    </row>
    <row r="60" spans="2:11" s="1236" customFormat="1" ht="14.1" customHeight="1">
      <c r="B60" s="789"/>
      <c r="C60" s="1184">
        <v>1</v>
      </c>
      <c r="D60" s="794"/>
      <c r="E60" s="821"/>
      <c r="F60" s="926"/>
      <c r="G60" s="822"/>
      <c r="H60" s="820"/>
      <c r="I60" s="894">
        <f>SUM(E60:H60)</f>
        <v>0</v>
      </c>
      <c r="J60" s="861"/>
      <c r="K60" s="1234"/>
    </row>
    <row r="61" spans="2:11" s="1236" customFormat="1" ht="14.1" customHeight="1">
      <c r="B61" s="780"/>
      <c r="C61" s="778">
        <v>2</v>
      </c>
      <c r="D61" s="794"/>
      <c r="E61" s="827"/>
      <c r="F61" s="928"/>
      <c r="G61" s="825"/>
      <c r="H61" s="826"/>
      <c r="I61" s="894">
        <f t="shared" ref="I61:I68" si="9">SUM(E61:H61)</f>
        <v>0</v>
      </c>
      <c r="J61" s="231"/>
      <c r="K61" s="1234"/>
    </row>
    <row r="62" spans="2:11" s="1236" customFormat="1" ht="14.1" customHeight="1">
      <c r="B62" s="1300"/>
      <c r="C62" s="778">
        <v>3</v>
      </c>
      <c r="D62" s="795"/>
      <c r="E62" s="827"/>
      <c r="F62" s="928"/>
      <c r="G62" s="825"/>
      <c r="H62" s="826"/>
      <c r="I62" s="894">
        <f t="shared" si="9"/>
        <v>0</v>
      </c>
      <c r="J62" s="231"/>
      <c r="K62" s="1234"/>
    </row>
    <row r="63" spans="2:11" s="1236" customFormat="1" ht="14.1" customHeight="1">
      <c r="B63" s="780"/>
      <c r="C63" s="778">
        <v>4</v>
      </c>
      <c r="D63" s="795"/>
      <c r="E63" s="827"/>
      <c r="F63" s="928"/>
      <c r="G63" s="825"/>
      <c r="H63" s="826"/>
      <c r="I63" s="1407">
        <f t="shared" si="9"/>
        <v>0</v>
      </c>
      <c r="J63" s="231"/>
      <c r="K63" s="1234"/>
    </row>
    <row r="64" spans="2:11" s="1236" customFormat="1" ht="14.1" customHeight="1" thickBot="1">
      <c r="B64" s="1338"/>
      <c r="C64" s="1339">
        <v>5</v>
      </c>
      <c r="D64" s="1340"/>
      <c r="E64" s="1341"/>
      <c r="F64" s="1343"/>
      <c r="G64" s="1344"/>
      <c r="H64" s="1342"/>
      <c r="I64" s="2080">
        <f t="shared" si="9"/>
        <v>0</v>
      </c>
      <c r="J64" s="1350"/>
      <c r="K64" s="1234"/>
    </row>
    <row r="65" spans="2:10" s="1236" customFormat="1" ht="14.1" customHeight="1" thickTop="1">
      <c r="B65" s="1335"/>
      <c r="C65" s="1336" t="s">
        <v>735</v>
      </c>
      <c r="D65" s="1336"/>
      <c r="E65" s="1833"/>
      <c r="F65" s="1833"/>
      <c r="G65" s="1833"/>
      <c r="H65" s="1833"/>
      <c r="I65" s="894">
        <f t="shared" si="9"/>
        <v>0</v>
      </c>
      <c r="J65" s="1337"/>
    </row>
    <row r="66" spans="2:10" s="1236" customFormat="1" ht="14.1" customHeight="1">
      <c r="B66" s="1313"/>
      <c r="C66" s="1301" t="s">
        <v>167</v>
      </c>
      <c r="D66" s="1301"/>
      <c r="E66" s="1834"/>
      <c r="F66" s="1834"/>
      <c r="G66" s="1834"/>
      <c r="H66" s="1834"/>
      <c r="I66" s="894">
        <f t="shared" si="9"/>
        <v>0</v>
      </c>
      <c r="J66" s="1303"/>
    </row>
    <row r="67" spans="2:10" s="1236" customFormat="1" ht="14.1" customHeight="1">
      <c r="B67" s="1313"/>
      <c r="C67" s="1301" t="s">
        <v>737</v>
      </c>
      <c r="D67" s="1301"/>
      <c r="E67" s="1834"/>
      <c r="F67" s="1834"/>
      <c r="G67" s="1834"/>
      <c r="H67" s="1834"/>
      <c r="I67" s="894">
        <f t="shared" si="9"/>
        <v>0</v>
      </c>
      <c r="J67" s="1303"/>
    </row>
    <row r="68" spans="2:10" s="1236" customFormat="1" ht="14.1" customHeight="1" thickBot="1">
      <c r="B68" s="1314"/>
      <c r="C68" s="2076" t="s">
        <v>736</v>
      </c>
      <c r="D68" s="1302"/>
      <c r="E68" s="1304"/>
      <c r="F68" s="1304"/>
      <c r="G68" s="1304"/>
      <c r="H68" s="1305"/>
      <c r="I68" s="1235">
        <f t="shared" si="9"/>
        <v>0</v>
      </c>
      <c r="J68" s="1306"/>
    </row>
    <row r="69" spans="2:10" ht="22.15" customHeight="1">
      <c r="C69" s="1308" t="s">
        <v>657</v>
      </c>
      <c r="D69" s="2983" t="s">
        <v>679</v>
      </c>
      <c r="E69" s="2983"/>
      <c r="F69" s="4"/>
      <c r="G69" s="4"/>
      <c r="H69" s="5"/>
      <c r="I69" s="4"/>
    </row>
    <row r="70" spans="2:10">
      <c r="D70" s="4"/>
      <c r="E70" s="6"/>
      <c r="F70" s="4"/>
      <c r="G70" s="4"/>
      <c r="H70" s="5"/>
      <c r="I70" s="4"/>
    </row>
    <row r="71" spans="2:10">
      <c r="D71" s="4"/>
      <c r="E71" s="6"/>
      <c r="F71" s="4"/>
      <c r="G71" s="4"/>
      <c r="H71" s="5"/>
      <c r="I71" s="4"/>
    </row>
    <row r="72" spans="2:10">
      <c r="D72" s="8"/>
      <c r="E72" s="8"/>
      <c r="F72" s="8"/>
      <c r="G72" s="8"/>
      <c r="H72" s="8"/>
      <c r="I72" s="8"/>
    </row>
  </sheetData>
  <sheetProtection algorithmName="SHA-512" hashValue="MQpQ+GP8pYZ5yNOGL4curSacKfhI3o4eQiUNyRBjmxW8+1ul74YhG8O6Mshkxb/CeaP+z+tfOT38lAuZqg4xQA==" saltValue="MLfZ5pU+3zcx0X/ASGJ8gw==" spinCount="100000" sheet="1" objects="1" scenarios="1" formatRows="0"/>
  <mergeCells count="14">
    <mergeCell ref="B21:B31"/>
    <mergeCell ref="B32:B48"/>
    <mergeCell ref="D69:E69"/>
    <mergeCell ref="J6:J12"/>
    <mergeCell ref="E7:H7"/>
    <mergeCell ref="E9:H9"/>
    <mergeCell ref="J13:J19"/>
    <mergeCell ref="H5:I5"/>
    <mergeCell ref="B6:D12"/>
    <mergeCell ref="I6:I12"/>
    <mergeCell ref="D3:H3"/>
    <mergeCell ref="E6:H6"/>
    <mergeCell ref="E10:H10"/>
    <mergeCell ref="E12:H12"/>
  </mergeCells>
  <printOptions horizontalCentered="1"/>
  <pageMargins left="0.74803149606299213" right="0.11811023622047245" top="0.51181102362204722" bottom="0.70866141732283472" header="0.51181102362204722" footer="0.51181102362204722"/>
  <pageSetup paperSize="9" scale="76" orientation="portrait" horizontalDpi="4294967293" verticalDpi="4294967293" r:id="rId1"/>
  <headerFooter alignWithMargins="0">
    <oddFooter>&amp;L&amp;7CEA - arkusz organizacyjny na rok szkolny 2022/2023    nr teczki: &amp;F</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2500-000000000000}">
          <x14:formula1>
            <xm:f>słownik!$A$2:$A$148</xm:f>
          </x14:formula1>
          <xm:sqref>D50:D58 D60:D64</xm:sqref>
        </x14:dataValidation>
      </x14:dataValidations>
    </ext>
  </extLs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Arkusz32">
    <tabColor rgb="FFFF0000"/>
    <pageSetUpPr fitToPage="1"/>
  </sheetPr>
  <dimension ref="B1:S70"/>
  <sheetViews>
    <sheetView showGridLines="0" view="pageBreakPreview" zoomScaleNormal="100" zoomScaleSheetLayoutView="100" workbookViewId="0">
      <selection sqref="A1:XFD1"/>
    </sheetView>
  </sheetViews>
  <sheetFormatPr defaultColWidth="9.28515625" defaultRowHeight="12.75"/>
  <cols>
    <col min="1" max="1" width="2.85546875" style="3" customWidth="1"/>
    <col min="2" max="2" width="6.42578125" style="3" customWidth="1"/>
    <col min="3" max="3" width="4.42578125" style="3" customWidth="1"/>
    <col min="4" max="4" width="48" style="3" customWidth="1"/>
    <col min="5" max="9" width="6.5703125" style="3" customWidth="1"/>
    <col min="10" max="10" width="7.7109375" style="3" customWidth="1"/>
    <col min="11" max="12" width="7.85546875" style="3" customWidth="1"/>
    <col min="13" max="13" width="9.42578125" style="3" customWidth="1"/>
    <col min="14" max="14" width="12.28515625" style="3" customWidth="1"/>
    <col min="15" max="15" width="5.42578125" style="3" customWidth="1"/>
    <col min="16" max="16384" width="9.28515625" style="3"/>
  </cols>
  <sheetData>
    <row r="1" spans="2:19" ht="32.25" customHeight="1">
      <c r="B1" s="536"/>
      <c r="C1" s="536"/>
      <c r="D1" s="538"/>
      <c r="E1" s="538"/>
      <c r="F1" s="538"/>
      <c r="G1" s="538"/>
      <c r="H1" s="538"/>
      <c r="I1" s="538"/>
      <c r="J1" s="538"/>
      <c r="K1" s="538"/>
      <c r="L1" s="538"/>
      <c r="M1" s="538"/>
      <c r="N1" s="538"/>
    </row>
    <row r="2" spans="2:19" s="1236" customFormat="1" ht="18">
      <c r="B2" s="235"/>
      <c r="C2" s="235"/>
      <c r="D2" s="236" t="str">
        <f>wizyt!C3</f>
        <v>??</v>
      </c>
      <c r="E2" s="237"/>
      <c r="F2" s="237"/>
      <c r="G2" s="237"/>
      <c r="H2" s="237"/>
      <c r="I2" s="237"/>
      <c r="J2" s="237"/>
      <c r="K2" s="237"/>
      <c r="L2" s="237"/>
      <c r="M2" s="237"/>
      <c r="N2" s="1110"/>
    </row>
    <row r="3" spans="2:19" s="1236" customFormat="1" ht="20.25">
      <c r="B3" s="1110"/>
      <c r="C3" s="1110"/>
      <c r="D3" s="2823" t="s">
        <v>112</v>
      </c>
      <c r="E3" s="2823"/>
      <c r="F3" s="2823"/>
      <c r="G3" s="2823"/>
      <c r="H3" s="2823"/>
      <c r="I3" s="2823"/>
      <c r="J3" s="2823"/>
      <c r="K3" s="2823"/>
      <c r="L3" s="2823"/>
      <c r="M3" s="295" t="str">
        <f>wizyt!H3</f>
        <v>2022/2023</v>
      </c>
      <c r="N3" s="1110"/>
    </row>
    <row r="4" spans="2:19" s="1236" customFormat="1" ht="18.75" customHeight="1">
      <c r="B4" s="1174" t="s">
        <v>820</v>
      </c>
      <c r="C4" s="241"/>
      <c r="D4" s="1109"/>
      <c r="E4" s="1109" t="s">
        <v>1017</v>
      </c>
      <c r="F4" s="1109"/>
      <c r="G4" s="1109"/>
      <c r="H4" s="1109"/>
      <c r="I4" s="1109"/>
      <c r="J4" s="1109" t="s">
        <v>520</v>
      </c>
      <c r="K4" s="1109"/>
      <c r="L4" s="1109"/>
      <c r="M4" s="923"/>
      <c r="N4" s="1110"/>
    </row>
    <row r="5" spans="2:19" s="1236" customFormat="1" ht="27" customHeight="1" thickBot="1">
      <c r="B5" s="2092" t="s">
        <v>813</v>
      </c>
      <c r="C5" s="574"/>
      <c r="D5" s="242"/>
      <c r="E5" s="243"/>
      <c r="F5" s="243"/>
      <c r="G5" s="244"/>
      <c r="H5" s="243"/>
      <c r="I5" s="243"/>
      <c r="J5" s="2956"/>
      <c r="K5" s="2956"/>
      <c r="L5" s="2956"/>
      <c r="M5" s="2956"/>
      <c r="N5" s="1110"/>
    </row>
    <row r="6" spans="2:19" s="1236" customFormat="1" ht="12.75" customHeight="1">
      <c r="B6" s="2826" t="s">
        <v>226</v>
      </c>
      <c r="C6" s="2957"/>
      <c r="D6" s="2888"/>
      <c r="E6" s="2959" t="s">
        <v>287</v>
      </c>
      <c r="F6" s="2960"/>
      <c r="G6" s="2960"/>
      <c r="H6" s="2960"/>
      <c r="I6" s="2960"/>
      <c r="J6" s="2961"/>
      <c r="K6" s="2962" t="s">
        <v>288</v>
      </c>
      <c r="L6" s="2963"/>
      <c r="M6" s="2966" t="s">
        <v>239</v>
      </c>
      <c r="N6" s="2938" t="s">
        <v>74</v>
      </c>
    </row>
    <row r="7" spans="2:19" s="1236" customFormat="1" ht="12.75" customHeight="1">
      <c r="B7" s="2828"/>
      <c r="C7" s="2890"/>
      <c r="D7" s="2890"/>
      <c r="E7" s="2941" t="s">
        <v>730</v>
      </c>
      <c r="F7" s="2941"/>
      <c r="G7" s="2941"/>
      <c r="H7" s="2941"/>
      <c r="I7" s="2941"/>
      <c r="J7" s="2942"/>
      <c r="K7" s="2964"/>
      <c r="L7" s="2965"/>
      <c r="M7" s="2967"/>
      <c r="N7" s="2939"/>
      <c r="S7" s="1299"/>
    </row>
    <row r="8" spans="2:19" s="1236" customFormat="1" ht="12.75" customHeight="1">
      <c r="B8" s="2828"/>
      <c r="C8" s="2890"/>
      <c r="D8" s="2890"/>
      <c r="E8" s="389" t="s">
        <v>4</v>
      </c>
      <c r="F8" s="389" t="s">
        <v>5</v>
      </c>
      <c r="G8" s="389" t="s">
        <v>6</v>
      </c>
      <c r="H8" s="387" t="s">
        <v>8</v>
      </c>
      <c r="I8" s="387" t="s">
        <v>7</v>
      </c>
      <c r="J8" s="428" t="s">
        <v>9</v>
      </c>
      <c r="K8" s="2943" t="s">
        <v>732</v>
      </c>
      <c r="L8" s="2946" t="s">
        <v>209</v>
      </c>
      <c r="M8" s="2967"/>
      <c r="N8" s="2939"/>
    </row>
    <row r="9" spans="2:19" s="1236" customFormat="1" ht="12.75" customHeight="1">
      <c r="B9" s="2828"/>
      <c r="C9" s="2890"/>
      <c r="D9" s="2890"/>
      <c r="E9" s="3000" t="s">
        <v>731</v>
      </c>
      <c r="F9" s="3001"/>
      <c r="G9" s="3002" t="s">
        <v>209</v>
      </c>
      <c r="H9" s="2991"/>
      <c r="I9" s="2991"/>
      <c r="J9" s="2992"/>
      <c r="K9" s="2944"/>
      <c r="L9" s="2947"/>
      <c r="M9" s="2967"/>
      <c r="N9" s="2939"/>
    </row>
    <row r="10" spans="2:19" s="1236" customFormat="1" ht="12.75" customHeight="1">
      <c r="B10" s="2828"/>
      <c r="C10" s="2890"/>
      <c r="D10" s="2890"/>
      <c r="E10" s="2873" t="s">
        <v>52</v>
      </c>
      <c r="F10" s="2846"/>
      <c r="G10" s="2846"/>
      <c r="H10" s="2846"/>
      <c r="I10" s="2846"/>
      <c r="J10" s="2949"/>
      <c r="K10" s="2944"/>
      <c r="L10" s="2947"/>
      <c r="M10" s="2967"/>
      <c r="N10" s="2939"/>
    </row>
    <row r="11" spans="2:19" s="1236" customFormat="1" ht="12.75" customHeight="1">
      <c r="B11" s="2828"/>
      <c r="C11" s="2890"/>
      <c r="D11" s="2890"/>
      <c r="E11" s="1536">
        <f>'kalendarz  A'!$F$30</f>
        <v>24</v>
      </c>
      <c r="F11" s="1536">
        <f>'kalendarz  A'!$F$30</f>
        <v>24</v>
      </c>
      <c r="G11" s="1536">
        <f>'kalendarz  A'!$F$30</f>
        <v>24</v>
      </c>
      <c r="H11" s="1536">
        <f>'kalendarz  A'!$F$30</f>
        <v>24</v>
      </c>
      <c r="I11" s="1536">
        <f>'kalendarz  A'!$F$30</f>
        <v>24</v>
      </c>
      <c r="J11" s="1536">
        <f>'kalendarz  A'!$F$31</f>
        <v>9</v>
      </c>
      <c r="K11" s="2944"/>
      <c r="L11" s="2947"/>
      <c r="M11" s="2967"/>
      <c r="N11" s="2939"/>
    </row>
    <row r="12" spans="2:19" s="1236" customFormat="1" ht="16.5" customHeight="1" thickBot="1">
      <c r="B12" s="2830"/>
      <c r="C12" s="2958"/>
      <c r="D12" s="2892"/>
      <c r="E12" s="2950" t="s">
        <v>53</v>
      </c>
      <c r="F12" s="2951"/>
      <c r="G12" s="2951"/>
      <c r="H12" s="2951"/>
      <c r="I12" s="2951"/>
      <c r="J12" s="2952"/>
      <c r="K12" s="2945"/>
      <c r="L12" s="2948"/>
      <c r="M12" s="2968"/>
      <c r="N12" s="2940"/>
    </row>
    <row r="13" spans="2:19" s="1236" customFormat="1" ht="27" customHeight="1" thickBot="1">
      <c r="B13" s="1238"/>
      <c r="C13" s="1239"/>
      <c r="D13" s="1403" t="s">
        <v>210</v>
      </c>
      <c r="E13" s="844">
        <f>SUM(E17:E19)+E14</f>
        <v>31</v>
      </c>
      <c r="F13" s="844">
        <f t="shared" ref="F13:J13" si="0">SUM(F17:F19)+F14</f>
        <v>31</v>
      </c>
      <c r="G13" s="844">
        <f>SUM(G17:G19)+G14</f>
        <v>34</v>
      </c>
      <c r="H13" s="844">
        <f t="shared" si="0"/>
        <v>29</v>
      </c>
      <c r="I13" s="844">
        <f t="shared" si="0"/>
        <v>27</v>
      </c>
      <c r="J13" s="844">
        <f t="shared" si="0"/>
        <v>23</v>
      </c>
      <c r="K13" s="1298">
        <f>SUM(E13:F13)</f>
        <v>62</v>
      </c>
      <c r="L13" s="845">
        <f>SUM(G13:J13)</f>
        <v>113</v>
      </c>
      <c r="M13" s="845">
        <f>SUM(K13:L13)</f>
        <v>175</v>
      </c>
      <c r="N13" s="2953"/>
      <c r="O13" s="1234"/>
    </row>
    <row r="14" spans="2:19" s="1236" customFormat="1" ht="14.25" customHeight="1">
      <c r="B14" s="395"/>
      <c r="C14" s="775"/>
      <c r="D14" s="1370" t="s">
        <v>743</v>
      </c>
      <c r="E14" s="843">
        <f>SUM(E15:E16)</f>
        <v>31</v>
      </c>
      <c r="F14" s="843">
        <f>SUM(F15:F16)</f>
        <v>31</v>
      </c>
      <c r="G14" s="1188">
        <f t="shared" ref="G14:J14" si="1">SUM(G15:G16)</f>
        <v>34</v>
      </c>
      <c r="H14" s="1188">
        <f t="shared" si="1"/>
        <v>29</v>
      </c>
      <c r="I14" s="1188">
        <f t="shared" si="1"/>
        <v>27</v>
      </c>
      <c r="J14" s="1188">
        <f t="shared" si="1"/>
        <v>23</v>
      </c>
      <c r="K14" s="890">
        <f>SUM(E14:F14)</f>
        <v>62</v>
      </c>
      <c r="L14" s="891">
        <f>SUM(G14:J14)</f>
        <v>113</v>
      </c>
      <c r="M14" s="892">
        <f>SUM(E14:J14)</f>
        <v>175</v>
      </c>
      <c r="N14" s="2954"/>
      <c r="O14" s="1234"/>
    </row>
    <row r="15" spans="2:19" s="1236" customFormat="1" ht="14.25" customHeight="1">
      <c r="B15" s="395"/>
      <c r="C15" s="775"/>
      <c r="D15" s="1370" t="s">
        <v>680</v>
      </c>
      <c r="E15" s="843">
        <f t="shared" ref="E15:J15" si="2">SUM(E21:E31)</f>
        <v>0</v>
      </c>
      <c r="F15" s="843">
        <f t="shared" si="2"/>
        <v>0</v>
      </c>
      <c r="G15" s="1188">
        <f t="shared" si="2"/>
        <v>0</v>
      </c>
      <c r="H15" s="1188">
        <f t="shared" si="2"/>
        <v>0</v>
      </c>
      <c r="I15" s="1188">
        <f t="shared" si="2"/>
        <v>0</v>
      </c>
      <c r="J15" s="1188">
        <f t="shared" si="2"/>
        <v>0</v>
      </c>
      <c r="K15" s="1297">
        <f>SUM(E15:F15)</f>
        <v>0</v>
      </c>
      <c r="L15" s="891">
        <f>SUM(G15:J15)</f>
        <v>0</v>
      </c>
      <c r="M15" s="892">
        <f t="shared" ref="M15:M17" si="3">SUM(E15:J15)</f>
        <v>0</v>
      </c>
      <c r="N15" s="2954"/>
      <c r="O15" s="1234"/>
    </row>
    <row r="16" spans="2:19" s="1236" customFormat="1" ht="14.25" customHeight="1">
      <c r="B16" s="395"/>
      <c r="C16" s="775"/>
      <c r="D16" s="1370" t="s">
        <v>681</v>
      </c>
      <c r="E16" s="843">
        <f t="shared" ref="E16:J16" si="4">SUM(E32:E49)</f>
        <v>31</v>
      </c>
      <c r="F16" s="843">
        <f t="shared" si="4"/>
        <v>31</v>
      </c>
      <c r="G16" s="1188">
        <f t="shared" si="4"/>
        <v>34</v>
      </c>
      <c r="H16" s="1188">
        <f t="shared" si="4"/>
        <v>29</v>
      </c>
      <c r="I16" s="1188">
        <f t="shared" si="4"/>
        <v>27</v>
      </c>
      <c r="J16" s="1188">
        <f t="shared" si="4"/>
        <v>23</v>
      </c>
      <c r="K16" s="1297">
        <f>SUM(E16:F16)</f>
        <v>62</v>
      </c>
      <c r="L16" s="891">
        <f>SUM(G16:J16)</f>
        <v>113</v>
      </c>
      <c r="M16" s="892">
        <f t="shared" si="3"/>
        <v>175</v>
      </c>
      <c r="N16" s="2954"/>
      <c r="O16" s="1234"/>
    </row>
    <row r="17" spans="2:15" s="1236" customFormat="1" ht="14.25" customHeight="1">
      <c r="B17" s="395"/>
      <c r="C17" s="775"/>
      <c r="D17" s="1370" t="s">
        <v>710</v>
      </c>
      <c r="E17" s="843">
        <f>E50</f>
        <v>0</v>
      </c>
      <c r="F17" s="843">
        <f t="shared" ref="F17:G17" si="5">F50</f>
        <v>0</v>
      </c>
      <c r="G17" s="1188">
        <f t="shared" si="5"/>
        <v>0</v>
      </c>
      <c r="H17" s="1187">
        <f>H50</f>
        <v>0</v>
      </c>
      <c r="I17" s="1187">
        <f>I50</f>
        <v>0</v>
      </c>
      <c r="J17" s="1227">
        <f>J50</f>
        <v>0</v>
      </c>
      <c r="K17" s="890">
        <f t="shared" ref="K17" si="6">SUM(E17:F17)</f>
        <v>0</v>
      </c>
      <c r="L17" s="891">
        <f t="shared" ref="L17" si="7">SUM(G17:J17)</f>
        <v>0</v>
      </c>
      <c r="M17" s="892">
        <f t="shared" si="3"/>
        <v>0</v>
      </c>
      <c r="N17" s="2954"/>
      <c r="O17" s="1234"/>
    </row>
    <row r="18" spans="2:15" s="1236" customFormat="1" ht="14.25" customHeight="1">
      <c r="B18" s="395"/>
      <c r="C18" s="775"/>
      <c r="D18" s="1370" t="s">
        <v>682</v>
      </c>
      <c r="E18" s="1228">
        <f>E57</f>
        <v>0</v>
      </c>
      <c r="F18" s="1228">
        <f t="shared" ref="F18:G18" si="8">F57</f>
        <v>0</v>
      </c>
      <c r="G18" s="1188">
        <f t="shared" si="8"/>
        <v>0</v>
      </c>
      <c r="H18" s="1187">
        <f>H57</f>
        <v>0</v>
      </c>
      <c r="I18" s="1187">
        <f t="shared" ref="I18:J18" si="9">I57</f>
        <v>0</v>
      </c>
      <c r="J18" s="1187">
        <f t="shared" si="9"/>
        <v>0</v>
      </c>
      <c r="K18" s="890">
        <f>SUM(E18:F18)</f>
        <v>0</v>
      </c>
      <c r="L18" s="891">
        <f>SUM(G18:J18)</f>
        <v>0</v>
      </c>
      <c r="M18" s="892">
        <f>SUM(E18:J18)</f>
        <v>0</v>
      </c>
      <c r="N18" s="2954"/>
      <c r="O18" s="1234"/>
    </row>
    <row r="19" spans="2:15" s="1236" customFormat="1" ht="13.5" customHeight="1" thickBot="1">
      <c r="B19" s="395"/>
      <c r="C19" s="775"/>
      <c r="D19" s="426" t="s">
        <v>738</v>
      </c>
      <c r="E19" s="1228">
        <f>SUM(E63:E66)</f>
        <v>0</v>
      </c>
      <c r="F19" s="1228">
        <f>SUM(F63:F66)</f>
        <v>0</v>
      </c>
      <c r="G19" s="1188">
        <f>SUM(G63:G66)</f>
        <v>0</v>
      </c>
      <c r="H19" s="1188">
        <f t="shared" ref="H19:J19" si="10">SUM(H63:H66)</f>
        <v>0</v>
      </c>
      <c r="I19" s="1188">
        <f t="shared" si="10"/>
        <v>0</v>
      </c>
      <c r="J19" s="1188">
        <f t="shared" si="10"/>
        <v>0</v>
      </c>
      <c r="K19" s="890">
        <f>SUM(E19:F19)</f>
        <v>0</v>
      </c>
      <c r="L19" s="1296">
        <f>SUM(G19:J19)</f>
        <v>0</v>
      </c>
      <c r="M19" s="930">
        <f>SUM(K19:L19)</f>
        <v>0</v>
      </c>
      <c r="N19" s="2955"/>
      <c r="O19" s="1234"/>
    </row>
    <row r="20" spans="2:15" s="1236" customFormat="1" ht="19.5" customHeight="1">
      <c r="B20" s="1382"/>
      <c r="C20" s="1383" t="s">
        <v>658</v>
      </c>
      <c r="D20" s="1383"/>
      <c r="E20" s="1384"/>
      <c r="F20" s="1384"/>
      <c r="G20" s="1384"/>
      <c r="H20" s="1384"/>
      <c r="I20" s="1384"/>
      <c r="J20" s="1384"/>
      <c r="K20" s="1385"/>
      <c r="L20" s="1385"/>
      <c r="M20" s="1384"/>
      <c r="N20" s="1386"/>
      <c r="O20" s="1234"/>
    </row>
    <row r="21" spans="2:15" s="1225" customFormat="1" ht="14.1" customHeight="1">
      <c r="B21" s="2933" t="s">
        <v>734</v>
      </c>
      <c r="C21" s="779">
        <v>1</v>
      </c>
      <c r="D21" s="1232" t="s">
        <v>321</v>
      </c>
      <c r="E21" s="1993"/>
      <c r="F21" s="2082"/>
      <c r="G21" s="1993"/>
      <c r="H21" s="925"/>
      <c r="I21" s="1271"/>
      <c r="J21" s="816"/>
      <c r="K21" s="1404">
        <f>SUM(E21:F21)</f>
        <v>0</v>
      </c>
      <c r="L21" s="804">
        <f>SUM(G21:J21)</f>
        <v>0</v>
      </c>
      <c r="M21" s="1406">
        <f t="shared" ref="M21:M48" si="11">SUM(K21:L21)</f>
        <v>0</v>
      </c>
      <c r="N21" s="1240"/>
      <c r="O21" s="1234"/>
    </row>
    <row r="22" spans="2:15" s="1225" customFormat="1" ht="14.1" customHeight="1">
      <c r="B22" s="2934"/>
      <c r="C22" s="778">
        <v>2</v>
      </c>
      <c r="D22" s="1189" t="s">
        <v>659</v>
      </c>
      <c r="E22" s="1994"/>
      <c r="F22" s="2083"/>
      <c r="G22" s="1994"/>
      <c r="H22" s="926"/>
      <c r="I22" s="822"/>
      <c r="J22" s="833"/>
      <c r="K22" s="805">
        <f>SUM(E22:F22)</f>
        <v>0</v>
      </c>
      <c r="L22" s="806">
        <f>SUM(G22:J22)</f>
        <v>0</v>
      </c>
      <c r="M22" s="893">
        <f t="shared" si="11"/>
        <v>0</v>
      </c>
      <c r="N22" s="1241"/>
      <c r="O22" s="1234"/>
    </row>
    <row r="23" spans="2:15" s="1225" customFormat="1" ht="14.1" customHeight="1">
      <c r="B23" s="2934"/>
      <c r="C23" s="778">
        <v>3</v>
      </c>
      <c r="D23" s="1189" t="s">
        <v>712</v>
      </c>
      <c r="E23" s="1994"/>
      <c r="F23" s="2083"/>
      <c r="G23" s="1994"/>
      <c r="H23" s="926"/>
      <c r="I23" s="822"/>
      <c r="J23" s="915"/>
      <c r="K23" s="805">
        <f t="shared" ref="K23:K30" si="12">SUM(E23:F23)</f>
        <v>0</v>
      </c>
      <c r="L23" s="806">
        <f t="shared" ref="L23:L30" si="13">SUM(G23:J23)</f>
        <v>0</v>
      </c>
      <c r="M23" s="893">
        <f t="shared" si="11"/>
        <v>0</v>
      </c>
      <c r="N23" s="1241"/>
      <c r="O23" s="1234"/>
    </row>
    <row r="24" spans="2:15" s="1225" customFormat="1" ht="14.1" customHeight="1">
      <c r="B24" s="2934"/>
      <c r="C24" s="778">
        <v>4</v>
      </c>
      <c r="D24" s="1189" t="s">
        <v>279</v>
      </c>
      <c r="E24" s="1994"/>
      <c r="F24" s="2083"/>
      <c r="G24" s="1994"/>
      <c r="H24" s="926"/>
      <c r="I24" s="822"/>
      <c r="J24" s="915"/>
      <c r="K24" s="805">
        <f t="shared" si="12"/>
        <v>0</v>
      </c>
      <c r="L24" s="806">
        <f t="shared" si="13"/>
        <v>0</v>
      </c>
      <c r="M24" s="893">
        <f t="shared" si="11"/>
        <v>0</v>
      </c>
      <c r="N24" s="1241"/>
      <c r="O24" s="1234"/>
    </row>
    <row r="25" spans="2:15" s="1225" customFormat="1" ht="14.1" customHeight="1">
      <c r="B25" s="2934"/>
      <c r="C25" s="778">
        <v>5</v>
      </c>
      <c r="D25" s="1189" t="s">
        <v>280</v>
      </c>
      <c r="E25" s="1994"/>
      <c r="F25" s="2083"/>
      <c r="G25" s="1994"/>
      <c r="H25" s="926"/>
      <c r="I25" s="822"/>
      <c r="J25" s="820"/>
      <c r="K25" s="805">
        <f t="shared" si="12"/>
        <v>0</v>
      </c>
      <c r="L25" s="806">
        <f t="shared" si="13"/>
        <v>0</v>
      </c>
      <c r="M25" s="893">
        <f t="shared" si="11"/>
        <v>0</v>
      </c>
      <c r="N25" s="1241"/>
      <c r="O25" s="1234"/>
    </row>
    <row r="26" spans="2:15" s="1225" customFormat="1" ht="14.1" customHeight="1">
      <c r="B26" s="2934"/>
      <c r="C26" s="778">
        <v>6</v>
      </c>
      <c r="D26" s="1189" t="s">
        <v>283</v>
      </c>
      <c r="E26" s="1994"/>
      <c r="F26" s="2083"/>
      <c r="G26" s="1994"/>
      <c r="H26" s="926"/>
      <c r="I26" s="822"/>
      <c r="J26" s="820"/>
      <c r="K26" s="805">
        <f t="shared" si="12"/>
        <v>0</v>
      </c>
      <c r="L26" s="806">
        <f t="shared" si="13"/>
        <v>0</v>
      </c>
      <c r="M26" s="893">
        <f>SUM(K26:L26)</f>
        <v>0</v>
      </c>
      <c r="N26" s="1241"/>
      <c r="O26" s="1234"/>
    </row>
    <row r="27" spans="2:15" s="1225" customFormat="1" ht="14.1" customHeight="1">
      <c r="B27" s="2934"/>
      <c r="C27" s="778">
        <v>7</v>
      </c>
      <c r="D27" s="1189" t="s">
        <v>285</v>
      </c>
      <c r="E27" s="1994"/>
      <c r="F27" s="2083"/>
      <c r="G27" s="1994"/>
      <c r="H27" s="926"/>
      <c r="I27" s="822"/>
      <c r="J27" s="820"/>
      <c r="K27" s="805">
        <f>SUM(E27:F27)</f>
        <v>0</v>
      </c>
      <c r="L27" s="806">
        <f t="shared" si="13"/>
        <v>0</v>
      </c>
      <c r="M27" s="893">
        <f t="shared" si="11"/>
        <v>0</v>
      </c>
      <c r="N27" s="1241"/>
      <c r="O27" s="1234"/>
    </row>
    <row r="28" spans="2:15" s="1225" customFormat="1" ht="14.1" customHeight="1">
      <c r="B28" s="2934"/>
      <c r="C28" s="778">
        <v>8</v>
      </c>
      <c r="D28" s="1189" t="s">
        <v>529</v>
      </c>
      <c r="E28" s="1994"/>
      <c r="F28" s="2083"/>
      <c r="G28" s="1994"/>
      <c r="H28" s="926"/>
      <c r="I28" s="822"/>
      <c r="J28" s="820"/>
      <c r="K28" s="805">
        <f t="shared" si="12"/>
        <v>0</v>
      </c>
      <c r="L28" s="806">
        <f t="shared" si="13"/>
        <v>0</v>
      </c>
      <c r="M28" s="893">
        <f t="shared" si="11"/>
        <v>0</v>
      </c>
      <c r="N28" s="1241"/>
      <c r="O28" s="1234"/>
    </row>
    <row r="29" spans="2:15" s="1225" customFormat="1" ht="14.1" customHeight="1">
      <c r="B29" s="2934"/>
      <c r="C29" s="778">
        <v>9</v>
      </c>
      <c r="D29" s="1189" t="s">
        <v>272</v>
      </c>
      <c r="E29" s="1994"/>
      <c r="F29" s="2083"/>
      <c r="G29" s="1994"/>
      <c r="H29" s="926"/>
      <c r="I29" s="822"/>
      <c r="J29" s="820"/>
      <c r="K29" s="805">
        <f t="shared" si="12"/>
        <v>0</v>
      </c>
      <c r="L29" s="806">
        <f t="shared" si="13"/>
        <v>0</v>
      </c>
      <c r="M29" s="893">
        <f t="shared" si="11"/>
        <v>0</v>
      </c>
      <c r="N29" s="1241"/>
      <c r="O29" s="1234"/>
    </row>
    <row r="30" spans="2:15" s="1225" customFormat="1" ht="14.1" customHeight="1">
      <c r="B30" s="2934"/>
      <c r="C30" s="778">
        <v>10</v>
      </c>
      <c r="D30" s="1189" t="s">
        <v>553</v>
      </c>
      <c r="E30" s="1994"/>
      <c r="F30" s="2083"/>
      <c r="G30" s="1994"/>
      <c r="H30" s="926"/>
      <c r="I30" s="822"/>
      <c r="J30" s="820"/>
      <c r="K30" s="805">
        <f t="shared" si="12"/>
        <v>0</v>
      </c>
      <c r="L30" s="806">
        <f t="shared" si="13"/>
        <v>0</v>
      </c>
      <c r="M30" s="893">
        <f t="shared" si="11"/>
        <v>0</v>
      </c>
      <c r="N30" s="1241"/>
      <c r="O30" s="1234"/>
    </row>
    <row r="31" spans="2:15" s="1225" customFormat="1" ht="14.1" customHeight="1">
      <c r="B31" s="2935"/>
      <c r="C31" s="1326">
        <v>11</v>
      </c>
      <c r="D31" s="1327" t="s">
        <v>274</v>
      </c>
      <c r="E31" s="1995"/>
      <c r="F31" s="2084"/>
      <c r="G31" s="1995"/>
      <c r="H31" s="1101"/>
      <c r="I31" s="922"/>
      <c r="J31" s="887"/>
      <c r="K31" s="808">
        <f>SUM(E31:F31)</f>
        <v>0</v>
      </c>
      <c r="L31" s="809">
        <f>SUM(G31:J31)</f>
        <v>0</v>
      </c>
      <c r="M31" s="897">
        <f t="shared" si="11"/>
        <v>0</v>
      </c>
      <c r="N31" s="1244"/>
      <c r="O31" s="1234"/>
    </row>
    <row r="32" spans="2:15" s="1225" customFormat="1" ht="14.1" customHeight="1">
      <c r="B32" s="2933" t="s">
        <v>733</v>
      </c>
      <c r="C32" s="1328">
        <v>1</v>
      </c>
      <c r="D32" s="1329" t="s">
        <v>62</v>
      </c>
      <c r="E32" s="1993">
        <v>5</v>
      </c>
      <c r="F32" s="2082">
        <v>5</v>
      </c>
      <c r="G32" s="1993">
        <v>4</v>
      </c>
      <c r="H32" s="925">
        <v>4</v>
      </c>
      <c r="I32" s="1271">
        <v>4</v>
      </c>
      <c r="J32" s="816">
        <v>4</v>
      </c>
      <c r="K32" s="811">
        <f>SUM(E32:F32)</f>
        <v>10</v>
      </c>
      <c r="L32" s="812">
        <f>SUM(G32:J32)</f>
        <v>16</v>
      </c>
      <c r="M32" s="896">
        <f t="shared" si="11"/>
        <v>26</v>
      </c>
      <c r="N32" s="1240"/>
      <c r="O32" s="1234"/>
    </row>
    <row r="33" spans="2:15" s="1225" customFormat="1" ht="14.1" customHeight="1">
      <c r="B33" s="2934"/>
      <c r="C33" s="776">
        <v>2</v>
      </c>
      <c r="D33" s="396" t="s">
        <v>677</v>
      </c>
      <c r="E33" s="1996">
        <v>3</v>
      </c>
      <c r="F33" s="2085">
        <v>3</v>
      </c>
      <c r="G33" s="1996">
        <v>3</v>
      </c>
      <c r="H33" s="928">
        <v>3</v>
      </c>
      <c r="I33" s="825">
        <v>3</v>
      </c>
      <c r="J33" s="826">
        <v>3</v>
      </c>
      <c r="K33" s="805">
        <f>SUM(E33:F33)</f>
        <v>6</v>
      </c>
      <c r="L33" s="806">
        <f>SUM(G33:J33)</f>
        <v>12</v>
      </c>
      <c r="M33" s="893">
        <f t="shared" si="11"/>
        <v>18</v>
      </c>
      <c r="N33" s="1242"/>
      <c r="O33" s="1234"/>
    </row>
    <row r="34" spans="2:15" s="1225" customFormat="1" ht="14.1" customHeight="1">
      <c r="B34" s="2934"/>
      <c r="C34" s="777">
        <v>3</v>
      </c>
      <c r="D34" s="396" t="s">
        <v>678</v>
      </c>
      <c r="E34" s="1996">
        <v>2</v>
      </c>
      <c r="F34" s="2085">
        <v>2</v>
      </c>
      <c r="G34" s="1996">
        <v>2</v>
      </c>
      <c r="H34" s="928">
        <v>2</v>
      </c>
      <c r="I34" s="825">
        <v>2</v>
      </c>
      <c r="J34" s="826">
        <v>2</v>
      </c>
      <c r="K34" s="805">
        <f t="shared" ref="K34:K48" si="14">SUM(E34:F34)</f>
        <v>4</v>
      </c>
      <c r="L34" s="806">
        <f t="shared" ref="L34:L48" si="15">SUM(G34:J34)</f>
        <v>8</v>
      </c>
      <c r="M34" s="893">
        <f t="shared" si="11"/>
        <v>12</v>
      </c>
      <c r="N34" s="1242"/>
      <c r="O34" s="1234"/>
    </row>
    <row r="35" spans="2:15" s="1225" customFormat="1" ht="14.1" customHeight="1">
      <c r="B35" s="2934"/>
      <c r="C35" s="776">
        <v>4</v>
      </c>
      <c r="D35" s="398" t="s">
        <v>328</v>
      </c>
      <c r="E35" s="1996">
        <v>1</v>
      </c>
      <c r="F35" s="2085"/>
      <c r="G35" s="1998"/>
      <c r="H35" s="1588"/>
      <c r="I35" s="1230"/>
      <c r="J35" s="1231"/>
      <c r="K35" s="805">
        <f t="shared" ref="K35" si="16">SUM(E35:F35)</f>
        <v>1</v>
      </c>
      <c r="L35" s="806">
        <f t="shared" ref="L35" si="17">SUM(G35:J35)</f>
        <v>0</v>
      </c>
      <c r="M35" s="893">
        <f>SUM(K35:L35)</f>
        <v>1</v>
      </c>
      <c r="N35" s="1242"/>
      <c r="O35" s="1234"/>
    </row>
    <row r="36" spans="2:15" s="1225" customFormat="1" ht="14.1" customHeight="1">
      <c r="B36" s="2934"/>
      <c r="C36" s="777">
        <v>5</v>
      </c>
      <c r="D36" s="398" t="s">
        <v>1013</v>
      </c>
      <c r="E36" s="1998"/>
      <c r="F36" s="2086"/>
      <c r="G36" s="1996">
        <v>1</v>
      </c>
      <c r="H36" s="928"/>
      <c r="I36" s="825"/>
      <c r="J36" s="826"/>
      <c r="K36" s="805">
        <f t="shared" ref="K36" si="18">SUM(E36:F36)</f>
        <v>0</v>
      </c>
      <c r="L36" s="806">
        <f t="shared" ref="L36" si="19">SUM(G36:J36)</f>
        <v>1</v>
      </c>
      <c r="M36" s="893">
        <f t="shared" ref="M36" si="20">SUM(K36:L36)</f>
        <v>1</v>
      </c>
      <c r="N36" s="1242"/>
      <c r="O36" s="1234"/>
    </row>
    <row r="37" spans="2:15" s="1225" customFormat="1" ht="14.1" customHeight="1">
      <c r="B37" s="2934"/>
      <c r="C37" s="776">
        <v>6</v>
      </c>
      <c r="D37" s="398" t="s">
        <v>60</v>
      </c>
      <c r="E37" s="1996">
        <v>2</v>
      </c>
      <c r="F37" s="2085">
        <v>2</v>
      </c>
      <c r="G37" s="1996">
        <v>2</v>
      </c>
      <c r="H37" s="928">
        <v>2</v>
      </c>
      <c r="I37" s="825">
        <v>2</v>
      </c>
      <c r="J37" s="826">
        <v>2</v>
      </c>
      <c r="K37" s="805">
        <f t="shared" si="14"/>
        <v>4</v>
      </c>
      <c r="L37" s="806">
        <f>SUM(G37:J37)</f>
        <v>8</v>
      </c>
      <c r="M37" s="893">
        <f t="shared" si="11"/>
        <v>12</v>
      </c>
      <c r="N37" s="1242"/>
      <c r="O37" s="1234"/>
    </row>
    <row r="38" spans="2:15" s="1225" customFormat="1" ht="14.1" customHeight="1">
      <c r="B38" s="2934"/>
      <c r="C38" s="777">
        <v>7</v>
      </c>
      <c r="D38" s="1100" t="s">
        <v>66</v>
      </c>
      <c r="E38" s="1996">
        <v>1</v>
      </c>
      <c r="F38" s="2085">
        <v>1</v>
      </c>
      <c r="G38" s="1996">
        <v>1</v>
      </c>
      <c r="H38" s="928">
        <v>1</v>
      </c>
      <c r="I38" s="825"/>
      <c r="J38" s="826"/>
      <c r="K38" s="805">
        <f t="shared" si="14"/>
        <v>2</v>
      </c>
      <c r="L38" s="806">
        <f t="shared" si="15"/>
        <v>2</v>
      </c>
      <c r="M38" s="893">
        <f t="shared" si="11"/>
        <v>4</v>
      </c>
      <c r="N38" s="1242"/>
      <c r="O38" s="1234"/>
    </row>
    <row r="39" spans="2:15" s="1225" customFormat="1" ht="14.1" customHeight="1">
      <c r="B39" s="2934"/>
      <c r="C39" s="776">
        <v>8</v>
      </c>
      <c r="D39" s="885" t="s">
        <v>59</v>
      </c>
      <c r="E39" s="1996">
        <v>4</v>
      </c>
      <c r="F39" s="2085">
        <v>4</v>
      </c>
      <c r="G39" s="1996">
        <v>3</v>
      </c>
      <c r="H39" s="928">
        <v>4</v>
      </c>
      <c r="I39" s="825">
        <v>3</v>
      </c>
      <c r="J39" s="826">
        <v>4</v>
      </c>
      <c r="K39" s="805">
        <f t="shared" si="14"/>
        <v>8</v>
      </c>
      <c r="L39" s="806">
        <f t="shared" si="15"/>
        <v>14</v>
      </c>
      <c r="M39" s="893">
        <f t="shared" si="11"/>
        <v>22</v>
      </c>
      <c r="N39" s="1242"/>
      <c r="O39" s="1234"/>
    </row>
    <row r="40" spans="2:15" s="1225" customFormat="1" ht="14.1" customHeight="1">
      <c r="B40" s="2934"/>
      <c r="C40" s="777">
        <v>9</v>
      </c>
      <c r="D40" s="398" t="s">
        <v>473</v>
      </c>
      <c r="E40" s="1996">
        <v>2</v>
      </c>
      <c r="F40" s="2085">
        <v>2</v>
      </c>
      <c r="G40" s="1996">
        <v>2</v>
      </c>
      <c r="H40" s="928">
        <v>1</v>
      </c>
      <c r="I40" s="825">
        <v>1</v>
      </c>
      <c r="J40" s="826"/>
      <c r="K40" s="805">
        <f t="shared" si="14"/>
        <v>4</v>
      </c>
      <c r="L40" s="806">
        <f t="shared" si="15"/>
        <v>4</v>
      </c>
      <c r="M40" s="893">
        <f t="shared" si="11"/>
        <v>8</v>
      </c>
      <c r="N40" s="1242"/>
      <c r="O40" s="1234"/>
    </row>
    <row r="41" spans="2:15" s="1225" customFormat="1" ht="14.1" customHeight="1">
      <c r="B41" s="2934"/>
      <c r="C41" s="776">
        <v>10</v>
      </c>
      <c r="D41" s="398" t="s">
        <v>67</v>
      </c>
      <c r="E41" s="1996">
        <v>2</v>
      </c>
      <c r="F41" s="2085">
        <v>2</v>
      </c>
      <c r="G41" s="1996">
        <v>2</v>
      </c>
      <c r="H41" s="928">
        <v>1</v>
      </c>
      <c r="I41" s="825">
        <v>1</v>
      </c>
      <c r="J41" s="826"/>
      <c r="K41" s="805">
        <f t="shared" si="14"/>
        <v>4</v>
      </c>
      <c r="L41" s="806">
        <f t="shared" si="15"/>
        <v>4</v>
      </c>
      <c r="M41" s="893">
        <f t="shared" si="11"/>
        <v>8</v>
      </c>
      <c r="N41" s="1242"/>
      <c r="O41" s="1234"/>
    </row>
    <row r="42" spans="2:15" s="1225" customFormat="1" ht="14.1" customHeight="1">
      <c r="B42" s="2934"/>
      <c r="C42" s="777">
        <v>11</v>
      </c>
      <c r="D42" s="398" t="s">
        <v>61</v>
      </c>
      <c r="E42" s="1996">
        <v>2</v>
      </c>
      <c r="F42" s="2085">
        <v>1</v>
      </c>
      <c r="G42" s="1996">
        <v>2</v>
      </c>
      <c r="H42" s="928">
        <v>1</v>
      </c>
      <c r="I42" s="825">
        <v>1</v>
      </c>
      <c r="J42" s="826"/>
      <c r="K42" s="805">
        <f t="shared" si="14"/>
        <v>3</v>
      </c>
      <c r="L42" s="806">
        <f t="shared" si="15"/>
        <v>4</v>
      </c>
      <c r="M42" s="893">
        <f t="shared" si="11"/>
        <v>7</v>
      </c>
      <c r="N42" s="1242"/>
      <c r="O42" s="1234"/>
    </row>
    <row r="43" spans="2:15" s="1225" customFormat="1" ht="14.1" customHeight="1">
      <c r="B43" s="2934"/>
      <c r="C43" s="776">
        <v>12</v>
      </c>
      <c r="D43" s="398" t="s">
        <v>143</v>
      </c>
      <c r="E43" s="1996">
        <v>1</v>
      </c>
      <c r="F43" s="2085">
        <v>2</v>
      </c>
      <c r="G43" s="1996">
        <v>2</v>
      </c>
      <c r="H43" s="928">
        <v>1</v>
      </c>
      <c r="I43" s="825">
        <v>1</v>
      </c>
      <c r="J43" s="826"/>
      <c r="K43" s="805">
        <f t="shared" si="14"/>
        <v>3</v>
      </c>
      <c r="L43" s="806">
        <f t="shared" si="15"/>
        <v>4</v>
      </c>
      <c r="M43" s="893">
        <f t="shared" si="11"/>
        <v>7</v>
      </c>
      <c r="N43" s="1242"/>
      <c r="O43" s="1234"/>
    </row>
    <row r="44" spans="2:15" s="1225" customFormat="1" ht="14.1" customHeight="1">
      <c r="B44" s="2934"/>
      <c r="C44" s="777">
        <v>13</v>
      </c>
      <c r="D44" s="398" t="s">
        <v>116</v>
      </c>
      <c r="E44" s="1996"/>
      <c r="F44" s="2085">
        <v>1</v>
      </c>
      <c r="G44" s="1996">
        <v>1</v>
      </c>
      <c r="H44" s="928"/>
      <c r="I44" s="825"/>
      <c r="J44" s="826"/>
      <c r="K44" s="805">
        <f t="shared" si="14"/>
        <v>1</v>
      </c>
      <c r="L44" s="806">
        <f t="shared" si="15"/>
        <v>1</v>
      </c>
      <c r="M44" s="893">
        <f t="shared" si="11"/>
        <v>2</v>
      </c>
      <c r="N44" s="1242"/>
      <c r="O44" s="1234"/>
    </row>
    <row r="45" spans="2:15" s="1225" customFormat="1" ht="14.1" customHeight="1">
      <c r="B45" s="2934"/>
      <c r="C45" s="776">
        <v>14</v>
      </c>
      <c r="D45" s="398" t="s">
        <v>64</v>
      </c>
      <c r="E45" s="1996">
        <v>4</v>
      </c>
      <c r="F45" s="2085">
        <v>4</v>
      </c>
      <c r="G45" s="1996">
        <v>3</v>
      </c>
      <c r="H45" s="928">
        <v>3</v>
      </c>
      <c r="I45" s="825">
        <v>3</v>
      </c>
      <c r="J45" s="826">
        <v>3</v>
      </c>
      <c r="K45" s="805">
        <f t="shared" si="14"/>
        <v>8</v>
      </c>
      <c r="L45" s="806">
        <f t="shared" si="15"/>
        <v>12</v>
      </c>
      <c r="M45" s="893">
        <f t="shared" si="11"/>
        <v>20</v>
      </c>
      <c r="N45" s="1242"/>
      <c r="O45" s="1234"/>
    </row>
    <row r="46" spans="2:15" s="1225" customFormat="1" ht="14.1" customHeight="1">
      <c r="B46" s="2934"/>
      <c r="C46" s="777">
        <v>15</v>
      </c>
      <c r="D46" s="398" t="s">
        <v>140</v>
      </c>
      <c r="E46" s="1996">
        <v>1</v>
      </c>
      <c r="F46" s="2085">
        <v>1</v>
      </c>
      <c r="G46" s="1996">
        <v>1</v>
      </c>
      <c r="H46" s="928">
        <v>1</v>
      </c>
      <c r="I46" s="825">
        <v>1</v>
      </c>
      <c r="J46" s="826"/>
      <c r="K46" s="805">
        <f t="shared" si="14"/>
        <v>2</v>
      </c>
      <c r="L46" s="806">
        <f t="shared" si="15"/>
        <v>3</v>
      </c>
      <c r="M46" s="893">
        <f t="shared" si="11"/>
        <v>5</v>
      </c>
      <c r="N46" s="1242"/>
      <c r="O46" s="1234"/>
    </row>
    <row r="47" spans="2:15" s="1225" customFormat="1" ht="14.1" customHeight="1">
      <c r="B47" s="2934"/>
      <c r="C47" s="776">
        <v>16</v>
      </c>
      <c r="D47" s="1100" t="s">
        <v>65</v>
      </c>
      <c r="E47" s="1998"/>
      <c r="F47" s="2086"/>
      <c r="G47" s="1996">
        <v>1</v>
      </c>
      <c r="H47" s="928">
        <v>1</v>
      </c>
      <c r="I47" s="825"/>
      <c r="J47" s="826"/>
      <c r="K47" s="805">
        <f t="shared" si="14"/>
        <v>0</v>
      </c>
      <c r="L47" s="806">
        <f t="shared" si="15"/>
        <v>2</v>
      </c>
      <c r="M47" s="893">
        <f t="shared" si="11"/>
        <v>2</v>
      </c>
      <c r="N47" s="1242"/>
      <c r="O47" s="1234"/>
    </row>
    <row r="48" spans="2:15" s="1225" customFormat="1" ht="14.1" customHeight="1">
      <c r="B48" s="2934"/>
      <c r="C48" s="783">
        <v>17</v>
      </c>
      <c r="D48" s="886" t="s">
        <v>556</v>
      </c>
      <c r="E48" s="1995">
        <v>1</v>
      </c>
      <c r="F48" s="2084">
        <v>1</v>
      </c>
      <c r="G48" s="1995">
        <v>1</v>
      </c>
      <c r="H48" s="1101">
        <v>1</v>
      </c>
      <c r="I48" s="922">
        <v>1</v>
      </c>
      <c r="J48" s="887">
        <v>1</v>
      </c>
      <c r="K48" s="808">
        <f t="shared" si="14"/>
        <v>2</v>
      </c>
      <c r="L48" s="809">
        <f t="shared" si="15"/>
        <v>4</v>
      </c>
      <c r="M48" s="897">
        <f t="shared" si="11"/>
        <v>6</v>
      </c>
      <c r="N48" s="1244"/>
      <c r="O48" s="1234"/>
    </row>
    <row r="49" spans="2:15" s="1225" customFormat="1" ht="19.350000000000001" customHeight="1" thickBot="1">
      <c r="B49" s="2934"/>
      <c r="C49" s="1331" t="s">
        <v>739</v>
      </c>
      <c r="D49" s="1332"/>
      <c r="E49" s="1999"/>
      <c r="F49" s="2087"/>
      <c r="G49" s="1999">
        <v>3</v>
      </c>
      <c r="H49" s="927">
        <v>3</v>
      </c>
      <c r="I49" s="912">
        <v>4</v>
      </c>
      <c r="J49" s="912">
        <v>4</v>
      </c>
      <c r="K49" s="1405">
        <f>SUM(E49:G49)</f>
        <v>3</v>
      </c>
      <c r="L49" s="810">
        <f>SUM(H49:J49)</f>
        <v>11</v>
      </c>
      <c r="M49" s="1407">
        <f>SUM(K49:L49)</f>
        <v>14</v>
      </c>
      <c r="N49" s="1243"/>
      <c r="O49" s="1234"/>
    </row>
    <row r="50" spans="2:15" s="1236" customFormat="1" ht="19.5" customHeight="1" thickTop="1">
      <c r="B50" s="1387"/>
      <c r="C50" s="1388" t="s">
        <v>709</v>
      </c>
      <c r="D50" s="1389"/>
      <c r="E50" s="1390">
        <f t="shared" ref="E50:M50" si="21">SUM(E51:E56)</f>
        <v>0</v>
      </c>
      <c r="F50" s="1390">
        <f t="shared" si="21"/>
        <v>0</v>
      </c>
      <c r="G50" s="1390">
        <f t="shared" si="21"/>
        <v>0</v>
      </c>
      <c r="H50" s="1390">
        <f t="shared" si="21"/>
        <v>0</v>
      </c>
      <c r="I50" s="1390">
        <f t="shared" si="21"/>
        <v>0</v>
      </c>
      <c r="J50" s="1551">
        <f t="shared" si="21"/>
        <v>0</v>
      </c>
      <c r="K50" s="1552">
        <f t="shared" si="21"/>
        <v>0</v>
      </c>
      <c r="L50" s="1552">
        <f t="shared" si="21"/>
        <v>0</v>
      </c>
      <c r="M50" s="1553">
        <f t="shared" si="21"/>
        <v>0</v>
      </c>
      <c r="N50" s="1391"/>
      <c r="O50" s="1234"/>
    </row>
    <row r="51" spans="2:15" s="1236" customFormat="1" ht="14.1" customHeight="1">
      <c r="B51" s="789"/>
      <c r="C51" s="1184">
        <v>1</v>
      </c>
      <c r="D51" s="794"/>
      <c r="E51" s="1994"/>
      <c r="F51" s="2083"/>
      <c r="G51" s="1994"/>
      <c r="H51" s="926"/>
      <c r="I51" s="822"/>
      <c r="J51" s="820"/>
      <c r="K51" s="807">
        <f>SUM(E51:F51)</f>
        <v>0</v>
      </c>
      <c r="L51" s="851">
        <f>SUM(G51:J51)</f>
        <v>0</v>
      </c>
      <c r="M51" s="894">
        <f t="shared" ref="M51:M66" si="22">SUM(K51:L51)</f>
        <v>0</v>
      </c>
      <c r="N51" s="861"/>
      <c r="O51" s="1234"/>
    </row>
    <row r="52" spans="2:15" s="1236" customFormat="1" ht="14.1" customHeight="1">
      <c r="B52" s="789"/>
      <c r="C52" s="1184">
        <v>2</v>
      </c>
      <c r="D52" s="794"/>
      <c r="E52" s="1994"/>
      <c r="F52" s="2083"/>
      <c r="G52" s="1994"/>
      <c r="H52" s="926"/>
      <c r="I52" s="822"/>
      <c r="J52" s="820"/>
      <c r="K52" s="805">
        <f>SUM(E52:F52)</f>
        <v>0</v>
      </c>
      <c r="L52" s="806">
        <f>SUM(G52:J52)</f>
        <v>0</v>
      </c>
      <c r="M52" s="893">
        <f t="shared" si="22"/>
        <v>0</v>
      </c>
      <c r="N52" s="861"/>
      <c r="O52" s="1234"/>
    </row>
    <row r="53" spans="2:15" s="1236" customFormat="1" ht="14.1" customHeight="1">
      <c r="B53" s="789"/>
      <c r="C53" s="1184">
        <v>3</v>
      </c>
      <c r="D53" s="794"/>
      <c r="E53" s="1994"/>
      <c r="F53" s="2083"/>
      <c r="G53" s="1994"/>
      <c r="H53" s="926"/>
      <c r="I53" s="822"/>
      <c r="J53" s="820"/>
      <c r="K53" s="805">
        <f t="shared" ref="K53:K55" si="23">SUM(E53:F53)</f>
        <v>0</v>
      </c>
      <c r="L53" s="806">
        <f t="shared" ref="L53:L55" si="24">SUM(G53:J53)</f>
        <v>0</v>
      </c>
      <c r="M53" s="893">
        <f t="shared" si="22"/>
        <v>0</v>
      </c>
      <c r="N53" s="861"/>
      <c r="O53" s="1234"/>
    </row>
    <row r="54" spans="2:15" s="1236" customFormat="1" ht="14.1" customHeight="1">
      <c r="B54" s="780"/>
      <c r="C54" s="778">
        <v>4</v>
      </c>
      <c r="D54" s="795"/>
      <c r="E54" s="1996"/>
      <c r="F54" s="2085"/>
      <c r="G54" s="1996"/>
      <c r="H54" s="928"/>
      <c r="I54" s="825"/>
      <c r="J54" s="826"/>
      <c r="K54" s="805">
        <f t="shared" si="23"/>
        <v>0</v>
      </c>
      <c r="L54" s="806">
        <f t="shared" si="24"/>
        <v>0</v>
      </c>
      <c r="M54" s="893">
        <f t="shared" si="22"/>
        <v>0</v>
      </c>
      <c r="N54" s="231"/>
      <c r="O54" s="1234"/>
    </row>
    <row r="55" spans="2:15" s="1236" customFormat="1" ht="14.1" customHeight="1">
      <c r="B55" s="780"/>
      <c r="C55" s="778">
        <v>5</v>
      </c>
      <c r="D55" s="795"/>
      <c r="E55" s="1996"/>
      <c r="F55" s="2085"/>
      <c r="G55" s="1996"/>
      <c r="H55" s="928"/>
      <c r="I55" s="825"/>
      <c r="J55" s="826"/>
      <c r="K55" s="805">
        <f t="shared" si="23"/>
        <v>0</v>
      </c>
      <c r="L55" s="806">
        <f t="shared" si="24"/>
        <v>0</v>
      </c>
      <c r="M55" s="893">
        <f t="shared" si="22"/>
        <v>0</v>
      </c>
      <c r="N55" s="231"/>
      <c r="O55" s="1234"/>
    </row>
    <row r="56" spans="2:15" s="1236" customFormat="1" ht="14.1" customHeight="1" thickBot="1">
      <c r="B56" s="910"/>
      <c r="C56" s="1185">
        <v>6</v>
      </c>
      <c r="D56" s="1186"/>
      <c r="E56" s="2000"/>
      <c r="F56" s="2088"/>
      <c r="G56" s="2000"/>
      <c r="H56" s="1143"/>
      <c r="I56" s="1112"/>
      <c r="J56" s="852"/>
      <c r="K56" s="848">
        <f>SUM(E56:F56)</f>
        <v>0</v>
      </c>
      <c r="L56" s="849">
        <f>SUM(G56:J56)</f>
        <v>0</v>
      </c>
      <c r="M56" s="899">
        <f t="shared" si="22"/>
        <v>0</v>
      </c>
      <c r="N56" s="1167"/>
      <c r="O56" s="1234"/>
    </row>
    <row r="57" spans="2:15" s="1236" customFormat="1" ht="19.350000000000001" customHeight="1" thickTop="1">
      <c r="B57" s="1392"/>
      <c r="C57" s="1393" t="s">
        <v>554</v>
      </c>
      <c r="D57" s="1392"/>
      <c r="E57" s="1394">
        <f t="shared" ref="E57:M57" si="25">SUM(E58:E62)</f>
        <v>0</v>
      </c>
      <c r="F57" s="1395">
        <f t="shared" si="25"/>
        <v>0</v>
      </c>
      <c r="G57" s="1394">
        <f t="shared" si="25"/>
        <v>0</v>
      </c>
      <c r="H57" s="1396">
        <f t="shared" si="25"/>
        <v>0</v>
      </c>
      <c r="I57" s="1394">
        <f t="shared" si="25"/>
        <v>0</v>
      </c>
      <c r="J57" s="1394">
        <f t="shared" si="25"/>
        <v>0</v>
      </c>
      <c r="K57" s="1397">
        <f t="shared" si="25"/>
        <v>0</v>
      </c>
      <c r="L57" s="1397">
        <f t="shared" si="25"/>
        <v>0</v>
      </c>
      <c r="M57" s="1397">
        <f t="shared" si="25"/>
        <v>0</v>
      </c>
      <c r="N57" s="1398"/>
      <c r="O57" s="1234"/>
    </row>
    <row r="58" spans="2:15" s="1236" customFormat="1" ht="14.1" customHeight="1">
      <c r="B58" s="789"/>
      <c r="C58" s="1184">
        <v>1</v>
      </c>
      <c r="D58" s="794"/>
      <c r="E58" s="1994"/>
      <c r="F58" s="2083"/>
      <c r="G58" s="1994"/>
      <c r="H58" s="926"/>
      <c r="I58" s="822"/>
      <c r="J58" s="820"/>
      <c r="K58" s="807">
        <f>SUM(E58:F58)</f>
        <v>0</v>
      </c>
      <c r="L58" s="851">
        <f>SUM(G58:J58)</f>
        <v>0</v>
      </c>
      <c r="M58" s="894">
        <f t="shared" si="22"/>
        <v>0</v>
      </c>
      <c r="N58" s="861"/>
      <c r="O58" s="1234"/>
    </row>
    <row r="59" spans="2:15" s="1236" customFormat="1" ht="14.1" customHeight="1">
      <c r="B59" s="780"/>
      <c r="C59" s="778">
        <v>2</v>
      </c>
      <c r="D59" s="794"/>
      <c r="E59" s="1996"/>
      <c r="F59" s="2085"/>
      <c r="G59" s="1996"/>
      <c r="H59" s="928"/>
      <c r="I59" s="825"/>
      <c r="J59" s="826"/>
      <c r="K59" s="805">
        <f>SUM(E59:F59)</f>
        <v>0</v>
      </c>
      <c r="L59" s="806">
        <f>SUM(G59:J59)</f>
        <v>0</v>
      </c>
      <c r="M59" s="893">
        <f t="shared" si="22"/>
        <v>0</v>
      </c>
      <c r="N59" s="231"/>
      <c r="O59" s="1234"/>
    </row>
    <row r="60" spans="2:15" s="1236" customFormat="1" ht="14.1" customHeight="1">
      <c r="B60" s="1300"/>
      <c r="C60" s="778">
        <v>3</v>
      </c>
      <c r="D60" s="795"/>
      <c r="E60" s="1996"/>
      <c r="F60" s="2085"/>
      <c r="G60" s="1996"/>
      <c r="H60" s="928"/>
      <c r="I60" s="825"/>
      <c r="J60" s="826"/>
      <c r="K60" s="805">
        <f t="shared" ref="K60:K61" si="26">SUM(E60:F60)</f>
        <v>0</v>
      </c>
      <c r="L60" s="806">
        <f t="shared" ref="L60:L61" si="27">SUM(G60:J60)</f>
        <v>0</v>
      </c>
      <c r="M60" s="893">
        <f t="shared" si="22"/>
        <v>0</v>
      </c>
      <c r="N60" s="231"/>
      <c r="O60" s="1234"/>
    </row>
    <row r="61" spans="2:15" s="1236" customFormat="1" ht="14.1" customHeight="1">
      <c r="B61" s="780"/>
      <c r="C61" s="778">
        <v>4</v>
      </c>
      <c r="D61" s="795"/>
      <c r="E61" s="1996"/>
      <c r="F61" s="2085"/>
      <c r="G61" s="1996"/>
      <c r="H61" s="928"/>
      <c r="I61" s="825"/>
      <c r="J61" s="826"/>
      <c r="K61" s="805">
        <f t="shared" si="26"/>
        <v>0</v>
      </c>
      <c r="L61" s="806">
        <f t="shared" si="27"/>
        <v>0</v>
      </c>
      <c r="M61" s="893">
        <f t="shared" si="22"/>
        <v>0</v>
      </c>
      <c r="N61" s="231"/>
      <c r="O61" s="1234"/>
    </row>
    <row r="62" spans="2:15" s="1236" customFormat="1" ht="14.1" customHeight="1" thickBot="1">
      <c r="B62" s="1338"/>
      <c r="C62" s="1339">
        <v>5</v>
      </c>
      <c r="D62" s="1340"/>
      <c r="E62" s="2001"/>
      <c r="F62" s="2089"/>
      <c r="G62" s="2001"/>
      <c r="H62" s="1343"/>
      <c r="I62" s="1344"/>
      <c r="J62" s="1342"/>
      <c r="K62" s="1345">
        <f>SUM(E62:F62)</f>
        <v>0</v>
      </c>
      <c r="L62" s="1346">
        <f>SUM(G62:J62)</f>
        <v>0</v>
      </c>
      <c r="M62" s="1347">
        <f t="shared" si="22"/>
        <v>0</v>
      </c>
      <c r="N62" s="1350"/>
      <c r="O62" s="1234"/>
    </row>
    <row r="63" spans="2:15" s="1236" customFormat="1" ht="14.1" customHeight="1" thickTop="1">
      <c r="B63" s="1335"/>
      <c r="C63" s="1336" t="s">
        <v>735</v>
      </c>
      <c r="D63" s="1336"/>
      <c r="E63" s="2002"/>
      <c r="F63" s="2002"/>
      <c r="G63" s="2002"/>
      <c r="H63" s="1833"/>
      <c r="I63" s="1833"/>
      <c r="J63" s="1833"/>
      <c r="K63" s="807">
        <f>SUM(E63:F63)</f>
        <v>0</v>
      </c>
      <c r="L63" s="851">
        <f>SUM(G63:J63)</f>
        <v>0</v>
      </c>
      <c r="M63" s="894">
        <f t="shared" si="22"/>
        <v>0</v>
      </c>
      <c r="N63" s="1337"/>
    </row>
    <row r="64" spans="2:15" s="1236" customFormat="1" ht="14.1" customHeight="1">
      <c r="B64" s="1313"/>
      <c r="C64" s="1301" t="s">
        <v>167</v>
      </c>
      <c r="D64" s="1301"/>
      <c r="E64" s="2003"/>
      <c r="F64" s="2003"/>
      <c r="G64" s="2003"/>
      <c r="H64" s="1834"/>
      <c r="I64" s="1834"/>
      <c r="J64" s="1834"/>
      <c r="K64" s="805">
        <f>SUM(E64:F64)</f>
        <v>0</v>
      </c>
      <c r="L64" s="806">
        <f>SUM(G64:J64)</f>
        <v>0</v>
      </c>
      <c r="M64" s="893">
        <f t="shared" si="22"/>
        <v>0</v>
      </c>
      <c r="N64" s="1303"/>
    </row>
    <row r="65" spans="2:14" s="1236" customFormat="1" ht="14.1" customHeight="1">
      <c r="B65" s="1313"/>
      <c r="C65" s="1301" t="s">
        <v>737</v>
      </c>
      <c r="D65" s="1301"/>
      <c r="E65" s="2003"/>
      <c r="F65" s="2003"/>
      <c r="G65" s="2003"/>
      <c r="H65" s="1834"/>
      <c r="I65" s="1834"/>
      <c r="J65" s="1834"/>
      <c r="K65" s="805">
        <f t="shared" ref="K65" si="28">SUM(E65:F65)</f>
        <v>0</v>
      </c>
      <c r="L65" s="806">
        <f t="shared" ref="L65" si="29">SUM(G65:J65)</f>
        <v>0</v>
      </c>
      <c r="M65" s="893">
        <f t="shared" si="22"/>
        <v>0</v>
      </c>
      <c r="N65" s="1303"/>
    </row>
    <row r="66" spans="2:14" s="1236" customFormat="1" ht="14.1" customHeight="1" thickBot="1">
      <c r="B66" s="1314"/>
      <c r="C66" s="1307" t="s">
        <v>736</v>
      </c>
      <c r="D66" s="1302"/>
      <c r="E66" s="2004"/>
      <c r="F66" s="2004"/>
      <c r="G66" s="2004"/>
      <c r="H66" s="1304"/>
      <c r="I66" s="1304"/>
      <c r="J66" s="1305"/>
      <c r="K66" s="813">
        <f>SUM(E66:F66)</f>
        <v>0</v>
      </c>
      <c r="L66" s="814">
        <f>SUM(G66:J66)</f>
        <v>0</v>
      </c>
      <c r="M66" s="898">
        <f t="shared" si="22"/>
        <v>0</v>
      </c>
      <c r="N66" s="1306"/>
    </row>
    <row r="67" spans="2:14" ht="22.15" customHeight="1">
      <c r="C67" s="1414" t="s">
        <v>657</v>
      </c>
      <c r="D67" s="1520" t="s">
        <v>679</v>
      </c>
      <c r="E67" s="1411"/>
      <c r="F67" s="1411"/>
      <c r="G67" s="1411"/>
      <c r="H67" s="1411"/>
      <c r="I67" s="1411"/>
      <c r="J67" s="1411"/>
      <c r="K67" s="1411"/>
      <c r="L67" s="1411"/>
      <c r="M67" s="1411"/>
    </row>
    <row r="68" spans="2:14" ht="15.75">
      <c r="C68" s="1415" t="s">
        <v>686</v>
      </c>
      <c r="D68" s="1519" t="s">
        <v>689</v>
      </c>
      <c r="E68" s="1485"/>
      <c r="F68" s="1485"/>
      <c r="G68" s="1485"/>
      <c r="H68" s="1485"/>
      <c r="I68" s="1485"/>
      <c r="J68" s="1485"/>
      <c r="K68" s="1485"/>
      <c r="L68" s="1485"/>
      <c r="M68" s="1486"/>
    </row>
    <row r="69" spans="2:14">
      <c r="D69" s="4"/>
      <c r="E69" s="6"/>
      <c r="F69" s="6"/>
      <c r="G69" s="6"/>
      <c r="H69" s="4"/>
      <c r="I69" s="4"/>
      <c r="J69" s="5"/>
      <c r="K69" s="5"/>
      <c r="L69" s="5"/>
      <c r="M69" s="4"/>
    </row>
    <row r="70" spans="2:14">
      <c r="D70" s="8"/>
      <c r="E70" s="8"/>
      <c r="F70" s="8"/>
      <c r="G70" s="8"/>
      <c r="H70" s="8"/>
      <c r="I70" s="8"/>
      <c r="J70" s="8"/>
      <c r="K70" s="8"/>
      <c r="L70" s="8"/>
      <c r="M70" s="8"/>
    </row>
  </sheetData>
  <sheetProtection algorithmName="SHA-512" hashValue="gg0s/PAM40ea55duRRYz2cGow5zuXaEpQVaVaY2HzUMvtLnQl7QaANLJtyzH2OBzYS13v+b1XJNt7iJ67vuSWA==" saltValue="Xf9ISuemIzxRbUvgfFdvkw==" spinCount="100000" sheet="1" objects="1" scenarios="1" formatRows="0"/>
  <mergeCells count="17">
    <mergeCell ref="N13:N19"/>
    <mergeCell ref="B21:B31"/>
    <mergeCell ref="B32:B49"/>
    <mergeCell ref="N6:N12"/>
    <mergeCell ref="E7:J7"/>
    <mergeCell ref="K8:K12"/>
    <mergeCell ref="L8:L12"/>
    <mergeCell ref="E9:F9"/>
    <mergeCell ref="G9:J9"/>
    <mergeCell ref="E10:J10"/>
    <mergeCell ref="E12:J12"/>
    <mergeCell ref="D3:L3"/>
    <mergeCell ref="J5:M5"/>
    <mergeCell ref="B6:D12"/>
    <mergeCell ref="E6:J6"/>
    <mergeCell ref="K6:L7"/>
    <mergeCell ref="M6:M12"/>
  </mergeCells>
  <printOptions horizontalCentered="1"/>
  <pageMargins left="0.74803149606299213" right="0.11811023622047245" top="0.51181102362204722" bottom="0.70866141732283472" header="0.51181102362204722" footer="0.51181102362204722"/>
  <pageSetup paperSize="9" scale="70" orientation="portrait" horizontalDpi="4294967293" verticalDpi="4294967293" r:id="rId1"/>
  <headerFooter alignWithMargins="0">
    <oddFooter>&amp;L&amp;7CEA - arkusz organizacyjny na rok szkolny 2022/2023    nr teczki: &amp;F</oddFooter>
  </headerFooter>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2600-000000000000}">
          <x14:formula1>
            <xm:f>słownik!$A$2:$A$148</xm:f>
          </x14:formula1>
          <xm:sqref>D51:D56 D58:D62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usz2">
    <tabColor rgb="FFFFFF00"/>
    <pageSetUpPr fitToPage="1"/>
  </sheetPr>
  <dimension ref="A1:L42"/>
  <sheetViews>
    <sheetView showGridLines="0" view="pageBreakPreview" topLeftCell="A8" zoomScale="80" zoomScaleNormal="80" zoomScaleSheetLayoutView="80" zoomScalePageLayoutView="200" workbookViewId="0">
      <selection activeCell="E42" sqref="E42"/>
    </sheetView>
  </sheetViews>
  <sheetFormatPr defaultRowHeight="12.75"/>
  <cols>
    <col min="1" max="1" width="7.140625" customWidth="1"/>
    <col min="2" max="2" width="52.140625" customWidth="1"/>
    <col min="3" max="3" width="9.28515625" customWidth="1"/>
    <col min="4" max="4" width="10.42578125" customWidth="1"/>
    <col min="5" max="7" width="9.28515625" customWidth="1"/>
    <col min="8" max="8" width="11.28515625" customWidth="1"/>
    <col min="9" max="9" width="14.7109375" customWidth="1"/>
    <col min="10" max="10" width="9.42578125" customWidth="1"/>
    <col min="11" max="11" width="11" customWidth="1"/>
  </cols>
  <sheetData>
    <row r="1" spans="1:11" ht="29.25" customHeight="1">
      <c r="A1" s="33"/>
      <c r="B1" s="289" t="s">
        <v>428</v>
      </c>
      <c r="C1" s="2321" t="str">
        <f>wizyt!C3</f>
        <v>??</v>
      </c>
      <c r="D1" s="2321"/>
      <c r="E1" s="2320"/>
      <c r="F1" s="2320"/>
      <c r="G1" s="1539"/>
      <c r="H1" s="1540" t="str">
        <f>wizyt!$B$1</f>
        <v/>
      </c>
      <c r="I1" s="1541" t="str">
        <f>wizyt!$D$1</f>
        <v>.</v>
      </c>
      <c r="J1" s="1542"/>
      <c r="K1" s="32"/>
    </row>
    <row r="2" spans="1:11" ht="9" customHeight="1">
      <c r="A2" s="33"/>
      <c r="B2" s="290"/>
      <c r="C2" s="291"/>
      <c r="D2" s="291"/>
      <c r="E2" s="291"/>
      <c r="F2" s="291"/>
      <c r="G2" s="291"/>
      <c r="H2" s="291"/>
      <c r="I2" s="292"/>
      <c r="J2" s="33"/>
      <c r="K2" s="32"/>
    </row>
    <row r="3" spans="1:11" ht="34.5" customHeight="1" thickBot="1">
      <c r="A3" s="33"/>
      <c r="B3" s="2324" t="s">
        <v>10</v>
      </c>
      <c r="C3" s="2324"/>
      <c r="D3" s="2324"/>
      <c r="E3" s="2324"/>
      <c r="F3" s="2324"/>
      <c r="G3" s="2325" t="str">
        <f>wizyt!H3</f>
        <v>2022/2023</v>
      </c>
      <c r="H3" s="2325"/>
      <c r="I3" s="1538"/>
      <c r="J3" s="33"/>
      <c r="K3" s="540"/>
    </row>
    <row r="4" spans="1:11" ht="20.100000000000001" customHeight="1">
      <c r="A4" s="33"/>
      <c r="B4" s="2301" t="s">
        <v>11</v>
      </c>
      <c r="C4" s="2314" t="s">
        <v>14</v>
      </c>
      <c r="D4" s="2314"/>
      <c r="E4" s="2314" t="s">
        <v>18</v>
      </c>
      <c r="F4" s="2314"/>
      <c r="G4" s="40" t="s">
        <v>194</v>
      </c>
      <c r="H4" s="2322" t="s">
        <v>198</v>
      </c>
      <c r="I4" s="2299" t="s">
        <v>196</v>
      </c>
      <c r="J4" s="2300"/>
      <c r="K4" s="540"/>
    </row>
    <row r="5" spans="1:11" ht="24" customHeight="1">
      <c r="A5" s="33"/>
      <c r="B5" s="2302"/>
      <c r="C5" s="36" t="s">
        <v>18</v>
      </c>
      <c r="D5" s="36" t="s">
        <v>199</v>
      </c>
      <c r="E5" s="36" t="s">
        <v>201</v>
      </c>
      <c r="F5" s="37" t="s">
        <v>20</v>
      </c>
      <c r="G5" s="38" t="s">
        <v>201</v>
      </c>
      <c r="H5" s="2323"/>
      <c r="I5" s="120" t="s">
        <v>18</v>
      </c>
      <c r="J5" s="121" t="s">
        <v>194</v>
      </c>
      <c r="K5" s="540"/>
    </row>
    <row r="6" spans="1:11" ht="30" customHeight="1">
      <c r="A6" s="33"/>
      <c r="B6" s="41" t="s">
        <v>12</v>
      </c>
      <c r="C6" s="136">
        <f>IF(pedag!AD6=1,1,0)</f>
        <v>0</v>
      </c>
      <c r="D6" s="136">
        <f>IF(pedag!AE6="ne",1,0)</f>
        <v>0</v>
      </c>
      <c r="E6" s="138">
        <f>SUMIF(pedag!AD6,"=1",pedag!AB6)</f>
        <v>0</v>
      </c>
      <c r="F6" s="138">
        <f>SUMIF(pedag!AD6,"=1",pedag!AC6)</f>
        <v>0</v>
      </c>
      <c r="G6" s="138">
        <f>SUMIF(pedag!AD6,"&lt;1",pedag!AA6)</f>
        <v>0</v>
      </c>
      <c r="H6" s="139">
        <f t="shared" ref="H6:H16" si="0">SUM(E6:G6)</f>
        <v>0</v>
      </c>
      <c r="I6" s="138">
        <f>SUMIF(pedag!AE6,"=pe",pedag!AD6)</f>
        <v>0</v>
      </c>
      <c r="J6" s="140">
        <f>SUMIF(pedag!AE6,"=ne",pedag!AD6)</f>
        <v>0</v>
      </c>
      <c r="K6" s="541"/>
    </row>
    <row r="7" spans="1:11" ht="30" customHeight="1">
      <c r="A7" s="33"/>
      <c r="B7" s="41" t="s">
        <v>13</v>
      </c>
      <c r="C7" s="136">
        <f>COUNTIF(pedag!AD15:AD30,"=1")</f>
        <v>0</v>
      </c>
      <c r="D7" s="136">
        <f>COUNTIF(pedag!AD15:AD30,"&lt;1")-COUNTIF(pedag!AD15:AD30,"=0")</f>
        <v>0</v>
      </c>
      <c r="E7" s="138">
        <f>SUMIF(pedag!AD15:AD30,"=1",pedag!AB15:AB30)</f>
        <v>0</v>
      </c>
      <c r="F7" s="138">
        <f>SUMIF(pedag!AD15:AD30,"=1",pedag!AC15:AC30)</f>
        <v>0</v>
      </c>
      <c r="G7" s="138">
        <f>SUMIF(pedag!AD15:AD30,"&lt;1",pedag!AA15:AA30)</f>
        <v>0</v>
      </c>
      <c r="H7" s="139">
        <f t="shared" si="0"/>
        <v>0</v>
      </c>
      <c r="I7" s="138">
        <f>SUMIF(pedag!AE15:AE30,"=pe",pedag!AD15:AD30)</f>
        <v>0</v>
      </c>
      <c r="J7" s="140">
        <f>SUMIF(pedag!AE15:AE30,"=ne",pedag!AD15:AD30)</f>
        <v>0</v>
      </c>
      <c r="K7" s="541"/>
    </row>
    <row r="8" spans="1:11" ht="30" customHeight="1">
      <c r="A8" s="33"/>
      <c r="B8" s="41" t="s">
        <v>17</v>
      </c>
      <c r="C8" s="136">
        <f>COUNTIF(pedag!AD32:AD99,"=1")</f>
        <v>0</v>
      </c>
      <c r="D8" s="136">
        <f>COUNTIF(pedag!AD32:AD99,"&lt;1")-COUNTIF(pedag!AD32:AD99,"=0")</f>
        <v>0</v>
      </c>
      <c r="E8" s="138">
        <f>SUMIF(pedag!AD32:AD99,"=1",pedag!AB32:AB99)</f>
        <v>0</v>
      </c>
      <c r="F8" s="138">
        <f>SUMIF(pedag!AD32:AD99,"=1",pedag!AC32:AC99)</f>
        <v>0</v>
      </c>
      <c r="G8" s="138">
        <f>SUMIF(pedag!AD32:AD99,"&lt;1",pedag!AA32:AA99)</f>
        <v>0</v>
      </c>
      <c r="H8" s="139">
        <f t="shared" si="0"/>
        <v>0</v>
      </c>
      <c r="I8" s="138">
        <f>SUMIF(pedag!AE32:AE99,"=pe",pedag!AD32:AD99)</f>
        <v>0</v>
      </c>
      <c r="J8" s="140">
        <f>SUMIF(pedag!AE32:AE99,"=ne",pedag!AD32:AD99)</f>
        <v>0</v>
      </c>
      <c r="K8" s="541"/>
    </row>
    <row r="9" spans="1:11" ht="30" customHeight="1">
      <c r="A9" s="33"/>
      <c r="B9" s="41" t="s">
        <v>22</v>
      </c>
      <c r="C9" s="136">
        <f>COUNTIF(pedag!AD101:AD1050,"=1")</f>
        <v>0</v>
      </c>
      <c r="D9" s="136">
        <f>COUNTIF(pedag!AD101:AD1050,"&lt;1")-COUNTIF(pedag!AD101:AD1050,"=0")</f>
        <v>0</v>
      </c>
      <c r="E9" s="138">
        <f>SUMIF(pedag!AD101:AD1050,"=1",pedag!AB101:AB1050)</f>
        <v>0</v>
      </c>
      <c r="F9" s="138">
        <f>SUMIF(pedag!AD101:AD1050,"=1",pedag!AC101:AC1050)</f>
        <v>0</v>
      </c>
      <c r="G9" s="138">
        <f>SUMIF(pedag!AD101:AD1050,"&lt;1",pedag!AA101:AA1050)</f>
        <v>0</v>
      </c>
      <c r="H9" s="139">
        <f t="shared" si="0"/>
        <v>0</v>
      </c>
      <c r="I9" s="138">
        <f>SUMIF(pedag!AE101:AE1050,"=pe",pedag!AD101:AD1050)</f>
        <v>0</v>
      </c>
      <c r="J9" s="140">
        <f>SUMIF(pedag!AE101:AE1050,"=ne",pedag!AD101:AD1050)</f>
        <v>0</v>
      </c>
      <c r="K9" s="541"/>
    </row>
    <row r="10" spans="1:11" ht="30" customHeight="1">
      <c r="A10" s="33"/>
      <c r="B10" s="41" t="s">
        <v>907</v>
      </c>
      <c r="C10" s="136">
        <f>COUNTIF(pedag!AD1052:AD1057,"=1")</f>
        <v>0</v>
      </c>
      <c r="D10" s="136">
        <f>COUNTIF(pedag!AD1052:AD1057,"&lt;1")-COUNTIF(pedag!AD1052:AD1057,"=0")</f>
        <v>0</v>
      </c>
      <c r="E10" s="138">
        <f>SUMIF(pedag!AE1052:AE1057,"pe",pedag!AB1052:AB1057)</f>
        <v>0</v>
      </c>
      <c r="F10" s="138">
        <f>SUMIF(pedag!AE1052:AE1057,"pe",pedag!AC1052:AC1057)</f>
        <v>0</v>
      </c>
      <c r="G10" s="138">
        <f>SUMIF(pedag!AE1052:AE1057,"ne",pedag!AA1052:AA1057)</f>
        <v>0</v>
      </c>
      <c r="H10" s="139">
        <f t="shared" si="0"/>
        <v>0</v>
      </c>
      <c r="I10" s="138">
        <f>SUMIF(pedag!AE1052:AE1057,"=pe",pedag!AD1052:AD1057)</f>
        <v>0</v>
      </c>
      <c r="J10" s="140">
        <f>SUMIF(pedag!AE1052:AE1057,"=ne",pedag!AD1052:AD1057)</f>
        <v>0</v>
      </c>
      <c r="K10" s="541"/>
    </row>
    <row r="11" spans="1:11" ht="30" customHeight="1">
      <c r="A11" s="33"/>
      <c r="B11" s="41" t="s">
        <v>906</v>
      </c>
      <c r="C11" s="136">
        <f>COUNTIF(pedag!AD1059:AD1074,"=1")</f>
        <v>0</v>
      </c>
      <c r="D11" s="136">
        <f>COUNTIF(pedag!AD1059:AD1074,"&lt;1")-COUNTIF(pedag!AD1059:AD1074,"=0")</f>
        <v>0</v>
      </c>
      <c r="E11" s="138">
        <f>SUMIF(pedag!AE1059:AE1074,"pe",pedag!AB1059:AB1074)</f>
        <v>0</v>
      </c>
      <c r="F11" s="138">
        <f>SUMIF(pedag!AE1059:AE1074,"pe",pedag!AC1059:AC1074)</f>
        <v>0</v>
      </c>
      <c r="G11" s="138">
        <f>SUMIF(pedag!AE1059:AE1074,"ne",pedag!AA1059:AA1074)</f>
        <v>0</v>
      </c>
      <c r="H11" s="139">
        <f t="shared" si="0"/>
        <v>0</v>
      </c>
      <c r="I11" s="138">
        <f>SUMIF(pedag!AE1059:AE1074,"=pe",pedag!AD1059:AD1074)</f>
        <v>0</v>
      </c>
      <c r="J11" s="140">
        <f>SUMIF(pedag!AE1059:AE1074,"=ne",pedag!AD1059:AD1074)</f>
        <v>0</v>
      </c>
      <c r="K11" s="541"/>
    </row>
    <row r="12" spans="1:11" ht="30" customHeight="1">
      <c r="A12" s="33"/>
      <c r="B12" s="41" t="s">
        <v>23</v>
      </c>
      <c r="C12" s="136">
        <f>COUNTIF(pedag!AD1076:AD1082,"=1")</f>
        <v>0</v>
      </c>
      <c r="D12" s="136">
        <f>COUNTIF(pedag!AD1076:AD1082,"&lt;1")-COUNTIF(pedag!AD1076:AD1082,"=0")</f>
        <v>0</v>
      </c>
      <c r="E12" s="138">
        <f>SUMIF(pedag!AE1076:AE1082,"pe",pedag!AB1076:AB1082)</f>
        <v>0</v>
      </c>
      <c r="F12" s="138">
        <f>SUMIF(pedag!AE1076:AE1082,"pe",pedag!AC1076:AC1082)</f>
        <v>0</v>
      </c>
      <c r="G12" s="138">
        <f>SUMIF(pedag!AE1076:AE1082,"ne",pedag!AA1076:AA1082)</f>
        <v>0</v>
      </c>
      <c r="H12" s="139">
        <f t="shared" si="0"/>
        <v>0</v>
      </c>
      <c r="I12" s="138">
        <f>SUMIF(pedag!AE1076:AE1082,"=pe",pedag!AD1076:AD1082)</f>
        <v>0</v>
      </c>
      <c r="J12" s="140">
        <f>SUMIF(pedag!AE1076:AE1082,"=ne",pedag!AD1076:AD1082)</f>
        <v>0</v>
      </c>
      <c r="K12" s="541"/>
    </row>
    <row r="13" spans="1:11" ht="30" customHeight="1">
      <c r="A13" s="33"/>
      <c r="B13" s="43" t="s">
        <v>195</v>
      </c>
      <c r="C13" s="136">
        <f>COUNTIF(pedag!AD1084:AD1089,"=1")</f>
        <v>0</v>
      </c>
      <c r="D13" s="136">
        <f>COUNTIF(pedag!AD1084:AD1089,"&lt;1")-COUNTIF(pedag!AD1084:AD1089,"=0")</f>
        <v>0</v>
      </c>
      <c r="E13" s="138">
        <f>SUMIF(pedag!AE1084:AE1089,"pe",pedag!AB1084:AB1089)</f>
        <v>0</v>
      </c>
      <c r="F13" s="138">
        <f>SUMIF(pedag!AE1084:AE1089,"pe",pedag!AC1084:AC1089)</f>
        <v>0</v>
      </c>
      <c r="G13" s="138">
        <f>SUMIF(pedag!AE1084:AE1089,"ne",pedag!AA1084:AA1089)</f>
        <v>0</v>
      </c>
      <c r="H13" s="139">
        <f t="shared" si="0"/>
        <v>0</v>
      </c>
      <c r="I13" s="138">
        <f>SUMIF(pedag!AE1084:AE1089,"=pe",pedag!AD1084:AD1089)</f>
        <v>0</v>
      </c>
      <c r="J13" s="140">
        <f>SUMIF(pedag!AE1084:AE1089,"=ne",pedag!AD1084:AD1089)</f>
        <v>0</v>
      </c>
      <c r="K13" s="541"/>
    </row>
    <row r="14" spans="1:11" ht="36.75" customHeight="1">
      <c r="A14" s="33"/>
      <c r="B14" s="1815" t="s">
        <v>899</v>
      </c>
      <c r="C14" s="136">
        <f>COUNTIF(pedag!AD1091:AD1120,"=1")</f>
        <v>0</v>
      </c>
      <c r="D14" s="136">
        <f>COUNTIF(pedag!AD1091:AD1120,"&lt;1")-COUNTIF(pedag!AD1091:AD1120,"=0")</f>
        <v>0</v>
      </c>
      <c r="E14" s="138">
        <f>SUMIF(pedag!AE1091:AE1120,"pe",pedag!AB1091:AB1120)</f>
        <v>0</v>
      </c>
      <c r="F14" s="138">
        <f>SUMIF(pedag!AE1091:AE1120,"pe",pedag!AC1091:AC1120)</f>
        <v>0</v>
      </c>
      <c r="G14" s="138">
        <f>SUMIF(pedag!AE1091:AE1120,"ne",pedag!AA1091:AA1120)</f>
        <v>0</v>
      </c>
      <c r="H14" s="139">
        <f t="shared" ref="H14" si="1">SUM(E14:G14)</f>
        <v>0</v>
      </c>
      <c r="I14" s="138">
        <f>SUMIF(pedag!AE1091:AE1120,"=pe",pedag!AD1091:AD1120)</f>
        <v>0</v>
      </c>
      <c r="J14" s="140">
        <f>SUMIF(pedag!AE1091:AE1120,"=ne",pedag!AD1091:AD1120)</f>
        <v>0</v>
      </c>
      <c r="K14" s="541"/>
    </row>
    <row r="15" spans="1:11" ht="30" customHeight="1">
      <c r="A15" s="33"/>
      <c r="B15" s="41" t="s">
        <v>961</v>
      </c>
      <c r="C15" s="136">
        <f>COUNTIF(pedag!AD1122:AD1127,"=1")</f>
        <v>0</v>
      </c>
      <c r="D15" s="136">
        <f>COUNTIF(pedag!AD1122:AD1127,"&lt;1")-COUNTIF(pedag!AD1122:AD1127,"=0")</f>
        <v>0</v>
      </c>
      <c r="E15" s="138">
        <f>SUMIF(pedag!AE1122:AE1127,"pe",pedag!AB1122:AB1127)</f>
        <v>0</v>
      </c>
      <c r="F15" s="138">
        <f>SUMIF(pedag!AE1122:AE1127,"pe",pedag!AC1122:AC1127)</f>
        <v>0</v>
      </c>
      <c r="G15" s="138">
        <f>SUMIF(pedag!AE1122:AE1127,"ne",pedag!AA1122:AA1127)</f>
        <v>0</v>
      </c>
      <c r="H15" s="139">
        <f t="shared" si="0"/>
        <v>0</v>
      </c>
      <c r="I15" s="138">
        <f>SUMIF(pedag!AE1122:AE1127,"=pe",pedag!AD1122:AD1127)</f>
        <v>0</v>
      </c>
      <c r="J15" s="140">
        <f>SUMIF(pedag!AE1122:AE1127,"=ne",pedag!AD1122:AD1127)</f>
        <v>0</v>
      </c>
      <c r="K15" s="541"/>
    </row>
    <row r="16" spans="1:11" ht="30" customHeight="1" thickBot="1">
      <c r="A16" s="33"/>
      <c r="B16" s="42" t="s">
        <v>962</v>
      </c>
      <c r="C16" s="137">
        <f>COUNTIF(pedag!AD1129:AD1134,"=1")</f>
        <v>0</v>
      </c>
      <c r="D16" s="137">
        <f>COUNTIF(pedag!AD1129:AD1134,"&lt;1")-COUNTIF(pedag!AD1129:AD1134,"=0")</f>
        <v>0</v>
      </c>
      <c r="E16" s="141">
        <f>SUMIF(pedag!AE1129:AE1134,"pe",pedag!AB1129:AB1134)</f>
        <v>0</v>
      </c>
      <c r="F16" s="141">
        <f>SUMIF(pedag!AE1129:AE1134,"pe",pedag!AC1129:AC1134)</f>
        <v>0</v>
      </c>
      <c r="G16" s="141">
        <f>SUMIF(pedag!AE1129:AE1134,"ne",pedag!AA1129:AA1134)</f>
        <v>0</v>
      </c>
      <c r="H16" s="142">
        <f t="shared" si="0"/>
        <v>0</v>
      </c>
      <c r="I16" s="141">
        <f>SUMIF(pedag!AE1129:AE1134,"=pe",pedag!AD1129:AD1134)</f>
        <v>0</v>
      </c>
      <c r="J16" s="143">
        <f>SUMIF(pedag!AE1129:AE1134,"=ne",pedag!AD1129:AD1134)</f>
        <v>0</v>
      </c>
      <c r="K16" s="541"/>
    </row>
    <row r="17" spans="1:12" ht="24" customHeight="1" thickBot="1">
      <c r="A17" s="33"/>
      <c r="B17" s="112" t="s">
        <v>80</v>
      </c>
      <c r="C17" s="122">
        <f t="shared" ref="C17:J17" si="2">SUM(C6:C16)</f>
        <v>0</v>
      </c>
      <c r="D17" s="122">
        <f t="shared" si="2"/>
        <v>0</v>
      </c>
      <c r="E17" s="123">
        <f t="shared" si="2"/>
        <v>0</v>
      </c>
      <c r="F17" s="123">
        <f t="shared" si="2"/>
        <v>0</v>
      </c>
      <c r="G17" s="123">
        <f t="shared" si="2"/>
        <v>0</v>
      </c>
      <c r="H17" s="124">
        <f t="shared" si="2"/>
        <v>0</v>
      </c>
      <c r="I17" s="125">
        <f t="shared" si="2"/>
        <v>0</v>
      </c>
      <c r="J17" s="126">
        <f t="shared" si="2"/>
        <v>0</v>
      </c>
      <c r="K17" s="541"/>
    </row>
    <row r="18" spans="1:12" ht="20.25" customHeight="1" thickBot="1">
      <c r="A18" s="33"/>
      <c r="B18" s="17"/>
      <c r="C18" s="2315">
        <f>SUM(C17:D17)</f>
        <v>0</v>
      </c>
      <c r="D18" s="2316"/>
      <c r="E18" s="253"/>
      <c r="F18" s="254"/>
      <c r="G18" s="253"/>
      <c r="H18" s="113"/>
      <c r="I18" s="2297">
        <f>SUM(I17:J17)</f>
        <v>0</v>
      </c>
      <c r="J18" s="2298"/>
      <c r="K18" s="541"/>
    </row>
    <row r="19" spans="1:12" ht="9" customHeight="1">
      <c r="A19" s="33"/>
      <c r="B19" s="17"/>
      <c r="C19" s="1662"/>
      <c r="D19" s="1662"/>
      <c r="E19" s="253"/>
      <c r="F19" s="254"/>
      <c r="G19" s="253"/>
      <c r="H19" s="113"/>
      <c r="I19" s="1663"/>
      <c r="J19" s="75"/>
      <c r="K19" s="541"/>
    </row>
    <row r="20" spans="1:12" ht="21.75" customHeight="1" thickBot="1">
      <c r="A20" s="33"/>
      <c r="B20" s="17"/>
      <c r="C20" s="17"/>
      <c r="D20" s="17"/>
      <c r="E20" s="17"/>
      <c r="F20" s="18"/>
      <c r="G20" s="19"/>
      <c r="H20" s="19"/>
      <c r="I20" s="2317" t="s">
        <v>856</v>
      </c>
      <c r="J20" s="2317"/>
      <c r="K20" s="541"/>
    </row>
    <row r="21" spans="1:12" ht="29.25" customHeight="1" thickBot="1">
      <c r="A21" s="33"/>
      <c r="B21" s="45" t="s">
        <v>81</v>
      </c>
      <c r="C21" s="20" t="s">
        <v>26</v>
      </c>
      <c r="D21" s="20" t="s">
        <v>27</v>
      </c>
      <c r="E21" s="20" t="s">
        <v>19</v>
      </c>
      <c r="F21" s="21" t="s">
        <v>20</v>
      </c>
      <c r="G21" s="119" t="s">
        <v>197</v>
      </c>
      <c r="H21" s="22"/>
      <c r="I21" s="2318">
        <f>liczbaucz!R5+'liczbaucz dotychc'!I5:J5</f>
        <v>0</v>
      </c>
      <c r="J21" s="2319"/>
      <c r="K21" s="541"/>
    </row>
    <row r="22" spans="1:12" ht="27.95" customHeight="1" thickBot="1">
      <c r="A22" s="33"/>
      <c r="B22" s="41" t="s">
        <v>15</v>
      </c>
      <c r="C22" s="135">
        <f>COUNTIF('adm.i obs.'!L6:L15,"=1")</f>
        <v>0</v>
      </c>
      <c r="D22" s="133">
        <f>COUNTIF('adm.i obs.'!L6:L15,"&lt;1")-COUNTIF('adm.i obs.'!L6:L15,"=0")</f>
        <v>0</v>
      </c>
      <c r="E22" s="130">
        <f>'adm.i obs.'!J5-'adm.i obs.'!K5</f>
        <v>0</v>
      </c>
      <c r="F22" s="130">
        <f>'adm.i obs.'!K5</f>
        <v>0</v>
      </c>
      <c r="G22" s="129">
        <f>SUM('adm.i obs.'!L6:L15)</f>
        <v>0</v>
      </c>
      <c r="H22" s="22"/>
      <c r="I22" s="2303" t="s">
        <v>28</v>
      </c>
      <c r="J22" s="2303"/>
      <c r="K22" s="541"/>
    </row>
    <row r="23" spans="1:12" ht="27.95" customHeight="1">
      <c r="A23" s="33"/>
      <c r="B23" s="41" t="s">
        <v>57</v>
      </c>
      <c r="C23" s="135">
        <f>COUNTIF('adm.i obs.'!L17:L42,"=1")</f>
        <v>0</v>
      </c>
      <c r="D23" s="133">
        <f>COUNTIF('adm.i obs.'!L17:L42,"&lt;1")-COUNTIF('adm.i obs.'!L17:L42,"=0")</f>
        <v>0</v>
      </c>
      <c r="E23" s="130">
        <f>'adm.i obs.'!J16-'adm.i obs.'!K16</f>
        <v>0</v>
      </c>
      <c r="F23" s="130">
        <f>'adm.i obs.'!K16</f>
        <v>0</v>
      </c>
      <c r="G23" s="129">
        <f>SUM('adm.i obs.'!L17:L42)</f>
        <v>0</v>
      </c>
      <c r="H23" s="34"/>
      <c r="I23" s="415" t="s">
        <v>306</v>
      </c>
      <c r="J23" s="418">
        <f>liczbaucz!I13</f>
        <v>0</v>
      </c>
      <c r="K23" s="541"/>
    </row>
    <row r="24" spans="1:12" ht="27.95" customHeight="1">
      <c r="A24" s="33"/>
      <c r="B24" s="41" t="s">
        <v>21</v>
      </c>
      <c r="C24" s="135">
        <f>COUNTIF('adm.i obs.'!L44:L48,"=1")</f>
        <v>0</v>
      </c>
      <c r="D24" s="133">
        <f>COUNTIF('adm.i obs.'!L44:L48,"&lt;1")-COUNTIF('adm.i obs.'!L44:L48,"=0")</f>
        <v>0</v>
      </c>
      <c r="E24" s="130">
        <f>'adm.i obs.'!J43-'adm.i obs.'!K43</f>
        <v>0</v>
      </c>
      <c r="F24" s="130">
        <f>'adm.i obs.'!K43</f>
        <v>0</v>
      </c>
      <c r="G24" s="129">
        <f>SUM('adm.i obs.'!L44:L48)</f>
        <v>0</v>
      </c>
      <c r="H24" s="114"/>
      <c r="I24" s="566" t="s">
        <v>307</v>
      </c>
      <c r="J24" s="567">
        <f>liczbaucz!P13</f>
        <v>0</v>
      </c>
      <c r="K24" s="541"/>
    </row>
    <row r="25" spans="1:12" ht="26.25" customHeight="1" thickBot="1">
      <c r="A25" s="33"/>
      <c r="B25" s="44" t="s">
        <v>80</v>
      </c>
      <c r="C25" s="134">
        <f>SUM(C22:C24)</f>
        <v>0</v>
      </c>
      <c r="D25" s="134">
        <f>SUM(D22:D24)</f>
        <v>0</v>
      </c>
      <c r="E25" s="132">
        <f>SUM(E22:E24)</f>
        <v>0</v>
      </c>
      <c r="F25" s="131">
        <f>SUM(F22:F24)</f>
        <v>0</v>
      </c>
      <c r="G25" s="128">
        <f>SUM(G22:G24)</f>
        <v>0</v>
      </c>
      <c r="H25" s="114"/>
      <c r="I25" s="416" t="s">
        <v>308</v>
      </c>
      <c r="J25" s="419">
        <f>liczbaucz!F3</f>
        <v>0</v>
      </c>
      <c r="K25" s="541"/>
    </row>
    <row r="26" spans="1:12" ht="33.75" customHeight="1" thickBot="1">
      <c r="A26" s="33"/>
      <c r="B26" s="56" t="s">
        <v>77</v>
      </c>
      <c r="C26" s="2310">
        <f>SUM(C18,C25,D25)</f>
        <v>0</v>
      </c>
      <c r="D26" s="2311"/>
      <c r="E26" s="39"/>
      <c r="F26" s="55" t="s">
        <v>78</v>
      </c>
      <c r="G26" s="127">
        <f>SUM(G25,I18)</f>
        <v>0</v>
      </c>
      <c r="H26" s="114"/>
      <c r="I26" s="417" t="s">
        <v>309</v>
      </c>
      <c r="J26" s="420">
        <f>liczbaucz!N3+'liczbaucz dotychc'!G3</f>
        <v>0</v>
      </c>
      <c r="K26" s="541"/>
    </row>
    <row r="27" spans="1:12" ht="24.75" customHeight="1" thickBot="1">
      <c r="A27" s="33"/>
      <c r="B27" s="46"/>
      <c r="C27" s="255"/>
      <c r="D27" s="256"/>
      <c r="E27" s="257"/>
      <c r="F27" s="255"/>
      <c r="G27" s="256"/>
      <c r="H27" s="115"/>
      <c r="I27" s="1665" t="s">
        <v>200</v>
      </c>
      <c r="J27" s="1664">
        <f>SUM(J23:J26)</f>
        <v>0</v>
      </c>
      <c r="K27" s="541"/>
    </row>
    <row r="28" spans="1:12" ht="8.25" customHeight="1" thickBot="1">
      <c r="A28" s="33"/>
      <c r="B28" s="46"/>
      <c r="C28" s="47"/>
      <c r="D28" s="48"/>
      <c r="E28" s="49"/>
      <c r="F28" s="50"/>
      <c r="G28" s="34"/>
      <c r="H28" s="74"/>
      <c r="I28" s="75"/>
      <c r="J28" s="33"/>
      <c r="K28" s="541"/>
    </row>
    <row r="29" spans="1:12" ht="44.25" customHeight="1">
      <c r="A29" s="33"/>
      <c r="B29" s="51" t="s">
        <v>82</v>
      </c>
      <c r="C29" s="116" t="s">
        <v>83</v>
      </c>
      <c r="D29" s="116" t="s">
        <v>84</v>
      </c>
      <c r="E29" s="117" t="s">
        <v>103</v>
      </c>
      <c r="F29" s="116" t="s">
        <v>85</v>
      </c>
      <c r="G29" s="117" t="s">
        <v>104</v>
      </c>
      <c r="H29" s="118" t="s">
        <v>102</v>
      </c>
      <c r="I29" s="953"/>
      <c r="J29" s="954"/>
      <c r="K29" s="541"/>
    </row>
    <row r="30" spans="1:12" ht="27.95" customHeight="1">
      <c r="A30" s="33"/>
      <c r="B30" s="52" t="s">
        <v>86</v>
      </c>
      <c r="C30" s="198">
        <f>COUNTIF(pedag!I6:I1134,"=S")</f>
        <v>0</v>
      </c>
      <c r="D30" s="198">
        <f>COUNTIF(pedag!I6:I1134,"=K*")</f>
        <v>0</v>
      </c>
      <c r="E30" s="198">
        <f>COUNTIF(pedag!I6:I1134,"=K1")</f>
        <v>0</v>
      </c>
      <c r="F30" s="199">
        <f>COUNTIF(pedag!I6:I1134,"=M*")</f>
        <v>0</v>
      </c>
      <c r="G30" s="198">
        <f>COUNTIF(pedag!I6:I1134,"=M1")</f>
        <v>0</v>
      </c>
      <c r="H30" s="200">
        <f>COUNTIF(pedag!I6:I1134,"=D")</f>
        <v>0</v>
      </c>
      <c r="I30" s="283" t="str">
        <f>IF(SUM(C30,D30,F30,H30)=C18,"","Błąd")</f>
        <v/>
      </c>
      <c r="J30" s="352"/>
      <c r="K30" s="541"/>
    </row>
    <row r="31" spans="1:12" ht="27.95" customHeight="1" thickBot="1">
      <c r="A31" s="33"/>
      <c r="B31" s="53" t="s">
        <v>425</v>
      </c>
      <c r="C31" s="54">
        <f>SUMIF(pedag!I6:I1134,"S",pedag!AD6:AD1134)</f>
        <v>0</v>
      </c>
      <c r="D31" s="54">
        <f>SUMIF(pedag!I6:I1134,"K*",pedag!AD6:AD1134)</f>
        <v>0</v>
      </c>
      <c r="E31" s="54">
        <f>SUMIF(pedag!I6:I1134,"K1",pedag!AD6:AD1134)</f>
        <v>0</v>
      </c>
      <c r="F31" s="76">
        <f>SUMIF(pedag!I6:I1134,"M*",pedag!AD6:AD1134)</f>
        <v>0</v>
      </c>
      <c r="G31" s="54">
        <f>SUMIF(pedag!I6:I1134,"M1",pedag!AD6:AD1134)</f>
        <v>0</v>
      </c>
      <c r="H31" s="57">
        <f>SUMIF(pedag!I6:I1134,"D",pedag!AD6:AD1134)</f>
        <v>0</v>
      </c>
      <c r="I31" s="283" t="str">
        <f>IF(SUM(C31,D31,F31,H31)=I18,"","Błąd")</f>
        <v/>
      </c>
      <c r="J31" s="33"/>
      <c r="K31" s="541"/>
    </row>
    <row r="32" spans="1:12" ht="12" customHeight="1" thickBot="1">
      <c r="A32" s="16"/>
      <c r="B32" s="33"/>
      <c r="C32" s="33"/>
      <c r="D32" s="33"/>
      <c r="E32" s="33"/>
      <c r="F32" s="33"/>
      <c r="G32" s="33"/>
      <c r="H32" s="33"/>
      <c r="I32" s="33"/>
      <c r="J32" s="33"/>
      <c r="K32" s="541"/>
      <c r="L32" s="15"/>
    </row>
    <row r="33" spans="1:12">
      <c r="A33" s="33"/>
      <c r="B33" s="2306"/>
      <c r="C33" s="2307"/>
      <c r="D33" s="284"/>
      <c r="E33" s="284"/>
      <c r="F33" s="284"/>
      <c r="G33" s="284"/>
      <c r="H33" s="284"/>
      <c r="I33" s="285"/>
      <c r="J33" s="286"/>
      <c r="K33" s="540"/>
      <c r="L33" s="15"/>
    </row>
    <row r="34" spans="1:12" ht="24" customHeight="1">
      <c r="A34" s="33"/>
      <c r="B34" s="2308"/>
      <c r="C34" s="2309"/>
      <c r="D34" s="1614" t="s">
        <v>106</v>
      </c>
      <c r="E34" s="58"/>
      <c r="F34" s="58"/>
      <c r="G34" s="58"/>
      <c r="H34" s="58"/>
      <c r="I34" s="58"/>
      <c r="J34" s="287"/>
      <c r="K34" s="540"/>
      <c r="L34" s="15"/>
    </row>
    <row r="35" spans="1:12" ht="11.25" customHeight="1">
      <c r="A35" s="33"/>
      <c r="B35" s="2312" t="s">
        <v>105</v>
      </c>
      <c r="C35" s="2313"/>
      <c r="D35" s="1595"/>
      <c r="E35" s="58"/>
      <c r="F35" s="58"/>
      <c r="G35" s="58"/>
      <c r="H35" s="58"/>
      <c r="I35" s="58"/>
      <c r="J35" s="287"/>
      <c r="K35" s="540"/>
      <c r="L35" s="15"/>
    </row>
    <row r="36" spans="1:12" ht="48" customHeight="1">
      <c r="A36" s="33"/>
      <c r="B36" s="2304" t="s">
        <v>107</v>
      </c>
      <c r="C36" s="2305"/>
      <c r="D36" s="1596"/>
      <c r="E36" s="58"/>
      <c r="F36" s="58"/>
      <c r="G36" s="58"/>
      <c r="H36" s="58"/>
      <c r="I36" s="58"/>
      <c r="J36" s="287"/>
      <c r="K36" s="540"/>
    </row>
    <row r="37" spans="1:12" ht="20.25" customHeight="1" thickBot="1">
      <c r="A37" s="288"/>
      <c r="B37" s="1597" t="s">
        <v>462</v>
      </c>
      <c r="C37" s="77"/>
      <c r="D37" s="1598" t="s">
        <v>109</v>
      </c>
      <c r="E37" s="1590"/>
      <c r="F37" s="1590"/>
      <c r="G37" s="1598"/>
      <c r="H37" s="1599"/>
      <c r="I37" s="1589" t="s">
        <v>850</v>
      </c>
      <c r="J37" s="287"/>
      <c r="K37" s="540"/>
    </row>
    <row r="38" spans="1:12" ht="36" customHeight="1">
      <c r="A38" s="1600" t="s">
        <v>706</v>
      </c>
      <c r="B38" s="1601">
        <f ca="1">NOW()</f>
        <v>43211.396806944445</v>
      </c>
      <c r="D38" s="1602" t="s">
        <v>845</v>
      </c>
      <c r="E38" s="1603"/>
      <c r="F38" s="1603"/>
      <c r="G38" s="1603"/>
      <c r="H38" s="1603"/>
      <c r="I38" s="1603"/>
      <c r="J38" s="1604"/>
      <c r="K38" s="540"/>
    </row>
    <row r="39" spans="1:12">
      <c r="D39" s="1605" t="s">
        <v>846</v>
      </c>
      <c r="E39" s="15"/>
      <c r="F39" s="15"/>
      <c r="G39" s="15"/>
      <c r="H39" s="15"/>
      <c r="I39" s="15"/>
      <c r="J39" s="1606"/>
      <c r="K39" s="535"/>
    </row>
    <row r="40" spans="1:12">
      <c r="D40" s="1607"/>
      <c r="E40" s="15"/>
      <c r="F40" s="15"/>
      <c r="G40" s="15"/>
      <c r="H40" s="15"/>
      <c r="I40" s="15"/>
      <c r="J40" s="1606"/>
    </row>
    <row r="41" spans="1:12" ht="66" customHeight="1" thickBot="1">
      <c r="D41" s="1608" t="s">
        <v>109</v>
      </c>
      <c r="E41" s="1609"/>
      <c r="F41" s="1609"/>
      <c r="G41" s="1610"/>
      <c r="H41" s="1611"/>
      <c r="I41" s="1612" t="s">
        <v>79</v>
      </c>
      <c r="J41" s="1613"/>
    </row>
    <row r="42" spans="1:12">
      <c r="D42" s="708" t="s">
        <v>851</v>
      </c>
    </row>
  </sheetData>
  <sheetProtection algorithmName="SHA-512" hashValue="+RenYAWmhnaAZTa2P1e3invP4fja+vdUjcm8yJP2Aw8AuvfhRckemx7TMyoh45Dy6kQ21lyYB8L68l0TbQ08fw==" saltValue="ZOEJeztCo8VgJlZXTuze8g==" spinCount="100000" sheet="1" objects="1" scenarios="1"/>
  <mergeCells count="18">
    <mergeCell ref="E1:F1"/>
    <mergeCell ref="C1:D1"/>
    <mergeCell ref="H4:H5"/>
    <mergeCell ref="E4:F4"/>
    <mergeCell ref="B3:F3"/>
    <mergeCell ref="G3:H3"/>
    <mergeCell ref="I18:J18"/>
    <mergeCell ref="I4:J4"/>
    <mergeCell ref="B4:B5"/>
    <mergeCell ref="I22:J22"/>
    <mergeCell ref="B36:C36"/>
    <mergeCell ref="B33:C34"/>
    <mergeCell ref="C26:D26"/>
    <mergeCell ref="B35:C35"/>
    <mergeCell ref="C4:D4"/>
    <mergeCell ref="C18:D18"/>
    <mergeCell ref="I20:J20"/>
    <mergeCell ref="I21:J21"/>
  </mergeCells>
  <phoneticPr fontId="12" type="noConversion"/>
  <printOptions horizontalCentered="1"/>
  <pageMargins left="0.78740157480314965" right="0.43307086614173229" top="0.98425196850393704" bottom="0.82677165354330717" header="0.51181102362204722" footer="0.31496062992125984"/>
  <pageSetup paperSize="9" scale="64" orientation="portrait" horizontalDpi="360" verticalDpi="360" r:id="rId1"/>
  <headerFooter alignWithMargins="0">
    <oddFooter>&amp;L&amp;6CEA - arkusz organizacyjny na rok szkolny 2022/2023    nr teczki: &amp;F</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FF0000"/>
    <pageSetUpPr fitToPage="1"/>
  </sheetPr>
  <dimension ref="B1:O68"/>
  <sheetViews>
    <sheetView showGridLines="0" view="pageBreakPreview" zoomScale="90" zoomScaleNormal="100" zoomScaleSheetLayoutView="90" workbookViewId="0">
      <selection sqref="A1:XFD1"/>
    </sheetView>
  </sheetViews>
  <sheetFormatPr defaultColWidth="9.28515625" defaultRowHeight="12.75"/>
  <cols>
    <col min="1" max="1" width="2.85546875" style="3" customWidth="1"/>
    <col min="2" max="2" width="8.5703125" style="3" customWidth="1"/>
    <col min="3" max="3" width="4.42578125" style="3" customWidth="1"/>
    <col min="4" max="4" width="45.7109375" style="3" customWidth="1"/>
    <col min="5" max="8" width="7.7109375" style="3" customWidth="1"/>
    <col min="9" max="9" width="10.140625" style="3" customWidth="1"/>
    <col min="10" max="10" width="12.28515625" style="3" customWidth="1"/>
    <col min="11" max="11" width="5.42578125" style="3" customWidth="1"/>
    <col min="12" max="16384" width="9.28515625" style="3"/>
  </cols>
  <sheetData>
    <row r="1" spans="2:15" ht="32.25" customHeight="1">
      <c r="B1" s="536"/>
      <c r="C1" s="536"/>
      <c r="D1" s="538"/>
      <c r="E1" s="538"/>
      <c r="F1" s="538"/>
      <c r="G1" s="538"/>
      <c r="H1" s="538"/>
      <c r="I1" s="538"/>
      <c r="J1" s="538"/>
    </row>
    <row r="2" spans="2:15" s="1236" customFormat="1" ht="18">
      <c r="B2" s="235"/>
      <c r="C2" s="235"/>
      <c r="D2" s="236" t="str">
        <f>wizyt!C3</f>
        <v>??</v>
      </c>
      <c r="E2" s="237"/>
      <c r="F2" s="237"/>
      <c r="G2" s="237"/>
      <c r="H2" s="237"/>
      <c r="I2" s="237"/>
      <c r="J2" s="1110"/>
    </row>
    <row r="3" spans="2:15" s="1236" customFormat="1" ht="20.25">
      <c r="B3" s="1110"/>
      <c r="C3" s="1110"/>
      <c r="D3" s="2823" t="s">
        <v>112</v>
      </c>
      <c r="E3" s="2823"/>
      <c r="F3" s="2823"/>
      <c r="G3" s="2823"/>
      <c r="H3" s="295" t="str">
        <f>wizyt!H3</f>
        <v>2022/2023</v>
      </c>
      <c r="J3" s="1110"/>
    </row>
    <row r="4" spans="2:15" s="1236" customFormat="1" ht="18.75" customHeight="1">
      <c r="B4" s="1174" t="s">
        <v>820</v>
      </c>
      <c r="C4" s="241"/>
      <c r="D4" s="1109"/>
      <c r="E4" s="1109" t="s">
        <v>520</v>
      </c>
      <c r="F4" s="1109"/>
      <c r="G4" s="1109"/>
      <c r="I4" s="923"/>
      <c r="J4" s="1110"/>
    </row>
    <row r="5" spans="2:15" s="1236" customFormat="1" ht="27" customHeight="1" thickBot="1">
      <c r="B5" s="2092" t="s">
        <v>1018</v>
      </c>
      <c r="C5" s="574"/>
      <c r="D5" s="242"/>
      <c r="E5" s="244"/>
      <c r="F5" s="243"/>
      <c r="G5" s="243"/>
      <c r="H5" s="2956"/>
      <c r="I5" s="2956"/>
      <c r="J5" s="1110"/>
    </row>
    <row r="6" spans="2:15" s="1236" customFormat="1" ht="12.75" customHeight="1">
      <c r="B6" s="2826" t="s">
        <v>226</v>
      </c>
      <c r="C6" s="2957"/>
      <c r="D6" s="2888"/>
      <c r="E6" s="2959" t="s">
        <v>287</v>
      </c>
      <c r="F6" s="2960"/>
      <c r="G6" s="2960"/>
      <c r="H6" s="2961"/>
      <c r="I6" s="2966" t="s">
        <v>239</v>
      </c>
      <c r="J6" s="2938" t="s">
        <v>74</v>
      </c>
    </row>
    <row r="7" spans="2:15" s="1236" customFormat="1" ht="12.75" customHeight="1">
      <c r="B7" s="2828"/>
      <c r="C7" s="2890"/>
      <c r="D7" s="2890"/>
      <c r="E7" s="2941" t="s">
        <v>25</v>
      </c>
      <c r="F7" s="2941"/>
      <c r="G7" s="2941"/>
      <c r="H7" s="2942"/>
      <c r="I7" s="2967"/>
      <c r="J7" s="2939"/>
      <c r="O7" s="1299"/>
    </row>
    <row r="8" spans="2:15" s="1236" customFormat="1" ht="12.75" customHeight="1">
      <c r="B8" s="2828"/>
      <c r="C8" s="2890"/>
      <c r="D8" s="2890"/>
      <c r="E8" s="389" t="s">
        <v>4</v>
      </c>
      <c r="F8" s="389" t="s">
        <v>5</v>
      </c>
      <c r="G8" s="389" t="s">
        <v>6</v>
      </c>
      <c r="H8" s="387" t="s">
        <v>8</v>
      </c>
      <c r="I8" s="2967"/>
      <c r="J8" s="2939"/>
    </row>
    <row r="9" spans="2:15" s="1236" customFormat="1" ht="12.75" customHeight="1">
      <c r="B9" s="2828"/>
      <c r="C9" s="2890"/>
      <c r="D9" s="2890"/>
      <c r="E9" s="3002" t="s">
        <v>209</v>
      </c>
      <c r="F9" s="2991"/>
      <c r="G9" s="2991"/>
      <c r="H9" s="2992"/>
      <c r="I9" s="2967"/>
      <c r="J9" s="2939"/>
    </row>
    <row r="10" spans="2:15" s="1236" customFormat="1" ht="12.75" customHeight="1">
      <c r="B10" s="2828"/>
      <c r="C10" s="2890"/>
      <c r="D10" s="2890"/>
      <c r="E10" s="3009" t="s">
        <v>52</v>
      </c>
      <c r="F10" s="2846"/>
      <c r="G10" s="2846"/>
      <c r="H10" s="2949"/>
      <c r="I10" s="2967"/>
      <c r="J10" s="2939"/>
    </row>
    <row r="11" spans="2:15" s="1236" customFormat="1" ht="12.75" customHeight="1">
      <c r="B11" s="2828"/>
      <c r="C11" s="2890"/>
      <c r="D11" s="2890"/>
      <c r="E11" s="1536">
        <f>'kalendarz  A'!$F$30</f>
        <v>24</v>
      </c>
      <c r="F11" s="1536">
        <f>'kalendarz  A'!$F$30</f>
        <v>24</v>
      </c>
      <c r="G11" s="1536">
        <f>'kalendarz  A'!$F$30</f>
        <v>24</v>
      </c>
      <c r="H11" s="1536">
        <f>'kalendarz  A'!$F$31</f>
        <v>9</v>
      </c>
      <c r="I11" s="2967"/>
      <c r="J11" s="2939"/>
    </row>
    <row r="12" spans="2:15" s="1236" customFormat="1" ht="16.5" customHeight="1" thickBot="1">
      <c r="B12" s="2830"/>
      <c r="C12" s="2958"/>
      <c r="D12" s="2892"/>
      <c r="E12" s="2993" t="s">
        <v>53</v>
      </c>
      <c r="F12" s="2951"/>
      <c r="G12" s="2951"/>
      <c r="H12" s="2952"/>
      <c r="I12" s="2968"/>
      <c r="J12" s="2940"/>
    </row>
    <row r="13" spans="2:15" s="1236" customFormat="1" ht="27" customHeight="1" thickBot="1">
      <c r="B13" s="1238"/>
      <c r="C13" s="1239"/>
      <c r="D13" s="2061" t="s">
        <v>210</v>
      </c>
      <c r="E13" s="844">
        <f t="shared" ref="E13:H13" si="0">SUM(E17:E19)+E14</f>
        <v>35</v>
      </c>
      <c r="F13" s="844">
        <f t="shared" si="0"/>
        <v>29</v>
      </c>
      <c r="G13" s="844">
        <f t="shared" si="0"/>
        <v>27</v>
      </c>
      <c r="H13" s="844">
        <f t="shared" si="0"/>
        <v>22</v>
      </c>
      <c r="I13" s="845">
        <f>SUM(E13:H13)</f>
        <v>113</v>
      </c>
      <c r="J13" s="2953"/>
      <c r="K13" s="1234"/>
    </row>
    <row r="14" spans="2:15" s="1236" customFormat="1" ht="14.25" customHeight="1">
      <c r="B14" s="395"/>
      <c r="C14" s="775"/>
      <c r="D14" s="1370" t="s">
        <v>743</v>
      </c>
      <c r="E14" s="1188">
        <f t="shared" ref="E14:H14" si="1">SUM(E15:E16)</f>
        <v>35</v>
      </c>
      <c r="F14" s="1188">
        <f t="shared" si="1"/>
        <v>29</v>
      </c>
      <c r="G14" s="1188">
        <f t="shared" si="1"/>
        <v>27</v>
      </c>
      <c r="H14" s="1188">
        <f t="shared" si="1"/>
        <v>22</v>
      </c>
      <c r="I14" s="892">
        <f>SUM(E14:H14)</f>
        <v>113</v>
      </c>
      <c r="J14" s="2954"/>
      <c r="K14" s="1234"/>
    </row>
    <row r="15" spans="2:15" s="1236" customFormat="1" ht="14.25" customHeight="1">
      <c r="B15" s="395"/>
      <c r="C15" s="775"/>
      <c r="D15" s="1370" t="s">
        <v>680</v>
      </c>
      <c r="E15" s="1188">
        <f>SUM(E21:E30)</f>
        <v>0</v>
      </c>
      <c r="F15" s="1188">
        <f>SUM(F21:F30)</f>
        <v>0</v>
      </c>
      <c r="G15" s="1188">
        <f>SUM(G21:G30)</f>
        <v>0</v>
      </c>
      <c r="H15" s="1188">
        <f>SUM(H21:H30)</f>
        <v>0</v>
      </c>
      <c r="I15" s="892">
        <f>SUM(E15:H15)</f>
        <v>0</v>
      </c>
      <c r="J15" s="2954"/>
      <c r="K15" s="1234"/>
    </row>
    <row r="16" spans="2:15" s="1236" customFormat="1" ht="14.25" customHeight="1">
      <c r="B16" s="395"/>
      <c r="C16" s="775"/>
      <c r="D16" s="1370" t="s">
        <v>681</v>
      </c>
      <c r="E16" s="1188">
        <f>SUM(E31:E47)</f>
        <v>35</v>
      </c>
      <c r="F16" s="1188">
        <f>SUM(F31:F47)</f>
        <v>29</v>
      </c>
      <c r="G16" s="1188">
        <f>SUM(G31:G47)</f>
        <v>27</v>
      </c>
      <c r="H16" s="1188">
        <f>SUM(H31:H47)</f>
        <v>22</v>
      </c>
      <c r="I16" s="892">
        <f t="shared" ref="I16:I19" si="2">SUM(E16:H16)</f>
        <v>113</v>
      </c>
      <c r="J16" s="2954"/>
      <c r="K16" s="1234"/>
    </row>
    <row r="17" spans="2:11" s="1236" customFormat="1" ht="14.25" customHeight="1">
      <c r="B17" s="395"/>
      <c r="C17" s="775"/>
      <c r="D17" s="1370" t="s">
        <v>710</v>
      </c>
      <c r="E17" s="1188">
        <f>E48</f>
        <v>0</v>
      </c>
      <c r="F17" s="1187">
        <f>F48</f>
        <v>0</v>
      </c>
      <c r="G17" s="1187">
        <f>G48</f>
        <v>0</v>
      </c>
      <c r="H17" s="1227">
        <f>H48</f>
        <v>0</v>
      </c>
      <c r="I17" s="892">
        <f t="shared" si="2"/>
        <v>0</v>
      </c>
      <c r="J17" s="2954"/>
      <c r="K17" s="1234"/>
    </row>
    <row r="18" spans="2:11" s="1236" customFormat="1" ht="14.25" customHeight="1">
      <c r="B18" s="395"/>
      <c r="C18" s="775"/>
      <c r="D18" s="1370" t="s">
        <v>682</v>
      </c>
      <c r="E18" s="1188">
        <f>E55</f>
        <v>0</v>
      </c>
      <c r="F18" s="1187">
        <f>F55</f>
        <v>0</v>
      </c>
      <c r="G18" s="1187">
        <f t="shared" ref="G18:H18" si="3">G55</f>
        <v>0</v>
      </c>
      <c r="H18" s="1187">
        <f t="shared" si="3"/>
        <v>0</v>
      </c>
      <c r="I18" s="892">
        <f t="shared" si="2"/>
        <v>0</v>
      </c>
      <c r="J18" s="2954"/>
      <c r="K18" s="1234"/>
    </row>
    <row r="19" spans="2:11" s="1236" customFormat="1" ht="13.5" customHeight="1" thickBot="1">
      <c r="B19" s="395"/>
      <c r="C19" s="775"/>
      <c r="D19" s="426" t="s">
        <v>738</v>
      </c>
      <c r="E19" s="1188">
        <f>SUM(E61:E64)</f>
        <v>0</v>
      </c>
      <c r="F19" s="1188">
        <f t="shared" ref="F19:H19" si="4">SUM(F61:F64)</f>
        <v>0</v>
      </c>
      <c r="G19" s="1188">
        <f t="shared" si="4"/>
        <v>0</v>
      </c>
      <c r="H19" s="1188">
        <f t="shared" si="4"/>
        <v>0</v>
      </c>
      <c r="I19" s="892">
        <f t="shared" si="2"/>
        <v>0</v>
      </c>
      <c r="J19" s="2955"/>
      <c r="K19" s="1234"/>
    </row>
    <row r="20" spans="2:11" s="1236" customFormat="1" ht="19.5" customHeight="1">
      <c r="B20" s="1382"/>
      <c r="C20" s="1383" t="s">
        <v>658</v>
      </c>
      <c r="D20" s="1383"/>
      <c r="E20" s="1384"/>
      <c r="F20" s="1384"/>
      <c r="G20" s="1384"/>
      <c r="H20" s="1384"/>
      <c r="I20" s="1384"/>
      <c r="J20" s="1386"/>
      <c r="K20" s="1234"/>
    </row>
    <row r="21" spans="2:11" s="1225" customFormat="1" ht="14.1" customHeight="1">
      <c r="B21" s="3017" t="s">
        <v>734</v>
      </c>
      <c r="C21" s="779">
        <v>1</v>
      </c>
      <c r="D21" s="1232" t="s">
        <v>321</v>
      </c>
      <c r="E21" s="817"/>
      <c r="F21" s="925"/>
      <c r="G21" s="1271"/>
      <c r="H21" s="816"/>
      <c r="I21" s="1406">
        <f>SUM(E21:H21)</f>
        <v>0</v>
      </c>
      <c r="J21" s="1240"/>
      <c r="K21" s="1234"/>
    </row>
    <row r="22" spans="2:11" s="1225" customFormat="1" ht="14.1" customHeight="1">
      <c r="B22" s="3018"/>
      <c r="C22" s="778">
        <v>2</v>
      </c>
      <c r="D22" s="1189" t="s">
        <v>659</v>
      </c>
      <c r="E22" s="821"/>
      <c r="F22" s="926"/>
      <c r="G22" s="822"/>
      <c r="H22" s="833"/>
      <c r="I22" s="893">
        <f t="shared" ref="I22:I47" si="5">SUM(E22:H22)</f>
        <v>0</v>
      </c>
      <c r="J22" s="1241"/>
      <c r="K22" s="1234"/>
    </row>
    <row r="23" spans="2:11" s="1225" customFormat="1" ht="14.1" customHeight="1">
      <c r="B23" s="3018"/>
      <c r="C23" s="778">
        <v>3</v>
      </c>
      <c r="D23" s="1189" t="s">
        <v>712</v>
      </c>
      <c r="E23" s="821"/>
      <c r="F23" s="926"/>
      <c r="G23" s="822"/>
      <c r="H23" s="915"/>
      <c r="I23" s="893">
        <f t="shared" si="5"/>
        <v>0</v>
      </c>
      <c r="J23" s="1241"/>
      <c r="K23" s="1234"/>
    </row>
    <row r="24" spans="2:11" s="1225" customFormat="1" ht="14.1" customHeight="1">
      <c r="B24" s="3018"/>
      <c r="C24" s="778">
        <v>4</v>
      </c>
      <c r="D24" s="1189" t="s">
        <v>279</v>
      </c>
      <c r="E24" s="821"/>
      <c r="F24" s="926"/>
      <c r="G24" s="822"/>
      <c r="H24" s="915"/>
      <c r="I24" s="893">
        <f t="shared" si="5"/>
        <v>0</v>
      </c>
      <c r="J24" s="1241"/>
      <c r="K24" s="1234"/>
    </row>
    <row r="25" spans="2:11" s="1225" customFormat="1" ht="14.1" customHeight="1">
      <c r="B25" s="3018"/>
      <c r="C25" s="778">
        <v>5</v>
      </c>
      <c r="D25" s="1189" t="s">
        <v>280</v>
      </c>
      <c r="E25" s="821"/>
      <c r="F25" s="926"/>
      <c r="G25" s="822"/>
      <c r="H25" s="820"/>
      <c r="I25" s="893">
        <f>SUM(E25:H25)</f>
        <v>0</v>
      </c>
      <c r="J25" s="1241"/>
      <c r="K25" s="1234"/>
    </row>
    <row r="26" spans="2:11" s="1225" customFormat="1" ht="14.1" customHeight="1">
      <c r="B26" s="3018"/>
      <c r="C26" s="778">
        <v>6</v>
      </c>
      <c r="D26" s="1189" t="s">
        <v>283</v>
      </c>
      <c r="E26" s="821"/>
      <c r="F26" s="926"/>
      <c r="G26" s="822"/>
      <c r="H26" s="820"/>
      <c r="I26" s="893">
        <f t="shared" si="5"/>
        <v>0</v>
      </c>
      <c r="J26" s="1241"/>
      <c r="K26" s="1234"/>
    </row>
    <row r="27" spans="2:11" s="1225" customFormat="1" ht="14.1" customHeight="1">
      <c r="B27" s="3018"/>
      <c r="C27" s="778">
        <v>7</v>
      </c>
      <c r="D27" s="1189" t="s">
        <v>285</v>
      </c>
      <c r="E27" s="821"/>
      <c r="F27" s="926"/>
      <c r="G27" s="822"/>
      <c r="H27" s="820"/>
      <c r="I27" s="893">
        <f t="shared" si="5"/>
        <v>0</v>
      </c>
      <c r="J27" s="1241"/>
      <c r="K27" s="1234"/>
    </row>
    <row r="28" spans="2:11" s="1225" customFormat="1" ht="14.1" customHeight="1">
      <c r="B28" s="3018"/>
      <c r="C28" s="778">
        <v>8</v>
      </c>
      <c r="D28" s="1189" t="s">
        <v>272</v>
      </c>
      <c r="E28" s="821"/>
      <c r="F28" s="926"/>
      <c r="G28" s="822"/>
      <c r="H28" s="820"/>
      <c r="I28" s="893">
        <f t="shared" si="5"/>
        <v>0</v>
      </c>
      <c r="J28" s="1241"/>
      <c r="K28" s="1234"/>
    </row>
    <row r="29" spans="2:11" s="1225" customFormat="1" ht="14.1" customHeight="1">
      <c r="B29" s="3018"/>
      <c r="C29" s="778">
        <v>9</v>
      </c>
      <c r="D29" s="1189" t="s">
        <v>478</v>
      </c>
      <c r="E29" s="821"/>
      <c r="F29" s="926"/>
      <c r="G29" s="822"/>
      <c r="H29" s="820"/>
      <c r="I29" s="893">
        <f t="shared" si="5"/>
        <v>0</v>
      </c>
      <c r="J29" s="1241"/>
      <c r="K29" s="1234"/>
    </row>
    <row r="30" spans="2:11" s="1225" customFormat="1" ht="14.1" customHeight="1">
      <c r="B30" s="3019"/>
      <c r="C30" s="1326">
        <v>10</v>
      </c>
      <c r="D30" s="1327" t="s">
        <v>274</v>
      </c>
      <c r="E30" s="831"/>
      <c r="F30" s="1101"/>
      <c r="G30" s="922"/>
      <c r="H30" s="887"/>
      <c r="I30" s="893">
        <f t="shared" si="5"/>
        <v>0</v>
      </c>
      <c r="J30" s="1244"/>
      <c r="K30" s="1234"/>
    </row>
    <row r="31" spans="2:11" s="1225" customFormat="1" ht="14.1" customHeight="1">
      <c r="B31" s="2933" t="s">
        <v>733</v>
      </c>
      <c r="C31" s="1328">
        <v>1</v>
      </c>
      <c r="D31" s="1329" t="s">
        <v>62</v>
      </c>
      <c r="E31" s="817">
        <v>4</v>
      </c>
      <c r="F31" s="925">
        <v>4</v>
      </c>
      <c r="G31" s="1271">
        <v>4</v>
      </c>
      <c r="H31" s="816">
        <v>4</v>
      </c>
      <c r="I31" s="893">
        <f t="shared" si="5"/>
        <v>16</v>
      </c>
      <c r="J31" s="1240"/>
      <c r="K31" s="1234"/>
    </row>
    <row r="32" spans="2:11" s="1225" customFormat="1" ht="14.1" customHeight="1">
      <c r="B32" s="2934"/>
      <c r="C32" s="776">
        <v>2</v>
      </c>
      <c r="D32" s="396" t="s">
        <v>677</v>
      </c>
      <c r="E32" s="827">
        <v>3</v>
      </c>
      <c r="F32" s="928">
        <v>3</v>
      </c>
      <c r="G32" s="825">
        <v>3</v>
      </c>
      <c r="H32" s="826">
        <v>3</v>
      </c>
      <c r="I32" s="893">
        <f t="shared" si="5"/>
        <v>12</v>
      </c>
      <c r="J32" s="1242"/>
      <c r="K32" s="1234"/>
    </row>
    <row r="33" spans="2:11" s="1225" customFormat="1" ht="14.1" customHeight="1">
      <c r="B33" s="2934"/>
      <c r="C33" s="777">
        <v>3</v>
      </c>
      <c r="D33" s="396" t="s">
        <v>678</v>
      </c>
      <c r="E33" s="827">
        <v>2</v>
      </c>
      <c r="F33" s="928">
        <v>2</v>
      </c>
      <c r="G33" s="825">
        <v>2</v>
      </c>
      <c r="H33" s="826">
        <v>2</v>
      </c>
      <c r="I33" s="893">
        <f t="shared" si="5"/>
        <v>8</v>
      </c>
      <c r="J33" s="1242"/>
      <c r="K33" s="1234"/>
    </row>
    <row r="34" spans="2:11" s="1225" customFormat="1" ht="14.1" customHeight="1">
      <c r="B34" s="2934"/>
      <c r="C34" s="776">
        <v>4</v>
      </c>
      <c r="D34" s="398" t="s">
        <v>1013</v>
      </c>
      <c r="E34" s="827">
        <v>1</v>
      </c>
      <c r="F34" s="928"/>
      <c r="G34" s="825"/>
      <c r="H34" s="826"/>
      <c r="I34" s="893">
        <f t="shared" si="5"/>
        <v>1</v>
      </c>
      <c r="J34" s="1242"/>
      <c r="K34" s="1234"/>
    </row>
    <row r="35" spans="2:11" s="1225" customFormat="1" ht="14.1" customHeight="1">
      <c r="B35" s="2934"/>
      <c r="C35" s="777">
        <v>5</v>
      </c>
      <c r="D35" s="398" t="s">
        <v>60</v>
      </c>
      <c r="E35" s="827">
        <v>2</v>
      </c>
      <c r="F35" s="928">
        <v>2</v>
      </c>
      <c r="G35" s="825">
        <v>2</v>
      </c>
      <c r="H35" s="826">
        <v>1</v>
      </c>
      <c r="I35" s="893">
        <f t="shared" si="5"/>
        <v>7</v>
      </c>
      <c r="J35" s="1242"/>
      <c r="K35" s="1234"/>
    </row>
    <row r="36" spans="2:11" s="1225" customFormat="1" ht="14.1" customHeight="1">
      <c r="B36" s="2934"/>
      <c r="C36" s="776">
        <v>6</v>
      </c>
      <c r="D36" s="1100" t="s">
        <v>967</v>
      </c>
      <c r="E36" s="827">
        <v>2</v>
      </c>
      <c r="F36" s="928">
        <v>1</v>
      </c>
      <c r="G36" s="825"/>
      <c r="H36" s="826"/>
      <c r="I36" s="893">
        <f t="shared" si="5"/>
        <v>3</v>
      </c>
      <c r="J36" s="1242"/>
      <c r="K36" s="1234"/>
    </row>
    <row r="37" spans="2:11" s="1225" customFormat="1" ht="14.1" customHeight="1">
      <c r="B37" s="2934"/>
      <c r="C37" s="777">
        <v>7</v>
      </c>
      <c r="D37" s="885" t="s">
        <v>59</v>
      </c>
      <c r="E37" s="827">
        <v>3</v>
      </c>
      <c r="F37" s="928">
        <v>4</v>
      </c>
      <c r="G37" s="825">
        <v>3</v>
      </c>
      <c r="H37" s="826">
        <v>4</v>
      </c>
      <c r="I37" s="893">
        <f t="shared" si="5"/>
        <v>14</v>
      </c>
      <c r="J37" s="1242"/>
      <c r="K37" s="1234"/>
    </row>
    <row r="38" spans="2:11" s="1225" customFormat="1" ht="14.1" customHeight="1">
      <c r="B38" s="2934"/>
      <c r="C38" s="776">
        <v>8</v>
      </c>
      <c r="D38" s="398" t="s">
        <v>473</v>
      </c>
      <c r="E38" s="827">
        <v>2</v>
      </c>
      <c r="F38" s="928">
        <v>1</v>
      </c>
      <c r="G38" s="825">
        <v>1</v>
      </c>
      <c r="H38" s="826"/>
      <c r="I38" s="893">
        <f t="shared" si="5"/>
        <v>4</v>
      </c>
      <c r="J38" s="1242"/>
      <c r="K38" s="1234"/>
    </row>
    <row r="39" spans="2:11" s="1225" customFormat="1" ht="14.1" customHeight="1">
      <c r="B39" s="2934"/>
      <c r="C39" s="777">
        <v>9</v>
      </c>
      <c r="D39" s="398" t="s">
        <v>67</v>
      </c>
      <c r="E39" s="827">
        <v>2</v>
      </c>
      <c r="F39" s="928">
        <v>1</v>
      </c>
      <c r="G39" s="825">
        <v>1</v>
      </c>
      <c r="H39" s="826"/>
      <c r="I39" s="893">
        <f t="shared" si="5"/>
        <v>4</v>
      </c>
      <c r="J39" s="1242"/>
      <c r="K39" s="1234"/>
    </row>
    <row r="40" spans="2:11" s="1225" customFormat="1" ht="14.1" customHeight="1">
      <c r="B40" s="2934"/>
      <c r="C40" s="776">
        <v>10</v>
      </c>
      <c r="D40" s="398" t="s">
        <v>61</v>
      </c>
      <c r="E40" s="827">
        <v>2</v>
      </c>
      <c r="F40" s="928">
        <v>1</v>
      </c>
      <c r="G40" s="825">
        <v>1</v>
      </c>
      <c r="H40" s="826"/>
      <c r="I40" s="893">
        <f t="shared" si="5"/>
        <v>4</v>
      </c>
      <c r="J40" s="1242"/>
      <c r="K40" s="1234"/>
    </row>
    <row r="41" spans="2:11" s="1225" customFormat="1" ht="14.1" customHeight="1">
      <c r="B41" s="2934"/>
      <c r="C41" s="777">
        <v>11</v>
      </c>
      <c r="D41" s="398" t="s">
        <v>143</v>
      </c>
      <c r="E41" s="827">
        <v>2</v>
      </c>
      <c r="F41" s="928">
        <v>1</v>
      </c>
      <c r="G41" s="825">
        <v>1</v>
      </c>
      <c r="H41" s="826"/>
      <c r="I41" s="893">
        <f t="shared" si="5"/>
        <v>4</v>
      </c>
      <c r="J41" s="1242"/>
      <c r="K41" s="1234"/>
    </row>
    <row r="42" spans="2:11" s="1225" customFormat="1" ht="14.1" customHeight="1">
      <c r="B42" s="2934"/>
      <c r="C42" s="776">
        <v>12</v>
      </c>
      <c r="D42" s="398" t="s">
        <v>116</v>
      </c>
      <c r="E42" s="827">
        <v>1</v>
      </c>
      <c r="F42" s="928"/>
      <c r="G42" s="825"/>
      <c r="H42" s="826"/>
      <c r="I42" s="893">
        <f t="shared" si="5"/>
        <v>1</v>
      </c>
      <c r="J42" s="1242"/>
      <c r="K42" s="1234"/>
    </row>
    <row r="43" spans="2:11" s="1225" customFormat="1" ht="14.1" customHeight="1">
      <c r="B43" s="2934"/>
      <c r="C43" s="777">
        <v>13</v>
      </c>
      <c r="D43" s="398" t="s">
        <v>64</v>
      </c>
      <c r="E43" s="827">
        <v>3</v>
      </c>
      <c r="F43" s="928">
        <v>3</v>
      </c>
      <c r="G43" s="825">
        <v>3</v>
      </c>
      <c r="H43" s="826">
        <v>3</v>
      </c>
      <c r="I43" s="893">
        <f t="shared" si="5"/>
        <v>12</v>
      </c>
      <c r="J43" s="1242"/>
      <c r="K43" s="1234"/>
    </row>
    <row r="44" spans="2:11" s="1225" customFormat="1" ht="14.1" customHeight="1">
      <c r="B44" s="2934"/>
      <c r="C44" s="776">
        <v>14</v>
      </c>
      <c r="D44" s="398" t="s">
        <v>140</v>
      </c>
      <c r="E44" s="827">
        <v>1</v>
      </c>
      <c r="F44" s="928">
        <v>1</v>
      </c>
      <c r="G44" s="825">
        <v>1</v>
      </c>
      <c r="H44" s="826"/>
      <c r="I44" s="893">
        <f t="shared" si="5"/>
        <v>3</v>
      </c>
      <c r="J44" s="1242"/>
      <c r="K44" s="1234"/>
    </row>
    <row r="45" spans="2:11" s="1225" customFormat="1" ht="14.1" customHeight="1">
      <c r="B45" s="2934"/>
      <c r="C45" s="776">
        <v>15</v>
      </c>
      <c r="D45" s="1100" t="s">
        <v>65</v>
      </c>
      <c r="E45" s="827">
        <v>1</v>
      </c>
      <c r="F45" s="928">
        <v>1</v>
      </c>
      <c r="G45" s="825"/>
      <c r="H45" s="826"/>
      <c r="I45" s="893">
        <f t="shared" si="5"/>
        <v>2</v>
      </c>
      <c r="J45" s="1242"/>
      <c r="K45" s="1234"/>
    </row>
    <row r="46" spans="2:11" s="1225" customFormat="1" ht="14.1" customHeight="1">
      <c r="B46" s="2934"/>
      <c r="C46" s="783">
        <v>16</v>
      </c>
      <c r="D46" s="886" t="s">
        <v>556</v>
      </c>
      <c r="E46" s="831">
        <v>1</v>
      </c>
      <c r="F46" s="1101">
        <v>1</v>
      </c>
      <c r="G46" s="922">
        <v>1</v>
      </c>
      <c r="H46" s="887">
        <v>1</v>
      </c>
      <c r="I46" s="1407">
        <f t="shared" si="5"/>
        <v>4</v>
      </c>
      <c r="J46" s="1244"/>
      <c r="K46" s="1234"/>
    </row>
    <row r="47" spans="2:11" s="1225" customFormat="1" ht="19.350000000000001" customHeight="1" thickBot="1">
      <c r="B47" s="2934"/>
      <c r="C47" s="1331" t="s">
        <v>739</v>
      </c>
      <c r="D47" s="1332"/>
      <c r="E47" s="1333">
        <v>3</v>
      </c>
      <c r="F47" s="927">
        <v>3</v>
      </c>
      <c r="G47" s="912">
        <v>4</v>
      </c>
      <c r="H47" s="912">
        <v>4</v>
      </c>
      <c r="I47" s="1406">
        <f t="shared" si="5"/>
        <v>14</v>
      </c>
      <c r="J47" s="1243"/>
      <c r="K47" s="1234"/>
    </row>
    <row r="48" spans="2:11" s="1236" customFormat="1" ht="19.5" customHeight="1" thickTop="1">
      <c r="B48" s="1387"/>
      <c r="C48" s="1388" t="s">
        <v>709</v>
      </c>
      <c r="D48" s="1389"/>
      <c r="E48" s="1390">
        <f t="shared" ref="E48:H48" si="6">SUM(E49:E54)</f>
        <v>0</v>
      </c>
      <c r="F48" s="1390">
        <f t="shared" si="6"/>
        <v>0</v>
      </c>
      <c r="G48" s="1390">
        <f t="shared" si="6"/>
        <v>0</v>
      </c>
      <c r="H48" s="1551">
        <f t="shared" si="6"/>
        <v>0</v>
      </c>
      <c r="I48" s="1553">
        <f>SUM(I49:I54)</f>
        <v>0</v>
      </c>
      <c r="J48" s="1391"/>
      <c r="K48" s="1234"/>
    </row>
    <row r="49" spans="2:11" s="1236" customFormat="1" ht="14.1" customHeight="1">
      <c r="B49" s="789"/>
      <c r="C49" s="1184">
        <v>1</v>
      </c>
      <c r="D49" s="794"/>
      <c r="E49" s="821"/>
      <c r="F49" s="926"/>
      <c r="G49" s="822"/>
      <c r="H49" s="820"/>
      <c r="I49" s="894">
        <f>SUM(E49:H49)</f>
        <v>0</v>
      </c>
      <c r="J49" s="861"/>
      <c r="K49" s="1234"/>
    </row>
    <row r="50" spans="2:11" s="1236" customFormat="1" ht="14.1" customHeight="1">
      <c r="B50" s="789"/>
      <c r="C50" s="1184">
        <v>2</v>
      </c>
      <c r="D50" s="794"/>
      <c r="E50" s="821"/>
      <c r="F50" s="926"/>
      <c r="G50" s="822"/>
      <c r="H50" s="820"/>
      <c r="I50" s="894">
        <f t="shared" ref="I50:I54" si="7">SUM(E50:H50)</f>
        <v>0</v>
      </c>
      <c r="J50" s="861"/>
      <c r="K50" s="1234"/>
    </row>
    <row r="51" spans="2:11" s="1236" customFormat="1" ht="14.1" customHeight="1">
      <c r="B51" s="789"/>
      <c r="C51" s="1184">
        <v>3</v>
      </c>
      <c r="D51" s="794"/>
      <c r="E51" s="821"/>
      <c r="F51" s="926"/>
      <c r="G51" s="822"/>
      <c r="H51" s="820"/>
      <c r="I51" s="894">
        <f t="shared" si="7"/>
        <v>0</v>
      </c>
      <c r="J51" s="861"/>
      <c r="K51" s="1234"/>
    </row>
    <row r="52" spans="2:11" s="1236" customFormat="1" ht="14.1" customHeight="1">
      <c r="B52" s="780"/>
      <c r="C52" s="778">
        <v>4</v>
      </c>
      <c r="D52" s="795"/>
      <c r="E52" s="827"/>
      <c r="F52" s="928"/>
      <c r="G52" s="825"/>
      <c r="H52" s="826"/>
      <c r="I52" s="894">
        <f t="shared" si="7"/>
        <v>0</v>
      </c>
      <c r="J52" s="231"/>
      <c r="K52" s="1234"/>
    </row>
    <row r="53" spans="2:11" s="1236" customFormat="1" ht="14.1" customHeight="1">
      <c r="B53" s="780"/>
      <c r="C53" s="778">
        <v>5</v>
      </c>
      <c r="D53" s="795"/>
      <c r="E53" s="827"/>
      <c r="F53" s="928"/>
      <c r="G53" s="825"/>
      <c r="H53" s="826"/>
      <c r="I53" s="894">
        <f t="shared" si="7"/>
        <v>0</v>
      </c>
      <c r="J53" s="231"/>
      <c r="K53" s="1234"/>
    </row>
    <row r="54" spans="2:11" s="1236" customFormat="1" ht="14.1" customHeight="1" thickBot="1">
      <c r="B54" s="910"/>
      <c r="C54" s="1185">
        <v>6</v>
      </c>
      <c r="D54" s="1186"/>
      <c r="E54" s="1111"/>
      <c r="F54" s="1143"/>
      <c r="G54" s="1112"/>
      <c r="H54" s="852"/>
      <c r="I54" s="894">
        <f t="shared" si="7"/>
        <v>0</v>
      </c>
      <c r="J54" s="1167"/>
      <c r="K54" s="1234"/>
    </row>
    <row r="55" spans="2:11" s="1236" customFormat="1" ht="19.350000000000001" customHeight="1" thickTop="1">
      <c r="B55" s="1392"/>
      <c r="C55" s="1393" t="s">
        <v>554</v>
      </c>
      <c r="D55" s="1392"/>
      <c r="E55" s="1394">
        <f t="shared" ref="E55:H55" si="8">SUM(E56:E60)</f>
        <v>0</v>
      </c>
      <c r="F55" s="1396">
        <f t="shared" si="8"/>
        <v>0</v>
      </c>
      <c r="G55" s="1394">
        <f t="shared" si="8"/>
        <v>0</v>
      </c>
      <c r="H55" s="1394">
        <f t="shared" si="8"/>
        <v>0</v>
      </c>
      <c r="I55" s="1552">
        <f>SUM(I56:I60)</f>
        <v>0</v>
      </c>
      <c r="J55" s="1398"/>
      <c r="K55" s="1234"/>
    </row>
    <row r="56" spans="2:11" s="1236" customFormat="1" ht="14.1" customHeight="1">
      <c r="B56" s="789"/>
      <c r="C56" s="1184">
        <v>1</v>
      </c>
      <c r="D56" s="794"/>
      <c r="E56" s="821"/>
      <c r="F56" s="926"/>
      <c r="G56" s="822"/>
      <c r="H56" s="820"/>
      <c r="I56" s="894">
        <f>SUM(E56:H56)</f>
        <v>0</v>
      </c>
      <c r="J56" s="861"/>
      <c r="K56" s="1234"/>
    </row>
    <row r="57" spans="2:11" s="1236" customFormat="1" ht="14.1" customHeight="1">
      <c r="B57" s="780"/>
      <c r="C57" s="778">
        <v>2</v>
      </c>
      <c r="D57" s="794"/>
      <c r="E57" s="827"/>
      <c r="F57" s="928"/>
      <c r="G57" s="825"/>
      <c r="H57" s="826"/>
      <c r="I57" s="894">
        <f t="shared" ref="I57:I64" si="9">SUM(E57:H57)</f>
        <v>0</v>
      </c>
      <c r="J57" s="231"/>
      <c r="K57" s="1234"/>
    </row>
    <row r="58" spans="2:11" s="1236" customFormat="1" ht="14.1" customHeight="1">
      <c r="B58" s="1300"/>
      <c r="C58" s="778">
        <v>3</v>
      </c>
      <c r="D58" s="795"/>
      <c r="E58" s="827"/>
      <c r="F58" s="928"/>
      <c r="G58" s="825"/>
      <c r="H58" s="826"/>
      <c r="I58" s="894">
        <f t="shared" si="9"/>
        <v>0</v>
      </c>
      <c r="J58" s="231"/>
      <c r="K58" s="1234"/>
    </row>
    <row r="59" spans="2:11" s="1236" customFormat="1" ht="14.1" customHeight="1">
      <c r="B59" s="780"/>
      <c r="C59" s="778">
        <v>4</v>
      </c>
      <c r="D59" s="795"/>
      <c r="E59" s="827"/>
      <c r="F59" s="928"/>
      <c r="G59" s="825"/>
      <c r="H59" s="826"/>
      <c r="I59" s="1407">
        <f t="shared" si="9"/>
        <v>0</v>
      </c>
      <c r="J59" s="231"/>
      <c r="K59" s="1234"/>
    </row>
    <row r="60" spans="2:11" s="1236" customFormat="1" ht="14.1" customHeight="1" thickBot="1">
      <c r="B60" s="1338"/>
      <c r="C60" s="1339">
        <v>5</v>
      </c>
      <c r="D60" s="1340"/>
      <c r="E60" s="1341"/>
      <c r="F60" s="1343"/>
      <c r="G60" s="1344"/>
      <c r="H60" s="1342"/>
      <c r="I60" s="2080">
        <f t="shared" si="9"/>
        <v>0</v>
      </c>
      <c r="J60" s="1350"/>
      <c r="K60" s="1234"/>
    </row>
    <row r="61" spans="2:11" s="1236" customFormat="1" ht="14.1" customHeight="1" thickTop="1">
      <c r="B61" s="1335"/>
      <c r="C61" s="1336" t="s">
        <v>735</v>
      </c>
      <c r="D61" s="1336"/>
      <c r="E61" s="1833"/>
      <c r="F61" s="1833"/>
      <c r="G61" s="1833"/>
      <c r="H61" s="1833"/>
      <c r="I61" s="894">
        <f t="shared" si="9"/>
        <v>0</v>
      </c>
      <c r="J61" s="1337"/>
    </row>
    <row r="62" spans="2:11" s="1236" customFormat="1" ht="14.1" customHeight="1">
      <c r="B62" s="1313"/>
      <c r="C62" s="1301" t="s">
        <v>167</v>
      </c>
      <c r="D62" s="1301"/>
      <c r="E62" s="1834"/>
      <c r="F62" s="1834"/>
      <c r="G62" s="1834"/>
      <c r="H62" s="1834"/>
      <c r="I62" s="894">
        <f t="shared" si="9"/>
        <v>0</v>
      </c>
      <c r="J62" s="1303"/>
    </row>
    <row r="63" spans="2:11" s="1236" customFormat="1" ht="14.1" customHeight="1">
      <c r="B63" s="1313"/>
      <c r="C63" s="1301" t="s">
        <v>737</v>
      </c>
      <c r="D63" s="1301"/>
      <c r="E63" s="1834"/>
      <c r="F63" s="1834"/>
      <c r="G63" s="1834"/>
      <c r="H63" s="1834"/>
      <c r="I63" s="894">
        <f t="shared" si="9"/>
        <v>0</v>
      </c>
      <c r="J63" s="1303"/>
    </row>
    <row r="64" spans="2:11" s="1236" customFormat="1" ht="14.1" customHeight="1" thickBot="1">
      <c r="B64" s="1314"/>
      <c r="C64" s="1307" t="s">
        <v>736</v>
      </c>
      <c r="D64" s="1302"/>
      <c r="E64" s="1304"/>
      <c r="F64" s="1304"/>
      <c r="G64" s="1304"/>
      <c r="H64" s="1305"/>
      <c r="I64" s="894">
        <f t="shared" si="9"/>
        <v>0</v>
      </c>
      <c r="J64" s="1306"/>
    </row>
    <row r="65" spans="3:9" ht="18" customHeight="1">
      <c r="C65" s="1414" t="s">
        <v>657</v>
      </c>
      <c r="D65" s="1520" t="s">
        <v>679</v>
      </c>
      <c r="E65" s="1411"/>
      <c r="F65" s="1411"/>
      <c r="G65" s="1411"/>
      <c r="H65" s="1411"/>
      <c r="I65" s="1411"/>
    </row>
    <row r="66" spans="3:9" ht="15.75">
      <c r="C66" s="1415" t="s">
        <v>686</v>
      </c>
      <c r="D66" s="1519" t="s">
        <v>689</v>
      </c>
      <c r="E66" s="1485"/>
      <c r="F66" s="1485"/>
      <c r="G66" s="1485"/>
      <c r="H66" s="1485"/>
      <c r="I66" s="1486"/>
    </row>
    <row r="67" spans="3:9">
      <c r="D67" s="4"/>
      <c r="E67" s="6"/>
      <c r="F67" s="4"/>
      <c r="G67" s="4"/>
      <c r="H67" s="5"/>
      <c r="I67" s="4"/>
    </row>
    <row r="68" spans="3:9">
      <c r="D68" s="8"/>
      <c r="E68" s="8"/>
      <c r="F68" s="8"/>
      <c r="G68" s="8"/>
      <c r="H68" s="8"/>
      <c r="I68" s="8"/>
    </row>
  </sheetData>
  <sheetProtection algorithmName="SHA-512" hashValue="yUeZgKem3HQXNaLPVSP2itG5u+CkQCvzireJHBxroZcVAg8mBd40QA4tUZX47rHQ0V3G53IkjxC0UzKJlonZpg==" saltValue="1vb/Y82i97/eO9ywljyqQg==" spinCount="100000" sheet="1" objects="1" scenarios="1" formatRows="0"/>
  <mergeCells count="13">
    <mergeCell ref="B21:B30"/>
    <mergeCell ref="B31:B47"/>
    <mergeCell ref="E6:H6"/>
    <mergeCell ref="E10:H10"/>
    <mergeCell ref="E12:H12"/>
    <mergeCell ref="E7:H7"/>
    <mergeCell ref="E9:H9"/>
    <mergeCell ref="H5:I5"/>
    <mergeCell ref="B6:D12"/>
    <mergeCell ref="I6:I12"/>
    <mergeCell ref="D3:G3"/>
    <mergeCell ref="J13:J19"/>
    <mergeCell ref="J6:J12"/>
  </mergeCells>
  <printOptions horizontalCentered="1"/>
  <pageMargins left="0.74803149606299213" right="0.11811023622047245" top="0.51181102362204722" bottom="0.70866141732283472" header="0.51181102362204722" footer="0.51181102362204722"/>
  <pageSetup paperSize="9" scale="80" orientation="portrait" horizontalDpi="4294967293" verticalDpi="4294967293" r:id="rId1"/>
  <headerFooter alignWithMargins="0">
    <oddFooter>&amp;L&amp;7CEA - arkusz organizacyjny na rok szkolny 2020/2021    nr teczki: &amp;F</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2700-000000000000}">
          <x14:formula1>
            <xm:f>słownik!$A$2:$A$148</xm:f>
          </x14:formula1>
          <xm:sqref>D49:D54 D56:D60</xm:sqref>
        </x14:dataValidation>
      </x14:dataValidations>
    </ext>
  </extLs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FF0000"/>
    <pageSetUpPr fitToPage="1"/>
  </sheetPr>
  <dimension ref="B1:S72"/>
  <sheetViews>
    <sheetView showGridLines="0" view="pageBreakPreview" topLeftCell="B25" zoomScale="90" zoomScaleNormal="100" zoomScaleSheetLayoutView="90" workbookViewId="0">
      <selection activeCell="B1" sqref="A1:XFD1"/>
    </sheetView>
  </sheetViews>
  <sheetFormatPr defaultColWidth="9.28515625" defaultRowHeight="12.75"/>
  <cols>
    <col min="1" max="1" width="2.85546875" style="3" customWidth="1"/>
    <col min="2" max="2" width="6.42578125" style="3" customWidth="1"/>
    <col min="3" max="3" width="4.42578125" style="3" customWidth="1"/>
    <col min="4" max="4" width="46" style="3" customWidth="1"/>
    <col min="5" max="10" width="6.7109375" style="3" customWidth="1"/>
    <col min="11" max="11" width="6.5703125" style="3" customWidth="1"/>
    <col min="12" max="12" width="6.7109375" style="3" customWidth="1"/>
    <col min="13" max="13" width="8.5703125" style="3" customWidth="1"/>
    <col min="14" max="14" width="13.5703125" style="3" customWidth="1"/>
    <col min="15" max="15" width="5.42578125" style="3" customWidth="1"/>
    <col min="16" max="16384" width="9.28515625" style="3"/>
  </cols>
  <sheetData>
    <row r="1" spans="2:19" ht="32.25" customHeight="1">
      <c r="B1" s="536"/>
      <c r="C1" s="536"/>
      <c r="D1" s="538"/>
      <c r="E1" s="538"/>
      <c r="F1" s="538"/>
      <c r="G1" s="538"/>
      <c r="H1" s="538"/>
      <c r="I1" s="538"/>
      <c r="J1" s="538"/>
      <c r="K1" s="538"/>
      <c r="L1" s="538"/>
      <c r="M1" s="538"/>
      <c r="N1" s="538"/>
    </row>
    <row r="2" spans="2:19" s="1236" customFormat="1" ht="18">
      <c r="B2" s="235"/>
      <c r="C2" s="235"/>
      <c r="D2" s="236" t="str">
        <f>wizyt!C3</f>
        <v>??</v>
      </c>
      <c r="E2" s="237"/>
      <c r="F2" s="237"/>
      <c r="G2" s="237"/>
      <c r="H2" s="237"/>
      <c r="I2" s="237"/>
      <c r="J2" s="237"/>
      <c r="K2" s="237"/>
      <c r="L2" s="237"/>
      <c r="M2" s="237"/>
      <c r="N2" s="1110"/>
    </row>
    <row r="3" spans="2:19" s="1236" customFormat="1" ht="20.25">
      <c r="B3" s="1110"/>
      <c r="C3" s="1110"/>
      <c r="D3" s="2823" t="s">
        <v>112</v>
      </c>
      <c r="E3" s="2823"/>
      <c r="F3" s="2823"/>
      <c r="G3" s="2823"/>
      <c r="H3" s="2823"/>
      <c r="I3" s="2823"/>
      <c r="J3" s="2823"/>
      <c r="K3" s="2823"/>
      <c r="L3" s="2823"/>
      <c r="M3" s="295" t="str">
        <f>wizyt!H3</f>
        <v>2022/2023</v>
      </c>
      <c r="N3" s="1110"/>
    </row>
    <row r="4" spans="2:19" s="1236" customFormat="1" ht="18.75" customHeight="1">
      <c r="B4" s="1174" t="s">
        <v>820</v>
      </c>
      <c r="C4" s="241"/>
      <c r="D4" s="1109"/>
      <c r="E4" s="1109"/>
      <c r="F4" s="1109"/>
      <c r="G4" s="2062" t="s">
        <v>1017</v>
      </c>
      <c r="H4" s="1109"/>
      <c r="I4" s="1109"/>
      <c r="J4" s="1109" t="s">
        <v>520</v>
      </c>
      <c r="K4" s="1109"/>
      <c r="L4" s="1109"/>
      <c r="M4" s="923"/>
      <c r="N4" s="1110"/>
    </row>
    <row r="5" spans="2:19" s="1236" customFormat="1" ht="27" customHeight="1" thickBot="1">
      <c r="B5" s="2079" t="s">
        <v>805</v>
      </c>
      <c r="C5" s="574"/>
      <c r="D5" s="242"/>
      <c r="E5" s="243"/>
      <c r="F5" s="243"/>
      <c r="G5" s="244"/>
      <c r="H5" s="243"/>
      <c r="I5" s="243"/>
      <c r="J5" s="2956"/>
      <c r="K5" s="2956"/>
      <c r="L5" s="2956"/>
      <c r="M5" s="2956"/>
      <c r="N5" s="1110"/>
    </row>
    <row r="6" spans="2:19" s="1236" customFormat="1" ht="12.75" customHeight="1">
      <c r="B6" s="2826" t="s">
        <v>226</v>
      </c>
      <c r="C6" s="2957"/>
      <c r="D6" s="2888"/>
      <c r="E6" s="2959" t="s">
        <v>287</v>
      </c>
      <c r="F6" s="2960"/>
      <c r="G6" s="2960"/>
      <c r="H6" s="2960"/>
      <c r="I6" s="2960"/>
      <c r="J6" s="2961"/>
      <c r="K6" s="2962" t="s">
        <v>288</v>
      </c>
      <c r="L6" s="2963"/>
      <c r="M6" s="2966" t="s">
        <v>239</v>
      </c>
      <c r="N6" s="2938" t="s">
        <v>74</v>
      </c>
    </row>
    <row r="7" spans="2:19" s="1236" customFormat="1" ht="12.75" customHeight="1">
      <c r="B7" s="2828"/>
      <c r="C7" s="2890"/>
      <c r="D7" s="2890"/>
      <c r="E7" s="2941" t="s">
        <v>730</v>
      </c>
      <c r="F7" s="2941"/>
      <c r="G7" s="2941"/>
      <c r="H7" s="2941"/>
      <c r="I7" s="2941"/>
      <c r="J7" s="2942"/>
      <c r="K7" s="2964"/>
      <c r="L7" s="2965"/>
      <c r="M7" s="2967"/>
      <c r="N7" s="2939"/>
      <c r="S7" s="1299"/>
    </row>
    <row r="8" spans="2:19" s="1236" customFormat="1" ht="12.75" customHeight="1">
      <c r="B8" s="2828"/>
      <c r="C8" s="2890"/>
      <c r="D8" s="2890"/>
      <c r="E8" s="389" t="s">
        <v>4</v>
      </c>
      <c r="F8" s="389" t="s">
        <v>5</v>
      </c>
      <c r="G8" s="389" t="s">
        <v>6</v>
      </c>
      <c r="H8" s="387" t="s">
        <v>8</v>
      </c>
      <c r="I8" s="387" t="s">
        <v>7</v>
      </c>
      <c r="J8" s="428" t="s">
        <v>9</v>
      </c>
      <c r="K8" s="2943" t="s">
        <v>732</v>
      </c>
      <c r="L8" s="2946" t="s">
        <v>209</v>
      </c>
      <c r="M8" s="2967"/>
      <c r="N8" s="2939"/>
    </row>
    <row r="9" spans="2:19" s="1236" customFormat="1" ht="12.75" customHeight="1">
      <c r="B9" s="2828"/>
      <c r="C9" s="2890"/>
      <c r="D9" s="2890"/>
      <c r="E9" s="3000" t="s">
        <v>731</v>
      </c>
      <c r="F9" s="3001"/>
      <c r="G9" s="3002" t="s">
        <v>209</v>
      </c>
      <c r="H9" s="2991"/>
      <c r="I9" s="2991"/>
      <c r="J9" s="2992"/>
      <c r="K9" s="2944"/>
      <c r="L9" s="2947"/>
      <c r="M9" s="2967"/>
      <c r="N9" s="2939"/>
    </row>
    <row r="10" spans="2:19" s="1236" customFormat="1" ht="12.75" customHeight="1">
      <c r="B10" s="2828"/>
      <c r="C10" s="2890"/>
      <c r="D10" s="2890"/>
      <c r="E10" s="2873" t="s">
        <v>52</v>
      </c>
      <c r="F10" s="2846"/>
      <c r="G10" s="2846"/>
      <c r="H10" s="2846"/>
      <c r="I10" s="2846"/>
      <c r="J10" s="2949"/>
      <c r="K10" s="2944"/>
      <c r="L10" s="2947"/>
      <c r="M10" s="2967"/>
      <c r="N10" s="2939"/>
    </row>
    <row r="11" spans="2:19" s="1236" customFormat="1" ht="12.75" customHeight="1">
      <c r="B11" s="2828"/>
      <c r="C11" s="2890"/>
      <c r="D11" s="2890"/>
      <c r="E11" s="1536">
        <f>'kalendarz  A'!$F$30</f>
        <v>24</v>
      </c>
      <c r="F11" s="1536">
        <f>'kalendarz  A'!$F$30</f>
        <v>24</v>
      </c>
      <c r="G11" s="1536">
        <f>'kalendarz  A'!$F$30</f>
        <v>24</v>
      </c>
      <c r="H11" s="1536">
        <f>'kalendarz  A'!$F$30</f>
        <v>24</v>
      </c>
      <c r="I11" s="1536">
        <f>'kalendarz  A'!$F$30</f>
        <v>24</v>
      </c>
      <c r="J11" s="1536">
        <f>'kalendarz  A'!$F$31</f>
        <v>9</v>
      </c>
      <c r="K11" s="2944"/>
      <c r="L11" s="2947"/>
      <c r="M11" s="2967"/>
      <c r="N11" s="2939"/>
    </row>
    <row r="12" spans="2:19" s="1236" customFormat="1" ht="16.5" customHeight="1" thickBot="1">
      <c r="B12" s="2830"/>
      <c r="C12" s="2958"/>
      <c r="D12" s="2892"/>
      <c r="E12" s="2950" t="s">
        <v>53</v>
      </c>
      <c r="F12" s="2951"/>
      <c r="G12" s="2951"/>
      <c r="H12" s="2951"/>
      <c r="I12" s="2951"/>
      <c r="J12" s="2952"/>
      <c r="K12" s="2945"/>
      <c r="L12" s="2948"/>
      <c r="M12" s="2968"/>
      <c r="N12" s="2940"/>
    </row>
    <row r="13" spans="2:19" s="1236" customFormat="1" ht="27" customHeight="1" thickBot="1">
      <c r="B13" s="1238"/>
      <c r="C13" s="1239"/>
      <c r="D13" s="2061" t="s">
        <v>210</v>
      </c>
      <c r="E13" s="844">
        <f>SUM(E17:E19)+E14</f>
        <v>31</v>
      </c>
      <c r="F13" s="844">
        <f t="shared" ref="F13:J13" si="0">SUM(F17:F19)+F14</f>
        <v>31</v>
      </c>
      <c r="G13" s="844">
        <f t="shared" si="0"/>
        <v>34</v>
      </c>
      <c r="H13" s="844">
        <f t="shared" si="0"/>
        <v>29</v>
      </c>
      <c r="I13" s="844">
        <f t="shared" si="0"/>
        <v>27</v>
      </c>
      <c r="J13" s="844">
        <f t="shared" si="0"/>
        <v>23</v>
      </c>
      <c r="K13" s="1298">
        <f>SUM(E13:F13)</f>
        <v>62</v>
      </c>
      <c r="L13" s="845">
        <f>SUM(G13:J13)</f>
        <v>113</v>
      </c>
      <c r="M13" s="845">
        <f>SUM(K13:L13)</f>
        <v>175</v>
      </c>
      <c r="N13" s="2953"/>
      <c r="O13" s="1234"/>
    </row>
    <row r="14" spans="2:19" s="1236" customFormat="1" ht="14.25" customHeight="1">
      <c r="B14" s="395"/>
      <c r="C14" s="775"/>
      <c r="D14" s="1370" t="s">
        <v>743</v>
      </c>
      <c r="E14" s="843">
        <f>SUM(E15:E16)</f>
        <v>31</v>
      </c>
      <c r="F14" s="843">
        <f>SUM(F15:F16)</f>
        <v>31</v>
      </c>
      <c r="G14" s="1188">
        <f t="shared" ref="G14:J14" si="1">SUM(G15:G16)</f>
        <v>34</v>
      </c>
      <c r="H14" s="1188">
        <f t="shared" si="1"/>
        <v>29</v>
      </c>
      <c r="I14" s="1188">
        <f t="shared" si="1"/>
        <v>27</v>
      </c>
      <c r="J14" s="1188">
        <f t="shared" si="1"/>
        <v>23</v>
      </c>
      <c r="K14" s="890">
        <f>SUM(E14:F14)</f>
        <v>62</v>
      </c>
      <c r="L14" s="891">
        <f>SUM(G14:J14)</f>
        <v>113</v>
      </c>
      <c r="M14" s="892">
        <f>SUM(E14:J14)</f>
        <v>175</v>
      </c>
      <c r="N14" s="2954"/>
      <c r="O14" s="1234"/>
    </row>
    <row r="15" spans="2:19" s="1236" customFormat="1" ht="14.25" customHeight="1">
      <c r="B15" s="395"/>
      <c r="C15" s="775"/>
      <c r="D15" s="1370" t="s">
        <v>680</v>
      </c>
      <c r="E15" s="843">
        <f t="shared" ref="E15:J15" si="2">SUM(E21:E33)</f>
        <v>0</v>
      </c>
      <c r="F15" s="843">
        <f t="shared" si="2"/>
        <v>0</v>
      </c>
      <c r="G15" s="1188">
        <f t="shared" si="2"/>
        <v>0</v>
      </c>
      <c r="H15" s="1188">
        <f t="shared" si="2"/>
        <v>0</v>
      </c>
      <c r="I15" s="1188">
        <f t="shared" si="2"/>
        <v>0</v>
      </c>
      <c r="J15" s="1188">
        <f t="shared" si="2"/>
        <v>0</v>
      </c>
      <c r="K15" s="1297">
        <f>SUM(E15:F15)</f>
        <v>0</v>
      </c>
      <c r="L15" s="891">
        <f>SUM(G15:J15)</f>
        <v>0</v>
      </c>
      <c r="M15" s="892">
        <f t="shared" ref="M15:M17" si="3">SUM(E15:J15)</f>
        <v>0</v>
      </c>
      <c r="N15" s="2954"/>
      <c r="O15" s="1234"/>
    </row>
    <row r="16" spans="2:19" s="1236" customFormat="1" ht="14.25" customHeight="1">
      <c r="B16" s="395"/>
      <c r="C16" s="775"/>
      <c r="D16" s="1370" t="s">
        <v>681</v>
      </c>
      <c r="E16" s="843">
        <f t="shared" ref="E16:J16" si="4">SUM(E34:E51)</f>
        <v>31</v>
      </c>
      <c r="F16" s="843">
        <f t="shared" si="4"/>
        <v>31</v>
      </c>
      <c r="G16" s="1188">
        <f t="shared" si="4"/>
        <v>34</v>
      </c>
      <c r="H16" s="1188">
        <f t="shared" si="4"/>
        <v>29</v>
      </c>
      <c r="I16" s="1188">
        <f t="shared" si="4"/>
        <v>27</v>
      </c>
      <c r="J16" s="1188">
        <f t="shared" si="4"/>
        <v>23</v>
      </c>
      <c r="K16" s="1297">
        <f>SUM(E16:F16)</f>
        <v>62</v>
      </c>
      <c r="L16" s="891">
        <f>SUM(G16:J16)</f>
        <v>113</v>
      </c>
      <c r="M16" s="892">
        <f t="shared" si="3"/>
        <v>175</v>
      </c>
      <c r="N16" s="2954"/>
      <c r="O16" s="1234"/>
    </row>
    <row r="17" spans="2:15" s="1236" customFormat="1" ht="14.25" customHeight="1">
      <c r="B17" s="395"/>
      <c r="C17" s="775"/>
      <c r="D17" s="1370" t="s">
        <v>710</v>
      </c>
      <c r="E17" s="843">
        <f>E52</f>
        <v>0</v>
      </c>
      <c r="F17" s="843">
        <f t="shared" ref="F17:G17" si="5">F52</f>
        <v>0</v>
      </c>
      <c r="G17" s="1188">
        <f t="shared" si="5"/>
        <v>0</v>
      </c>
      <c r="H17" s="1187">
        <f>H52</f>
        <v>0</v>
      </c>
      <c r="I17" s="1187">
        <f>I52</f>
        <v>0</v>
      </c>
      <c r="J17" s="1227">
        <f>J52</f>
        <v>0</v>
      </c>
      <c r="K17" s="890">
        <f t="shared" ref="K17" si="6">SUM(E17:F17)</f>
        <v>0</v>
      </c>
      <c r="L17" s="891">
        <f t="shared" ref="L17" si="7">SUM(G17:J17)</f>
        <v>0</v>
      </c>
      <c r="M17" s="892">
        <f t="shared" si="3"/>
        <v>0</v>
      </c>
      <c r="N17" s="2954"/>
      <c r="O17" s="1234"/>
    </row>
    <row r="18" spans="2:15" s="1236" customFormat="1" ht="14.25" customHeight="1">
      <c r="B18" s="395"/>
      <c r="C18" s="775"/>
      <c r="D18" s="1370" t="s">
        <v>682</v>
      </c>
      <c r="E18" s="1228">
        <f>E59</f>
        <v>0</v>
      </c>
      <c r="F18" s="1228">
        <f t="shared" ref="F18:G18" si="8">F59</f>
        <v>0</v>
      </c>
      <c r="G18" s="1188">
        <f t="shared" si="8"/>
        <v>0</v>
      </c>
      <c r="H18" s="1187">
        <f>H59</f>
        <v>0</v>
      </c>
      <c r="I18" s="1187">
        <f t="shared" ref="I18:J18" si="9">I59</f>
        <v>0</v>
      </c>
      <c r="J18" s="1187">
        <f t="shared" si="9"/>
        <v>0</v>
      </c>
      <c r="K18" s="890">
        <f>SUM(E18:F18)</f>
        <v>0</v>
      </c>
      <c r="L18" s="891">
        <f>SUM(G18:J18)</f>
        <v>0</v>
      </c>
      <c r="M18" s="892">
        <f>SUM(E18:J18)</f>
        <v>0</v>
      </c>
      <c r="N18" s="2954"/>
      <c r="O18" s="1234"/>
    </row>
    <row r="19" spans="2:15" s="1236" customFormat="1" ht="13.5" customHeight="1" thickBot="1">
      <c r="B19" s="395"/>
      <c r="C19" s="775"/>
      <c r="D19" s="426" t="s">
        <v>738</v>
      </c>
      <c r="E19" s="1228">
        <f>SUM(E65:E68)</f>
        <v>0</v>
      </c>
      <c r="F19" s="1228">
        <f>SUM(F65:F68)</f>
        <v>0</v>
      </c>
      <c r="G19" s="1188">
        <f>SUM(G65:G68)</f>
        <v>0</v>
      </c>
      <c r="H19" s="1188">
        <f t="shared" ref="H19:J19" si="10">SUM(H65:H68)</f>
        <v>0</v>
      </c>
      <c r="I19" s="1188">
        <f t="shared" si="10"/>
        <v>0</v>
      </c>
      <c r="J19" s="1188">
        <f t="shared" si="10"/>
        <v>0</v>
      </c>
      <c r="K19" s="890">
        <f>SUM(E19:F19)</f>
        <v>0</v>
      </c>
      <c r="L19" s="1296">
        <f>SUM(G19:J19)</f>
        <v>0</v>
      </c>
      <c r="M19" s="930">
        <f>SUM(K19:L19)</f>
        <v>0</v>
      </c>
      <c r="N19" s="2955"/>
      <c r="O19" s="1234"/>
    </row>
    <row r="20" spans="2:15" s="1236" customFormat="1" ht="19.5" customHeight="1">
      <c r="B20" s="1382"/>
      <c r="C20" s="1383" t="s">
        <v>658</v>
      </c>
      <c r="D20" s="1383"/>
      <c r="E20" s="1384"/>
      <c r="F20" s="1384"/>
      <c r="G20" s="1384"/>
      <c r="H20" s="1384"/>
      <c r="I20" s="1384"/>
      <c r="J20" s="1384"/>
      <c r="K20" s="1385"/>
      <c r="L20" s="1385"/>
      <c r="M20" s="1384"/>
      <c r="N20" s="1386"/>
      <c r="O20" s="1234"/>
    </row>
    <row r="21" spans="2:15" s="1225" customFormat="1" ht="14.1" customHeight="1">
      <c r="B21" s="2933" t="s">
        <v>734</v>
      </c>
      <c r="C21" s="779">
        <v>1</v>
      </c>
      <c r="D21" s="1232" t="s">
        <v>321</v>
      </c>
      <c r="E21" s="2116"/>
      <c r="F21" s="2117"/>
      <c r="G21" s="2116"/>
      <c r="H21" s="925"/>
      <c r="I21" s="1271"/>
      <c r="J21" s="816"/>
      <c r="K21" s="1404">
        <f>SUM(E21:F21)</f>
        <v>0</v>
      </c>
      <c r="L21" s="804">
        <f>SUM(G21:J21)</f>
        <v>0</v>
      </c>
      <c r="M21" s="1406">
        <f t="shared" ref="M21:M50" si="11">SUM(K21:L21)</f>
        <v>0</v>
      </c>
      <c r="N21" s="1240"/>
      <c r="O21" s="1234"/>
    </row>
    <row r="22" spans="2:15" s="1225" customFormat="1" ht="14.1" customHeight="1">
      <c r="B22" s="2934"/>
      <c r="C22" s="778">
        <v>2</v>
      </c>
      <c r="D22" s="1189" t="s">
        <v>712</v>
      </c>
      <c r="E22" s="2118"/>
      <c r="F22" s="2119"/>
      <c r="G22" s="2118"/>
      <c r="H22" s="926"/>
      <c r="I22" s="822"/>
      <c r="J22" s="833"/>
      <c r="K22" s="805">
        <f>SUM(E22:F22)</f>
        <v>0</v>
      </c>
      <c r="L22" s="806">
        <f>SUM(G22:J22)</f>
        <v>0</v>
      </c>
      <c r="M22" s="893">
        <f t="shared" si="11"/>
        <v>0</v>
      </c>
      <c r="N22" s="1241"/>
      <c r="O22" s="1234"/>
    </row>
    <row r="23" spans="2:15" s="1225" customFormat="1" ht="14.1" customHeight="1">
      <c r="B23" s="2934"/>
      <c r="C23" s="778">
        <v>3</v>
      </c>
      <c r="D23" s="1189" t="s">
        <v>659</v>
      </c>
      <c r="E23" s="2118"/>
      <c r="F23" s="2119"/>
      <c r="G23" s="2118"/>
      <c r="H23" s="926"/>
      <c r="I23" s="822"/>
      <c r="J23" s="915"/>
      <c r="K23" s="805">
        <f t="shared" ref="K23:K32" si="12">SUM(E23:F23)</f>
        <v>0</v>
      </c>
      <c r="L23" s="806">
        <f t="shared" ref="L23:L32" si="13">SUM(G23:J23)</f>
        <v>0</v>
      </c>
      <c r="M23" s="893">
        <f t="shared" si="11"/>
        <v>0</v>
      </c>
      <c r="N23" s="1241"/>
      <c r="O23" s="1234"/>
    </row>
    <row r="24" spans="2:15" s="1225" customFormat="1" ht="14.1" customHeight="1">
      <c r="B24" s="2934"/>
      <c r="C24" s="778">
        <v>4</v>
      </c>
      <c r="D24" s="1189" t="s">
        <v>673</v>
      </c>
      <c r="E24" s="2118"/>
      <c r="F24" s="2119"/>
      <c r="G24" s="2118"/>
      <c r="H24" s="926"/>
      <c r="I24" s="822"/>
      <c r="J24" s="915"/>
      <c r="K24" s="805">
        <f t="shared" si="12"/>
        <v>0</v>
      </c>
      <c r="L24" s="806">
        <f t="shared" si="13"/>
        <v>0</v>
      </c>
      <c r="M24" s="893">
        <f t="shared" si="11"/>
        <v>0</v>
      </c>
      <c r="N24" s="1241"/>
      <c r="O24" s="1234"/>
    </row>
    <row r="25" spans="2:15" s="1225" customFormat="1" ht="14.1" customHeight="1">
      <c r="B25" s="2934"/>
      <c r="C25" s="778">
        <v>5</v>
      </c>
      <c r="D25" s="1189" t="s">
        <v>276</v>
      </c>
      <c r="E25" s="2118"/>
      <c r="F25" s="2119"/>
      <c r="G25" s="2118"/>
      <c r="H25" s="926"/>
      <c r="I25" s="822"/>
      <c r="J25" s="820"/>
      <c r="K25" s="805">
        <f t="shared" si="12"/>
        <v>0</v>
      </c>
      <c r="L25" s="806">
        <f t="shared" si="13"/>
        <v>0</v>
      </c>
      <c r="M25" s="893">
        <f t="shared" si="11"/>
        <v>0</v>
      </c>
      <c r="N25" s="1241"/>
      <c r="O25" s="1234"/>
    </row>
    <row r="26" spans="2:15" s="1225" customFormat="1" ht="14.1" customHeight="1">
      <c r="B26" s="2934"/>
      <c r="C26" s="778">
        <v>6</v>
      </c>
      <c r="D26" s="1189" t="s">
        <v>285</v>
      </c>
      <c r="E26" s="2118"/>
      <c r="F26" s="2119"/>
      <c r="G26" s="2118"/>
      <c r="H26" s="926"/>
      <c r="I26" s="822"/>
      <c r="J26" s="820"/>
      <c r="K26" s="805">
        <f t="shared" si="12"/>
        <v>0</v>
      </c>
      <c r="L26" s="806">
        <f t="shared" si="13"/>
        <v>0</v>
      </c>
      <c r="M26" s="893">
        <f t="shared" si="11"/>
        <v>0</v>
      </c>
      <c r="N26" s="1241"/>
      <c r="O26" s="1234"/>
    </row>
    <row r="27" spans="2:15" s="1225" customFormat="1" ht="14.1" customHeight="1">
      <c r="B27" s="2934"/>
      <c r="C27" s="778">
        <v>7</v>
      </c>
      <c r="D27" s="1189" t="s">
        <v>667</v>
      </c>
      <c r="E27" s="2118"/>
      <c r="F27" s="2119"/>
      <c r="G27" s="2118"/>
      <c r="H27" s="926"/>
      <c r="I27" s="822"/>
      <c r="J27" s="820"/>
      <c r="K27" s="805">
        <f t="shared" si="12"/>
        <v>0</v>
      </c>
      <c r="L27" s="806">
        <f t="shared" si="13"/>
        <v>0</v>
      </c>
      <c r="M27" s="893">
        <f t="shared" si="11"/>
        <v>0</v>
      </c>
      <c r="N27" s="1241"/>
      <c r="O27" s="1234"/>
    </row>
    <row r="28" spans="2:15" s="1225" customFormat="1" ht="14.1" customHeight="1">
      <c r="B28" s="2934"/>
      <c r="C28" s="778">
        <v>8</v>
      </c>
      <c r="D28" s="1189" t="s">
        <v>674</v>
      </c>
      <c r="E28" s="2118"/>
      <c r="F28" s="2119"/>
      <c r="G28" s="2118"/>
      <c r="H28" s="926"/>
      <c r="I28" s="822"/>
      <c r="J28" s="820"/>
      <c r="K28" s="805">
        <f t="shared" si="12"/>
        <v>0</v>
      </c>
      <c r="L28" s="806">
        <f t="shared" si="13"/>
        <v>0</v>
      </c>
      <c r="M28" s="893">
        <f t="shared" si="11"/>
        <v>0</v>
      </c>
      <c r="N28" s="1241"/>
      <c r="O28" s="1234"/>
    </row>
    <row r="29" spans="2:15" s="1225" customFormat="1" ht="14.1" customHeight="1">
      <c r="B29" s="2934"/>
      <c r="C29" s="778">
        <v>9</v>
      </c>
      <c r="D29" s="1189" t="s">
        <v>478</v>
      </c>
      <c r="E29" s="2118"/>
      <c r="F29" s="2119"/>
      <c r="G29" s="2118"/>
      <c r="H29" s="926"/>
      <c r="I29" s="822"/>
      <c r="J29" s="820"/>
      <c r="K29" s="805">
        <f t="shared" si="12"/>
        <v>0</v>
      </c>
      <c r="L29" s="806">
        <f t="shared" si="13"/>
        <v>0</v>
      </c>
      <c r="M29" s="893">
        <f t="shared" si="11"/>
        <v>0</v>
      </c>
      <c r="N29" s="1241"/>
      <c r="O29" s="1234"/>
    </row>
    <row r="30" spans="2:15" s="1225" customFormat="1" ht="14.1" customHeight="1">
      <c r="B30" s="2934"/>
      <c r="C30" s="778">
        <v>10</v>
      </c>
      <c r="D30" s="1189" t="s">
        <v>665</v>
      </c>
      <c r="E30" s="2118"/>
      <c r="F30" s="2119"/>
      <c r="G30" s="2118"/>
      <c r="H30" s="926"/>
      <c r="I30" s="822"/>
      <c r="J30" s="820"/>
      <c r="K30" s="805">
        <f t="shared" si="12"/>
        <v>0</v>
      </c>
      <c r="L30" s="806">
        <f t="shared" si="13"/>
        <v>0</v>
      </c>
      <c r="M30" s="893">
        <f t="shared" si="11"/>
        <v>0</v>
      </c>
      <c r="N30" s="1241"/>
      <c r="O30" s="1234"/>
    </row>
    <row r="31" spans="2:15" s="1225" customFormat="1" ht="14.1" customHeight="1">
      <c r="B31" s="2934"/>
      <c r="C31" s="778">
        <v>11</v>
      </c>
      <c r="D31" s="1189" t="s">
        <v>274</v>
      </c>
      <c r="E31" s="2118"/>
      <c r="F31" s="2119"/>
      <c r="G31" s="2118"/>
      <c r="H31" s="926"/>
      <c r="I31" s="822"/>
      <c r="J31" s="820"/>
      <c r="K31" s="805">
        <f t="shared" si="12"/>
        <v>0</v>
      </c>
      <c r="L31" s="806">
        <f t="shared" si="13"/>
        <v>0</v>
      </c>
      <c r="M31" s="893">
        <f t="shared" si="11"/>
        <v>0</v>
      </c>
      <c r="N31" s="1241"/>
      <c r="O31" s="1234"/>
    </row>
    <row r="32" spans="2:15" s="1225" customFormat="1" ht="14.1" customHeight="1">
      <c r="B32" s="2934"/>
      <c r="C32" s="778">
        <v>12</v>
      </c>
      <c r="D32" s="1189" t="s">
        <v>538</v>
      </c>
      <c r="E32" s="2118"/>
      <c r="F32" s="2119"/>
      <c r="G32" s="2118"/>
      <c r="H32" s="926"/>
      <c r="I32" s="822"/>
      <c r="J32" s="820"/>
      <c r="K32" s="805">
        <f t="shared" si="12"/>
        <v>0</v>
      </c>
      <c r="L32" s="806">
        <f t="shared" si="13"/>
        <v>0</v>
      </c>
      <c r="M32" s="893">
        <f t="shared" si="11"/>
        <v>0</v>
      </c>
      <c r="N32" s="1241"/>
      <c r="O32" s="1234"/>
    </row>
    <row r="33" spans="2:15" s="1225" customFormat="1" ht="14.1" customHeight="1">
      <c r="B33" s="2935"/>
      <c r="C33" s="1326">
        <v>13</v>
      </c>
      <c r="D33" s="1327" t="s">
        <v>529</v>
      </c>
      <c r="E33" s="2120"/>
      <c r="F33" s="2121"/>
      <c r="G33" s="2120"/>
      <c r="H33" s="1101"/>
      <c r="I33" s="922"/>
      <c r="J33" s="887"/>
      <c r="K33" s="808">
        <f>SUM(E33:F33)</f>
        <v>0</v>
      </c>
      <c r="L33" s="809">
        <f>SUM(G33:J33)</f>
        <v>0</v>
      </c>
      <c r="M33" s="897">
        <f t="shared" si="11"/>
        <v>0</v>
      </c>
      <c r="N33" s="1244"/>
      <c r="O33" s="1234"/>
    </row>
    <row r="34" spans="2:15" s="1225" customFormat="1" ht="14.1" customHeight="1">
      <c r="B34" s="2933" t="s">
        <v>733</v>
      </c>
      <c r="C34" s="1328">
        <v>1</v>
      </c>
      <c r="D34" s="1329" t="s">
        <v>62</v>
      </c>
      <c r="E34" s="2116">
        <v>5</v>
      </c>
      <c r="F34" s="2117">
        <v>5</v>
      </c>
      <c r="G34" s="2116">
        <v>4</v>
      </c>
      <c r="H34" s="925">
        <v>4</v>
      </c>
      <c r="I34" s="1271">
        <v>4</v>
      </c>
      <c r="J34" s="816">
        <v>4</v>
      </c>
      <c r="K34" s="811">
        <f>SUM(E34:F34)</f>
        <v>10</v>
      </c>
      <c r="L34" s="812">
        <f>SUM(G34:J34)</f>
        <v>16</v>
      </c>
      <c r="M34" s="896">
        <f t="shared" si="11"/>
        <v>26</v>
      </c>
      <c r="N34" s="1240"/>
      <c r="O34" s="1234"/>
    </row>
    <row r="35" spans="2:15" s="1225" customFormat="1" ht="14.1" customHeight="1">
      <c r="B35" s="2934"/>
      <c r="C35" s="776">
        <v>2</v>
      </c>
      <c r="D35" s="396" t="s">
        <v>677</v>
      </c>
      <c r="E35" s="2122">
        <v>3</v>
      </c>
      <c r="F35" s="2123">
        <v>3</v>
      </c>
      <c r="G35" s="2122">
        <v>3</v>
      </c>
      <c r="H35" s="928">
        <v>3</v>
      </c>
      <c r="I35" s="825">
        <v>3</v>
      </c>
      <c r="J35" s="826">
        <v>3</v>
      </c>
      <c r="K35" s="805">
        <f>SUM(E35:F35)</f>
        <v>6</v>
      </c>
      <c r="L35" s="806">
        <f>SUM(G35:J35)</f>
        <v>12</v>
      </c>
      <c r="M35" s="893">
        <f t="shared" si="11"/>
        <v>18</v>
      </c>
      <c r="N35" s="1242"/>
      <c r="O35" s="1234"/>
    </row>
    <row r="36" spans="2:15" s="1225" customFormat="1" ht="14.1" customHeight="1">
      <c r="B36" s="2934"/>
      <c r="C36" s="777">
        <v>3</v>
      </c>
      <c r="D36" s="396" t="s">
        <v>678</v>
      </c>
      <c r="E36" s="2122">
        <v>2</v>
      </c>
      <c r="F36" s="2123">
        <v>2</v>
      </c>
      <c r="G36" s="2122">
        <v>2</v>
      </c>
      <c r="H36" s="928">
        <v>2</v>
      </c>
      <c r="I36" s="825">
        <v>2</v>
      </c>
      <c r="J36" s="826">
        <v>2</v>
      </c>
      <c r="K36" s="805">
        <f t="shared" ref="K36:K50" si="14">SUM(E36:F36)</f>
        <v>4</v>
      </c>
      <c r="L36" s="806">
        <f t="shared" ref="L36:L50" si="15">SUM(G36:J36)</f>
        <v>8</v>
      </c>
      <c r="M36" s="893">
        <f t="shared" si="11"/>
        <v>12</v>
      </c>
      <c r="N36" s="1242"/>
      <c r="O36" s="1234"/>
    </row>
    <row r="37" spans="2:15" s="1225" customFormat="1" ht="14.1" customHeight="1">
      <c r="B37" s="2934"/>
      <c r="C37" s="776">
        <v>4</v>
      </c>
      <c r="D37" s="398" t="s">
        <v>328</v>
      </c>
      <c r="E37" s="2122">
        <v>1</v>
      </c>
      <c r="F37" s="2124"/>
      <c r="G37" s="2125"/>
      <c r="H37" s="1588"/>
      <c r="I37" s="1230"/>
      <c r="J37" s="1231"/>
      <c r="K37" s="805">
        <f t="shared" ref="K37:K38" si="16">SUM(E37:F37)</f>
        <v>1</v>
      </c>
      <c r="L37" s="806">
        <f t="shared" si="15"/>
        <v>0</v>
      </c>
      <c r="M37" s="893">
        <f t="shared" si="11"/>
        <v>1</v>
      </c>
      <c r="N37" s="1242"/>
      <c r="O37" s="1234"/>
    </row>
    <row r="38" spans="2:15" s="1225" customFormat="1" ht="14.1" customHeight="1">
      <c r="B38" s="2934"/>
      <c r="C38" s="777">
        <v>5</v>
      </c>
      <c r="D38" s="398" t="s">
        <v>1013</v>
      </c>
      <c r="E38" s="2125"/>
      <c r="F38" s="2124"/>
      <c r="G38" s="2122">
        <v>1</v>
      </c>
      <c r="H38" s="928"/>
      <c r="I38" s="825"/>
      <c r="J38" s="826"/>
      <c r="K38" s="805">
        <f t="shared" si="16"/>
        <v>0</v>
      </c>
      <c r="L38" s="806">
        <f t="shared" si="15"/>
        <v>1</v>
      </c>
      <c r="M38" s="893">
        <f t="shared" si="11"/>
        <v>1</v>
      </c>
      <c r="N38" s="1242"/>
      <c r="O38" s="1234"/>
    </row>
    <row r="39" spans="2:15" s="1225" customFormat="1" ht="14.1" customHeight="1">
      <c r="B39" s="2934"/>
      <c r="C39" s="776">
        <v>6</v>
      </c>
      <c r="D39" s="398" t="s">
        <v>60</v>
      </c>
      <c r="E39" s="2122">
        <v>2</v>
      </c>
      <c r="F39" s="2123">
        <v>2</v>
      </c>
      <c r="G39" s="2122">
        <v>2</v>
      </c>
      <c r="H39" s="928">
        <v>2</v>
      </c>
      <c r="I39" s="825">
        <v>2</v>
      </c>
      <c r="J39" s="826">
        <v>2</v>
      </c>
      <c r="K39" s="805">
        <f t="shared" si="14"/>
        <v>4</v>
      </c>
      <c r="L39" s="806">
        <f t="shared" si="15"/>
        <v>8</v>
      </c>
      <c r="M39" s="893">
        <f t="shared" si="11"/>
        <v>12</v>
      </c>
      <c r="N39" s="1242"/>
      <c r="O39" s="1234"/>
    </row>
    <row r="40" spans="2:15" s="1225" customFormat="1" ht="14.1" customHeight="1">
      <c r="B40" s="2934"/>
      <c r="C40" s="777">
        <v>7</v>
      </c>
      <c r="D40" s="1100" t="s">
        <v>66</v>
      </c>
      <c r="E40" s="2122">
        <v>1</v>
      </c>
      <c r="F40" s="2123">
        <v>1</v>
      </c>
      <c r="G40" s="2122">
        <v>1</v>
      </c>
      <c r="H40" s="928">
        <v>1</v>
      </c>
      <c r="I40" s="825"/>
      <c r="J40" s="826"/>
      <c r="K40" s="805">
        <f t="shared" si="14"/>
        <v>2</v>
      </c>
      <c r="L40" s="806">
        <f t="shared" si="15"/>
        <v>2</v>
      </c>
      <c r="M40" s="893">
        <f t="shared" si="11"/>
        <v>4</v>
      </c>
      <c r="N40" s="1242"/>
      <c r="O40" s="1234"/>
    </row>
    <row r="41" spans="2:15" s="1225" customFormat="1" ht="14.1" customHeight="1">
      <c r="B41" s="2934"/>
      <c r="C41" s="776">
        <v>8</v>
      </c>
      <c r="D41" s="885" t="s">
        <v>59</v>
      </c>
      <c r="E41" s="2122">
        <v>4</v>
      </c>
      <c r="F41" s="2123">
        <v>4</v>
      </c>
      <c r="G41" s="2122">
        <v>3</v>
      </c>
      <c r="H41" s="928">
        <v>4</v>
      </c>
      <c r="I41" s="825">
        <v>3</v>
      </c>
      <c r="J41" s="826">
        <v>4</v>
      </c>
      <c r="K41" s="805">
        <f t="shared" si="14"/>
        <v>8</v>
      </c>
      <c r="L41" s="806">
        <f t="shared" si="15"/>
        <v>14</v>
      </c>
      <c r="M41" s="893">
        <f t="shared" si="11"/>
        <v>22</v>
      </c>
      <c r="N41" s="1242"/>
      <c r="O41" s="1234"/>
    </row>
    <row r="42" spans="2:15" s="1225" customFormat="1" ht="14.1" customHeight="1">
      <c r="B42" s="2934"/>
      <c r="C42" s="777">
        <v>9</v>
      </c>
      <c r="D42" s="398" t="s">
        <v>473</v>
      </c>
      <c r="E42" s="2122">
        <v>2</v>
      </c>
      <c r="F42" s="2123">
        <v>2</v>
      </c>
      <c r="G42" s="2122">
        <v>2</v>
      </c>
      <c r="H42" s="928">
        <v>1</v>
      </c>
      <c r="I42" s="825">
        <v>1</v>
      </c>
      <c r="J42" s="826"/>
      <c r="K42" s="805">
        <f t="shared" si="14"/>
        <v>4</v>
      </c>
      <c r="L42" s="806">
        <f t="shared" si="15"/>
        <v>4</v>
      </c>
      <c r="M42" s="893">
        <f t="shared" si="11"/>
        <v>8</v>
      </c>
      <c r="N42" s="1242"/>
      <c r="O42" s="1234"/>
    </row>
    <row r="43" spans="2:15" s="1225" customFormat="1" ht="14.1" customHeight="1">
      <c r="B43" s="2934"/>
      <c r="C43" s="776">
        <v>10</v>
      </c>
      <c r="D43" s="398" t="s">
        <v>67</v>
      </c>
      <c r="E43" s="2122">
        <v>2</v>
      </c>
      <c r="F43" s="2123">
        <v>2</v>
      </c>
      <c r="G43" s="2122">
        <v>2</v>
      </c>
      <c r="H43" s="928">
        <v>1</v>
      </c>
      <c r="I43" s="825">
        <v>1</v>
      </c>
      <c r="J43" s="826"/>
      <c r="K43" s="805">
        <f t="shared" si="14"/>
        <v>4</v>
      </c>
      <c r="L43" s="806">
        <f t="shared" si="15"/>
        <v>4</v>
      </c>
      <c r="M43" s="893">
        <f t="shared" si="11"/>
        <v>8</v>
      </c>
      <c r="N43" s="1242"/>
      <c r="O43" s="1234"/>
    </row>
    <row r="44" spans="2:15" s="1225" customFormat="1" ht="14.1" customHeight="1">
      <c r="B44" s="2934"/>
      <c r="C44" s="777">
        <v>11</v>
      </c>
      <c r="D44" s="398" t="s">
        <v>61</v>
      </c>
      <c r="E44" s="2122">
        <v>2</v>
      </c>
      <c r="F44" s="2123">
        <v>1</v>
      </c>
      <c r="G44" s="2122">
        <v>2</v>
      </c>
      <c r="H44" s="928">
        <v>1</v>
      </c>
      <c r="I44" s="825">
        <v>1</v>
      </c>
      <c r="J44" s="826"/>
      <c r="K44" s="805">
        <f t="shared" si="14"/>
        <v>3</v>
      </c>
      <c r="L44" s="806">
        <f t="shared" si="15"/>
        <v>4</v>
      </c>
      <c r="M44" s="893">
        <f t="shared" si="11"/>
        <v>7</v>
      </c>
      <c r="N44" s="1242"/>
      <c r="O44" s="1234"/>
    </row>
    <row r="45" spans="2:15" s="1225" customFormat="1" ht="14.1" customHeight="1">
      <c r="B45" s="2934"/>
      <c r="C45" s="776">
        <v>12</v>
      </c>
      <c r="D45" s="398" t="s">
        <v>143</v>
      </c>
      <c r="E45" s="2122">
        <v>1</v>
      </c>
      <c r="F45" s="2123">
        <v>2</v>
      </c>
      <c r="G45" s="2122">
        <v>2</v>
      </c>
      <c r="H45" s="928">
        <v>1</v>
      </c>
      <c r="I45" s="825">
        <v>1</v>
      </c>
      <c r="J45" s="826"/>
      <c r="K45" s="805">
        <f t="shared" si="14"/>
        <v>3</v>
      </c>
      <c r="L45" s="806">
        <f t="shared" si="15"/>
        <v>4</v>
      </c>
      <c r="M45" s="893">
        <f t="shared" si="11"/>
        <v>7</v>
      </c>
      <c r="N45" s="1242"/>
      <c r="O45" s="1234"/>
    </row>
    <row r="46" spans="2:15" s="1225" customFormat="1" ht="14.1" customHeight="1">
      <c r="B46" s="2934"/>
      <c r="C46" s="777">
        <v>13</v>
      </c>
      <c r="D46" s="398" t="s">
        <v>116</v>
      </c>
      <c r="E46" s="2122"/>
      <c r="F46" s="2123">
        <v>1</v>
      </c>
      <c r="G46" s="2122">
        <v>1</v>
      </c>
      <c r="H46" s="928"/>
      <c r="I46" s="825"/>
      <c r="J46" s="826"/>
      <c r="K46" s="805">
        <f t="shared" si="14"/>
        <v>1</v>
      </c>
      <c r="L46" s="806">
        <f t="shared" si="15"/>
        <v>1</v>
      </c>
      <c r="M46" s="893">
        <f t="shared" si="11"/>
        <v>2</v>
      </c>
      <c r="N46" s="1242"/>
      <c r="O46" s="1234"/>
    </row>
    <row r="47" spans="2:15" s="1225" customFormat="1" ht="14.1" customHeight="1">
      <c r="B47" s="2934"/>
      <c r="C47" s="776">
        <v>14</v>
      </c>
      <c r="D47" s="398" t="s">
        <v>64</v>
      </c>
      <c r="E47" s="2122">
        <v>4</v>
      </c>
      <c r="F47" s="2123">
        <v>4</v>
      </c>
      <c r="G47" s="2122">
        <v>3</v>
      </c>
      <c r="H47" s="928">
        <v>3</v>
      </c>
      <c r="I47" s="825">
        <v>3</v>
      </c>
      <c r="J47" s="826">
        <v>3</v>
      </c>
      <c r="K47" s="805">
        <f t="shared" si="14"/>
        <v>8</v>
      </c>
      <c r="L47" s="806">
        <f t="shared" si="15"/>
        <v>12</v>
      </c>
      <c r="M47" s="893">
        <f t="shared" si="11"/>
        <v>20</v>
      </c>
      <c r="N47" s="1242"/>
      <c r="O47" s="1234"/>
    </row>
    <row r="48" spans="2:15" s="1225" customFormat="1" ht="14.1" customHeight="1">
      <c r="B48" s="2934"/>
      <c r="C48" s="777">
        <v>15</v>
      </c>
      <c r="D48" s="398" t="s">
        <v>140</v>
      </c>
      <c r="E48" s="2122">
        <v>1</v>
      </c>
      <c r="F48" s="2123">
        <v>1</v>
      </c>
      <c r="G48" s="2122">
        <v>1</v>
      </c>
      <c r="H48" s="928">
        <v>1</v>
      </c>
      <c r="I48" s="825">
        <v>1</v>
      </c>
      <c r="J48" s="826"/>
      <c r="K48" s="805">
        <f t="shared" si="14"/>
        <v>2</v>
      </c>
      <c r="L48" s="806">
        <f t="shared" si="15"/>
        <v>3</v>
      </c>
      <c r="M48" s="893">
        <f t="shared" si="11"/>
        <v>5</v>
      </c>
      <c r="N48" s="1242"/>
      <c r="O48" s="1234"/>
    </row>
    <row r="49" spans="2:15" s="1225" customFormat="1" ht="14.1" customHeight="1">
      <c r="B49" s="2934"/>
      <c r="C49" s="776">
        <v>16</v>
      </c>
      <c r="D49" s="1100" t="s">
        <v>65</v>
      </c>
      <c r="E49" s="2125"/>
      <c r="F49" s="2124"/>
      <c r="G49" s="2122">
        <v>1</v>
      </c>
      <c r="H49" s="928">
        <v>1</v>
      </c>
      <c r="I49" s="825"/>
      <c r="J49" s="826"/>
      <c r="K49" s="805">
        <f t="shared" si="14"/>
        <v>0</v>
      </c>
      <c r="L49" s="806">
        <f t="shared" si="15"/>
        <v>2</v>
      </c>
      <c r="M49" s="893">
        <f t="shared" si="11"/>
        <v>2</v>
      </c>
      <c r="N49" s="1242"/>
      <c r="O49" s="1234"/>
    </row>
    <row r="50" spans="2:15" s="1225" customFormat="1" ht="14.1" customHeight="1">
      <c r="B50" s="2934"/>
      <c r="C50" s="783">
        <v>17</v>
      </c>
      <c r="D50" s="886" t="s">
        <v>556</v>
      </c>
      <c r="E50" s="2120">
        <v>1</v>
      </c>
      <c r="F50" s="2121">
        <v>1</v>
      </c>
      <c r="G50" s="2120">
        <v>1</v>
      </c>
      <c r="H50" s="1101">
        <v>1</v>
      </c>
      <c r="I50" s="922">
        <v>1</v>
      </c>
      <c r="J50" s="887">
        <v>1</v>
      </c>
      <c r="K50" s="808">
        <f t="shared" si="14"/>
        <v>2</v>
      </c>
      <c r="L50" s="809">
        <f t="shared" si="15"/>
        <v>4</v>
      </c>
      <c r="M50" s="897">
        <f t="shared" si="11"/>
        <v>6</v>
      </c>
      <c r="N50" s="1244"/>
      <c r="O50" s="1234"/>
    </row>
    <row r="51" spans="2:15" s="1225" customFormat="1" ht="19.350000000000001" customHeight="1" thickBot="1">
      <c r="B51" s="2934"/>
      <c r="C51" s="1331" t="s">
        <v>739</v>
      </c>
      <c r="D51" s="1332"/>
      <c r="E51" s="2126"/>
      <c r="F51" s="2127"/>
      <c r="G51" s="2126">
        <v>3</v>
      </c>
      <c r="H51" s="927">
        <v>3</v>
      </c>
      <c r="I51" s="912">
        <v>4</v>
      </c>
      <c r="J51" s="912">
        <v>4</v>
      </c>
      <c r="K51" s="1405">
        <f>SUM(E51:G51)</f>
        <v>3</v>
      </c>
      <c r="L51" s="810">
        <f>SUM(H51:J51)</f>
        <v>11</v>
      </c>
      <c r="M51" s="1407">
        <f>SUM(K51:L51)</f>
        <v>14</v>
      </c>
      <c r="N51" s="1243"/>
      <c r="O51" s="1234"/>
    </row>
    <row r="52" spans="2:15" s="1236" customFormat="1" ht="19.5" customHeight="1" thickTop="1">
      <c r="B52" s="1387"/>
      <c r="C52" s="1388" t="s">
        <v>709</v>
      </c>
      <c r="D52" s="1389"/>
      <c r="E52" s="1390">
        <f t="shared" ref="E52:M52" si="17">SUM(E53:E58)</f>
        <v>0</v>
      </c>
      <c r="F52" s="1390">
        <f t="shared" si="17"/>
        <v>0</v>
      </c>
      <c r="G52" s="1390">
        <f t="shared" si="17"/>
        <v>0</v>
      </c>
      <c r="H52" s="1390">
        <f t="shared" si="17"/>
        <v>0</v>
      </c>
      <c r="I52" s="1390">
        <f t="shared" si="17"/>
        <v>0</v>
      </c>
      <c r="J52" s="1551">
        <f t="shared" si="17"/>
        <v>0</v>
      </c>
      <c r="K52" s="1552">
        <f t="shared" si="17"/>
        <v>0</v>
      </c>
      <c r="L52" s="1552">
        <f>SUM(L53:L58)</f>
        <v>0</v>
      </c>
      <c r="M52" s="1553">
        <f t="shared" si="17"/>
        <v>0</v>
      </c>
      <c r="N52" s="1391"/>
      <c r="O52" s="1234"/>
    </row>
    <row r="53" spans="2:15" s="1236" customFormat="1" ht="14.1" customHeight="1">
      <c r="B53" s="789"/>
      <c r="C53" s="1184">
        <v>1</v>
      </c>
      <c r="D53" s="794"/>
      <c r="E53" s="2118"/>
      <c r="F53" s="2119"/>
      <c r="G53" s="2118"/>
      <c r="H53" s="926"/>
      <c r="I53" s="822"/>
      <c r="J53" s="820"/>
      <c r="K53" s="807">
        <f>SUM(E53:F53)</f>
        <v>0</v>
      </c>
      <c r="L53" s="851">
        <f>SUM(G53:J53)</f>
        <v>0</v>
      </c>
      <c r="M53" s="894">
        <f t="shared" ref="M53:M68" si="18">SUM(K53:L53)</f>
        <v>0</v>
      </c>
      <c r="N53" s="861"/>
      <c r="O53" s="1234"/>
    </row>
    <row r="54" spans="2:15" s="1236" customFormat="1" ht="14.1" customHeight="1">
      <c r="B54" s="789"/>
      <c r="C54" s="1184">
        <v>2</v>
      </c>
      <c r="D54" s="794"/>
      <c r="E54" s="2118"/>
      <c r="F54" s="2119"/>
      <c r="G54" s="2118"/>
      <c r="H54" s="926"/>
      <c r="I54" s="822"/>
      <c r="J54" s="820"/>
      <c r="K54" s="805">
        <f>SUM(E54:F54)</f>
        <v>0</v>
      </c>
      <c r="L54" s="806">
        <f>SUM(G54:J54)</f>
        <v>0</v>
      </c>
      <c r="M54" s="893">
        <f t="shared" si="18"/>
        <v>0</v>
      </c>
      <c r="N54" s="861"/>
      <c r="O54" s="1234"/>
    </row>
    <row r="55" spans="2:15" s="1236" customFormat="1" ht="14.1" customHeight="1">
      <c r="B55" s="789"/>
      <c r="C55" s="1184">
        <v>3</v>
      </c>
      <c r="D55" s="794"/>
      <c r="E55" s="2118"/>
      <c r="F55" s="2119"/>
      <c r="G55" s="2118"/>
      <c r="H55" s="926"/>
      <c r="I55" s="822"/>
      <c r="J55" s="820"/>
      <c r="K55" s="805">
        <f t="shared" ref="K55:K57" si="19">SUM(E55:F55)</f>
        <v>0</v>
      </c>
      <c r="L55" s="806">
        <f t="shared" ref="L55:L57" si="20">SUM(G55:J55)</f>
        <v>0</v>
      </c>
      <c r="M55" s="893">
        <f t="shared" si="18"/>
        <v>0</v>
      </c>
      <c r="N55" s="861"/>
      <c r="O55" s="1234"/>
    </row>
    <row r="56" spans="2:15" s="1236" customFormat="1" ht="14.1" customHeight="1">
      <c r="B56" s="780"/>
      <c r="C56" s="778">
        <v>4</v>
      </c>
      <c r="D56" s="795"/>
      <c r="E56" s="2122"/>
      <c r="F56" s="2123"/>
      <c r="G56" s="2122"/>
      <c r="H56" s="928"/>
      <c r="I56" s="825"/>
      <c r="J56" s="826"/>
      <c r="K56" s="805">
        <f t="shared" si="19"/>
        <v>0</v>
      </c>
      <c r="L56" s="806">
        <f t="shared" si="20"/>
        <v>0</v>
      </c>
      <c r="M56" s="893">
        <f t="shared" si="18"/>
        <v>0</v>
      </c>
      <c r="N56" s="231"/>
      <c r="O56" s="1234"/>
    </row>
    <row r="57" spans="2:15" s="1236" customFormat="1" ht="14.1" customHeight="1">
      <c r="B57" s="780"/>
      <c r="C57" s="778">
        <v>5</v>
      </c>
      <c r="D57" s="795"/>
      <c r="E57" s="2122"/>
      <c r="F57" s="2123"/>
      <c r="G57" s="2122"/>
      <c r="H57" s="928"/>
      <c r="I57" s="825"/>
      <c r="J57" s="826"/>
      <c r="K57" s="805">
        <f t="shared" si="19"/>
        <v>0</v>
      </c>
      <c r="L57" s="806">
        <f t="shared" si="20"/>
        <v>0</v>
      </c>
      <c r="M57" s="893">
        <f t="shared" si="18"/>
        <v>0</v>
      </c>
      <c r="N57" s="231"/>
      <c r="O57" s="1234"/>
    </row>
    <row r="58" spans="2:15" s="1236" customFormat="1" ht="14.1" customHeight="1" thickBot="1">
      <c r="B58" s="910"/>
      <c r="C58" s="1185">
        <v>6</v>
      </c>
      <c r="D58" s="1186"/>
      <c r="E58" s="2128"/>
      <c r="F58" s="2129"/>
      <c r="G58" s="2128"/>
      <c r="H58" s="1143"/>
      <c r="I58" s="1112"/>
      <c r="J58" s="852"/>
      <c r="K58" s="848">
        <f>SUM(E58:F58)</f>
        <v>0</v>
      </c>
      <c r="L58" s="849">
        <f>SUM(G58:J58)</f>
        <v>0</v>
      </c>
      <c r="M58" s="899">
        <f t="shared" si="18"/>
        <v>0</v>
      </c>
      <c r="N58" s="1167"/>
      <c r="O58" s="1234"/>
    </row>
    <row r="59" spans="2:15" s="1236" customFormat="1" ht="19.350000000000001" customHeight="1" thickTop="1">
      <c r="B59" s="1392"/>
      <c r="C59" s="1393" t="s">
        <v>554</v>
      </c>
      <c r="D59" s="1392"/>
      <c r="E59" s="1394">
        <f t="shared" ref="E59:M59" si="21">SUM(E60:E64)</f>
        <v>0</v>
      </c>
      <c r="F59" s="1395">
        <f t="shared" si="21"/>
        <v>0</v>
      </c>
      <c r="G59" s="1394">
        <f t="shared" si="21"/>
        <v>0</v>
      </c>
      <c r="H59" s="1396">
        <f t="shared" si="21"/>
        <v>0</v>
      </c>
      <c r="I59" s="1394">
        <f t="shared" si="21"/>
        <v>0</v>
      </c>
      <c r="J59" s="1394">
        <f t="shared" si="21"/>
        <v>0</v>
      </c>
      <c r="K59" s="1552">
        <f t="shared" si="21"/>
        <v>0</v>
      </c>
      <c r="L59" s="1552">
        <f t="shared" si="21"/>
        <v>0</v>
      </c>
      <c r="M59" s="1552">
        <f t="shared" si="21"/>
        <v>0</v>
      </c>
      <c r="N59" s="1398"/>
      <c r="O59" s="1234"/>
    </row>
    <row r="60" spans="2:15" s="1236" customFormat="1" ht="14.1" customHeight="1">
      <c r="B60" s="789"/>
      <c r="C60" s="1184">
        <v>1</v>
      </c>
      <c r="D60" s="794"/>
      <c r="E60" s="2118"/>
      <c r="F60" s="2119"/>
      <c r="G60" s="2118"/>
      <c r="H60" s="926"/>
      <c r="I60" s="822"/>
      <c r="J60" s="820"/>
      <c r="K60" s="807">
        <f>SUM(E60:F60)</f>
        <v>0</v>
      </c>
      <c r="L60" s="851">
        <f>SUM(G60:J60)</f>
        <v>0</v>
      </c>
      <c r="M60" s="894">
        <f t="shared" si="18"/>
        <v>0</v>
      </c>
      <c r="N60" s="861"/>
      <c r="O60" s="1234"/>
    </row>
    <row r="61" spans="2:15" s="1236" customFormat="1" ht="14.1" customHeight="1">
      <c r="B61" s="780"/>
      <c r="C61" s="778">
        <v>2</v>
      </c>
      <c r="D61" s="794"/>
      <c r="E61" s="2122"/>
      <c r="F61" s="2123"/>
      <c r="G61" s="2122"/>
      <c r="H61" s="928"/>
      <c r="I61" s="825"/>
      <c r="J61" s="826"/>
      <c r="K61" s="805">
        <f>SUM(E61:F61)</f>
        <v>0</v>
      </c>
      <c r="L61" s="806">
        <f>SUM(G61:J61)</f>
        <v>0</v>
      </c>
      <c r="M61" s="893">
        <f t="shared" si="18"/>
        <v>0</v>
      </c>
      <c r="N61" s="231"/>
      <c r="O61" s="1234"/>
    </row>
    <row r="62" spans="2:15" s="1236" customFormat="1" ht="14.1" customHeight="1">
      <c r="B62" s="1300"/>
      <c r="C62" s="778">
        <v>3</v>
      </c>
      <c r="D62" s="795"/>
      <c r="E62" s="2122"/>
      <c r="F62" s="2123"/>
      <c r="G62" s="2122"/>
      <c r="H62" s="928"/>
      <c r="I62" s="825"/>
      <c r="J62" s="826"/>
      <c r="K62" s="805">
        <f t="shared" ref="K62:K63" si="22">SUM(E62:F62)</f>
        <v>0</v>
      </c>
      <c r="L62" s="806">
        <f t="shared" ref="L62:L63" si="23">SUM(G62:J62)</f>
        <v>0</v>
      </c>
      <c r="M62" s="893">
        <f t="shared" si="18"/>
        <v>0</v>
      </c>
      <c r="N62" s="231"/>
      <c r="O62" s="1234"/>
    </row>
    <row r="63" spans="2:15" s="1236" customFormat="1" ht="14.1" customHeight="1">
      <c r="B63" s="780"/>
      <c r="C63" s="778">
        <v>4</v>
      </c>
      <c r="D63" s="795"/>
      <c r="E63" s="2122"/>
      <c r="F63" s="2123"/>
      <c r="G63" s="2122"/>
      <c r="H63" s="928"/>
      <c r="I63" s="825"/>
      <c r="J63" s="826"/>
      <c r="K63" s="805">
        <f t="shared" si="22"/>
        <v>0</v>
      </c>
      <c r="L63" s="806">
        <f t="shared" si="23"/>
        <v>0</v>
      </c>
      <c r="M63" s="893">
        <f t="shared" si="18"/>
        <v>0</v>
      </c>
      <c r="N63" s="231"/>
      <c r="O63" s="1234"/>
    </row>
    <row r="64" spans="2:15" s="1236" customFormat="1" ht="14.1" customHeight="1" thickBot="1">
      <c r="B64" s="1338"/>
      <c r="C64" s="1339">
        <v>5</v>
      </c>
      <c r="D64" s="1340"/>
      <c r="E64" s="2130"/>
      <c r="F64" s="2131"/>
      <c r="G64" s="2130"/>
      <c r="H64" s="1343"/>
      <c r="I64" s="1344"/>
      <c r="J64" s="1342"/>
      <c r="K64" s="1345">
        <f>SUM(E64:F64)</f>
        <v>0</v>
      </c>
      <c r="L64" s="1346">
        <f>SUM(G64:J64)</f>
        <v>0</v>
      </c>
      <c r="M64" s="1347">
        <f t="shared" si="18"/>
        <v>0</v>
      </c>
      <c r="N64" s="1350"/>
      <c r="O64" s="1234"/>
    </row>
    <row r="65" spans="2:14" s="1236" customFormat="1" ht="14.1" customHeight="1" thickTop="1">
      <c r="B65" s="1335"/>
      <c r="C65" s="1336" t="s">
        <v>735</v>
      </c>
      <c r="D65" s="1336"/>
      <c r="E65" s="2132"/>
      <c r="F65" s="2132"/>
      <c r="G65" s="2132"/>
      <c r="H65" s="1833"/>
      <c r="I65" s="1833"/>
      <c r="J65" s="1833"/>
      <c r="K65" s="807">
        <f>SUM(E65:F65)</f>
        <v>0</v>
      </c>
      <c r="L65" s="851">
        <f>SUM(G65:J65)</f>
        <v>0</v>
      </c>
      <c r="M65" s="894">
        <f t="shared" si="18"/>
        <v>0</v>
      </c>
      <c r="N65" s="1337"/>
    </row>
    <row r="66" spans="2:14" s="1236" customFormat="1" ht="14.1" customHeight="1">
      <c r="B66" s="1313"/>
      <c r="C66" s="1301" t="s">
        <v>167</v>
      </c>
      <c r="D66" s="1301"/>
      <c r="E66" s="2133"/>
      <c r="F66" s="2133"/>
      <c r="G66" s="2133"/>
      <c r="H66" s="1834"/>
      <c r="I66" s="1834"/>
      <c r="J66" s="1834"/>
      <c r="K66" s="805">
        <f>SUM(E66:F66)</f>
        <v>0</v>
      </c>
      <c r="L66" s="806">
        <f>SUM(G66:J66)</f>
        <v>0</v>
      </c>
      <c r="M66" s="893">
        <f t="shared" si="18"/>
        <v>0</v>
      </c>
      <c r="N66" s="1303"/>
    </row>
    <row r="67" spans="2:14" s="1236" customFormat="1" ht="14.1" customHeight="1">
      <c r="B67" s="1313"/>
      <c r="C67" s="1301" t="s">
        <v>737</v>
      </c>
      <c r="D67" s="1301"/>
      <c r="E67" s="2133"/>
      <c r="F67" s="2133"/>
      <c r="G67" s="2133"/>
      <c r="H67" s="1834"/>
      <c r="I67" s="1834"/>
      <c r="J67" s="1834"/>
      <c r="K67" s="805">
        <f t="shared" ref="K67" si="24">SUM(E67:F67)</f>
        <v>0</v>
      </c>
      <c r="L67" s="806">
        <f t="shared" ref="L67" si="25">SUM(G67:J67)</f>
        <v>0</v>
      </c>
      <c r="M67" s="893">
        <f t="shared" si="18"/>
        <v>0</v>
      </c>
      <c r="N67" s="1303"/>
    </row>
    <row r="68" spans="2:14" s="1236" customFormat="1" ht="14.1" customHeight="1" thickBot="1">
      <c r="B68" s="1314"/>
      <c r="C68" s="1307" t="s">
        <v>736</v>
      </c>
      <c r="D68" s="1302"/>
      <c r="E68" s="2134"/>
      <c r="F68" s="2134"/>
      <c r="G68" s="2134"/>
      <c r="H68" s="1304"/>
      <c r="I68" s="1304"/>
      <c r="J68" s="1305"/>
      <c r="K68" s="813">
        <f>SUM(E68:F68)</f>
        <v>0</v>
      </c>
      <c r="L68" s="814">
        <f>SUM(G68:J68)</f>
        <v>0</v>
      </c>
      <c r="M68" s="898">
        <f t="shared" si="18"/>
        <v>0</v>
      </c>
      <c r="N68" s="1306"/>
    </row>
    <row r="69" spans="2:14" ht="15" customHeight="1">
      <c r="C69" s="1414" t="s">
        <v>657</v>
      </c>
      <c r="D69" s="1520" t="s">
        <v>679</v>
      </c>
      <c r="E69" s="1411"/>
      <c r="F69" s="1411"/>
      <c r="G69" s="1411"/>
      <c r="H69" s="1411"/>
      <c r="I69" s="1411"/>
      <c r="J69" s="1411"/>
      <c r="K69" s="1411"/>
      <c r="L69" s="1411"/>
      <c r="M69" s="1411"/>
    </row>
    <row r="70" spans="2:14" ht="15.75">
      <c r="C70" s="1415" t="s">
        <v>686</v>
      </c>
      <c r="D70" s="1519" t="s">
        <v>689</v>
      </c>
      <c r="E70" s="1485"/>
      <c r="F70" s="1485"/>
      <c r="G70" s="1485"/>
      <c r="H70" s="1485"/>
      <c r="I70" s="1485"/>
      <c r="J70" s="1485"/>
      <c r="K70" s="1485"/>
      <c r="L70" s="1485"/>
      <c r="M70" s="1486"/>
    </row>
    <row r="71" spans="2:14">
      <c r="D71" s="4"/>
      <c r="E71" s="6"/>
      <c r="F71" s="6"/>
      <c r="G71" s="6"/>
      <c r="H71" s="4"/>
      <c r="I71" s="4"/>
      <c r="J71" s="5"/>
      <c r="K71" s="5"/>
      <c r="L71" s="5"/>
      <c r="M71" s="4"/>
    </row>
    <row r="72" spans="2:14">
      <c r="D72" s="8"/>
      <c r="E72" s="8"/>
      <c r="F72" s="8"/>
      <c r="G72" s="8"/>
      <c r="H72" s="8"/>
      <c r="I72" s="8"/>
      <c r="J72" s="8"/>
      <c r="K72" s="8"/>
      <c r="L72" s="8"/>
      <c r="M72" s="8"/>
    </row>
  </sheetData>
  <sheetProtection algorithmName="SHA-512" hashValue="z7Pw5ZBKp4jGvqT38as9sXLdCrHJh9VLJUy3Uh5SpNK9AFYqx2+rmHQyYZLhsu8pKavZyt4G/CIptvT416IIoQ==" saltValue="qLgfmE2RUsBFW4+VwbivKw==" spinCount="100000" sheet="1" objects="1" scenarios="1" formatRows="0"/>
  <mergeCells count="17">
    <mergeCell ref="N13:N19"/>
    <mergeCell ref="B21:B33"/>
    <mergeCell ref="B34:B51"/>
    <mergeCell ref="N6:N12"/>
    <mergeCell ref="E7:J7"/>
    <mergeCell ref="K8:K12"/>
    <mergeCell ref="L8:L12"/>
    <mergeCell ref="E9:F9"/>
    <mergeCell ref="G9:J9"/>
    <mergeCell ref="E10:J10"/>
    <mergeCell ref="D3:L3"/>
    <mergeCell ref="J5:M5"/>
    <mergeCell ref="B6:D12"/>
    <mergeCell ref="E6:J6"/>
    <mergeCell ref="K6:L7"/>
    <mergeCell ref="M6:M12"/>
    <mergeCell ref="E12:J12"/>
  </mergeCells>
  <printOptions horizontalCentered="1"/>
  <pageMargins left="0.74803149606299213" right="0.11811023622047245" top="0.51181102362204722" bottom="0.70866141732283472" header="0.51181102362204722" footer="0.51181102362204722"/>
  <pageSetup paperSize="9" scale="72" orientation="portrait" horizontalDpi="4294967293" verticalDpi="4294967293" r:id="rId1"/>
  <headerFooter alignWithMargins="0">
    <oddFooter>&amp;L&amp;7CEA - arkusz organizacyjny na rok szkolny 2022/2023    nr teczki: &amp;F</oddFooter>
  </headerFooter>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2800-000000000000}">
          <x14:formula1>
            <xm:f>słownik!$A$2:$A$148</xm:f>
          </x14:formula1>
          <xm:sqref>D53:D58 D60:D64</xm:sqref>
        </x14:dataValidation>
      </x14:dataValidations>
    </ext>
  </extLs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Arkusz34">
    <tabColor rgb="FFFF0000"/>
    <pageSetUpPr fitToPage="1"/>
  </sheetPr>
  <dimension ref="B1:O70"/>
  <sheetViews>
    <sheetView showGridLines="0" view="pageBreakPreview" topLeftCell="C25" zoomScale="90" zoomScaleNormal="100" zoomScaleSheetLayoutView="90" workbookViewId="0">
      <selection activeCell="D60" sqref="D60"/>
    </sheetView>
  </sheetViews>
  <sheetFormatPr defaultColWidth="9.28515625" defaultRowHeight="12.75"/>
  <cols>
    <col min="1" max="1" width="2.85546875" style="3" customWidth="1"/>
    <col min="2" max="2" width="6.42578125" style="3" customWidth="1"/>
    <col min="3" max="3" width="4.42578125" style="3" customWidth="1"/>
    <col min="4" max="4" width="44.42578125" style="3" customWidth="1"/>
    <col min="5" max="8" width="7.85546875" style="3" customWidth="1"/>
    <col min="9" max="9" width="10.85546875" style="3" customWidth="1"/>
    <col min="10" max="10" width="12.28515625" style="3" customWidth="1"/>
    <col min="11" max="11" width="5.42578125" style="3" customWidth="1"/>
    <col min="12" max="16384" width="9.28515625" style="3"/>
  </cols>
  <sheetData>
    <row r="1" spans="2:15" ht="32.25" customHeight="1">
      <c r="B1" s="536"/>
      <c r="C1" s="536"/>
      <c r="D1" s="538"/>
      <c r="E1" s="538"/>
      <c r="F1" s="538"/>
      <c r="G1" s="538"/>
      <c r="H1" s="538"/>
      <c r="I1" s="538"/>
      <c r="J1" s="538"/>
    </row>
    <row r="2" spans="2:15" s="1236" customFormat="1" ht="18">
      <c r="B2" s="235"/>
      <c r="C2" s="235"/>
      <c r="D2" s="236" t="str">
        <f>wizyt!C3</f>
        <v>??</v>
      </c>
      <c r="E2" s="237"/>
      <c r="F2" s="237"/>
      <c r="G2" s="237"/>
      <c r="H2" s="237"/>
      <c r="I2" s="237"/>
      <c r="J2" s="1110"/>
    </row>
    <row r="3" spans="2:15" s="1236" customFormat="1" ht="20.25">
      <c r="B3" s="1110"/>
      <c r="C3" s="1110"/>
      <c r="D3" s="2823" t="s">
        <v>112</v>
      </c>
      <c r="E3" s="2823"/>
      <c r="F3" s="2823"/>
      <c r="G3" s="2823"/>
      <c r="H3" s="2823"/>
      <c r="I3" s="295" t="str">
        <f>wizyt!H3</f>
        <v>2022/2023</v>
      </c>
      <c r="J3" s="1110"/>
    </row>
    <row r="4" spans="2:15" s="1236" customFormat="1" ht="18.75" customHeight="1">
      <c r="B4" s="1174" t="s">
        <v>820</v>
      </c>
      <c r="C4" s="241"/>
      <c r="D4" s="1109"/>
      <c r="E4" s="1109" t="s">
        <v>520</v>
      </c>
      <c r="F4" s="1109"/>
      <c r="G4" s="1109"/>
      <c r="I4" s="923"/>
      <c r="J4" s="1110"/>
    </row>
    <row r="5" spans="2:15" s="1236" customFormat="1" ht="27" customHeight="1" thickBot="1">
      <c r="B5" s="2079" t="s">
        <v>805</v>
      </c>
      <c r="C5" s="574"/>
      <c r="D5" s="242"/>
      <c r="E5" s="244"/>
      <c r="F5" s="243"/>
      <c r="G5" s="243"/>
      <c r="H5" s="2956"/>
      <c r="I5" s="2956"/>
      <c r="J5" s="1110"/>
    </row>
    <row r="6" spans="2:15" s="1236" customFormat="1" ht="12.75" customHeight="1">
      <c r="B6" s="2826" t="s">
        <v>226</v>
      </c>
      <c r="C6" s="2957"/>
      <c r="D6" s="2888"/>
      <c r="E6" s="2090"/>
      <c r="F6" s="2090"/>
      <c r="G6" s="2090"/>
      <c r="H6" s="2091"/>
      <c r="I6" s="2966" t="s">
        <v>239</v>
      </c>
      <c r="J6" s="2938" t="s">
        <v>74</v>
      </c>
    </row>
    <row r="7" spans="2:15" s="1236" customFormat="1" ht="12.75" customHeight="1">
      <c r="B7" s="2828"/>
      <c r="C7" s="2890"/>
      <c r="D7" s="2890"/>
      <c r="E7" s="3014" t="s">
        <v>730</v>
      </c>
      <c r="F7" s="3015"/>
      <c r="G7" s="3015"/>
      <c r="H7" s="3016"/>
      <c r="I7" s="2967"/>
      <c r="J7" s="2939"/>
      <c r="O7" s="1299"/>
    </row>
    <row r="8" spans="2:15" s="1236" customFormat="1" ht="12.75" customHeight="1">
      <c r="B8" s="2828"/>
      <c r="C8" s="2890"/>
      <c r="D8" s="2890"/>
      <c r="E8" s="389" t="s">
        <v>4</v>
      </c>
      <c r="F8" s="387" t="s">
        <v>5</v>
      </c>
      <c r="G8" s="387" t="s">
        <v>6</v>
      </c>
      <c r="H8" s="428" t="s">
        <v>8</v>
      </c>
      <c r="I8" s="2967"/>
      <c r="J8" s="2939"/>
    </row>
    <row r="9" spans="2:15" s="1236" customFormat="1" ht="12.75" customHeight="1">
      <c r="B9" s="2828"/>
      <c r="C9" s="2890"/>
      <c r="D9" s="2890"/>
      <c r="E9" s="2990" t="s">
        <v>209</v>
      </c>
      <c r="F9" s="2991"/>
      <c r="G9" s="2991"/>
      <c r="H9" s="2992"/>
      <c r="I9" s="2967"/>
      <c r="J9" s="2939"/>
    </row>
    <row r="10" spans="2:15" s="1236" customFormat="1" ht="12.75" customHeight="1">
      <c r="B10" s="2828"/>
      <c r="C10" s="2890"/>
      <c r="D10" s="2890"/>
      <c r="E10" s="3009" t="s">
        <v>52</v>
      </c>
      <c r="F10" s="2846"/>
      <c r="G10" s="2846"/>
      <c r="H10" s="2949"/>
      <c r="I10" s="2967"/>
      <c r="J10" s="2939"/>
    </row>
    <row r="11" spans="2:15" s="1236" customFormat="1" ht="12.75" customHeight="1">
      <c r="B11" s="2828"/>
      <c r="C11" s="2890"/>
      <c r="D11" s="2890"/>
      <c r="E11" s="1536">
        <f>'kalendarz  A'!$F$30</f>
        <v>24</v>
      </c>
      <c r="F11" s="1536">
        <f>'kalendarz  A'!$F$30</f>
        <v>24</v>
      </c>
      <c r="G11" s="1536">
        <f>'kalendarz  A'!$F$30</f>
        <v>24</v>
      </c>
      <c r="H11" s="1536">
        <f>'kalendarz  A'!$F$31</f>
        <v>9</v>
      </c>
      <c r="I11" s="2967"/>
      <c r="J11" s="2939"/>
    </row>
    <row r="12" spans="2:15" s="1236" customFormat="1" ht="16.5" customHeight="1" thickBot="1">
      <c r="B12" s="2830"/>
      <c r="C12" s="2958"/>
      <c r="D12" s="2892"/>
      <c r="E12" s="2993" t="s">
        <v>53</v>
      </c>
      <c r="F12" s="2951"/>
      <c r="G12" s="2951"/>
      <c r="H12" s="2952"/>
      <c r="I12" s="2968"/>
      <c r="J12" s="2940"/>
    </row>
    <row r="13" spans="2:15" s="1236" customFormat="1" ht="27" customHeight="1" thickBot="1">
      <c r="B13" s="1238"/>
      <c r="C13" s="1239"/>
      <c r="D13" s="1403" t="s">
        <v>210</v>
      </c>
      <c r="E13" s="844">
        <f t="shared" ref="E13:H13" si="0">SUM(E17:E19)+E14</f>
        <v>35</v>
      </c>
      <c r="F13" s="844">
        <f t="shared" si="0"/>
        <v>29</v>
      </c>
      <c r="G13" s="844">
        <f t="shared" si="0"/>
        <v>27</v>
      </c>
      <c r="H13" s="844">
        <f t="shared" si="0"/>
        <v>22</v>
      </c>
      <c r="I13" s="2069">
        <f t="shared" ref="I13:I18" si="1">SUM(E13:H13)</f>
        <v>113</v>
      </c>
      <c r="J13" s="2953"/>
      <c r="K13" s="1234"/>
    </row>
    <row r="14" spans="2:15" s="1236" customFormat="1" ht="14.25" customHeight="1">
      <c r="B14" s="395"/>
      <c r="C14" s="775"/>
      <c r="D14" s="1370" t="s">
        <v>743</v>
      </c>
      <c r="E14" s="1188">
        <f t="shared" ref="E14:H14" si="2">SUM(E15:E16)</f>
        <v>35</v>
      </c>
      <c r="F14" s="1188">
        <f t="shared" si="2"/>
        <v>29</v>
      </c>
      <c r="G14" s="1188">
        <f t="shared" si="2"/>
        <v>27</v>
      </c>
      <c r="H14" s="1188">
        <f t="shared" si="2"/>
        <v>22</v>
      </c>
      <c r="I14" s="892">
        <f t="shared" si="1"/>
        <v>113</v>
      </c>
      <c r="J14" s="2954"/>
      <c r="K14" s="1234"/>
    </row>
    <row r="15" spans="2:15" s="1236" customFormat="1" ht="14.25" customHeight="1">
      <c r="B15" s="395"/>
      <c r="C15" s="775"/>
      <c r="D15" s="1370" t="s">
        <v>680</v>
      </c>
      <c r="E15" s="1188">
        <f>SUM(E21:E32)</f>
        <v>0</v>
      </c>
      <c r="F15" s="1188">
        <f>SUM(F21:F32)</f>
        <v>0</v>
      </c>
      <c r="G15" s="1188">
        <f>SUM(G21:G32)</f>
        <v>0</v>
      </c>
      <c r="H15" s="1188">
        <f>SUM(H21:H32)</f>
        <v>0</v>
      </c>
      <c r="I15" s="892">
        <f t="shared" si="1"/>
        <v>0</v>
      </c>
      <c r="J15" s="2954"/>
      <c r="K15" s="1234"/>
    </row>
    <row r="16" spans="2:15" s="1236" customFormat="1" ht="14.25" customHeight="1">
      <c r="B16" s="395"/>
      <c r="C16" s="775"/>
      <c r="D16" s="1370" t="s">
        <v>681</v>
      </c>
      <c r="E16" s="1188">
        <f>SUM(E33:E49)</f>
        <v>35</v>
      </c>
      <c r="F16" s="1188">
        <f>SUM(F33:F49)</f>
        <v>29</v>
      </c>
      <c r="G16" s="1188">
        <f>SUM(G33:G49)</f>
        <v>27</v>
      </c>
      <c r="H16" s="1188">
        <f>SUM(H33:H49)</f>
        <v>22</v>
      </c>
      <c r="I16" s="892">
        <f t="shared" si="1"/>
        <v>113</v>
      </c>
      <c r="J16" s="2954"/>
      <c r="K16" s="1234"/>
    </row>
    <row r="17" spans="2:11" s="1236" customFormat="1" ht="14.25" customHeight="1">
      <c r="B17" s="395"/>
      <c r="C17" s="775"/>
      <c r="D17" s="1370" t="s">
        <v>710</v>
      </c>
      <c r="E17" s="1188">
        <f>E50</f>
        <v>0</v>
      </c>
      <c r="F17" s="1187">
        <f>F50</f>
        <v>0</v>
      </c>
      <c r="G17" s="1187">
        <f>G50</f>
        <v>0</v>
      </c>
      <c r="H17" s="1227">
        <f>H50</f>
        <v>0</v>
      </c>
      <c r="I17" s="892">
        <f t="shared" si="1"/>
        <v>0</v>
      </c>
      <c r="J17" s="2954"/>
      <c r="K17" s="1234"/>
    </row>
    <row r="18" spans="2:11" s="1236" customFormat="1" ht="14.25" customHeight="1">
      <c r="B18" s="395"/>
      <c r="C18" s="775"/>
      <c r="D18" s="1370" t="s">
        <v>682</v>
      </c>
      <c r="E18" s="1188">
        <f>E57</f>
        <v>0</v>
      </c>
      <c r="F18" s="1187">
        <f>F57</f>
        <v>0</v>
      </c>
      <c r="G18" s="1187">
        <f t="shared" ref="G18:H18" si="3">G57</f>
        <v>0</v>
      </c>
      <c r="H18" s="1187">
        <f t="shared" si="3"/>
        <v>0</v>
      </c>
      <c r="I18" s="892">
        <f t="shared" si="1"/>
        <v>0</v>
      </c>
      <c r="J18" s="2954"/>
      <c r="K18" s="1234"/>
    </row>
    <row r="19" spans="2:11" s="1236" customFormat="1" ht="13.5" customHeight="1" thickBot="1">
      <c r="B19" s="395"/>
      <c r="C19" s="775"/>
      <c r="D19" s="426" t="s">
        <v>738</v>
      </c>
      <c r="E19" s="1188">
        <f>SUM(E63:E66)</f>
        <v>0</v>
      </c>
      <c r="F19" s="1188">
        <f t="shared" ref="F19:H19" si="4">SUM(F63:F66)</f>
        <v>0</v>
      </c>
      <c r="G19" s="1188">
        <f t="shared" si="4"/>
        <v>0</v>
      </c>
      <c r="H19" s="1188">
        <f t="shared" si="4"/>
        <v>0</v>
      </c>
      <c r="I19" s="930">
        <f>SUM(I63:I66)</f>
        <v>0</v>
      </c>
      <c r="J19" s="2955"/>
      <c r="K19" s="1234"/>
    </row>
    <row r="20" spans="2:11" s="1236" customFormat="1" ht="19.5" customHeight="1">
      <c r="B20" s="1382"/>
      <c r="C20" s="1383" t="s">
        <v>658</v>
      </c>
      <c r="D20" s="1383"/>
      <c r="E20" s="1384"/>
      <c r="F20" s="1384"/>
      <c r="G20" s="1384"/>
      <c r="H20" s="1384"/>
      <c r="I20" s="1384"/>
      <c r="J20" s="1386"/>
      <c r="K20" s="1234"/>
    </row>
    <row r="21" spans="2:11" s="1225" customFormat="1" ht="14.1" customHeight="1">
      <c r="B21" s="2933" t="s">
        <v>734</v>
      </c>
      <c r="C21" s="779">
        <v>1</v>
      </c>
      <c r="D21" s="1232" t="s">
        <v>321</v>
      </c>
      <c r="E21" s="817"/>
      <c r="F21" s="925"/>
      <c r="G21" s="1271"/>
      <c r="H21" s="816"/>
      <c r="I21" s="1406">
        <f>SUM(E21:H21)</f>
        <v>0</v>
      </c>
      <c r="J21" s="1240"/>
      <c r="K21" s="1234"/>
    </row>
    <row r="22" spans="2:11" s="1225" customFormat="1" ht="14.1" customHeight="1">
      <c r="B22" s="2934"/>
      <c r="C22" s="778">
        <v>2</v>
      </c>
      <c r="D22" s="1189" t="s">
        <v>712</v>
      </c>
      <c r="E22" s="821"/>
      <c r="F22" s="926"/>
      <c r="G22" s="822"/>
      <c r="H22" s="833"/>
      <c r="I22" s="1406">
        <f t="shared" ref="I22:I49" si="5">SUM(E22:H22)</f>
        <v>0</v>
      </c>
      <c r="J22" s="1241"/>
      <c r="K22" s="1234"/>
    </row>
    <row r="23" spans="2:11" s="1225" customFormat="1" ht="14.1" customHeight="1">
      <c r="B23" s="2934"/>
      <c r="C23" s="778">
        <v>3</v>
      </c>
      <c r="D23" s="1189" t="s">
        <v>659</v>
      </c>
      <c r="E23" s="821"/>
      <c r="F23" s="926"/>
      <c r="G23" s="822"/>
      <c r="H23" s="915"/>
      <c r="I23" s="1406">
        <f t="shared" si="5"/>
        <v>0</v>
      </c>
      <c r="J23" s="1241"/>
      <c r="K23" s="1234"/>
    </row>
    <row r="24" spans="2:11" s="1225" customFormat="1" ht="14.1" customHeight="1">
      <c r="B24" s="2934"/>
      <c r="C24" s="778">
        <v>4</v>
      </c>
      <c r="D24" s="1189" t="s">
        <v>673</v>
      </c>
      <c r="E24" s="821"/>
      <c r="F24" s="926"/>
      <c r="G24" s="822"/>
      <c r="H24" s="915"/>
      <c r="I24" s="1406">
        <f t="shared" si="5"/>
        <v>0</v>
      </c>
      <c r="J24" s="1241"/>
      <c r="K24" s="1234"/>
    </row>
    <row r="25" spans="2:11" s="1225" customFormat="1" ht="14.1" customHeight="1">
      <c r="B25" s="2934"/>
      <c r="C25" s="778">
        <v>5</v>
      </c>
      <c r="D25" s="1189" t="s">
        <v>276</v>
      </c>
      <c r="E25" s="821"/>
      <c r="F25" s="926"/>
      <c r="G25" s="822"/>
      <c r="H25" s="820"/>
      <c r="I25" s="1406">
        <f t="shared" si="5"/>
        <v>0</v>
      </c>
      <c r="J25" s="1241"/>
      <c r="K25" s="1234"/>
    </row>
    <row r="26" spans="2:11" s="1225" customFormat="1" ht="14.1" customHeight="1">
      <c r="B26" s="2934"/>
      <c r="C26" s="778">
        <v>6</v>
      </c>
      <c r="D26" s="1189" t="s">
        <v>285</v>
      </c>
      <c r="E26" s="821"/>
      <c r="F26" s="926"/>
      <c r="G26" s="822"/>
      <c r="H26" s="820"/>
      <c r="I26" s="1406">
        <f t="shared" si="5"/>
        <v>0</v>
      </c>
      <c r="J26" s="1241"/>
      <c r="K26" s="1234"/>
    </row>
    <row r="27" spans="2:11" s="1225" customFormat="1" ht="14.1" customHeight="1">
      <c r="B27" s="2934"/>
      <c r="C27" s="778">
        <v>7</v>
      </c>
      <c r="D27" s="1189" t="s">
        <v>667</v>
      </c>
      <c r="E27" s="821"/>
      <c r="F27" s="926"/>
      <c r="G27" s="822"/>
      <c r="H27" s="820"/>
      <c r="I27" s="1406">
        <f t="shared" si="5"/>
        <v>0</v>
      </c>
      <c r="J27" s="1241"/>
      <c r="K27" s="1234"/>
    </row>
    <row r="28" spans="2:11" s="1225" customFormat="1" ht="14.1" customHeight="1">
      <c r="B28" s="2934"/>
      <c r="C28" s="778">
        <v>8</v>
      </c>
      <c r="D28" s="1189" t="s">
        <v>674</v>
      </c>
      <c r="E28" s="821"/>
      <c r="F28" s="926"/>
      <c r="G28" s="822"/>
      <c r="H28" s="820"/>
      <c r="I28" s="1406">
        <f t="shared" si="5"/>
        <v>0</v>
      </c>
      <c r="J28" s="1241"/>
      <c r="K28" s="1234"/>
    </row>
    <row r="29" spans="2:11" s="1225" customFormat="1" ht="14.1" customHeight="1">
      <c r="B29" s="2934"/>
      <c r="C29" s="778">
        <v>9</v>
      </c>
      <c r="D29" s="1189" t="s">
        <v>478</v>
      </c>
      <c r="E29" s="821"/>
      <c r="F29" s="926"/>
      <c r="G29" s="822"/>
      <c r="H29" s="820"/>
      <c r="I29" s="1406">
        <f t="shared" si="5"/>
        <v>0</v>
      </c>
      <c r="J29" s="1241"/>
      <c r="K29" s="1234"/>
    </row>
    <row r="30" spans="2:11" s="1225" customFormat="1" ht="14.1" customHeight="1">
      <c r="B30" s="2934"/>
      <c r="C30" s="778">
        <v>10</v>
      </c>
      <c r="D30" s="1189" t="s">
        <v>665</v>
      </c>
      <c r="E30" s="821"/>
      <c r="F30" s="926"/>
      <c r="G30" s="822"/>
      <c r="H30" s="820"/>
      <c r="I30" s="1406">
        <f t="shared" si="5"/>
        <v>0</v>
      </c>
      <c r="J30" s="1241"/>
      <c r="K30" s="1234"/>
    </row>
    <row r="31" spans="2:11" s="1225" customFormat="1" ht="14.1" customHeight="1">
      <c r="B31" s="2934"/>
      <c r="C31" s="778">
        <v>11</v>
      </c>
      <c r="D31" s="1189" t="s">
        <v>274</v>
      </c>
      <c r="E31" s="821"/>
      <c r="F31" s="926"/>
      <c r="G31" s="822"/>
      <c r="H31" s="820"/>
      <c r="I31" s="1406">
        <f t="shared" si="5"/>
        <v>0</v>
      </c>
      <c r="J31" s="1241"/>
      <c r="K31" s="1234"/>
    </row>
    <row r="32" spans="2:11" s="1225" customFormat="1" ht="14.1" customHeight="1">
      <c r="B32" s="2934"/>
      <c r="C32" s="778">
        <v>12</v>
      </c>
      <c r="D32" s="1189" t="s">
        <v>538</v>
      </c>
      <c r="E32" s="821"/>
      <c r="F32" s="926"/>
      <c r="G32" s="822"/>
      <c r="H32" s="820"/>
      <c r="I32" s="1406">
        <f t="shared" si="5"/>
        <v>0</v>
      </c>
      <c r="J32" s="1241"/>
      <c r="K32" s="1234"/>
    </row>
    <row r="33" spans="2:11" s="1225" customFormat="1" ht="14.1" customHeight="1">
      <c r="B33" s="2933" t="s">
        <v>733</v>
      </c>
      <c r="C33" s="1328">
        <v>1</v>
      </c>
      <c r="D33" s="1329" t="s">
        <v>62</v>
      </c>
      <c r="E33" s="817">
        <v>4</v>
      </c>
      <c r="F33" s="925">
        <v>4</v>
      </c>
      <c r="G33" s="1271">
        <v>4</v>
      </c>
      <c r="H33" s="816">
        <v>4</v>
      </c>
      <c r="I33" s="1406">
        <f t="shared" si="5"/>
        <v>16</v>
      </c>
      <c r="J33" s="1240"/>
      <c r="K33" s="1234"/>
    </row>
    <row r="34" spans="2:11" s="1225" customFormat="1" ht="14.1" customHeight="1">
      <c r="B34" s="2934"/>
      <c r="C34" s="776">
        <v>2</v>
      </c>
      <c r="D34" s="396" t="s">
        <v>677</v>
      </c>
      <c r="E34" s="827">
        <v>3</v>
      </c>
      <c r="F34" s="928">
        <v>3</v>
      </c>
      <c r="G34" s="825">
        <v>3</v>
      </c>
      <c r="H34" s="826">
        <v>3</v>
      </c>
      <c r="I34" s="1406">
        <f t="shared" si="5"/>
        <v>12</v>
      </c>
      <c r="J34" s="1242"/>
      <c r="K34" s="1234"/>
    </row>
    <row r="35" spans="2:11" s="1225" customFormat="1" ht="14.1" customHeight="1">
      <c r="B35" s="2934"/>
      <c r="C35" s="777">
        <v>3</v>
      </c>
      <c r="D35" s="396" t="s">
        <v>678</v>
      </c>
      <c r="E35" s="827">
        <v>2</v>
      </c>
      <c r="F35" s="928">
        <v>2</v>
      </c>
      <c r="G35" s="825">
        <v>2</v>
      </c>
      <c r="H35" s="826">
        <v>2</v>
      </c>
      <c r="I35" s="1406">
        <f t="shared" si="5"/>
        <v>8</v>
      </c>
      <c r="J35" s="1242"/>
      <c r="K35" s="1234"/>
    </row>
    <row r="36" spans="2:11" s="1225" customFormat="1" ht="14.1" customHeight="1">
      <c r="B36" s="2934"/>
      <c r="C36" s="776">
        <v>4</v>
      </c>
      <c r="D36" s="398" t="s">
        <v>1013</v>
      </c>
      <c r="E36" s="827">
        <v>1</v>
      </c>
      <c r="F36" s="928"/>
      <c r="G36" s="825"/>
      <c r="H36" s="826"/>
      <c r="I36" s="1406">
        <f t="shared" si="5"/>
        <v>1</v>
      </c>
      <c r="J36" s="1242"/>
      <c r="K36" s="1234"/>
    </row>
    <row r="37" spans="2:11" s="1225" customFormat="1" ht="14.1" customHeight="1">
      <c r="B37" s="2934"/>
      <c r="C37" s="777">
        <v>5</v>
      </c>
      <c r="D37" s="398" t="s">
        <v>60</v>
      </c>
      <c r="E37" s="827">
        <v>2</v>
      </c>
      <c r="F37" s="928">
        <v>2</v>
      </c>
      <c r="G37" s="825">
        <v>2</v>
      </c>
      <c r="H37" s="826">
        <v>1</v>
      </c>
      <c r="I37" s="1406">
        <f t="shared" si="5"/>
        <v>7</v>
      </c>
      <c r="J37" s="1242"/>
      <c r="K37" s="1234"/>
    </row>
    <row r="38" spans="2:11" s="1225" customFormat="1" ht="14.1" customHeight="1">
      <c r="B38" s="2934"/>
      <c r="C38" s="776">
        <v>6</v>
      </c>
      <c r="D38" s="1100" t="s">
        <v>967</v>
      </c>
      <c r="E38" s="827">
        <v>2</v>
      </c>
      <c r="F38" s="928">
        <v>1</v>
      </c>
      <c r="G38" s="825"/>
      <c r="H38" s="826"/>
      <c r="I38" s="1406">
        <f t="shared" si="5"/>
        <v>3</v>
      </c>
      <c r="J38" s="1242"/>
      <c r="K38" s="1234"/>
    </row>
    <row r="39" spans="2:11" s="1225" customFormat="1" ht="14.1" customHeight="1">
      <c r="B39" s="2934"/>
      <c r="C39" s="777">
        <v>7</v>
      </c>
      <c r="D39" s="885" t="s">
        <v>59</v>
      </c>
      <c r="E39" s="827">
        <v>3</v>
      </c>
      <c r="F39" s="928">
        <v>4</v>
      </c>
      <c r="G39" s="825">
        <v>3</v>
      </c>
      <c r="H39" s="826">
        <v>4</v>
      </c>
      <c r="I39" s="1406">
        <f t="shared" si="5"/>
        <v>14</v>
      </c>
      <c r="J39" s="1242"/>
      <c r="K39" s="1234"/>
    </row>
    <row r="40" spans="2:11" s="1225" customFormat="1" ht="14.1" customHeight="1">
      <c r="B40" s="2934"/>
      <c r="C40" s="776">
        <v>8</v>
      </c>
      <c r="D40" s="398" t="s">
        <v>473</v>
      </c>
      <c r="E40" s="827">
        <v>2</v>
      </c>
      <c r="F40" s="928">
        <v>1</v>
      </c>
      <c r="G40" s="825">
        <v>1</v>
      </c>
      <c r="H40" s="826"/>
      <c r="I40" s="1406">
        <f t="shared" si="5"/>
        <v>4</v>
      </c>
      <c r="J40" s="1242"/>
      <c r="K40" s="1234"/>
    </row>
    <row r="41" spans="2:11" s="1225" customFormat="1" ht="14.1" customHeight="1">
      <c r="B41" s="2934"/>
      <c r="C41" s="777">
        <v>9</v>
      </c>
      <c r="D41" s="398" t="s">
        <v>67</v>
      </c>
      <c r="E41" s="827">
        <v>2</v>
      </c>
      <c r="F41" s="928">
        <v>1</v>
      </c>
      <c r="G41" s="825">
        <v>1</v>
      </c>
      <c r="H41" s="826"/>
      <c r="I41" s="1406">
        <f t="shared" si="5"/>
        <v>4</v>
      </c>
      <c r="J41" s="1242"/>
      <c r="K41" s="1234"/>
    </row>
    <row r="42" spans="2:11" s="1225" customFormat="1" ht="14.1" customHeight="1">
      <c r="B42" s="2934"/>
      <c r="C42" s="776">
        <v>10</v>
      </c>
      <c r="D42" s="398" t="s">
        <v>61</v>
      </c>
      <c r="E42" s="827">
        <v>2</v>
      </c>
      <c r="F42" s="928">
        <v>1</v>
      </c>
      <c r="G42" s="825">
        <v>1</v>
      </c>
      <c r="H42" s="826"/>
      <c r="I42" s="1406">
        <f t="shared" si="5"/>
        <v>4</v>
      </c>
      <c r="J42" s="1242"/>
      <c r="K42" s="1234"/>
    </row>
    <row r="43" spans="2:11" s="1225" customFormat="1" ht="14.1" customHeight="1">
      <c r="B43" s="2934"/>
      <c r="C43" s="777">
        <v>11</v>
      </c>
      <c r="D43" s="398" t="s">
        <v>143</v>
      </c>
      <c r="E43" s="827">
        <v>2</v>
      </c>
      <c r="F43" s="928">
        <v>1</v>
      </c>
      <c r="G43" s="825">
        <v>1</v>
      </c>
      <c r="H43" s="826"/>
      <c r="I43" s="1406">
        <f t="shared" si="5"/>
        <v>4</v>
      </c>
      <c r="J43" s="1242"/>
      <c r="K43" s="1234"/>
    </row>
    <row r="44" spans="2:11" s="1225" customFormat="1" ht="14.1" customHeight="1">
      <c r="B44" s="2934"/>
      <c r="C44" s="776">
        <v>12</v>
      </c>
      <c r="D44" s="398" t="s">
        <v>116</v>
      </c>
      <c r="E44" s="827">
        <v>1</v>
      </c>
      <c r="F44" s="928"/>
      <c r="G44" s="825"/>
      <c r="H44" s="826"/>
      <c r="I44" s="1406">
        <f t="shared" si="5"/>
        <v>1</v>
      </c>
      <c r="J44" s="1242"/>
      <c r="K44" s="1234"/>
    </row>
    <row r="45" spans="2:11" s="1225" customFormat="1" ht="14.1" customHeight="1">
      <c r="B45" s="2934"/>
      <c r="C45" s="777">
        <v>13</v>
      </c>
      <c r="D45" s="398" t="s">
        <v>64</v>
      </c>
      <c r="E45" s="827">
        <v>3</v>
      </c>
      <c r="F45" s="928">
        <v>3</v>
      </c>
      <c r="G45" s="825">
        <v>3</v>
      </c>
      <c r="H45" s="826">
        <v>3</v>
      </c>
      <c r="I45" s="1406">
        <f t="shared" si="5"/>
        <v>12</v>
      </c>
      <c r="J45" s="1242"/>
      <c r="K45" s="1234"/>
    </row>
    <row r="46" spans="2:11" s="1225" customFormat="1" ht="14.1" customHeight="1">
      <c r="B46" s="2934"/>
      <c r="C46" s="776">
        <v>14</v>
      </c>
      <c r="D46" s="398" t="s">
        <v>140</v>
      </c>
      <c r="E46" s="827">
        <v>1</v>
      </c>
      <c r="F46" s="928">
        <v>1</v>
      </c>
      <c r="G46" s="825">
        <v>1</v>
      </c>
      <c r="H46" s="826"/>
      <c r="I46" s="1406">
        <f t="shared" si="5"/>
        <v>3</v>
      </c>
      <c r="J46" s="1242"/>
      <c r="K46" s="1234"/>
    </row>
    <row r="47" spans="2:11" s="1225" customFormat="1" ht="14.1" customHeight="1">
      <c r="B47" s="2934"/>
      <c r="C47" s="777">
        <v>15</v>
      </c>
      <c r="D47" s="1100" t="s">
        <v>65</v>
      </c>
      <c r="E47" s="827">
        <v>1</v>
      </c>
      <c r="F47" s="928">
        <v>1</v>
      </c>
      <c r="G47" s="825"/>
      <c r="H47" s="826"/>
      <c r="I47" s="1406">
        <f t="shared" si="5"/>
        <v>2</v>
      </c>
      <c r="J47" s="1242"/>
      <c r="K47" s="1234"/>
    </row>
    <row r="48" spans="2:11" s="1225" customFormat="1" ht="14.1" customHeight="1">
      <c r="B48" s="2934"/>
      <c r="C48" s="783">
        <v>16</v>
      </c>
      <c r="D48" s="886" t="s">
        <v>556</v>
      </c>
      <c r="E48" s="831">
        <v>1</v>
      </c>
      <c r="F48" s="1101">
        <v>1</v>
      </c>
      <c r="G48" s="922">
        <v>1</v>
      </c>
      <c r="H48" s="887">
        <v>1</v>
      </c>
      <c r="I48" s="1406">
        <f t="shared" si="5"/>
        <v>4</v>
      </c>
      <c r="J48" s="1244"/>
      <c r="K48" s="1234"/>
    </row>
    <row r="49" spans="2:11" s="1225" customFormat="1" ht="19.350000000000001" customHeight="1" thickBot="1">
      <c r="B49" s="2934"/>
      <c r="C49" s="1331" t="s">
        <v>739</v>
      </c>
      <c r="D49" s="1332"/>
      <c r="E49" s="1333">
        <v>3</v>
      </c>
      <c r="F49" s="927">
        <v>3</v>
      </c>
      <c r="G49" s="912">
        <v>4</v>
      </c>
      <c r="H49" s="912">
        <v>4</v>
      </c>
      <c r="I49" s="1406">
        <f t="shared" si="5"/>
        <v>14</v>
      </c>
      <c r="J49" s="1243"/>
      <c r="K49" s="1234"/>
    </row>
    <row r="50" spans="2:11" s="1236" customFormat="1" ht="19.5" customHeight="1" thickTop="1">
      <c r="B50" s="1387"/>
      <c r="C50" s="1388" t="s">
        <v>709</v>
      </c>
      <c r="D50" s="1389"/>
      <c r="E50" s="1390">
        <f>SUM(E51:E56)</f>
        <v>0</v>
      </c>
      <c r="F50" s="1390">
        <f t="shared" ref="F50:H50" si="6">SUM(F51:F56)</f>
        <v>0</v>
      </c>
      <c r="G50" s="1390">
        <f t="shared" si="6"/>
        <v>0</v>
      </c>
      <c r="H50" s="1551">
        <f t="shared" si="6"/>
        <v>0</v>
      </c>
      <c r="I50" s="1553">
        <f>SUM(E50:H50)</f>
        <v>0</v>
      </c>
      <c r="J50" s="1391"/>
      <c r="K50" s="1234"/>
    </row>
    <row r="51" spans="2:11" s="1236" customFormat="1" ht="14.1" customHeight="1">
      <c r="B51" s="789"/>
      <c r="C51" s="1184">
        <v>1</v>
      </c>
      <c r="D51" s="794"/>
      <c r="E51" s="821"/>
      <c r="F51" s="926"/>
      <c r="G51" s="822"/>
      <c r="H51" s="820"/>
      <c r="I51" s="894">
        <f>SUM(E51:H51)</f>
        <v>0</v>
      </c>
      <c r="J51" s="861"/>
      <c r="K51" s="1234"/>
    </row>
    <row r="52" spans="2:11" s="1236" customFormat="1" ht="14.1" customHeight="1">
      <c r="B52" s="789"/>
      <c r="C52" s="1184">
        <v>2</v>
      </c>
      <c r="D52" s="794"/>
      <c r="E52" s="821"/>
      <c r="F52" s="926"/>
      <c r="G52" s="822"/>
      <c r="H52" s="820"/>
      <c r="I52" s="894">
        <f t="shared" ref="I52:I56" si="7">SUM(E52:H52)</f>
        <v>0</v>
      </c>
      <c r="J52" s="861"/>
      <c r="K52" s="1234"/>
    </row>
    <row r="53" spans="2:11" s="1236" customFormat="1" ht="14.1" customHeight="1">
      <c r="B53" s="789"/>
      <c r="C53" s="1184">
        <v>3</v>
      </c>
      <c r="D53" s="794"/>
      <c r="E53" s="821"/>
      <c r="F53" s="926"/>
      <c r="G53" s="822"/>
      <c r="H53" s="820"/>
      <c r="I53" s="894">
        <f t="shared" si="7"/>
        <v>0</v>
      </c>
      <c r="J53" s="861"/>
      <c r="K53" s="1234"/>
    </row>
    <row r="54" spans="2:11" s="1236" customFormat="1" ht="14.1" customHeight="1">
      <c r="B54" s="780"/>
      <c r="C54" s="778">
        <v>4</v>
      </c>
      <c r="D54" s="795"/>
      <c r="E54" s="827"/>
      <c r="F54" s="928"/>
      <c r="G54" s="825"/>
      <c r="H54" s="826"/>
      <c r="I54" s="894">
        <f t="shared" si="7"/>
        <v>0</v>
      </c>
      <c r="J54" s="231"/>
      <c r="K54" s="1234"/>
    </row>
    <row r="55" spans="2:11" s="1236" customFormat="1" ht="14.1" customHeight="1">
      <c r="B55" s="780"/>
      <c r="C55" s="778">
        <v>5</v>
      </c>
      <c r="D55" s="795"/>
      <c r="E55" s="827"/>
      <c r="F55" s="928"/>
      <c r="G55" s="825"/>
      <c r="H55" s="826"/>
      <c r="I55" s="894">
        <f t="shared" si="7"/>
        <v>0</v>
      </c>
      <c r="J55" s="231"/>
      <c r="K55" s="1234"/>
    </row>
    <row r="56" spans="2:11" s="1236" customFormat="1" ht="14.1" customHeight="1" thickBot="1">
      <c r="B56" s="910"/>
      <c r="C56" s="1185">
        <v>6</v>
      </c>
      <c r="D56" s="1186"/>
      <c r="E56" s="1111"/>
      <c r="F56" s="1143"/>
      <c r="G56" s="1112"/>
      <c r="H56" s="852"/>
      <c r="I56" s="894">
        <f t="shared" si="7"/>
        <v>0</v>
      </c>
      <c r="J56" s="1167"/>
      <c r="K56" s="1234"/>
    </row>
    <row r="57" spans="2:11" s="1236" customFormat="1" ht="19.350000000000001" customHeight="1" thickTop="1">
      <c r="B57" s="1392"/>
      <c r="C57" s="1393" t="s">
        <v>554</v>
      </c>
      <c r="D57" s="1392"/>
      <c r="E57" s="1394">
        <f t="shared" ref="E57:H57" si="8">SUM(E58:E62)</f>
        <v>0</v>
      </c>
      <c r="F57" s="1396">
        <f>SUM(F58:F62)</f>
        <v>0</v>
      </c>
      <c r="G57" s="1394">
        <f t="shared" si="8"/>
        <v>0</v>
      </c>
      <c r="H57" s="1394">
        <f t="shared" si="8"/>
        <v>0</v>
      </c>
      <c r="I57" s="1552">
        <f>SUM(E57:H57)</f>
        <v>0</v>
      </c>
      <c r="J57" s="1398"/>
      <c r="K57" s="1234"/>
    </row>
    <row r="58" spans="2:11" s="1236" customFormat="1" ht="14.1" customHeight="1">
      <c r="B58" s="789"/>
      <c r="C58" s="1184">
        <v>1</v>
      </c>
      <c r="D58" s="794"/>
      <c r="E58" s="821"/>
      <c r="F58" s="926"/>
      <c r="G58" s="822"/>
      <c r="H58" s="820"/>
      <c r="I58" s="894">
        <f>SUM(E58:H58)</f>
        <v>0</v>
      </c>
      <c r="J58" s="861"/>
      <c r="K58" s="1234"/>
    </row>
    <row r="59" spans="2:11" s="1236" customFormat="1" ht="14.1" customHeight="1">
      <c r="B59" s="780"/>
      <c r="C59" s="778">
        <v>2</v>
      </c>
      <c r="D59" s="794"/>
      <c r="E59" s="827"/>
      <c r="F59" s="928"/>
      <c r="G59" s="825"/>
      <c r="H59" s="826"/>
      <c r="I59" s="894">
        <f t="shared" ref="I59:I66" si="9">SUM(E59:H59)</f>
        <v>0</v>
      </c>
      <c r="J59" s="231"/>
      <c r="K59" s="1234"/>
    </row>
    <row r="60" spans="2:11" s="1236" customFormat="1" ht="14.1" customHeight="1">
      <c r="B60" s="1300"/>
      <c r="C60" s="778">
        <v>3</v>
      </c>
      <c r="D60" s="795"/>
      <c r="E60" s="827"/>
      <c r="F60" s="928"/>
      <c r="G60" s="825"/>
      <c r="H60" s="826"/>
      <c r="I60" s="894">
        <f t="shared" si="9"/>
        <v>0</v>
      </c>
      <c r="J60" s="231"/>
      <c r="K60" s="1234"/>
    </row>
    <row r="61" spans="2:11" s="1236" customFormat="1" ht="14.1" customHeight="1">
      <c r="B61" s="780"/>
      <c r="C61" s="778">
        <v>4</v>
      </c>
      <c r="D61" s="795"/>
      <c r="E61" s="827"/>
      <c r="F61" s="928"/>
      <c r="G61" s="825"/>
      <c r="H61" s="826"/>
      <c r="I61" s="893">
        <f t="shared" si="9"/>
        <v>0</v>
      </c>
      <c r="J61" s="231"/>
      <c r="K61" s="1234"/>
    </row>
    <row r="62" spans="2:11" s="1236" customFormat="1" ht="14.1" customHeight="1" thickBot="1">
      <c r="B62" s="1338"/>
      <c r="C62" s="1339">
        <v>5</v>
      </c>
      <c r="D62" s="1340"/>
      <c r="E62" s="1341"/>
      <c r="F62" s="1343"/>
      <c r="G62" s="1344"/>
      <c r="H62" s="1342"/>
      <c r="I62" s="2093">
        <f t="shared" si="9"/>
        <v>0</v>
      </c>
      <c r="J62" s="1350"/>
      <c r="K62" s="1234"/>
    </row>
    <row r="63" spans="2:11" s="1236" customFormat="1" ht="14.1" customHeight="1" thickTop="1">
      <c r="B63" s="1335"/>
      <c r="C63" s="1336" t="s">
        <v>735</v>
      </c>
      <c r="D63" s="1336"/>
      <c r="E63" s="1833"/>
      <c r="F63" s="1833"/>
      <c r="G63" s="1833"/>
      <c r="H63" s="1833"/>
      <c r="I63" s="894">
        <f t="shared" si="9"/>
        <v>0</v>
      </c>
      <c r="J63" s="1337"/>
    </row>
    <row r="64" spans="2:11" s="1236" customFormat="1" ht="14.1" customHeight="1">
      <c r="B64" s="1313"/>
      <c r="C64" s="1301" t="s">
        <v>167</v>
      </c>
      <c r="D64" s="1301"/>
      <c r="E64" s="1834"/>
      <c r="F64" s="1834"/>
      <c r="G64" s="1834"/>
      <c r="H64" s="1834"/>
      <c r="I64" s="894">
        <f t="shared" si="9"/>
        <v>0</v>
      </c>
      <c r="J64" s="1303"/>
    </row>
    <row r="65" spans="2:10" s="1236" customFormat="1" ht="14.1" customHeight="1">
      <c r="B65" s="1313"/>
      <c r="C65" s="1301" t="s">
        <v>737</v>
      </c>
      <c r="D65" s="1301"/>
      <c r="E65" s="1834"/>
      <c r="F65" s="1834"/>
      <c r="G65" s="1834"/>
      <c r="H65" s="1834"/>
      <c r="I65" s="894">
        <f>SUM(E65:H65)</f>
        <v>0</v>
      </c>
      <c r="J65" s="1303"/>
    </row>
    <row r="66" spans="2:10" s="1236" customFormat="1" ht="14.1" customHeight="1" thickBot="1">
      <c r="B66" s="1314"/>
      <c r="C66" s="1307" t="s">
        <v>736</v>
      </c>
      <c r="D66" s="1302"/>
      <c r="E66" s="1304"/>
      <c r="F66" s="1304"/>
      <c r="G66" s="1304"/>
      <c r="H66" s="1305"/>
      <c r="I66" s="894">
        <f t="shared" si="9"/>
        <v>0</v>
      </c>
      <c r="J66" s="1306"/>
    </row>
    <row r="67" spans="2:10" ht="15" customHeight="1">
      <c r="C67" s="1414" t="s">
        <v>657</v>
      </c>
      <c r="D67" s="1520" t="s">
        <v>679</v>
      </c>
      <c r="E67" s="1411"/>
      <c r="F67" s="1411"/>
      <c r="G67" s="1411"/>
      <c r="H67" s="1411"/>
      <c r="I67" s="1411"/>
    </row>
    <row r="68" spans="2:10" ht="15.75">
      <c r="C68" s="1415" t="s">
        <v>686</v>
      </c>
      <c r="D68" s="1519" t="s">
        <v>689</v>
      </c>
      <c r="E68" s="1485"/>
      <c r="F68" s="1485"/>
      <c r="G68" s="1485"/>
      <c r="H68" s="1485"/>
      <c r="I68" s="1486"/>
    </row>
    <row r="69" spans="2:10">
      <c r="D69" s="4"/>
      <c r="E69" s="6"/>
      <c r="F69" s="4"/>
      <c r="G69" s="4"/>
      <c r="H69" s="5"/>
      <c r="I69" s="4"/>
    </row>
    <row r="70" spans="2:10">
      <c r="D70" s="8"/>
      <c r="E70" s="8"/>
      <c r="F70" s="8"/>
      <c r="G70" s="8"/>
      <c r="H70" s="8"/>
      <c r="I70" s="8"/>
    </row>
  </sheetData>
  <sheetProtection algorithmName="SHA-512" hashValue="Xl619EIwAErOaL+eICmZI9Z3Ekg6xXIGGcHecL8S9sXqR3ROoE3jP4eUXcyhxPGdcYCQUK7qd/jcST+nAXmLCg==" saltValue="Ef3lVj8RX7GesGebz7QTJw==" spinCount="100000" sheet="1" objects="1" scenarios="1" formatRows="0"/>
  <mergeCells count="12">
    <mergeCell ref="B21:B32"/>
    <mergeCell ref="B33:B49"/>
    <mergeCell ref="J6:J12"/>
    <mergeCell ref="E9:H9"/>
    <mergeCell ref="J13:J19"/>
    <mergeCell ref="E7:H7"/>
    <mergeCell ref="D3:H3"/>
    <mergeCell ref="H5:I5"/>
    <mergeCell ref="B6:D12"/>
    <mergeCell ref="I6:I12"/>
    <mergeCell ref="E10:H10"/>
    <mergeCell ref="E12:H12"/>
  </mergeCells>
  <printOptions horizontalCentered="1"/>
  <pageMargins left="0.74803149606299213" right="0.11811023622047245" top="0.51181102362204722" bottom="0.70866141732283472" header="0.51181102362204722" footer="0.51181102362204722"/>
  <pageSetup paperSize="9" scale="77" orientation="portrait" horizontalDpi="4294967293" verticalDpi="4294967293" r:id="rId1"/>
  <headerFooter alignWithMargins="0">
    <oddFooter>&amp;L&amp;7CEA - arkusz organizacyjny na rok szkolny 2022/2023    nr teczki: &amp;F</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2900-000000000000}">
          <x14:formula1>
            <xm:f>słownik!$A$2:$A$148</xm:f>
          </x14:formula1>
          <xm:sqref>D51:D56 D58:D62</xm:sqref>
        </x14:dataValidation>
      </x14:dataValidations>
    </ext>
  </extLs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Arkusz35">
    <tabColor theme="9" tint="0.59999389629810485"/>
    <pageSetUpPr fitToPage="1"/>
  </sheetPr>
  <dimension ref="B1:Q45"/>
  <sheetViews>
    <sheetView showGridLines="0" view="pageBreakPreview" zoomScaleNormal="100" zoomScaleSheetLayoutView="100" zoomScalePageLayoutView="140" workbookViewId="0">
      <selection activeCell="R10" sqref="R10"/>
    </sheetView>
  </sheetViews>
  <sheetFormatPr defaultColWidth="9.28515625" defaultRowHeight="12.75"/>
  <cols>
    <col min="1" max="1" width="2.85546875" style="3" customWidth="1"/>
    <col min="2" max="2" width="6.5703125" style="3" customWidth="1"/>
    <col min="3" max="3" width="4.42578125" style="3" customWidth="1"/>
    <col min="4" max="4" width="42.85546875" style="3" customWidth="1"/>
    <col min="5" max="10" width="7" style="3" customWidth="1"/>
    <col min="11" max="11" width="10.7109375" style="3" customWidth="1"/>
    <col min="12" max="12" width="12.28515625" style="3" customWidth="1"/>
    <col min="13" max="13" width="5.42578125" style="3" hidden="1" customWidth="1"/>
    <col min="14" max="14" width="4.7109375" style="3" hidden="1" customWidth="1"/>
    <col min="15" max="15" width="3.7109375" style="3" hidden="1" customWidth="1"/>
    <col min="16" max="16" width="4.85546875" style="3" hidden="1" customWidth="1"/>
    <col min="17" max="17" width="0" style="3" hidden="1" customWidth="1"/>
    <col min="18" max="16384" width="9.28515625" style="3"/>
  </cols>
  <sheetData>
    <row r="1" spans="2:17" ht="18">
      <c r="B1" s="235"/>
      <c r="C1" s="235"/>
      <c r="D1" s="236" t="str">
        <f>wizyt!C3</f>
        <v>??</v>
      </c>
      <c r="E1" s="237"/>
      <c r="F1" s="237"/>
      <c r="G1" s="237"/>
      <c r="H1" s="237"/>
      <c r="I1" s="237"/>
      <c r="J1" s="237"/>
      <c r="K1" s="237"/>
      <c r="L1" s="238"/>
    </row>
    <row r="2" spans="2:17" ht="20.25">
      <c r="B2" s="238"/>
      <c r="C2" s="238"/>
      <c r="D2" s="2823" t="s">
        <v>612</v>
      </c>
      <c r="E2" s="2823"/>
      <c r="F2" s="2823"/>
      <c r="G2" s="2823"/>
      <c r="H2" s="2823"/>
      <c r="I2" s="2823"/>
      <c r="J2" s="239" t="str">
        <f>wizyt!H3</f>
        <v>2022/2023</v>
      </c>
      <c r="L2" s="238"/>
    </row>
    <row r="3" spans="2:17" ht="36.75" customHeight="1" thickBot="1">
      <c r="B3" s="1106"/>
      <c r="C3" s="1107"/>
      <c r="D3" s="2103" t="s">
        <v>1017</v>
      </c>
      <c r="E3" s="3025" t="s">
        <v>520</v>
      </c>
      <c r="F3" s="3025"/>
      <c r="G3" s="3025"/>
      <c r="H3" s="3025"/>
      <c r="I3" s="3025"/>
      <c r="J3" s="923"/>
      <c r="K3" s="923"/>
      <c r="L3" s="238"/>
    </row>
    <row r="4" spans="2:17" ht="12.75" customHeight="1">
      <c r="B4" s="2854" t="s">
        <v>226</v>
      </c>
      <c r="C4" s="3026"/>
      <c r="D4" s="2855"/>
      <c r="E4" s="3028" t="s">
        <v>51</v>
      </c>
      <c r="F4" s="3029"/>
      <c r="G4" s="3029"/>
      <c r="H4" s="3029"/>
      <c r="I4" s="3029"/>
      <c r="J4" s="3030"/>
      <c r="K4" s="2966" t="s">
        <v>239</v>
      </c>
      <c r="L4" s="2938" t="s">
        <v>74</v>
      </c>
    </row>
    <row r="5" spans="2:17" ht="12.75" customHeight="1">
      <c r="B5" s="2854"/>
      <c r="C5" s="3026"/>
      <c r="D5" s="2855"/>
      <c r="E5" s="3023" t="s">
        <v>287</v>
      </c>
      <c r="F5" s="3023"/>
      <c r="G5" s="3023"/>
      <c r="H5" s="3023"/>
      <c r="I5" s="3023"/>
      <c r="J5" s="3024"/>
      <c r="K5" s="2967"/>
      <c r="L5" s="2939"/>
    </row>
    <row r="6" spans="2:17" ht="12.75" customHeight="1">
      <c r="B6" s="2854"/>
      <c r="C6" s="3026"/>
      <c r="D6" s="2855"/>
      <c r="E6" s="389" t="s">
        <v>4</v>
      </c>
      <c r="F6" s="389" t="s">
        <v>5</v>
      </c>
      <c r="G6" s="389" t="s">
        <v>6</v>
      </c>
      <c r="H6" s="387" t="s">
        <v>8</v>
      </c>
      <c r="I6" s="387" t="s">
        <v>7</v>
      </c>
      <c r="J6" s="388" t="s">
        <v>9</v>
      </c>
      <c r="K6" s="2967"/>
      <c r="L6" s="2939"/>
    </row>
    <row r="7" spans="2:17" ht="12.75" customHeight="1">
      <c r="B7" s="2854"/>
      <c r="C7" s="3026"/>
      <c r="D7" s="2855"/>
      <c r="E7" s="2873" t="s">
        <v>52</v>
      </c>
      <c r="F7" s="2846"/>
      <c r="G7" s="2846"/>
      <c r="H7" s="2846"/>
      <c r="I7" s="2846"/>
      <c r="J7" s="2949"/>
      <c r="K7" s="2967"/>
      <c r="L7" s="2939"/>
    </row>
    <row r="8" spans="2:17" ht="12.75" customHeight="1">
      <c r="B8" s="2854"/>
      <c r="C8" s="3026"/>
      <c r="D8" s="2855"/>
      <c r="E8" s="1536">
        <f>'kalendarz  A'!$F$30</f>
        <v>24</v>
      </c>
      <c r="F8" s="1536">
        <f>'kalendarz  A'!$F$30</f>
        <v>24</v>
      </c>
      <c r="G8" s="1536">
        <f>'kalendarz  A'!$F$30</f>
        <v>24</v>
      </c>
      <c r="H8" s="1536">
        <f>'kalendarz  A'!$F$30</f>
        <v>24</v>
      </c>
      <c r="I8" s="1536">
        <f>'kalendarz  A'!$F$30</f>
        <v>24</v>
      </c>
      <c r="J8" s="1536">
        <f>'kalendarz  A'!$F$31</f>
        <v>9</v>
      </c>
      <c r="K8" s="2967"/>
      <c r="L8" s="2939"/>
      <c r="P8" s="79"/>
    </row>
    <row r="9" spans="2:17" ht="16.5" customHeight="1" thickBot="1">
      <c r="B9" s="2856"/>
      <c r="C9" s="3027"/>
      <c r="D9" s="2857"/>
      <c r="E9" s="2950" t="s">
        <v>53</v>
      </c>
      <c r="F9" s="2951"/>
      <c r="G9" s="2951"/>
      <c r="H9" s="2951"/>
      <c r="I9" s="2951"/>
      <c r="J9" s="2952"/>
      <c r="K9" s="2968"/>
      <c r="L9" s="2940"/>
      <c r="M9" s="3" t="s">
        <v>186</v>
      </c>
      <c r="O9" s="3" t="s">
        <v>341</v>
      </c>
      <c r="P9" s="3" t="s">
        <v>342</v>
      </c>
      <c r="Q9" s="788"/>
    </row>
    <row r="10" spans="2:17" ht="27" customHeight="1" thickBot="1">
      <c r="B10" s="390"/>
      <c r="C10" s="774"/>
      <c r="D10" s="391" t="s">
        <v>210</v>
      </c>
      <c r="E10" s="2094">
        <f>SUM(E11:E12)</f>
        <v>0</v>
      </c>
      <c r="F10" s="2094">
        <f t="shared" ref="F10:J10" si="0">SUM(F11:F12)</f>
        <v>0</v>
      </c>
      <c r="G10" s="2095">
        <f t="shared" si="0"/>
        <v>0</v>
      </c>
      <c r="H10" s="2096">
        <f t="shared" si="0"/>
        <v>0</v>
      </c>
      <c r="I10" s="2094">
        <f t="shared" si="0"/>
        <v>0</v>
      </c>
      <c r="J10" s="2094">
        <f t="shared" si="0"/>
        <v>0</v>
      </c>
      <c r="K10" s="2097">
        <f>SUM(E10:J10)</f>
        <v>0</v>
      </c>
      <c r="L10" s="392"/>
      <c r="M10" s="527" t="str">
        <f>D1</f>
        <v>??</v>
      </c>
      <c r="N10" s="527"/>
      <c r="O10" s="3" t="s">
        <v>498</v>
      </c>
      <c r="P10" s="3" t="e">
        <f>#REF!</f>
        <v>#REF!</v>
      </c>
    </row>
    <row r="11" spans="2:17" ht="14.25" customHeight="1">
      <c r="B11" s="395"/>
      <c r="C11" s="1315"/>
      <c r="D11" s="1316" t="s">
        <v>713</v>
      </c>
      <c r="E11" s="1825">
        <f>SUM(E13:E23)</f>
        <v>0</v>
      </c>
      <c r="F11" s="1825">
        <f t="shared" ref="F11:G11" si="1">SUM(F13:F23)</f>
        <v>0</v>
      </c>
      <c r="G11" s="1827">
        <f t="shared" si="1"/>
        <v>0</v>
      </c>
      <c r="H11" s="1830">
        <f>SUM(H13:H23)</f>
        <v>0</v>
      </c>
      <c r="I11" s="1317">
        <f t="shared" ref="I11:J11" si="2">SUM(I13:I23)</f>
        <v>0</v>
      </c>
      <c r="J11" s="1317">
        <f t="shared" si="2"/>
        <v>0</v>
      </c>
      <c r="K11" s="1318">
        <f>SUM(E11:J11)</f>
        <v>0</v>
      </c>
      <c r="L11" s="1319"/>
      <c r="M11" s="527" t="e">
        <f>#REF!</f>
        <v>#REF!</v>
      </c>
      <c r="N11" s="527"/>
      <c r="O11" s="3" t="s">
        <v>499</v>
      </c>
      <c r="P11" s="3" t="e">
        <f>#REF!</f>
        <v>#REF!</v>
      </c>
    </row>
    <row r="12" spans="2:17" ht="14.25" customHeight="1">
      <c r="B12" s="395"/>
      <c r="C12" s="1320"/>
      <c r="D12" s="1170" t="s">
        <v>683</v>
      </c>
      <c r="E12" s="1826">
        <f>SUM(E24:E38)</f>
        <v>0</v>
      </c>
      <c r="F12" s="1826">
        <f t="shared" ref="F12:G12" si="3">SUM(F24:F38)</f>
        <v>0</v>
      </c>
      <c r="G12" s="1828">
        <f t="shared" si="3"/>
        <v>0</v>
      </c>
      <c r="H12" s="1831">
        <f>SUM(H24:H38)</f>
        <v>0</v>
      </c>
      <c r="I12" s="1321">
        <f t="shared" ref="I12:J12" si="4">SUM(I24:I38)</f>
        <v>0</v>
      </c>
      <c r="J12" s="1321">
        <f t="shared" si="4"/>
        <v>0</v>
      </c>
      <c r="K12" s="1322">
        <f>SUM(E12:J12)</f>
        <v>0</v>
      </c>
      <c r="L12" s="939"/>
      <c r="M12" s="527" t="e">
        <f t="shared" ref="M12:M38" si="5">M11</f>
        <v>#REF!</v>
      </c>
      <c r="N12" s="527"/>
      <c r="O12" s="3" t="s">
        <v>500</v>
      </c>
      <c r="P12" s="3" t="e">
        <f t="shared" ref="P12:P38" si="6">P11</f>
        <v>#REF!</v>
      </c>
    </row>
    <row r="13" spans="2:17" s="79" customFormat="1" ht="14.1" customHeight="1">
      <c r="B13" s="3020" t="s">
        <v>713</v>
      </c>
      <c r="C13" s="1095">
        <v>1</v>
      </c>
      <c r="D13" s="1091"/>
      <c r="E13" s="2098"/>
      <c r="F13" s="920"/>
      <c r="G13" s="921"/>
      <c r="H13" s="920"/>
      <c r="I13" s="920"/>
      <c r="J13" s="921"/>
      <c r="K13" s="894">
        <f>SUM(E13:J13)</f>
        <v>0</v>
      </c>
      <c r="L13" s="790"/>
      <c r="M13" s="527" t="e">
        <f>#REF!</f>
        <v>#REF!</v>
      </c>
      <c r="N13" s="527" t="s">
        <v>501</v>
      </c>
      <c r="O13" s="79" t="s">
        <v>343</v>
      </c>
      <c r="P13" s="3" t="e">
        <f>#REF!</f>
        <v>#REF!</v>
      </c>
    </row>
    <row r="14" spans="2:17" s="79" customFormat="1" ht="14.1" customHeight="1">
      <c r="B14" s="3021"/>
      <c r="C14" s="1095"/>
      <c r="D14" s="782"/>
      <c r="E14" s="2099"/>
      <c r="F14" s="853"/>
      <c r="G14" s="854"/>
      <c r="H14" s="853"/>
      <c r="I14" s="853"/>
      <c r="J14" s="854"/>
      <c r="K14" s="893">
        <f>SUM(E14:J14)</f>
        <v>0</v>
      </c>
      <c r="L14" s="234"/>
      <c r="M14" s="527" t="e">
        <f>#REF!</f>
        <v>#REF!</v>
      </c>
      <c r="N14" s="527" t="s">
        <v>501</v>
      </c>
      <c r="O14" s="79" t="s">
        <v>343</v>
      </c>
      <c r="P14" s="3" t="e">
        <f>#REF!</f>
        <v>#REF!</v>
      </c>
    </row>
    <row r="15" spans="2:17" s="79" customFormat="1" ht="14.1" customHeight="1">
      <c r="B15" s="3021"/>
      <c r="C15" s="1095"/>
      <c r="D15" s="782"/>
      <c r="E15" s="2099"/>
      <c r="F15" s="853"/>
      <c r="G15" s="854"/>
      <c r="H15" s="853"/>
      <c r="I15" s="853"/>
      <c r="J15" s="854"/>
      <c r="K15" s="893">
        <f t="shared" ref="K15:K38" si="7">SUM(E15:J15)</f>
        <v>0</v>
      </c>
      <c r="L15" s="234"/>
      <c r="M15" s="527" t="e">
        <f>#REF!</f>
        <v>#REF!</v>
      </c>
      <c r="N15" s="527" t="s">
        <v>501</v>
      </c>
      <c r="O15" s="79" t="s">
        <v>343</v>
      </c>
      <c r="P15" s="3" t="e">
        <f>#REF!</f>
        <v>#REF!</v>
      </c>
    </row>
    <row r="16" spans="2:17" s="79" customFormat="1" ht="14.1" customHeight="1">
      <c r="B16" s="3021"/>
      <c r="C16" s="1095"/>
      <c r="D16" s="782"/>
      <c r="E16" s="2099"/>
      <c r="F16" s="853"/>
      <c r="G16" s="854"/>
      <c r="H16" s="853"/>
      <c r="I16" s="853"/>
      <c r="J16" s="854"/>
      <c r="K16" s="893">
        <f t="shared" si="7"/>
        <v>0</v>
      </c>
      <c r="L16" s="234"/>
      <c r="M16" s="527" t="e">
        <f>#REF!</f>
        <v>#REF!</v>
      </c>
      <c r="N16" s="527" t="s">
        <v>501</v>
      </c>
      <c r="O16" s="79" t="s">
        <v>343</v>
      </c>
      <c r="P16" s="3" t="e">
        <f>#REF!</f>
        <v>#REF!</v>
      </c>
    </row>
    <row r="17" spans="2:16" s="79" customFormat="1" ht="14.1" customHeight="1">
      <c r="B17" s="3021"/>
      <c r="C17" s="1095"/>
      <c r="D17" s="782"/>
      <c r="E17" s="2099"/>
      <c r="F17" s="853"/>
      <c r="G17" s="854"/>
      <c r="H17" s="853"/>
      <c r="I17" s="853"/>
      <c r="J17" s="854"/>
      <c r="K17" s="893">
        <f t="shared" si="7"/>
        <v>0</v>
      </c>
      <c r="L17" s="234"/>
      <c r="M17" s="527"/>
      <c r="N17" s="527"/>
      <c r="P17" s="3"/>
    </row>
    <row r="18" spans="2:16" s="79" customFormat="1" ht="14.1" customHeight="1">
      <c r="B18" s="3021"/>
      <c r="C18" s="1095"/>
      <c r="D18" s="782"/>
      <c r="E18" s="2099"/>
      <c r="F18" s="853"/>
      <c r="G18" s="854"/>
      <c r="H18" s="853"/>
      <c r="I18" s="853"/>
      <c r="J18" s="854"/>
      <c r="K18" s="893">
        <f t="shared" si="7"/>
        <v>0</v>
      </c>
      <c r="L18" s="234"/>
      <c r="M18" s="527"/>
      <c r="N18" s="527"/>
      <c r="P18" s="3"/>
    </row>
    <row r="19" spans="2:16" s="79" customFormat="1" ht="14.1" customHeight="1">
      <c r="B19" s="3021"/>
      <c r="C19" s="1095"/>
      <c r="D19" s="782"/>
      <c r="E19" s="2099"/>
      <c r="F19" s="853"/>
      <c r="G19" s="854"/>
      <c r="H19" s="853"/>
      <c r="I19" s="853"/>
      <c r="J19" s="854"/>
      <c r="K19" s="893">
        <f t="shared" si="7"/>
        <v>0</v>
      </c>
      <c r="L19" s="234"/>
      <c r="M19" s="527"/>
      <c r="N19" s="527"/>
      <c r="P19" s="3"/>
    </row>
    <row r="20" spans="2:16" s="79" customFormat="1" ht="14.1" customHeight="1">
      <c r="B20" s="3021"/>
      <c r="C20" s="1096"/>
      <c r="D20" s="782"/>
      <c r="E20" s="2099"/>
      <c r="F20" s="853"/>
      <c r="G20" s="854"/>
      <c r="H20" s="853"/>
      <c r="I20" s="853"/>
      <c r="J20" s="854"/>
      <c r="K20" s="893">
        <f t="shared" si="7"/>
        <v>0</v>
      </c>
      <c r="L20" s="234"/>
      <c r="M20" s="527" t="e">
        <f>M13</f>
        <v>#REF!</v>
      </c>
      <c r="N20" s="527" t="s">
        <v>501</v>
      </c>
      <c r="O20" s="79" t="s">
        <v>343</v>
      </c>
      <c r="P20" s="3" t="e">
        <f>P13</f>
        <v>#REF!</v>
      </c>
    </row>
    <row r="21" spans="2:16" s="79" customFormat="1" ht="14.1" customHeight="1">
      <c r="B21" s="3021"/>
      <c r="C21" s="1096"/>
      <c r="D21" s="782"/>
      <c r="E21" s="2099"/>
      <c r="F21" s="853"/>
      <c r="G21" s="854"/>
      <c r="H21" s="853"/>
      <c r="I21" s="853"/>
      <c r="J21" s="854"/>
      <c r="K21" s="893">
        <f t="shared" si="7"/>
        <v>0</v>
      </c>
      <c r="L21" s="234"/>
      <c r="M21" s="527" t="e">
        <f t="shared" si="5"/>
        <v>#REF!</v>
      </c>
      <c r="N21" s="527" t="s">
        <v>501</v>
      </c>
      <c r="O21" s="79" t="s">
        <v>343</v>
      </c>
      <c r="P21" s="3" t="e">
        <f t="shared" si="6"/>
        <v>#REF!</v>
      </c>
    </row>
    <row r="22" spans="2:16" s="79" customFormat="1" ht="14.1" customHeight="1">
      <c r="B22" s="3021"/>
      <c r="C22" s="1096"/>
      <c r="D22" s="782"/>
      <c r="E22" s="2099"/>
      <c r="F22" s="853"/>
      <c r="G22" s="854"/>
      <c r="H22" s="853"/>
      <c r="I22" s="853"/>
      <c r="J22" s="854"/>
      <c r="K22" s="893">
        <f t="shared" si="7"/>
        <v>0</v>
      </c>
      <c r="L22" s="234"/>
      <c r="M22" s="527" t="e">
        <f t="shared" si="5"/>
        <v>#REF!</v>
      </c>
      <c r="N22" s="527" t="s">
        <v>501</v>
      </c>
      <c r="O22" s="79" t="s">
        <v>343</v>
      </c>
      <c r="P22" s="3" t="e">
        <f t="shared" si="6"/>
        <v>#REF!</v>
      </c>
    </row>
    <row r="23" spans="2:16" s="79" customFormat="1" ht="14.1" customHeight="1">
      <c r="B23" s="3031"/>
      <c r="C23" s="1097"/>
      <c r="D23" s="792"/>
      <c r="E23" s="2100"/>
      <c r="F23" s="918"/>
      <c r="G23" s="919"/>
      <c r="H23" s="918"/>
      <c r="I23" s="918"/>
      <c r="J23" s="919"/>
      <c r="K23" s="897">
        <f t="shared" si="7"/>
        <v>0</v>
      </c>
      <c r="L23" s="427"/>
      <c r="M23" s="527" t="e">
        <f t="shared" si="5"/>
        <v>#REF!</v>
      </c>
      <c r="N23" s="527" t="s">
        <v>501</v>
      </c>
      <c r="O23" s="79" t="s">
        <v>343</v>
      </c>
      <c r="P23" s="3" t="e">
        <f t="shared" si="6"/>
        <v>#REF!</v>
      </c>
    </row>
    <row r="24" spans="2:16" s="79" customFormat="1" ht="14.1" customHeight="1">
      <c r="B24" s="3020" t="s">
        <v>684</v>
      </c>
      <c r="C24" s="1098">
        <v>1</v>
      </c>
      <c r="D24" s="895"/>
      <c r="E24" s="2101"/>
      <c r="F24" s="916"/>
      <c r="G24" s="1829"/>
      <c r="H24" s="1832"/>
      <c r="I24" s="916"/>
      <c r="J24" s="917"/>
      <c r="K24" s="894">
        <f t="shared" si="7"/>
        <v>0</v>
      </c>
      <c r="L24" s="862"/>
      <c r="M24" s="527" t="e">
        <f t="shared" si="5"/>
        <v>#REF!</v>
      </c>
      <c r="N24" s="527" t="s">
        <v>501</v>
      </c>
      <c r="O24" s="79" t="s">
        <v>343</v>
      </c>
      <c r="P24" s="3" t="e">
        <f t="shared" si="6"/>
        <v>#REF!</v>
      </c>
    </row>
    <row r="25" spans="2:16" s="79" customFormat="1" ht="14.1" customHeight="1">
      <c r="B25" s="3021"/>
      <c r="C25" s="1095"/>
      <c r="D25" s="782"/>
      <c r="E25" s="2099"/>
      <c r="F25" s="853"/>
      <c r="G25" s="854"/>
      <c r="H25" s="853"/>
      <c r="I25" s="853"/>
      <c r="J25" s="854"/>
      <c r="K25" s="893">
        <f t="shared" si="7"/>
        <v>0</v>
      </c>
      <c r="L25" s="234"/>
      <c r="M25" s="527" t="e">
        <f t="shared" ref="M25" si="8">M21</f>
        <v>#REF!</v>
      </c>
      <c r="N25" s="527" t="s">
        <v>501</v>
      </c>
      <c r="O25" s="79" t="s">
        <v>343</v>
      </c>
      <c r="P25" s="3" t="e">
        <f t="shared" ref="P25" si="9">P21</f>
        <v>#REF!</v>
      </c>
    </row>
    <row r="26" spans="2:16" s="79" customFormat="1" ht="14.1" customHeight="1">
      <c r="B26" s="3021"/>
      <c r="C26" s="1095"/>
      <c r="D26" s="782"/>
      <c r="E26" s="2099"/>
      <c r="F26" s="853"/>
      <c r="G26" s="854"/>
      <c r="H26" s="853"/>
      <c r="I26" s="853"/>
      <c r="J26" s="854"/>
      <c r="K26" s="893">
        <f t="shared" si="7"/>
        <v>0</v>
      </c>
      <c r="L26" s="234"/>
      <c r="M26" s="527"/>
      <c r="N26" s="527"/>
      <c r="P26" s="3"/>
    </row>
    <row r="27" spans="2:16" s="79" customFormat="1" ht="14.1" customHeight="1">
      <c r="B27" s="3021"/>
      <c r="C27" s="1095"/>
      <c r="D27" s="782"/>
      <c r="E27" s="2099"/>
      <c r="F27" s="853"/>
      <c r="G27" s="854"/>
      <c r="H27" s="853"/>
      <c r="I27" s="853"/>
      <c r="J27" s="854"/>
      <c r="K27" s="893">
        <f t="shared" si="7"/>
        <v>0</v>
      </c>
      <c r="L27" s="234"/>
      <c r="M27" s="527"/>
      <c r="N27" s="527"/>
      <c r="P27" s="3"/>
    </row>
    <row r="28" spans="2:16" s="79" customFormat="1" ht="14.1" customHeight="1">
      <c r="B28" s="3021"/>
      <c r="C28" s="1095"/>
      <c r="D28" s="782"/>
      <c r="E28" s="2099"/>
      <c r="F28" s="853"/>
      <c r="G28" s="854"/>
      <c r="H28" s="853"/>
      <c r="I28" s="853"/>
      <c r="J28" s="854"/>
      <c r="K28" s="893">
        <f t="shared" si="7"/>
        <v>0</v>
      </c>
      <c r="L28" s="234"/>
      <c r="M28" s="527"/>
      <c r="N28" s="527"/>
      <c r="P28" s="3"/>
    </row>
    <row r="29" spans="2:16" s="79" customFormat="1" ht="14.1" customHeight="1">
      <c r="B29" s="3021"/>
      <c r="C29" s="1095"/>
      <c r="D29" s="782"/>
      <c r="E29" s="2099"/>
      <c r="F29" s="853"/>
      <c r="G29" s="854"/>
      <c r="H29" s="853"/>
      <c r="I29" s="853"/>
      <c r="J29" s="854"/>
      <c r="K29" s="893">
        <f t="shared" si="7"/>
        <v>0</v>
      </c>
      <c r="L29" s="234"/>
      <c r="M29" s="527"/>
      <c r="N29" s="527"/>
      <c r="P29" s="3"/>
    </row>
    <row r="30" spans="2:16" s="79" customFormat="1" ht="14.1" customHeight="1">
      <c r="B30" s="3021"/>
      <c r="C30" s="1095"/>
      <c r="D30" s="782"/>
      <c r="E30" s="2099"/>
      <c r="F30" s="853"/>
      <c r="G30" s="854"/>
      <c r="H30" s="853"/>
      <c r="I30" s="853"/>
      <c r="J30" s="854"/>
      <c r="K30" s="893">
        <f t="shared" si="7"/>
        <v>0</v>
      </c>
      <c r="L30" s="234"/>
      <c r="M30" s="527"/>
      <c r="N30" s="527"/>
      <c r="P30" s="3"/>
    </row>
    <row r="31" spans="2:16" s="79" customFormat="1" ht="14.1" customHeight="1">
      <c r="B31" s="3021"/>
      <c r="C31" s="1095"/>
      <c r="D31" s="782"/>
      <c r="E31" s="2099"/>
      <c r="F31" s="853"/>
      <c r="G31" s="854"/>
      <c r="H31" s="853"/>
      <c r="I31" s="853"/>
      <c r="J31" s="854"/>
      <c r="K31" s="893">
        <f t="shared" si="7"/>
        <v>0</v>
      </c>
      <c r="L31" s="234"/>
      <c r="M31" s="527"/>
      <c r="N31" s="527"/>
      <c r="P31" s="3"/>
    </row>
    <row r="32" spans="2:16" s="79" customFormat="1" ht="14.1" customHeight="1">
      <c r="B32" s="3021"/>
      <c r="C32" s="1095"/>
      <c r="D32" s="782"/>
      <c r="E32" s="2099"/>
      <c r="F32" s="853"/>
      <c r="G32" s="854"/>
      <c r="H32" s="853"/>
      <c r="I32" s="853"/>
      <c r="J32" s="854"/>
      <c r="K32" s="893">
        <f t="shared" si="7"/>
        <v>0</v>
      </c>
      <c r="L32" s="234"/>
      <c r="M32" s="527"/>
      <c r="N32" s="527"/>
      <c r="P32" s="3"/>
    </row>
    <row r="33" spans="2:16" s="79" customFormat="1" ht="14.1" customHeight="1">
      <c r="B33" s="3021"/>
      <c r="C33" s="1095"/>
      <c r="D33" s="782"/>
      <c r="E33" s="2099"/>
      <c r="F33" s="853"/>
      <c r="G33" s="854"/>
      <c r="H33" s="853"/>
      <c r="I33" s="853"/>
      <c r="J33" s="854"/>
      <c r="K33" s="893">
        <f t="shared" si="7"/>
        <v>0</v>
      </c>
      <c r="L33" s="234"/>
      <c r="M33" s="527" t="e">
        <f>M22</f>
        <v>#REF!</v>
      </c>
      <c r="N33" s="527" t="s">
        <v>501</v>
      </c>
      <c r="O33" s="79" t="s">
        <v>343</v>
      </c>
      <c r="P33" s="3" t="e">
        <f>P22</f>
        <v>#REF!</v>
      </c>
    </row>
    <row r="34" spans="2:16" s="79" customFormat="1" ht="14.1" customHeight="1">
      <c r="B34" s="3021"/>
      <c r="C34" s="1095"/>
      <c r="D34" s="782"/>
      <c r="E34" s="2099"/>
      <c r="F34" s="853"/>
      <c r="G34" s="854"/>
      <c r="H34" s="853"/>
      <c r="I34" s="853"/>
      <c r="J34" s="854"/>
      <c r="K34" s="893">
        <f t="shared" si="7"/>
        <v>0</v>
      </c>
      <c r="L34" s="234"/>
      <c r="M34" s="527" t="e">
        <f>M23</f>
        <v>#REF!</v>
      </c>
      <c r="N34" s="527" t="s">
        <v>501</v>
      </c>
      <c r="O34" s="79" t="s">
        <v>343</v>
      </c>
      <c r="P34" s="3" t="e">
        <f>P23</f>
        <v>#REF!</v>
      </c>
    </row>
    <row r="35" spans="2:16" s="79" customFormat="1" ht="14.1" customHeight="1">
      <c r="B35" s="3021"/>
      <c r="C35" s="1096"/>
      <c r="D35" s="782"/>
      <c r="E35" s="2099"/>
      <c r="F35" s="853"/>
      <c r="G35" s="854"/>
      <c r="H35" s="853"/>
      <c r="I35" s="853"/>
      <c r="J35" s="854"/>
      <c r="K35" s="893">
        <f t="shared" si="7"/>
        <v>0</v>
      </c>
      <c r="L35" s="234"/>
      <c r="M35" s="527" t="e">
        <f>M24</f>
        <v>#REF!</v>
      </c>
      <c r="N35" s="527" t="s">
        <v>501</v>
      </c>
      <c r="O35" s="79" t="s">
        <v>343</v>
      </c>
      <c r="P35" s="3" t="e">
        <f>P24</f>
        <v>#REF!</v>
      </c>
    </row>
    <row r="36" spans="2:16" s="79" customFormat="1" ht="14.1" customHeight="1">
      <c r="B36" s="3021"/>
      <c r="C36" s="1096"/>
      <c r="D36" s="782"/>
      <c r="E36" s="2099"/>
      <c r="F36" s="853"/>
      <c r="G36" s="854"/>
      <c r="H36" s="853"/>
      <c r="I36" s="853"/>
      <c r="J36" s="854"/>
      <c r="K36" s="893">
        <f t="shared" si="7"/>
        <v>0</v>
      </c>
      <c r="L36" s="234"/>
      <c r="M36" s="527" t="e">
        <f t="shared" si="5"/>
        <v>#REF!</v>
      </c>
      <c r="N36" s="527" t="s">
        <v>501</v>
      </c>
      <c r="O36" s="79" t="s">
        <v>343</v>
      </c>
      <c r="P36" s="3" t="e">
        <f t="shared" si="6"/>
        <v>#REF!</v>
      </c>
    </row>
    <row r="37" spans="2:16" s="79" customFormat="1" ht="14.1" customHeight="1">
      <c r="B37" s="3021"/>
      <c r="C37" s="1096"/>
      <c r="D37" s="782"/>
      <c r="E37" s="2099"/>
      <c r="F37" s="853"/>
      <c r="G37" s="854"/>
      <c r="H37" s="853"/>
      <c r="I37" s="853"/>
      <c r="J37" s="854"/>
      <c r="K37" s="893">
        <f t="shared" si="7"/>
        <v>0</v>
      </c>
      <c r="L37" s="234"/>
      <c r="M37" s="527" t="e">
        <f t="shared" si="5"/>
        <v>#REF!</v>
      </c>
      <c r="N37" s="527" t="s">
        <v>501</v>
      </c>
      <c r="O37" s="79" t="s">
        <v>343</v>
      </c>
      <c r="P37" s="3" t="e">
        <f t="shared" si="6"/>
        <v>#REF!</v>
      </c>
    </row>
    <row r="38" spans="2:16" s="79" customFormat="1" ht="13.5" customHeight="1" thickBot="1">
      <c r="B38" s="3022"/>
      <c r="C38" s="1099"/>
      <c r="D38" s="1092"/>
      <c r="E38" s="2102"/>
      <c r="F38" s="834"/>
      <c r="G38" s="836"/>
      <c r="H38" s="834"/>
      <c r="I38" s="834"/>
      <c r="J38" s="836"/>
      <c r="K38" s="898">
        <f t="shared" si="7"/>
        <v>0</v>
      </c>
      <c r="L38" s="1093"/>
      <c r="M38" s="527" t="e">
        <f t="shared" si="5"/>
        <v>#REF!</v>
      </c>
      <c r="N38" s="527" t="s">
        <v>501</v>
      </c>
      <c r="O38" s="79" t="s">
        <v>343</v>
      </c>
      <c r="P38" s="3" t="e">
        <f t="shared" si="6"/>
        <v>#REF!</v>
      </c>
    </row>
    <row r="39" spans="2:16">
      <c r="C39" s="1197" t="s">
        <v>657</v>
      </c>
      <c r="D39" s="1190" t="s">
        <v>685</v>
      </c>
      <c r="E39" s="940"/>
      <c r="F39" s="940"/>
      <c r="G39" s="940"/>
      <c r="H39" s="940"/>
      <c r="I39" s="940"/>
      <c r="J39" s="940"/>
      <c r="K39" s="940"/>
      <c r="L39" s="907"/>
    </row>
    <row r="40" spans="2:16" ht="12.95" customHeight="1">
      <c r="D40" s="1196"/>
      <c r="E40" s="1196"/>
      <c r="F40" s="1196"/>
      <c r="G40" s="1196"/>
      <c r="H40" s="1196"/>
      <c r="I40" s="1196"/>
      <c r="J40" s="1196"/>
      <c r="K40" s="1196"/>
      <c r="L40" s="1196"/>
    </row>
    <row r="41" spans="2:16">
      <c r="D41" s="9"/>
      <c r="E41" s="9"/>
      <c r="F41" s="9"/>
      <c r="G41" s="9"/>
      <c r="H41" s="9"/>
      <c r="I41" s="9"/>
      <c r="J41" s="10"/>
      <c r="K41" s="9"/>
    </row>
    <row r="42" spans="2:16">
      <c r="D42" s="4"/>
      <c r="E42" s="6"/>
      <c r="F42" s="6"/>
      <c r="G42" s="6"/>
      <c r="H42" s="4"/>
      <c r="I42" s="4"/>
      <c r="J42" s="5"/>
      <c r="K42" s="4"/>
    </row>
    <row r="43" spans="2:16">
      <c r="D43" s="4"/>
      <c r="E43" s="7"/>
      <c r="F43" s="6"/>
      <c r="G43" s="6"/>
      <c r="H43" s="4"/>
      <c r="I43" s="4"/>
      <c r="J43" s="5"/>
      <c r="K43" s="4"/>
    </row>
    <row r="44" spans="2:16">
      <c r="D44" s="4"/>
      <c r="E44" s="6"/>
      <c r="F44" s="6"/>
      <c r="G44" s="6"/>
      <c r="H44" s="4"/>
      <c r="I44" s="4"/>
      <c r="J44" s="5"/>
      <c r="K44" s="4"/>
    </row>
    <row r="45" spans="2:16">
      <c r="D45" s="8"/>
      <c r="E45" s="8"/>
      <c r="F45" s="8"/>
      <c r="G45" s="8"/>
      <c r="H45" s="8"/>
      <c r="I45" s="8"/>
      <c r="J45" s="8"/>
      <c r="K45" s="8"/>
    </row>
  </sheetData>
  <sheetProtection algorithmName="SHA-512" hashValue="YxKPSUDy8sgB6Udn3bnbDlK2TykIpcakI1HCwElJMSJ/T/2F654ENLHT3SKj21CYO3uValrV/mMGUw9r4hlMKA==" saltValue="BVa0kYcIcY/sKonPdGqBbQ==" spinCount="100000" sheet="1" objects="1" scenarios="1"/>
  <mergeCells count="11">
    <mergeCell ref="E3:I3"/>
    <mergeCell ref="B4:D9"/>
    <mergeCell ref="E4:J4"/>
    <mergeCell ref="D2:I2"/>
    <mergeCell ref="B13:B23"/>
    <mergeCell ref="B24:B38"/>
    <mergeCell ref="L4:L9"/>
    <mergeCell ref="E5:J5"/>
    <mergeCell ref="E7:J7"/>
    <mergeCell ref="K4:K9"/>
    <mergeCell ref="E9:J9"/>
  </mergeCells>
  <printOptions horizontalCentered="1"/>
  <pageMargins left="0.74803149606299213" right="0.11811023622047245" top="0.51181102362204722" bottom="0.70866141732283472" header="0.51181102362204722" footer="0.51181102362204722"/>
  <pageSetup paperSize="9" scale="81" orientation="portrait" horizontalDpi="4294967293" verticalDpi="4294967293" r:id="rId1"/>
  <headerFooter alignWithMargins="0">
    <oddFooter>&amp;L&amp;7CEA - arkusz organizacyjny na rok szkolny 2022/2023    nr teczki: &amp;F</oddFooter>
  </headerFooter>
  <extLst>
    <ext xmlns:x14="http://schemas.microsoft.com/office/spreadsheetml/2009/9/main" uri="{CCE6A557-97BC-4b89-ADB6-D9C93CAAB3DF}">
      <x14:dataValidations xmlns:xm="http://schemas.microsoft.com/office/excel/2006/main" disablePrompts="1" count="2">
        <x14:dataValidation type="list" allowBlank="1" showInputMessage="1" showErrorMessage="1" xr:uid="{00000000-0002-0000-2A00-000000000000}">
          <x14:formula1>
            <xm:f>słownik!$I$60:$I$85</xm:f>
          </x14:formula1>
          <xm:sqref>D13:D23</xm:sqref>
        </x14:dataValidation>
        <x14:dataValidation type="list" allowBlank="1" showInputMessage="1" showErrorMessage="1" xr:uid="{00000000-0002-0000-2A00-000001000000}">
          <x14:formula1>
            <xm:f>słownik!$A$2:$A$148</xm:f>
          </x14:formula1>
          <xm:sqref>D24:D38</xm:sqref>
        </x14:dataValidation>
      </x14:dataValidations>
    </ext>
  </extLst>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59999389629810485"/>
    <pageSetUpPr fitToPage="1"/>
  </sheetPr>
  <dimension ref="B1:O45"/>
  <sheetViews>
    <sheetView showGridLines="0" view="pageBreakPreview" zoomScaleNormal="100" zoomScaleSheetLayoutView="100" workbookViewId="0">
      <selection activeCell="D29" sqref="D29"/>
    </sheetView>
  </sheetViews>
  <sheetFormatPr defaultColWidth="9.28515625" defaultRowHeight="12.75"/>
  <cols>
    <col min="1" max="1" width="2.85546875" style="3" customWidth="1"/>
    <col min="2" max="2" width="6.5703125" style="3" customWidth="1"/>
    <col min="3" max="3" width="4.42578125" style="3" customWidth="1"/>
    <col min="4" max="4" width="42.85546875" style="3" customWidth="1"/>
    <col min="5" max="8" width="7.28515625" style="3" customWidth="1"/>
    <col min="9" max="9" width="10.85546875" style="3" customWidth="1"/>
    <col min="10" max="10" width="12.28515625" style="3" customWidth="1"/>
    <col min="11" max="11" width="5.42578125" style="3" hidden="1" customWidth="1"/>
    <col min="12" max="12" width="4.7109375" style="3" hidden="1" customWidth="1"/>
    <col min="13" max="13" width="3.7109375" style="3" hidden="1" customWidth="1"/>
    <col min="14" max="14" width="4.85546875" style="3" hidden="1" customWidth="1"/>
    <col min="15" max="15" width="0" style="3" hidden="1" customWidth="1"/>
    <col min="16" max="16384" width="9.28515625" style="3"/>
  </cols>
  <sheetData>
    <row r="1" spans="2:15" ht="18">
      <c r="B1" s="235"/>
      <c r="C1" s="235"/>
      <c r="D1" s="236" t="str">
        <f>wizyt!C3</f>
        <v>??</v>
      </c>
      <c r="E1" s="237"/>
      <c r="F1" s="237"/>
      <c r="G1" s="237"/>
      <c r="H1" s="237"/>
      <c r="I1" s="237"/>
      <c r="J1" s="238"/>
    </row>
    <row r="2" spans="2:15" ht="20.25">
      <c r="B2" s="238"/>
      <c r="C2" s="238"/>
      <c r="D2" s="2823" t="s">
        <v>612</v>
      </c>
      <c r="E2" s="2823"/>
      <c r="F2" s="2823"/>
      <c r="G2" s="2823"/>
      <c r="H2" s="2823"/>
      <c r="I2" s="2823"/>
      <c r="J2" s="238"/>
    </row>
    <row r="3" spans="2:15" ht="36.75" customHeight="1" thickBot="1">
      <c r="B3" s="1106"/>
      <c r="C3" s="1107"/>
      <c r="D3" s="1108"/>
      <c r="E3" s="1109"/>
      <c r="F3" s="1109" t="s">
        <v>520</v>
      </c>
      <c r="G3" s="1109"/>
      <c r="H3" s="923"/>
      <c r="I3" s="923"/>
      <c r="J3" s="238"/>
    </row>
    <row r="4" spans="2:15" ht="12.75" customHeight="1">
      <c r="B4" s="2854" t="s">
        <v>226</v>
      </c>
      <c r="C4" s="3026"/>
      <c r="D4" s="2855"/>
      <c r="E4" s="2861" t="s">
        <v>51</v>
      </c>
      <c r="F4" s="2862"/>
      <c r="G4" s="2862"/>
      <c r="H4" s="2862"/>
      <c r="I4" s="3035" t="s">
        <v>239</v>
      </c>
      <c r="J4" s="3032" t="s">
        <v>74</v>
      </c>
    </row>
    <row r="5" spans="2:15" ht="12.75" customHeight="1">
      <c r="B5" s="2854"/>
      <c r="C5" s="3026"/>
      <c r="D5" s="2855"/>
      <c r="E5" s="389" t="s">
        <v>4</v>
      </c>
      <c r="F5" s="387" t="s">
        <v>5</v>
      </c>
      <c r="G5" s="387" t="s">
        <v>6</v>
      </c>
      <c r="H5" s="2104" t="s">
        <v>8</v>
      </c>
      <c r="I5" s="3036"/>
      <c r="J5" s="3033"/>
    </row>
    <row r="6" spans="2:15" ht="12.75" customHeight="1">
      <c r="B6" s="2854"/>
      <c r="C6" s="3026"/>
      <c r="D6" s="2855"/>
      <c r="E6" s="2990" t="s">
        <v>209</v>
      </c>
      <c r="F6" s="2991"/>
      <c r="G6" s="2991"/>
      <c r="H6" s="2991"/>
      <c r="I6" s="3036"/>
      <c r="J6" s="3033"/>
    </row>
    <row r="7" spans="2:15" ht="12.75" customHeight="1">
      <c r="B7" s="2854"/>
      <c r="C7" s="3026"/>
      <c r="D7" s="2855"/>
      <c r="E7" s="3009" t="s">
        <v>52</v>
      </c>
      <c r="F7" s="2846"/>
      <c r="G7" s="2846"/>
      <c r="H7" s="2846"/>
      <c r="I7" s="3036"/>
      <c r="J7" s="3033"/>
    </row>
    <row r="8" spans="2:15" ht="12.75" customHeight="1">
      <c r="B8" s="2854"/>
      <c r="C8" s="3026"/>
      <c r="D8" s="2855"/>
      <c r="E8" s="1536">
        <f>'kalendarz  A'!$F$30</f>
        <v>24</v>
      </c>
      <c r="F8" s="1536">
        <f>'kalendarz  A'!$F$30</f>
        <v>24</v>
      </c>
      <c r="G8" s="1536">
        <f>'kalendarz  A'!$F$30</f>
        <v>24</v>
      </c>
      <c r="H8" s="2105">
        <f>'kalendarz  A'!$F$31</f>
        <v>9</v>
      </c>
      <c r="I8" s="3036"/>
      <c r="J8" s="3033"/>
      <c r="N8" s="79"/>
    </row>
    <row r="9" spans="2:15" ht="16.5" customHeight="1" thickBot="1">
      <c r="B9" s="2856"/>
      <c r="C9" s="3027"/>
      <c r="D9" s="2857"/>
      <c r="E9" s="2993" t="s">
        <v>53</v>
      </c>
      <c r="F9" s="2951"/>
      <c r="G9" s="2951"/>
      <c r="H9" s="2951"/>
      <c r="I9" s="3037"/>
      <c r="J9" s="3034"/>
      <c r="K9" s="3" t="s">
        <v>186</v>
      </c>
      <c r="M9" s="3" t="s">
        <v>341</v>
      </c>
      <c r="N9" s="3" t="s">
        <v>342</v>
      </c>
      <c r="O9" s="788"/>
    </row>
    <row r="10" spans="2:15" ht="27" customHeight="1" thickBot="1">
      <c r="B10" s="390"/>
      <c r="C10" s="774"/>
      <c r="D10" s="2081" t="s">
        <v>210</v>
      </c>
      <c r="E10" s="2095">
        <f t="shared" ref="E10:H10" si="0">SUM(E11:E12)</f>
        <v>0</v>
      </c>
      <c r="F10" s="2096">
        <f t="shared" si="0"/>
        <v>0</v>
      </c>
      <c r="G10" s="2094">
        <f t="shared" si="0"/>
        <v>0</v>
      </c>
      <c r="H10" s="2094">
        <f t="shared" si="0"/>
        <v>0</v>
      </c>
      <c r="I10" s="2115">
        <f t="shared" ref="I10:I38" si="1">SUM(E10:H10)</f>
        <v>0</v>
      </c>
      <c r="J10" s="392"/>
      <c r="K10" s="527" t="str">
        <f>D1</f>
        <v>??</v>
      </c>
      <c r="L10" s="527"/>
      <c r="M10" s="3" t="s">
        <v>498</v>
      </c>
      <c r="N10" s="3" t="e">
        <f>#REF!</f>
        <v>#REF!</v>
      </c>
    </row>
    <row r="11" spans="2:15" ht="14.25" customHeight="1">
      <c r="B11" s="395"/>
      <c r="C11" s="1315"/>
      <c r="D11" s="1316" t="s">
        <v>713</v>
      </c>
      <c r="E11" s="1827">
        <f t="shared" ref="E11" si="2">SUM(E13:E23)</f>
        <v>0</v>
      </c>
      <c r="F11" s="1830">
        <f>SUM(F13:F23)</f>
        <v>0</v>
      </c>
      <c r="G11" s="1317">
        <f t="shared" ref="G11" si="3">SUM(G13:G23)</f>
        <v>0</v>
      </c>
      <c r="H11" s="2106">
        <f>SUM(H13:H23)</f>
        <v>0</v>
      </c>
      <c r="I11" s="2109">
        <f t="shared" si="1"/>
        <v>0</v>
      </c>
      <c r="J11" s="1319"/>
      <c r="K11" s="527" t="e">
        <f>#REF!</f>
        <v>#REF!</v>
      </c>
      <c r="L11" s="527"/>
      <c r="M11" s="3" t="s">
        <v>499</v>
      </c>
      <c r="N11" s="3" t="e">
        <f>#REF!</f>
        <v>#REF!</v>
      </c>
    </row>
    <row r="12" spans="2:15" ht="14.25" customHeight="1">
      <c r="B12" s="395"/>
      <c r="C12" s="1320"/>
      <c r="D12" s="1170" t="s">
        <v>683</v>
      </c>
      <c r="E12" s="1828">
        <f t="shared" ref="E12" si="4">SUM(E24:E38)</f>
        <v>0</v>
      </c>
      <c r="F12" s="1831">
        <f>SUM(F24:F38)</f>
        <v>0</v>
      </c>
      <c r="G12" s="1321">
        <f t="shared" ref="G12" si="5">SUM(G24:G38)</f>
        <v>0</v>
      </c>
      <c r="H12" s="2107">
        <f>SUM(H24:H38)</f>
        <v>0</v>
      </c>
      <c r="I12" s="2110">
        <f t="shared" si="1"/>
        <v>0</v>
      </c>
      <c r="J12" s="939"/>
      <c r="K12" s="527" t="e">
        <f t="shared" ref="K12:K38" si="6">K11</f>
        <v>#REF!</v>
      </c>
      <c r="L12" s="527"/>
      <c r="M12" s="3" t="s">
        <v>500</v>
      </c>
      <c r="N12" s="3" t="e">
        <f t="shared" ref="N12:N38" si="7">N11</f>
        <v>#REF!</v>
      </c>
    </row>
    <row r="13" spans="2:15" s="79" customFormat="1" ht="14.1" customHeight="1">
      <c r="B13" s="3020" t="s">
        <v>713</v>
      </c>
      <c r="C13" s="1095">
        <v>1</v>
      </c>
      <c r="D13" s="1091"/>
      <c r="E13" s="921"/>
      <c r="F13" s="920"/>
      <c r="G13" s="920"/>
      <c r="H13" s="921"/>
      <c r="I13" s="2111">
        <f t="shared" si="1"/>
        <v>0</v>
      </c>
      <c r="J13" s="790"/>
      <c r="K13" s="527" t="e">
        <f>#REF!</f>
        <v>#REF!</v>
      </c>
      <c r="L13" s="527" t="s">
        <v>501</v>
      </c>
      <c r="M13" s="79" t="s">
        <v>343</v>
      </c>
      <c r="N13" s="3" t="e">
        <f>#REF!</f>
        <v>#REF!</v>
      </c>
    </row>
    <row r="14" spans="2:15" s="79" customFormat="1" ht="14.1" customHeight="1">
      <c r="B14" s="3021"/>
      <c r="C14" s="1095"/>
      <c r="D14" s="782"/>
      <c r="E14" s="854"/>
      <c r="F14" s="853"/>
      <c r="G14" s="853"/>
      <c r="H14" s="854"/>
      <c r="I14" s="2112">
        <f t="shared" si="1"/>
        <v>0</v>
      </c>
      <c r="J14" s="234"/>
      <c r="K14" s="527" t="e">
        <f>#REF!</f>
        <v>#REF!</v>
      </c>
      <c r="L14" s="527" t="s">
        <v>501</v>
      </c>
      <c r="M14" s="79" t="s">
        <v>343</v>
      </c>
      <c r="N14" s="3" t="e">
        <f>#REF!</f>
        <v>#REF!</v>
      </c>
    </row>
    <row r="15" spans="2:15" s="79" customFormat="1" ht="14.1" customHeight="1">
      <c r="B15" s="3021"/>
      <c r="C15" s="1095"/>
      <c r="D15" s="782"/>
      <c r="E15" s="854"/>
      <c r="F15" s="853"/>
      <c r="G15" s="853"/>
      <c r="H15" s="854"/>
      <c r="I15" s="2112">
        <f t="shared" si="1"/>
        <v>0</v>
      </c>
      <c r="J15" s="234"/>
      <c r="K15" s="527" t="e">
        <f>#REF!</f>
        <v>#REF!</v>
      </c>
      <c r="L15" s="527" t="s">
        <v>501</v>
      </c>
      <c r="M15" s="79" t="s">
        <v>343</v>
      </c>
      <c r="N15" s="3" t="e">
        <f>#REF!</f>
        <v>#REF!</v>
      </c>
    </row>
    <row r="16" spans="2:15" s="79" customFormat="1" ht="14.1" customHeight="1">
      <c r="B16" s="3021"/>
      <c r="C16" s="1095"/>
      <c r="D16" s="782"/>
      <c r="E16" s="854"/>
      <c r="F16" s="853"/>
      <c r="G16" s="853"/>
      <c r="H16" s="854"/>
      <c r="I16" s="2112">
        <f t="shared" si="1"/>
        <v>0</v>
      </c>
      <c r="J16" s="234"/>
      <c r="K16" s="527" t="e">
        <f>#REF!</f>
        <v>#REF!</v>
      </c>
      <c r="L16" s="527" t="s">
        <v>501</v>
      </c>
      <c r="M16" s="79" t="s">
        <v>343</v>
      </c>
      <c r="N16" s="3" t="e">
        <f>#REF!</f>
        <v>#REF!</v>
      </c>
    </row>
    <row r="17" spans="2:14" s="79" customFormat="1" ht="14.1" customHeight="1">
      <c r="B17" s="3021"/>
      <c r="C17" s="1095"/>
      <c r="D17" s="782"/>
      <c r="E17" s="854"/>
      <c r="F17" s="853"/>
      <c r="G17" s="853"/>
      <c r="H17" s="854"/>
      <c r="I17" s="2112">
        <f t="shared" si="1"/>
        <v>0</v>
      </c>
      <c r="J17" s="234"/>
      <c r="K17" s="527"/>
      <c r="L17" s="527"/>
      <c r="N17" s="3"/>
    </row>
    <row r="18" spans="2:14" s="79" customFormat="1" ht="14.1" customHeight="1">
      <c r="B18" s="3021"/>
      <c r="C18" s="1095"/>
      <c r="D18" s="782"/>
      <c r="E18" s="854"/>
      <c r="F18" s="853"/>
      <c r="G18" s="853"/>
      <c r="H18" s="854"/>
      <c r="I18" s="2112">
        <f t="shared" si="1"/>
        <v>0</v>
      </c>
      <c r="J18" s="234"/>
      <c r="K18" s="527"/>
      <c r="L18" s="527"/>
      <c r="N18" s="3"/>
    </row>
    <row r="19" spans="2:14" s="79" customFormat="1" ht="14.1" customHeight="1">
      <c r="B19" s="3021"/>
      <c r="C19" s="1095"/>
      <c r="D19" s="782"/>
      <c r="E19" s="854"/>
      <c r="F19" s="853"/>
      <c r="G19" s="853"/>
      <c r="H19" s="854"/>
      <c r="I19" s="2112">
        <f t="shared" si="1"/>
        <v>0</v>
      </c>
      <c r="J19" s="234"/>
      <c r="K19" s="527"/>
      <c r="L19" s="527"/>
      <c r="N19" s="3"/>
    </row>
    <row r="20" spans="2:14" s="79" customFormat="1" ht="14.1" customHeight="1">
      <c r="B20" s="3021"/>
      <c r="C20" s="1096"/>
      <c r="D20" s="782"/>
      <c r="E20" s="854"/>
      <c r="F20" s="853"/>
      <c r="G20" s="853"/>
      <c r="H20" s="854"/>
      <c r="I20" s="2112">
        <f t="shared" si="1"/>
        <v>0</v>
      </c>
      <c r="J20" s="234"/>
      <c r="K20" s="527" t="e">
        <f>K13</f>
        <v>#REF!</v>
      </c>
      <c r="L20" s="527" t="s">
        <v>501</v>
      </c>
      <c r="M20" s="79" t="s">
        <v>343</v>
      </c>
      <c r="N20" s="3" t="e">
        <f>N13</f>
        <v>#REF!</v>
      </c>
    </row>
    <row r="21" spans="2:14" s="79" customFormat="1" ht="14.1" customHeight="1">
      <c r="B21" s="3021"/>
      <c r="C21" s="1096"/>
      <c r="D21" s="782"/>
      <c r="E21" s="854"/>
      <c r="F21" s="853"/>
      <c r="G21" s="853"/>
      <c r="H21" s="854"/>
      <c r="I21" s="2112">
        <f t="shared" si="1"/>
        <v>0</v>
      </c>
      <c r="J21" s="234"/>
      <c r="K21" s="527" t="e">
        <f t="shared" si="6"/>
        <v>#REF!</v>
      </c>
      <c r="L21" s="527" t="s">
        <v>501</v>
      </c>
      <c r="M21" s="79" t="s">
        <v>343</v>
      </c>
      <c r="N21" s="3" t="e">
        <f t="shared" si="7"/>
        <v>#REF!</v>
      </c>
    </row>
    <row r="22" spans="2:14" s="79" customFormat="1" ht="14.1" customHeight="1">
      <c r="B22" s="3021"/>
      <c r="C22" s="1096"/>
      <c r="D22" s="782"/>
      <c r="E22" s="854"/>
      <c r="F22" s="853"/>
      <c r="G22" s="853"/>
      <c r="H22" s="854"/>
      <c r="I22" s="2112">
        <f t="shared" si="1"/>
        <v>0</v>
      </c>
      <c r="J22" s="234"/>
      <c r="K22" s="527" t="e">
        <f t="shared" si="6"/>
        <v>#REF!</v>
      </c>
      <c r="L22" s="527" t="s">
        <v>501</v>
      </c>
      <c r="M22" s="79" t="s">
        <v>343</v>
      </c>
      <c r="N22" s="3" t="e">
        <f t="shared" si="7"/>
        <v>#REF!</v>
      </c>
    </row>
    <row r="23" spans="2:14" s="79" customFormat="1" ht="14.1" customHeight="1">
      <c r="B23" s="3031"/>
      <c r="C23" s="1097"/>
      <c r="D23" s="792"/>
      <c r="E23" s="919"/>
      <c r="F23" s="918"/>
      <c r="G23" s="918"/>
      <c r="H23" s="919"/>
      <c r="I23" s="2113">
        <f t="shared" si="1"/>
        <v>0</v>
      </c>
      <c r="J23" s="427"/>
      <c r="K23" s="527" t="e">
        <f t="shared" si="6"/>
        <v>#REF!</v>
      </c>
      <c r="L23" s="527" t="s">
        <v>501</v>
      </c>
      <c r="M23" s="79" t="s">
        <v>343</v>
      </c>
      <c r="N23" s="3" t="e">
        <f t="shared" si="7"/>
        <v>#REF!</v>
      </c>
    </row>
    <row r="24" spans="2:14" s="79" customFormat="1" ht="14.1" customHeight="1">
      <c r="B24" s="3020" t="s">
        <v>684</v>
      </c>
      <c r="C24" s="1098">
        <v>1</v>
      </c>
      <c r="D24" s="895"/>
      <c r="E24" s="1829"/>
      <c r="F24" s="1832"/>
      <c r="G24" s="916"/>
      <c r="H24" s="2108"/>
      <c r="I24" s="2111">
        <f t="shared" si="1"/>
        <v>0</v>
      </c>
      <c r="J24" s="862"/>
      <c r="K24" s="527" t="e">
        <f t="shared" si="6"/>
        <v>#REF!</v>
      </c>
      <c r="L24" s="527" t="s">
        <v>501</v>
      </c>
      <c r="M24" s="79" t="s">
        <v>343</v>
      </c>
      <c r="N24" s="3" t="e">
        <f t="shared" si="7"/>
        <v>#REF!</v>
      </c>
    </row>
    <row r="25" spans="2:14" s="79" customFormat="1" ht="14.1" customHeight="1">
      <c r="B25" s="3021"/>
      <c r="C25" s="1095"/>
      <c r="D25" s="782"/>
      <c r="E25" s="854"/>
      <c r="F25" s="853"/>
      <c r="G25" s="853"/>
      <c r="H25" s="854"/>
      <c r="I25" s="2112">
        <f t="shared" si="1"/>
        <v>0</v>
      </c>
      <c r="J25" s="234"/>
      <c r="K25" s="527" t="e">
        <f t="shared" ref="K25" si="8">K21</f>
        <v>#REF!</v>
      </c>
      <c r="L25" s="527" t="s">
        <v>501</v>
      </c>
      <c r="M25" s="79" t="s">
        <v>343</v>
      </c>
      <c r="N25" s="3" t="e">
        <f t="shared" ref="N25" si="9">N21</f>
        <v>#REF!</v>
      </c>
    </row>
    <row r="26" spans="2:14" s="79" customFormat="1" ht="14.1" customHeight="1">
      <c r="B26" s="3021"/>
      <c r="C26" s="1095"/>
      <c r="D26" s="782"/>
      <c r="E26" s="854"/>
      <c r="F26" s="853"/>
      <c r="G26" s="853"/>
      <c r="H26" s="854"/>
      <c r="I26" s="2112">
        <f t="shared" si="1"/>
        <v>0</v>
      </c>
      <c r="J26" s="234"/>
      <c r="K26" s="527"/>
      <c r="L26" s="527"/>
      <c r="N26" s="3"/>
    </row>
    <row r="27" spans="2:14" s="79" customFormat="1" ht="14.1" customHeight="1">
      <c r="B27" s="3021"/>
      <c r="C27" s="1095"/>
      <c r="D27" s="782"/>
      <c r="E27" s="854"/>
      <c r="F27" s="853"/>
      <c r="G27" s="853"/>
      <c r="H27" s="854"/>
      <c r="I27" s="2112">
        <f t="shared" si="1"/>
        <v>0</v>
      </c>
      <c r="J27" s="234"/>
      <c r="K27" s="527"/>
      <c r="L27" s="527"/>
      <c r="N27" s="3"/>
    </row>
    <row r="28" spans="2:14" s="79" customFormat="1" ht="14.1" customHeight="1">
      <c r="B28" s="3021"/>
      <c r="C28" s="1095"/>
      <c r="D28" s="782"/>
      <c r="E28" s="854"/>
      <c r="F28" s="853"/>
      <c r="G28" s="853"/>
      <c r="H28" s="854"/>
      <c r="I28" s="2112">
        <f t="shared" si="1"/>
        <v>0</v>
      </c>
      <c r="J28" s="234"/>
      <c r="K28" s="527"/>
      <c r="L28" s="527"/>
      <c r="N28" s="3"/>
    </row>
    <row r="29" spans="2:14" s="79" customFormat="1" ht="14.1" customHeight="1">
      <c r="B29" s="3021"/>
      <c r="C29" s="1095"/>
      <c r="D29" s="782"/>
      <c r="E29" s="854"/>
      <c r="F29" s="853"/>
      <c r="G29" s="853"/>
      <c r="H29" s="854"/>
      <c r="I29" s="2112">
        <f t="shared" si="1"/>
        <v>0</v>
      </c>
      <c r="J29" s="234"/>
      <c r="K29" s="527"/>
      <c r="L29" s="527"/>
      <c r="N29" s="3"/>
    </row>
    <row r="30" spans="2:14" s="79" customFormat="1" ht="14.1" customHeight="1">
      <c r="B30" s="3021"/>
      <c r="C30" s="1095"/>
      <c r="D30" s="782"/>
      <c r="E30" s="854"/>
      <c r="F30" s="853"/>
      <c r="G30" s="853"/>
      <c r="H30" s="854"/>
      <c r="I30" s="2112">
        <f t="shared" si="1"/>
        <v>0</v>
      </c>
      <c r="J30" s="234"/>
      <c r="K30" s="527"/>
      <c r="L30" s="527"/>
      <c r="N30" s="3"/>
    </row>
    <row r="31" spans="2:14" s="79" customFormat="1" ht="14.1" customHeight="1">
      <c r="B31" s="3021"/>
      <c r="C31" s="1095"/>
      <c r="D31" s="782"/>
      <c r="E31" s="854"/>
      <c r="F31" s="853"/>
      <c r="G31" s="853"/>
      <c r="H31" s="854"/>
      <c r="I31" s="2112">
        <f t="shared" si="1"/>
        <v>0</v>
      </c>
      <c r="J31" s="234"/>
      <c r="K31" s="527"/>
      <c r="L31" s="527"/>
      <c r="N31" s="3"/>
    </row>
    <row r="32" spans="2:14" s="79" customFormat="1" ht="14.1" customHeight="1">
      <c r="B32" s="3021"/>
      <c r="C32" s="1095"/>
      <c r="D32" s="782"/>
      <c r="E32" s="854"/>
      <c r="F32" s="853"/>
      <c r="G32" s="853"/>
      <c r="H32" s="854"/>
      <c r="I32" s="2112">
        <f t="shared" si="1"/>
        <v>0</v>
      </c>
      <c r="J32" s="234"/>
      <c r="K32" s="527"/>
      <c r="L32" s="527"/>
      <c r="N32" s="3"/>
    </row>
    <row r="33" spans="2:14" s="79" customFormat="1" ht="14.1" customHeight="1">
      <c r="B33" s="3021"/>
      <c r="C33" s="1095"/>
      <c r="D33" s="782"/>
      <c r="E33" s="854"/>
      <c r="F33" s="853"/>
      <c r="G33" s="853"/>
      <c r="H33" s="854"/>
      <c r="I33" s="2112">
        <f t="shared" si="1"/>
        <v>0</v>
      </c>
      <c r="J33" s="234"/>
      <c r="K33" s="527" t="e">
        <f>K22</f>
        <v>#REF!</v>
      </c>
      <c r="L33" s="527" t="s">
        <v>501</v>
      </c>
      <c r="M33" s="79" t="s">
        <v>343</v>
      </c>
      <c r="N33" s="3" t="e">
        <f>N22</f>
        <v>#REF!</v>
      </c>
    </row>
    <row r="34" spans="2:14" s="79" customFormat="1" ht="14.1" customHeight="1">
      <c r="B34" s="3021"/>
      <c r="C34" s="1095"/>
      <c r="D34" s="782"/>
      <c r="E34" s="854"/>
      <c r="F34" s="853"/>
      <c r="G34" s="853"/>
      <c r="H34" s="854"/>
      <c r="I34" s="2112">
        <f t="shared" si="1"/>
        <v>0</v>
      </c>
      <c r="J34" s="234"/>
      <c r="K34" s="527" t="e">
        <f>K23</f>
        <v>#REF!</v>
      </c>
      <c r="L34" s="527" t="s">
        <v>501</v>
      </c>
      <c r="M34" s="79" t="s">
        <v>343</v>
      </c>
      <c r="N34" s="3" t="e">
        <f>N23</f>
        <v>#REF!</v>
      </c>
    </row>
    <row r="35" spans="2:14" s="79" customFormat="1" ht="14.1" customHeight="1">
      <c r="B35" s="3021"/>
      <c r="C35" s="1096"/>
      <c r="D35" s="782"/>
      <c r="E35" s="854"/>
      <c r="F35" s="853"/>
      <c r="G35" s="853"/>
      <c r="H35" s="854"/>
      <c r="I35" s="2112">
        <f t="shared" si="1"/>
        <v>0</v>
      </c>
      <c r="J35" s="234"/>
      <c r="K35" s="527" t="e">
        <f>K24</f>
        <v>#REF!</v>
      </c>
      <c r="L35" s="527" t="s">
        <v>501</v>
      </c>
      <c r="M35" s="79" t="s">
        <v>343</v>
      </c>
      <c r="N35" s="3" t="e">
        <f>N24</f>
        <v>#REF!</v>
      </c>
    </row>
    <row r="36" spans="2:14" s="79" customFormat="1" ht="14.1" customHeight="1">
      <c r="B36" s="3021"/>
      <c r="C36" s="1096"/>
      <c r="D36" s="782"/>
      <c r="E36" s="854"/>
      <c r="F36" s="853"/>
      <c r="G36" s="853"/>
      <c r="H36" s="854"/>
      <c r="I36" s="2112">
        <f t="shared" si="1"/>
        <v>0</v>
      </c>
      <c r="J36" s="234"/>
      <c r="K36" s="527" t="e">
        <f t="shared" si="6"/>
        <v>#REF!</v>
      </c>
      <c r="L36" s="527" t="s">
        <v>501</v>
      </c>
      <c r="M36" s="79" t="s">
        <v>343</v>
      </c>
      <c r="N36" s="3" t="e">
        <f t="shared" si="7"/>
        <v>#REF!</v>
      </c>
    </row>
    <row r="37" spans="2:14" s="79" customFormat="1" ht="14.1" customHeight="1">
      <c r="B37" s="3021"/>
      <c r="C37" s="1096"/>
      <c r="D37" s="782"/>
      <c r="E37" s="854"/>
      <c r="F37" s="853"/>
      <c r="G37" s="853"/>
      <c r="H37" s="854"/>
      <c r="I37" s="2112">
        <f t="shared" si="1"/>
        <v>0</v>
      </c>
      <c r="J37" s="234"/>
      <c r="K37" s="527" t="e">
        <f t="shared" si="6"/>
        <v>#REF!</v>
      </c>
      <c r="L37" s="527" t="s">
        <v>501</v>
      </c>
      <c r="M37" s="79" t="s">
        <v>343</v>
      </c>
      <c r="N37" s="3" t="e">
        <f t="shared" si="7"/>
        <v>#REF!</v>
      </c>
    </row>
    <row r="38" spans="2:14" s="79" customFormat="1" ht="13.5" customHeight="1" thickBot="1">
      <c r="B38" s="3022"/>
      <c r="C38" s="1099"/>
      <c r="D38" s="1092"/>
      <c r="E38" s="836"/>
      <c r="F38" s="834"/>
      <c r="G38" s="834"/>
      <c r="H38" s="836"/>
      <c r="I38" s="2114">
        <f t="shared" si="1"/>
        <v>0</v>
      </c>
      <c r="J38" s="1093"/>
      <c r="K38" s="527" t="e">
        <f t="shared" si="6"/>
        <v>#REF!</v>
      </c>
      <c r="L38" s="527" t="s">
        <v>501</v>
      </c>
      <c r="M38" s="79" t="s">
        <v>343</v>
      </c>
      <c r="N38" s="3" t="e">
        <f t="shared" si="7"/>
        <v>#REF!</v>
      </c>
    </row>
    <row r="39" spans="2:14">
      <c r="C39" s="1197" t="s">
        <v>657</v>
      </c>
      <c r="D39" s="1190" t="s">
        <v>685</v>
      </c>
      <c r="E39" s="940"/>
      <c r="F39" s="940"/>
      <c r="G39" s="940"/>
      <c r="H39" s="940"/>
      <c r="I39" s="940"/>
      <c r="J39" s="907"/>
    </row>
    <row r="40" spans="2:14" ht="12.95" customHeight="1">
      <c r="D40" s="1196"/>
      <c r="E40" s="1196"/>
      <c r="F40" s="1196"/>
      <c r="G40" s="1196"/>
      <c r="H40" s="1196"/>
      <c r="I40" s="1196"/>
      <c r="J40" s="1196"/>
    </row>
    <row r="41" spans="2:14">
      <c r="D41" s="9"/>
      <c r="E41" s="9"/>
      <c r="F41" s="9"/>
      <c r="G41" s="9"/>
      <c r="H41" s="10"/>
      <c r="I41" s="10"/>
    </row>
    <row r="42" spans="2:14">
      <c r="D42" s="4"/>
      <c r="E42" s="6"/>
      <c r="F42" s="4"/>
      <c r="G42" s="4"/>
      <c r="H42" s="5"/>
      <c r="I42" s="5"/>
    </row>
    <row r="43" spans="2:14">
      <c r="D43" s="4"/>
      <c r="E43" s="6"/>
      <c r="F43" s="4"/>
      <c r="G43" s="4"/>
      <c r="H43" s="5"/>
      <c r="I43" s="5"/>
    </row>
    <row r="44" spans="2:14">
      <c r="D44" s="4"/>
      <c r="E44" s="6"/>
      <c r="F44" s="4"/>
      <c r="G44" s="4"/>
      <c r="H44" s="5"/>
      <c r="I44" s="5"/>
    </row>
    <row r="45" spans="2:14">
      <c r="D45" s="8"/>
      <c r="E45" s="8"/>
      <c r="F45" s="8"/>
      <c r="G45" s="8"/>
      <c r="H45" s="8"/>
      <c r="I45" s="8"/>
    </row>
  </sheetData>
  <sheetProtection algorithmName="SHA-512" hashValue="fQyjF66+9zXhC2NTNMsH0HZprTwYQNoU7kmIptm+iq+2K4god4TOlzcuVqyprOn1MorMYYmweYhFsFdPdzOX6A==" saltValue="oQleIjSei0grKwSO6l7p3g==" spinCount="100000" sheet="1" objects="1" scenarios="1"/>
  <mergeCells count="10">
    <mergeCell ref="E4:H4"/>
    <mergeCell ref="J4:J9"/>
    <mergeCell ref="D2:I2"/>
    <mergeCell ref="B4:D9"/>
    <mergeCell ref="I4:I9"/>
    <mergeCell ref="B13:B23"/>
    <mergeCell ref="B24:B38"/>
    <mergeCell ref="E6:H6"/>
    <mergeCell ref="E7:H7"/>
    <mergeCell ref="E9:H9"/>
  </mergeCells>
  <printOptions horizontalCentered="1"/>
  <pageMargins left="0.74803149606299213" right="0.11811023622047245" top="0.51181102362204722" bottom="0.70866141732283472" header="0.51181102362204722" footer="0.51181102362204722"/>
  <pageSetup paperSize="9" scale="90" orientation="portrait" horizontalDpi="4294967293" verticalDpi="4294967293" r:id="rId1"/>
  <headerFooter alignWithMargins="0">
    <oddFooter>&amp;L&amp;7CEA - arkusz organizacyjny na rok szkolny 2022/2023    nr teczki: &amp;F</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2B00-000000000000}">
          <x14:formula1>
            <xm:f>słownik!$I$60:$I$85</xm:f>
          </x14:formula1>
          <xm:sqref>D13:D23</xm:sqref>
        </x14:dataValidation>
        <x14:dataValidation type="list" allowBlank="1" showInputMessage="1" showErrorMessage="1" xr:uid="{00000000-0002-0000-2B00-000001000000}">
          <x14:formula1>
            <xm:f>słownik!$A$2:$A$148</xm:f>
          </x14:formula1>
          <xm:sqref>D24:D38</xm:sqref>
        </x14:dataValidation>
      </x14:dataValidations>
    </ext>
  </extLst>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Arkusz41">
    <pageSetUpPr fitToPage="1"/>
  </sheetPr>
  <dimension ref="A1:W168"/>
  <sheetViews>
    <sheetView showGridLines="0" view="pageBreakPreview" topLeftCell="B97" zoomScaleNormal="100" zoomScaleSheetLayoutView="100" zoomScalePageLayoutView="120" workbookViewId="0">
      <selection activeCell="H43" sqref="H43"/>
    </sheetView>
  </sheetViews>
  <sheetFormatPr defaultColWidth="9.140625" defaultRowHeight="12.75"/>
  <cols>
    <col min="1" max="1" width="6.140625" style="16" hidden="1" customWidth="1"/>
    <col min="2" max="2" width="5.42578125" style="250" customWidth="1"/>
    <col min="3" max="3" width="36.42578125" style="16" customWidth="1"/>
    <col min="4" max="4" width="10.85546875" style="16" hidden="1" customWidth="1"/>
    <col min="5" max="5" width="11.5703125" style="16" customWidth="1"/>
    <col min="6" max="6" width="11.42578125" style="16" customWidth="1"/>
    <col min="7" max="7" width="4.7109375" style="16" customWidth="1"/>
    <col min="8" max="8" width="22.85546875" style="16" customWidth="1"/>
    <col min="9" max="9" width="9.42578125" style="16" customWidth="1"/>
    <col min="10" max="10" width="9.28515625" style="16" bestFit="1" customWidth="1"/>
    <col min="11" max="11" width="9.140625" style="16" bestFit="1" customWidth="1"/>
    <col min="12" max="12" width="10.28515625" style="16" customWidth="1"/>
    <col min="13" max="13" width="5.28515625" style="16" customWidth="1"/>
    <col min="14" max="14" width="5.42578125" style="16" customWidth="1"/>
    <col min="15" max="15" width="17.140625" style="16" customWidth="1"/>
    <col min="16" max="16" width="10.28515625" style="16" customWidth="1"/>
    <col min="17" max="17" width="7.140625" style="16" customWidth="1"/>
    <col min="18" max="18" width="5.28515625" style="16" customWidth="1"/>
    <col min="19" max="19" width="13.5703125" style="16" customWidth="1"/>
    <col min="20" max="20" width="7" style="16" customWidth="1"/>
    <col min="21" max="22" width="9.5703125" style="16" customWidth="1"/>
    <col min="23" max="16384" width="9.140625" style="16"/>
  </cols>
  <sheetData>
    <row r="1" spans="1:23">
      <c r="C1" s="1546" t="str">
        <f>wizyt!$B$1</f>
        <v/>
      </c>
      <c r="D1" s="3039" t="str">
        <f>wizyt!$D$1</f>
        <v>.</v>
      </c>
      <c r="E1" s="3039"/>
      <c r="F1" s="3039"/>
    </row>
    <row r="2" spans="1:23" ht="18">
      <c r="C2" s="866" t="s">
        <v>186</v>
      </c>
      <c r="D2" s="542"/>
      <c r="E2" s="868" t="str">
        <f>wizyt!C3</f>
        <v>??</v>
      </c>
    </row>
    <row r="3" spans="1:23" ht="18">
      <c r="C3" s="866" t="s">
        <v>185</v>
      </c>
      <c r="D3" s="867" t="str">
        <f>wizyt!H3</f>
        <v>2022/2023</v>
      </c>
      <c r="E3" s="869" t="str">
        <f>wizyt!H3</f>
        <v>2022/2023</v>
      </c>
      <c r="H3" s="307"/>
      <c r="N3" s="3041" t="s">
        <v>817</v>
      </c>
      <c r="O3" s="3041"/>
      <c r="P3" s="3041"/>
      <c r="Q3" s="3041"/>
    </row>
    <row r="4" spans="1:23" s="307" customFormat="1" ht="27" customHeight="1">
      <c r="B4" s="3043" t="s">
        <v>184</v>
      </c>
      <c r="C4" s="3043"/>
      <c r="D4" s="3043"/>
      <c r="E4" s="3043"/>
      <c r="F4" s="3043"/>
      <c r="H4" s="3046" t="s">
        <v>216</v>
      </c>
      <c r="I4" s="3046"/>
      <c r="J4" s="3046"/>
      <c r="K4" s="3046"/>
      <c r="L4" s="3046"/>
      <c r="N4" s="3042"/>
      <c r="O4" s="3042"/>
      <c r="P4" s="3042"/>
      <c r="Q4" s="3042"/>
      <c r="S4" s="575" t="s">
        <v>373</v>
      </c>
    </row>
    <row r="5" spans="1:23" ht="33" customHeight="1">
      <c r="B5" s="510" t="s">
        <v>2</v>
      </c>
      <c r="C5" s="511" t="s">
        <v>69</v>
      </c>
      <c r="D5" s="510"/>
      <c r="E5" s="512" t="s">
        <v>229</v>
      </c>
      <c r="F5" s="513" t="s">
        <v>86</v>
      </c>
      <c r="H5" s="310" t="s">
        <v>217</v>
      </c>
      <c r="I5" s="310" t="s">
        <v>221</v>
      </c>
      <c r="J5" s="310" t="s">
        <v>224</v>
      </c>
      <c r="K5" s="310" t="s">
        <v>222</v>
      </c>
      <c r="L5" s="310" t="s">
        <v>223</v>
      </c>
      <c r="N5" s="308" t="s">
        <v>2</v>
      </c>
      <c r="O5" s="309" t="s">
        <v>69</v>
      </c>
      <c r="P5" s="512" t="s">
        <v>229</v>
      </c>
      <c r="Q5" s="310" t="s">
        <v>86</v>
      </c>
      <c r="S5" s="3040" t="s">
        <v>374</v>
      </c>
      <c r="T5" s="3040"/>
      <c r="U5" s="584" t="s">
        <v>86</v>
      </c>
      <c r="V5" s="585" t="s">
        <v>375</v>
      </c>
      <c r="W5" s="586" t="s">
        <v>29</v>
      </c>
    </row>
    <row r="6" spans="1:23" ht="14.25">
      <c r="A6" s="528">
        <f>D2</f>
        <v>0</v>
      </c>
      <c r="B6" s="311">
        <v>1</v>
      </c>
      <c r="C6" s="765" t="str">
        <f>słownik!A3</f>
        <v>Akompaniament</v>
      </c>
      <c r="D6" s="474" t="str">
        <f>słownik!B3</f>
        <v>akompaniament</v>
      </c>
      <c r="E6" s="633">
        <f>SUMIF(pedag!N$6:N$1134,D6,pedag!R$6:R$1134)+SUMIF(pedag!N$6:N$1134,D6,pedag!S$6:S$1134)+SUMIF(pedag!N$6:N$1134,D6,pedag!T$6:T$1134)+SUMIF(pedag!N$6:N$1134,D6,pedag!U$6:U$1134)+SUMIF(pedag!N$6:N$1134,D6,pedag!Y$6:Y$1134)+SUMIF(pedag!N$6:N$1134,D6,pedag!V$6:V$1134)+SUMIF(pedag!N$6:N$1134,D6,pedag!Z$6:Z$1134)+SUMIF(pedag!N$6:N$1134,D6,pedag!W$6:W$1134)+SUMIF(pedag!N$6:N$1134,D6,pedag!X$6:X$1134)</f>
        <v>0</v>
      </c>
      <c r="F6" s="386">
        <f>SUMIF(pedag!$N$6:$N$1134,D6,pedag!$AG$6:$AG$1134)</f>
        <v>0</v>
      </c>
      <c r="H6" s="313" t="s">
        <v>218</v>
      </c>
      <c r="I6" s="314">
        <f>COUNTIF(pedag!E6:E1134,"k")</f>
        <v>0</v>
      </c>
      <c r="J6" s="315" t="str">
        <f>IF(I6+K6=0,"",I6/(I6+K6))</f>
        <v/>
      </c>
      <c r="K6" s="314">
        <f>COUNTIF(pedag!E6:E1134,"m")</f>
        <v>0</v>
      </c>
      <c r="L6" s="315" t="str">
        <f>IF(I6+K6=0,"",K6/(I6+K6))</f>
        <v/>
      </c>
      <c r="N6" s="311">
        <v>1</v>
      </c>
      <c r="O6" s="313" t="s">
        <v>247</v>
      </c>
      <c r="P6" s="312">
        <f>SUMIF(pedag!O$6:O$1134,O6,pedag!R$6:R$1134)+SUMIF(pedag!O$6:O$1134,O6,pedag!S$6:S$1134)+SUMIF(pedag!O$6:O$1134,O6,pedag!T$6:T$1134)+SUMIF(pedag!O$6:O$1134,O6,pedag!U$6:U$1134)+SUMIF(pedag!O$6:O$1134,O6,pedag!Y$6:Y$1134)+SUMIF(pedag!O$6:O$1134,O6,pedag!V$6:V$1134)+SUMIF(pedag!O$6:O$1134,O6,pedag!Z$6:Z$1134)+SUMIF(pedag!O$6:O$1134,O6,pedag!W$6:W$1134)+SUMIF(pedag!O$6:O$1134,O6,pedag!X$6:X$1134)</f>
        <v>0</v>
      </c>
      <c r="Q6" s="386">
        <f>SUMIF(pedag!$O$6:$O$1134,O6,pedag!$AJ$6:$AJ$1134)</f>
        <v>0</v>
      </c>
      <c r="R6" s="408"/>
      <c r="S6" s="313" t="s">
        <v>376</v>
      </c>
      <c r="T6" s="314" t="s">
        <v>377</v>
      </c>
      <c r="U6" s="587">
        <f>COUNTIF(pedag!B$6:B$1134,T6)</f>
        <v>0</v>
      </c>
      <c r="V6" s="587">
        <f>COUNTIF('adm.i obs.'!B$6:B$48,T6)</f>
        <v>0</v>
      </c>
      <c r="W6" s="598">
        <f t="shared" ref="W6:W12" si="0">SUM(U6:V6)</f>
        <v>0</v>
      </c>
    </row>
    <row r="7" spans="1:23" ht="14.25">
      <c r="A7" s="528">
        <f>A6</f>
        <v>0</v>
      </c>
      <c r="B7" s="311">
        <v>2</v>
      </c>
      <c r="C7" s="765" t="str">
        <f>słownik!A4</f>
        <v>Akustyka lutnicza</v>
      </c>
      <c r="D7" s="474" t="str">
        <f>słownik!B4</f>
        <v>akustyka lutnicza</v>
      </c>
      <c r="E7" s="633">
        <f>SUMIF(pedag!N$6:N$1134,D7,pedag!R$6:R$1134)+SUMIF(pedag!N$6:N$1134,D7,pedag!S$6:S$1134)+SUMIF(pedag!N$6:N$1134,D7,pedag!T$6:T$1134)+SUMIF(pedag!N$6:N$1134,D7,pedag!U$6:U$1134)+SUMIF(pedag!N$6:N$1134,D7,pedag!Y$6:Y$1134)+SUMIF(pedag!N$6:N$1134,D7,pedag!V$6:V$1134)+SUMIF(pedag!N$6:N$1134,D7,pedag!Z$6:Z$1134)+SUMIF(pedag!N$6:N$1134,D7,pedag!W$6:W$1134)+SUMIF(pedag!N$6:N$1134,D7,pedag!X$6:X$1134)</f>
        <v>0</v>
      </c>
      <c r="F7" s="386">
        <f>SUMIF(pedag!$N$6:$N$1134,D7,pedag!$AG$6:$AG$1134)</f>
        <v>0</v>
      </c>
      <c r="H7" s="313" t="s">
        <v>219</v>
      </c>
      <c r="I7" s="314">
        <f>COUNTIF('adm.i obs.'!E6:E15,"k")</f>
        <v>0</v>
      </c>
      <c r="J7" s="316" t="str">
        <f>IF(I7+K7=0,"",I7/(I7+K7))</f>
        <v/>
      </c>
      <c r="K7" s="317">
        <f>COUNTIF('adm.i obs.'!E6:E15,"m")</f>
        <v>0</v>
      </c>
      <c r="L7" s="316" t="str">
        <f>IF(I7+K7=0,"",K7/(I7+K7))</f>
        <v/>
      </c>
      <c r="N7" s="311">
        <v>2</v>
      </c>
      <c r="O7" s="313" t="s">
        <v>574</v>
      </c>
      <c r="P7" s="312">
        <f>SUMIF(pedag!O$6:O$1134,O7,pedag!R$6:R$1134)+SUMIF(pedag!O$6:O$1134,O7,pedag!S$6:S$1134)+SUMIF(pedag!O$6:O$1134,O7,pedag!T$6:T$1134)+SUMIF(pedag!O$6:O$1134,O7,pedag!U$6:U$1134)+SUMIF(pedag!O$6:O$1134,O7,pedag!Y$6:Y$1134)+SUMIF(pedag!O$6:O$1134,O7,pedag!V$6:V$1134)+SUMIF(pedag!O$6:O$1134,O7,pedag!Z$6:Z$1134)+SUMIF(pedag!O$6:O$1134,O7,pedag!W$6:W$1134)+SUMIF(pedag!O$6:O$1134,O7,pedag!X$6:X$1134)</f>
        <v>0</v>
      </c>
      <c r="Q7" s="386">
        <f>SUMIF(pedag!$O$6:$O$1134,O7,pedag!$AJ$6:$AJ$1134)</f>
        <v>0</v>
      </c>
      <c r="R7" s="408"/>
      <c r="S7" s="313" t="s">
        <v>367</v>
      </c>
      <c r="T7" s="314" t="s">
        <v>388</v>
      </c>
      <c r="U7" s="587">
        <f>COUNTIF(pedag!B$6:B$1134,T7)</f>
        <v>0</v>
      </c>
      <c r="V7" s="587">
        <f>COUNTIF('adm.i obs.'!B$6:B$48,T7)</f>
        <v>0</v>
      </c>
      <c r="W7" s="598">
        <f t="shared" si="0"/>
        <v>0</v>
      </c>
    </row>
    <row r="8" spans="1:23" ht="14.25">
      <c r="A8" s="528">
        <f t="shared" ref="A8:A72" si="1">A7</f>
        <v>0</v>
      </c>
      <c r="B8" s="311">
        <v>3</v>
      </c>
      <c r="C8" s="765" t="str">
        <f>słownik!A5</f>
        <v>Audycje muzyczne</v>
      </c>
      <c r="D8" s="474" t="str">
        <f>słownik!B5</f>
        <v>audycje muzyczne</v>
      </c>
      <c r="E8" s="633">
        <f>SUMIF(pedag!N$6:N$1134,D8,pedag!R$6:R$1134)+SUMIF(pedag!N$6:N$1134,D8,pedag!S$6:S$1134)+SUMIF(pedag!N$6:N$1134,D8,pedag!T$6:T$1134)+SUMIF(pedag!N$6:N$1134,D8,pedag!U$6:U$1134)+SUMIF(pedag!N$6:N$1134,D8,pedag!Y$6:Y$1134)+SUMIF(pedag!N$6:N$1134,D8,pedag!V$6:V$1134)+SUMIF(pedag!N$6:N$1134,D8,pedag!Z$6:Z$1134)+SUMIF(pedag!N$6:N$1134,D8,pedag!W$6:W$1134)+SUMIF(pedag!N$6:N$1134,D8,pedag!X$6:X$1134)</f>
        <v>0</v>
      </c>
      <c r="F8" s="386">
        <f>SUMIF(pedag!$N$6:$N$1134,D8,pedag!$AG$6:$AG$1134)</f>
        <v>0</v>
      </c>
      <c r="H8" s="313" t="s">
        <v>220</v>
      </c>
      <c r="I8" s="314">
        <f>COUNTIF('adm.i obs.'!E17:E48,"k")</f>
        <v>0</v>
      </c>
      <c r="J8" s="315" t="str">
        <f>IF(I8+K8=0,"",I8/(I8+K8))</f>
        <v/>
      </c>
      <c r="K8" s="314">
        <f>COUNTIF('adm.i obs.'!E17:E48,"m")</f>
        <v>0</v>
      </c>
      <c r="L8" s="315" t="str">
        <f>IF(I8+K8=0,"",K8/(I8+K8))</f>
        <v/>
      </c>
      <c r="N8" s="311">
        <v>3</v>
      </c>
      <c r="O8" s="313" t="s">
        <v>251</v>
      </c>
      <c r="P8" s="312">
        <f>SUMIF(pedag!O$6:O$1134,O8,pedag!R$6:R$1134)+SUMIF(pedag!O$6:O$1134,O8,pedag!S$6:S$1134)+SUMIF(pedag!O$6:O$1134,O8,pedag!T$6:T$1134)+SUMIF(pedag!O$6:O$1134,O8,pedag!U$6:U$1134)+SUMIF(pedag!O$6:O$1134,O8,pedag!Y$6:Y$1134)+SUMIF(pedag!O$6:O$1134,O8,pedag!V$6:V$1134)+SUMIF(pedag!O$6:O$1134,O8,pedag!Z$6:Z$1134)+SUMIF(pedag!O$6:O$1134,O8,pedag!W$6:W$1134)+SUMIF(pedag!O$6:O$1134,O8,pedag!X$6:X$1134)</f>
        <v>0</v>
      </c>
      <c r="Q8" s="386">
        <f>SUMIF(pedag!$O$6:$O$1134,O8,pedag!$AJ$6:$AJ$1134)</f>
        <v>0</v>
      </c>
      <c r="R8" s="408"/>
      <c r="S8" s="313" t="s">
        <v>378</v>
      </c>
      <c r="T8" s="314" t="s">
        <v>563</v>
      </c>
      <c r="U8" s="587">
        <f>COUNTIF(pedag!B$6:B$1134,T8)</f>
        <v>0</v>
      </c>
      <c r="V8" s="587">
        <f>COUNTIF('adm.i obs.'!B$6:B$48,T8)</f>
        <v>0</v>
      </c>
      <c r="W8" s="598">
        <f t="shared" si="0"/>
        <v>0</v>
      </c>
    </row>
    <row r="9" spans="1:23" ht="14.25">
      <c r="A9" s="528">
        <f t="shared" si="1"/>
        <v>0</v>
      </c>
      <c r="B9" s="311">
        <v>4</v>
      </c>
      <c r="C9" s="765" t="str">
        <f>słownik!A6</f>
        <v>Biblioteka</v>
      </c>
      <c r="D9" s="474" t="str">
        <f>słownik!B6</f>
        <v>biblioteka</v>
      </c>
      <c r="E9" s="633">
        <f>SUMIF(pedag!N$6:N$1134,D9,pedag!R$6:R$1134)+SUMIF(pedag!N$6:N$1134,D9,pedag!S$6:S$1134)+SUMIF(pedag!N$6:N$1134,D9,pedag!T$6:T$1134)+SUMIF(pedag!N$6:N$1134,D9,pedag!U$6:U$1134)+SUMIF(pedag!N$6:N$1134,D9,pedag!Y$6:Y$1134)+SUMIF(pedag!N$6:N$1134,D9,pedag!V$6:V$1134)+SUMIF(pedag!N$6:N$1134,D9,pedag!Z$6:Z$1134)+SUMIF(pedag!N$6:N$1134,D9,pedag!W$6:W$1134)+SUMIF(pedag!N$6:N$1134,D9,pedag!X$6:X$1134)</f>
        <v>0</v>
      </c>
      <c r="F9" s="386">
        <f>SUMIF(pedag!$N$6:$N$1134,D9,pedag!$AG$6:$AG$1134)</f>
        <v>0</v>
      </c>
      <c r="H9" s="329" t="s">
        <v>225</v>
      </c>
      <c r="I9" s="330">
        <f>SUM(I6:I8)</f>
        <v>0</v>
      </c>
      <c r="J9" s="331" t="e">
        <f>AVERAGE(J6:J8)</f>
        <v>#DIV/0!</v>
      </c>
      <c r="K9" s="330">
        <f>SUM(K6:K8)</f>
        <v>0</v>
      </c>
      <c r="L9" s="331" t="e">
        <f>AVERAGE(L6:L8)</f>
        <v>#DIV/0!</v>
      </c>
      <c r="N9" s="311">
        <v>4</v>
      </c>
      <c r="O9" s="313" t="s">
        <v>258</v>
      </c>
      <c r="P9" s="312">
        <f>SUMIF(pedag!O$6:O$1134,O9,pedag!R$6:R$1134)+SUMIF(pedag!O$6:O$1134,O9,pedag!S$6:S$1134)+SUMIF(pedag!O$6:O$1134,O9,pedag!T$6:T$1134)+SUMIF(pedag!O$6:O$1134,O9,pedag!U$6:U$1134)+SUMIF(pedag!O$6:O$1134,O9,pedag!Y$6:Y$1134)+SUMIF(pedag!O$6:O$1134,O9,pedag!V$6:V$1134)+SUMIF(pedag!O$6:O$1134,O9,pedag!Z$6:Z$1134)+SUMIF(pedag!O$6:O$1134,O9,pedag!W$6:W$1134)+SUMIF(pedag!O$6:O$1134,O9,pedag!X$6:X$1134)</f>
        <v>0</v>
      </c>
      <c r="Q9" s="386">
        <f>SUMIF(pedag!$O$6:$O$1134,O9,pedag!$AJ$6:$AJ$1134)</f>
        <v>0</v>
      </c>
      <c r="R9" s="408"/>
      <c r="S9" s="313" t="s">
        <v>368</v>
      </c>
      <c r="T9" s="314" t="s">
        <v>371</v>
      </c>
      <c r="U9" s="587">
        <f>COUNTIF(pedag!B$6:B$1134,T9)</f>
        <v>0</v>
      </c>
      <c r="V9" s="587">
        <f>COUNTIF('adm.i obs.'!B$6:B$48,T9)</f>
        <v>0</v>
      </c>
      <c r="W9" s="598">
        <f t="shared" si="0"/>
        <v>0</v>
      </c>
    </row>
    <row r="10" spans="1:23" ht="14.25">
      <c r="A10" s="528">
        <f t="shared" si="1"/>
        <v>0</v>
      </c>
      <c r="B10" s="311">
        <v>5</v>
      </c>
      <c r="C10" s="765" t="str">
        <f>słownik!A7</f>
        <v>Big band</v>
      </c>
      <c r="D10" s="474" t="str">
        <f>słownik!B7</f>
        <v>big band</v>
      </c>
      <c r="E10" s="633">
        <f>SUMIF(pedag!N$6:N$1134,D10,pedag!R$6:R$1134)+SUMIF(pedag!N$6:N$1134,D10,pedag!S$6:S$1134)+SUMIF(pedag!N$6:N$1134,D10,pedag!T$6:T$1134)+SUMIF(pedag!N$6:N$1134,D10,pedag!U$6:U$1134)+SUMIF(pedag!N$6:N$1134,D10,pedag!Y$6:Y$1134)+SUMIF(pedag!N$6:N$1134,D10,pedag!V$6:V$1134)+SUMIF(pedag!N$6:N$1134,D10,pedag!Z$6:Z$1134)+SUMIF(pedag!N$6:N$1134,D10,pedag!W$6:W$1134)+SUMIF(pedag!N$6:N$1134,D10,pedag!X$6:X$1134)</f>
        <v>0</v>
      </c>
      <c r="F10" s="386">
        <f>SUMIF(pedag!$N$6:$N$1134,D10,pedag!$AG$6:$AG$1134)</f>
        <v>0</v>
      </c>
      <c r="N10" s="311">
        <v>5</v>
      </c>
      <c r="O10" s="313" t="s">
        <v>254</v>
      </c>
      <c r="P10" s="312">
        <f>SUMIF(pedag!O$6:O$1134,O10,pedag!R$6:R$1134)+SUMIF(pedag!O$6:O$1134,O10,pedag!S$6:S$1134)+SUMIF(pedag!O$6:O$1134,O10,pedag!T$6:T$1134)+SUMIF(pedag!O$6:O$1134,O10,pedag!U$6:U$1134)+SUMIF(pedag!O$6:O$1134,O10,pedag!Y$6:Y$1134)+SUMIF(pedag!O$6:O$1134,O10,pedag!V$6:V$1134)+SUMIF(pedag!O$6:O$1134,O10,pedag!Z$6:Z$1134)+SUMIF(pedag!O$6:O$1134,O10,pedag!W$6:W$1134)+SUMIF(pedag!O$6:O$1134,O10,pedag!X$6:X$1134)</f>
        <v>0</v>
      </c>
      <c r="Q10" s="386">
        <f>SUMIF(pedag!$O$6:$O$1134,O10,pedag!$AJ$6:$AJ$1134)</f>
        <v>0</v>
      </c>
      <c r="R10" s="408"/>
      <c r="S10" s="313" t="s">
        <v>369</v>
      </c>
      <c r="T10" s="314" t="s">
        <v>372</v>
      </c>
      <c r="U10" s="587">
        <f>COUNTIF(pedag!B$6:B$1134,T10)</f>
        <v>0</v>
      </c>
      <c r="V10" s="587">
        <f>COUNTIF('adm.i obs.'!B$6:B$48,T10)</f>
        <v>0</v>
      </c>
      <c r="W10" s="598">
        <f t="shared" si="0"/>
        <v>0</v>
      </c>
    </row>
    <row r="11" spans="1:23" ht="15.75">
      <c r="A11" s="528">
        <f t="shared" si="1"/>
        <v>0</v>
      </c>
      <c r="B11" s="311">
        <v>6</v>
      </c>
      <c r="C11" s="765" t="str">
        <f>słownik!A8</f>
        <v>Biologia</v>
      </c>
      <c r="D11" s="474" t="str">
        <f>słownik!B8</f>
        <v>biologia</v>
      </c>
      <c r="E11" s="633">
        <f>SUMIF(pedag!N$6:N$1134,D11,pedag!R$6:R$1134)+SUMIF(pedag!N$6:N$1134,D11,pedag!S$6:S$1134)+SUMIF(pedag!N$6:N$1134,D11,pedag!T$6:T$1134)+SUMIF(pedag!N$6:N$1134,D11,pedag!U$6:U$1134)+SUMIF(pedag!N$6:N$1134,D11,pedag!Y$6:Y$1134)+SUMIF(pedag!N$6:N$1134,D11,pedag!V$6:V$1134)+SUMIF(pedag!N$6:N$1134,D11,pedag!Z$6:Z$1134)+SUMIF(pedag!N$6:N$1134,D11,pedag!W$6:W$1134)+SUMIF(pedag!N$6:N$1134,D11,pedag!X$6:X$1134)</f>
        <v>0</v>
      </c>
      <c r="F11" s="386">
        <f>SUMIF(pedag!$N$6:$N$1134,D11,pedag!$AG$6:$AG$1134)</f>
        <v>0</v>
      </c>
      <c r="H11" s="3047" t="s">
        <v>158</v>
      </c>
      <c r="I11" s="3047"/>
      <c r="J11" s="3047"/>
      <c r="K11" s="3047"/>
      <c r="L11" s="3047"/>
      <c r="N11" s="311">
        <v>6</v>
      </c>
      <c r="O11" s="313" t="s">
        <v>575</v>
      </c>
      <c r="P11" s="312">
        <f>SUMIF(pedag!O$6:O$1134,O11,pedag!R$6:R$1134)+SUMIF(pedag!O$6:O$1134,O11,pedag!S$6:S$1134)+SUMIF(pedag!O$6:O$1134,O11,pedag!T$6:T$1134)+SUMIF(pedag!O$6:O$1134,O11,pedag!U$6:U$1134)+SUMIF(pedag!O$6:O$1134,O11,pedag!Y$6:Y$1134)+SUMIF(pedag!O$6:O$1134,O11,pedag!V$6:V$1134)+SUMIF(pedag!O$6:O$1134,O11,pedag!Z$6:Z$1134)+SUMIF(pedag!O$6:O$1134,O11,pedag!W$6:W$1134)+SUMIF(pedag!O$6:O$1134,O11,pedag!X$6:X$1134)</f>
        <v>0</v>
      </c>
      <c r="Q11" s="386">
        <f>SUMIF(pedag!$O$6:$O$1134,O11,pedag!$AJ$6:$AJ$1134)</f>
        <v>0</v>
      </c>
      <c r="R11" s="408"/>
      <c r="S11" s="313" t="s">
        <v>370</v>
      </c>
      <c r="T11" s="314" t="s">
        <v>562</v>
      </c>
      <c r="U11" s="587">
        <f>COUNTIF(pedag!B$6:B$1134,T11)</f>
        <v>0</v>
      </c>
      <c r="V11" s="587">
        <f>COUNTIF('adm.i obs.'!B$6:B$48,T11)</f>
        <v>0</v>
      </c>
      <c r="W11" s="598">
        <f t="shared" si="0"/>
        <v>0</v>
      </c>
    </row>
    <row r="12" spans="1:23" ht="14.25">
      <c r="A12" s="528">
        <f t="shared" si="1"/>
        <v>0</v>
      </c>
      <c r="B12" s="311">
        <v>7</v>
      </c>
      <c r="C12" s="765" t="str">
        <f>słownik!A9</f>
        <v xml:space="preserve">Chemia </v>
      </c>
      <c r="D12" s="474" t="str">
        <f>słownik!B9</f>
        <v xml:space="preserve">chemia </v>
      </c>
      <c r="E12" s="633">
        <f>SUMIF(pedag!N$6:N$1134,D12,pedag!R$6:R$1134)+SUMIF(pedag!N$6:N$1134,D12,pedag!S$6:S$1134)+SUMIF(pedag!N$6:N$1134,D12,pedag!T$6:T$1134)+SUMIF(pedag!N$6:N$1134,D12,pedag!U$6:U$1134)+SUMIF(pedag!N$6:N$1134,D12,pedag!Y$6:Y$1134)+SUMIF(pedag!N$6:N$1134,D12,pedag!V$6:V$1134)+SUMIF(pedag!N$6:N$1134,D12,pedag!Z$6:Z$1134)+SUMIF(pedag!N$6:N$1134,D12,pedag!W$6:W$1134)+SUMIF(pedag!N$6:N$1134,D12,pedag!X$6:X$1134)</f>
        <v>0</v>
      </c>
      <c r="F12" s="386">
        <f>SUMIF(pedag!$N$6:$N$1134,D12,pedag!$AG$6:$AG$1134)</f>
        <v>0</v>
      </c>
      <c r="J12" s="325" t="s">
        <v>218</v>
      </c>
      <c r="K12" s="326" t="s">
        <v>227</v>
      </c>
      <c r="L12" s="325" t="s">
        <v>29</v>
      </c>
      <c r="N12" s="311">
        <v>7</v>
      </c>
      <c r="O12" s="313" t="s">
        <v>566</v>
      </c>
      <c r="P12" s="312">
        <f>SUMIF(pedag!O$6:O$1134,O12,pedag!R$6:R$1134)+SUMIF(pedag!O$6:O$1134,O12,pedag!S$6:S$1134)+SUMIF(pedag!O$6:O$1134,O12,pedag!T$6:T$1134)+SUMIF(pedag!O$6:O$1134,O12,pedag!U$6:U$1134)+SUMIF(pedag!O$6:O$1134,O12,pedag!Y$6:Y$1134)+SUMIF(pedag!O$6:O$1134,O12,pedag!V$6:V$1134)+SUMIF(pedag!O$6:O$1134,O12,pedag!Z$6:Z$1134)+SUMIF(pedag!O$6:O$1134,O12,pedag!W$6:W$1134)+SUMIF(pedag!O$6:O$1134,O12,pedag!X$6:X$1134)</f>
        <v>0</v>
      </c>
      <c r="Q12" s="386">
        <f>SUMIF(pedag!$O$6:$O$1134,O12,pedag!$AJ$6:$AJ$1134)</f>
        <v>0</v>
      </c>
      <c r="R12" s="408"/>
      <c r="S12" s="313" t="s">
        <v>386</v>
      </c>
      <c r="T12" s="314" t="s">
        <v>387</v>
      </c>
      <c r="U12" s="587">
        <f>COUNTIF(pedag!B$6:B$1134,T12)</f>
        <v>0</v>
      </c>
      <c r="V12" s="587">
        <f>COUNTIF('adm.i obs.'!B$6:B$48,T12)</f>
        <v>0</v>
      </c>
      <c r="W12" s="598">
        <f t="shared" si="0"/>
        <v>0</v>
      </c>
    </row>
    <row r="13" spans="1:23" ht="14.25">
      <c r="A13" s="528">
        <f t="shared" si="1"/>
        <v>0</v>
      </c>
      <c r="B13" s="311">
        <v>8</v>
      </c>
      <c r="C13" s="765" t="str">
        <f>słownik!A10</f>
        <v>Chór</v>
      </c>
      <c r="D13" s="474" t="str">
        <f>słownik!B10</f>
        <v>chór</v>
      </c>
      <c r="E13" s="633">
        <f>SUMIF(pedag!N$6:N$1134,D13,pedag!R$6:R$1134)+SUMIF(pedag!N$6:N$1134,D13,pedag!S$6:S$1134)+SUMIF(pedag!N$6:N$1134,D13,pedag!T$6:T$1134)+SUMIF(pedag!N$6:N$1134,D13,pedag!U$6:U$1134)+SUMIF(pedag!N$6:N$1134,D13,pedag!Y$6:Y$1134)+SUMIF(pedag!N$6:N$1134,D13,pedag!V$6:V$1134)+SUMIF(pedag!N$6:N$1134,D13,pedag!Z$6:Z$1134)+SUMIF(pedag!N$6:N$1134,D13,pedag!W$6:W$1134)+SUMIF(pedag!N$6:N$1134,D13,pedag!X$6:X$1134)</f>
        <v>0</v>
      </c>
      <c r="F13" s="386">
        <f>SUMIF(pedag!$N$6:$N$1134,D13,pedag!$AG$6:$AG$1134)</f>
        <v>0</v>
      </c>
      <c r="H13" s="3048" t="s">
        <v>159</v>
      </c>
      <c r="I13" s="3048"/>
      <c r="J13" s="324">
        <f>COUNTIF(pedag!J$6:J$1134,"uo")</f>
        <v>0</v>
      </c>
      <c r="K13" s="324">
        <f>COUNTIF('adm.i obs.'!I$6:I$48,"uo")</f>
        <v>0</v>
      </c>
      <c r="L13" s="324">
        <f>SUM(J13:K13)</f>
        <v>0</v>
      </c>
      <c r="N13" s="311">
        <v>8</v>
      </c>
      <c r="O13" s="313" t="s">
        <v>565</v>
      </c>
      <c r="P13" s="312">
        <f>SUMIF(pedag!O$6:O$1134,O13,pedag!R$6:R$1134)+SUMIF(pedag!O$6:O$1134,O13,pedag!S$6:S$1134)+SUMIF(pedag!O$6:O$1134,O13,pedag!T$6:T$1134)+SUMIF(pedag!O$6:O$1134,O13,pedag!U$6:U$1134)+SUMIF(pedag!O$6:O$1134,O13,pedag!Y$6:Y$1134)+SUMIF(pedag!O$6:O$1134,O13,pedag!V$6:V$1134)+SUMIF(pedag!O$6:O$1134,O13,pedag!Z$6:Z$1134)+SUMIF(pedag!O$6:O$1134,O13,pedag!W$6:W$1134)+SUMIF(pedag!O$6:O$1134,O13,pedag!X$6:X$1134)</f>
        <v>0</v>
      </c>
      <c r="Q13" s="386">
        <f>SUMIF(pedag!$O$6:$O$1134,O13,pedag!$AJ$6:$AJ$1134)</f>
        <v>0</v>
      </c>
      <c r="R13" s="408"/>
      <c r="U13" s="589">
        <f>SUM(U6:U12)</f>
        <v>0</v>
      </c>
      <c r="V13" s="589">
        <f>SUM(V6:V12)</f>
        <v>0</v>
      </c>
      <c r="W13" s="589">
        <f>SUM(W6:W12)</f>
        <v>0</v>
      </c>
    </row>
    <row r="14" spans="1:23" ht="14.25">
      <c r="A14" s="528">
        <f t="shared" si="1"/>
        <v>0</v>
      </c>
      <c r="B14" s="311">
        <v>9</v>
      </c>
      <c r="C14" s="765" t="str">
        <f>słownik!A11</f>
        <v>Combo (zespół jazzowy)</v>
      </c>
      <c r="D14" s="474" t="str">
        <f>słownik!B11</f>
        <v>combo (zesp.jazzowy)</v>
      </c>
      <c r="E14" s="633">
        <f>SUMIF(pedag!N$6:N$1134,D14,pedag!R$6:R$1134)+SUMIF(pedag!N$6:N$1134,D14,pedag!S$6:S$1134)+SUMIF(pedag!N$6:N$1134,D14,pedag!T$6:T$1134)+SUMIF(pedag!N$6:N$1134,D14,pedag!U$6:U$1134)+SUMIF(pedag!N$6:N$1134,D14,pedag!Y$6:Y$1134)+SUMIF(pedag!N$6:N$1134,D14,pedag!V$6:V$1134)+SUMIF(pedag!N$6:N$1134,D14,pedag!Z$6:Z$1134)+SUMIF(pedag!N$6:N$1134,D14,pedag!W$6:W$1134)+SUMIF(pedag!N$6:N$1134,D14,pedag!X$6:X$1134)</f>
        <v>0</v>
      </c>
      <c r="F14" s="386">
        <f>SUMIF(pedag!$N$6:$N$1134,D14,pedag!$AG$6:$AG$1134)</f>
        <v>0</v>
      </c>
      <c r="H14" s="323" t="s">
        <v>160</v>
      </c>
      <c r="I14" s="323"/>
      <c r="J14" s="324">
        <f>COUNTIF(pedag!J$6:J$1134,"un")</f>
        <v>0</v>
      </c>
      <c r="K14" s="324">
        <f>COUNTIF('adm.i obs.'!I$6:I$48,"un")</f>
        <v>0</v>
      </c>
      <c r="L14" s="324">
        <f>SUM(J14:K14)</f>
        <v>0</v>
      </c>
      <c r="N14" s="311">
        <v>9</v>
      </c>
      <c r="O14" s="313" t="s">
        <v>245</v>
      </c>
      <c r="P14" s="312">
        <f>SUMIF(pedag!O$6:O$1134,O14,pedag!R$6:R$1134)+SUMIF(pedag!O$6:O$1134,O14,pedag!S$6:S$1134)+SUMIF(pedag!O$6:O$1134,O14,pedag!T$6:T$1134)+SUMIF(pedag!O$6:O$1134,O14,pedag!U$6:U$1134)+SUMIF(pedag!O$6:O$1134,O14,pedag!Y$6:Y$1134)+SUMIF(pedag!O$6:O$1134,O14,pedag!V$6:V$1134)+SUMIF(pedag!O$6:O$1134,O14,pedag!Z$6:Z$1134)+SUMIF(pedag!O$6:O$1134,O14,pedag!W$6:W$1134)+SUMIF(pedag!O$6:O$1134,O14,pedag!X$6:X$1134)</f>
        <v>0</v>
      </c>
      <c r="Q14" s="386">
        <f>SUMIF(pedag!$O$6:$O$1134,O14,pedag!$AJ$6:$AJ$1134)</f>
        <v>0</v>
      </c>
      <c r="R14" s="408"/>
    </row>
    <row r="15" spans="1:23" ht="14.25">
      <c r="A15" s="528">
        <f t="shared" si="1"/>
        <v>0</v>
      </c>
      <c r="B15" s="311">
        <v>10</v>
      </c>
      <c r="C15" s="765" t="str">
        <f>słownik!A12</f>
        <v>Czytanie nut głosem</v>
      </c>
      <c r="D15" s="474" t="str">
        <f>słownik!B12</f>
        <v>czytanie nut głosem</v>
      </c>
      <c r="E15" s="633">
        <f>SUMIF(pedag!N$6:N$1134,D15,pedag!R$6:R$1134)+SUMIF(pedag!N$6:N$1134,D15,pedag!S$6:S$1134)+SUMIF(pedag!N$6:N$1134,D15,pedag!T$6:T$1134)+SUMIF(pedag!N$6:N$1134,D15,pedag!U$6:U$1134)+SUMIF(pedag!N$6:N$1134,D15,pedag!Y$6:Y$1134)+SUMIF(pedag!N$6:N$1134,D15,pedag!V$6:V$1134)+SUMIF(pedag!N$6:N$1134,D15,pedag!Z$6:Z$1134)+SUMIF(pedag!N$6:N$1134,D15,pedag!W$6:W$1134)+SUMIF(pedag!N$6:N$1134,D15,pedag!X$6:X$1134)</f>
        <v>0</v>
      </c>
      <c r="F15" s="386">
        <f>SUMIF(pedag!$N$6:$N$1134,D15,pedag!$AG$6:$AG$1134)</f>
        <v>0</v>
      </c>
      <c r="H15" s="3044" t="s">
        <v>161</v>
      </c>
      <c r="I15" s="3045"/>
      <c r="J15" s="324">
        <f>COUNTIF(pedag!J$6:J$1134,"m")</f>
        <v>0</v>
      </c>
      <c r="K15" s="324">
        <f>COUNTIF('adm.i obs.'!I$6:I$48,"m")</f>
        <v>0</v>
      </c>
      <c r="L15" s="324">
        <f>SUM(J15:K15)</f>
        <v>0</v>
      </c>
      <c r="N15" s="311">
        <v>10</v>
      </c>
      <c r="O15" s="313" t="s">
        <v>576</v>
      </c>
      <c r="P15" s="312">
        <f>SUMIF(pedag!O$6:O$1134,O15,pedag!R$6:R$1134)+SUMIF(pedag!O$6:O$1134,O15,pedag!S$6:S$1134)+SUMIF(pedag!O$6:O$1134,O15,pedag!T$6:T$1134)+SUMIF(pedag!O$6:O$1134,O15,pedag!U$6:U$1134)+SUMIF(pedag!O$6:O$1134,O15,pedag!Y$6:Y$1134)+SUMIF(pedag!O$6:O$1134,O15,pedag!V$6:V$1134)+SUMIF(pedag!O$6:O$1134,O15,pedag!Z$6:Z$1134)+SUMIF(pedag!O$6:O$1134,O15,pedag!W$6:W$1134)+SUMIF(pedag!O$6:O$1134,O15,pedag!X$6:X$1134)</f>
        <v>0</v>
      </c>
      <c r="Q15" s="386">
        <f>SUMIF(pedag!$O$6:$O$1134,O15,pedag!$AJ$6:$AJ$1134)</f>
        <v>0</v>
      </c>
      <c r="R15" s="408"/>
    </row>
    <row r="16" spans="1:23" ht="14.25">
      <c r="A16" s="528">
        <f t="shared" si="1"/>
        <v>0</v>
      </c>
      <c r="B16" s="311">
        <v>11</v>
      </c>
      <c r="C16" s="765" t="str">
        <f>słownik!A13</f>
        <v>Ćwicz. z harmonii</v>
      </c>
      <c r="D16" s="474" t="str">
        <f>słownik!B13</f>
        <v>ćwiczenia z harmonii</v>
      </c>
      <c r="E16" s="633">
        <f>SUMIF(pedag!N$6:N$1134,D16,pedag!R$6:R$1134)+SUMIF(pedag!N$6:N$1134,D16,pedag!S$6:S$1134)+SUMIF(pedag!N$6:N$1134,D16,pedag!T$6:T$1134)+SUMIF(pedag!N$6:N$1134,D16,pedag!U$6:U$1134)+SUMIF(pedag!N$6:N$1134,D16,pedag!Y$6:Y$1134)+SUMIF(pedag!N$6:N$1134,D16,pedag!V$6:V$1134)+SUMIF(pedag!N$6:N$1134,D16,pedag!Z$6:Z$1134)+SUMIF(pedag!N$6:N$1134,D16,pedag!W$6:W$1134)+SUMIF(pedag!N$6:N$1134,D16,pedag!X$6:X$1134)</f>
        <v>0</v>
      </c>
      <c r="F16" s="386">
        <f>SUMIF(pedag!$N$6:$N$1134,D16,pedag!$AG$6:$AG$1134)</f>
        <v>0</v>
      </c>
      <c r="H16" s="3044" t="s">
        <v>603</v>
      </c>
      <c r="I16" s="3045"/>
      <c r="J16" s="324">
        <f>COUNTIF(pedag!J$6:J$1134,"zl")</f>
        <v>0</v>
      </c>
      <c r="K16" s="324">
        <f>COUNTIF('adm.i obs.'!I$6:I$48,"zl")</f>
        <v>0</v>
      </c>
      <c r="L16" s="324">
        <f>SUM(J16:K16)</f>
        <v>0</v>
      </c>
      <c r="N16" s="311">
        <v>11</v>
      </c>
      <c r="O16" s="313" t="s">
        <v>248</v>
      </c>
      <c r="P16" s="312">
        <f>SUMIF(pedag!O$6:O$1134,O16,pedag!R$6:R$1134)+SUMIF(pedag!O$6:O$1134,O16,pedag!S$6:S$1134)+SUMIF(pedag!O$6:O$1134,O16,pedag!T$6:T$1134)+SUMIF(pedag!O$6:O$1134,O16,pedag!U$6:U$1134)+SUMIF(pedag!O$6:O$1134,O16,pedag!Y$6:Y$1134)+SUMIF(pedag!O$6:O$1134,O16,pedag!V$6:V$1134)+SUMIF(pedag!O$6:O$1134,O16,pedag!Z$6:Z$1134)+SUMIF(pedag!O$6:O$1134,O16,pedag!W$6:W$1134)+SUMIF(pedag!O$6:O$1134,O16,pedag!X$6:X$1134)</f>
        <v>0</v>
      </c>
      <c r="Q16" s="386">
        <f>SUMIF(pedag!$O$6:$O$1134,O16,pedag!$AJ$6:$AJ$1134)</f>
        <v>0</v>
      </c>
      <c r="R16" s="408"/>
    </row>
    <row r="17" spans="1:18" ht="14.25">
      <c r="A17" s="528">
        <f t="shared" si="1"/>
        <v>0</v>
      </c>
      <c r="B17" s="311">
        <v>12</v>
      </c>
      <c r="C17" s="765" t="str">
        <f>słownik!A14</f>
        <v>Ćwiczenia rytmiczne</v>
      </c>
      <c r="D17" s="474" t="str">
        <f>słownik!B14</f>
        <v>ćwiczenia rytmiczne</v>
      </c>
      <c r="E17" s="633">
        <f>SUMIF(pedag!N$6:N$1134,D17,pedag!R$6:R$1134)+SUMIF(pedag!N$6:N$1134,D17,pedag!S$6:S$1134)+SUMIF(pedag!N$6:N$1134,D17,pedag!T$6:T$1134)+SUMIF(pedag!N$6:N$1134,D17,pedag!U$6:U$1134)+SUMIF(pedag!N$6:N$1134,D17,pedag!Y$6:Y$1134)+SUMIF(pedag!N$6:N$1134,D17,pedag!V$6:V$1134)+SUMIF(pedag!N$6:N$1134,D17,pedag!Z$6:Z$1134)+SUMIF(pedag!N$6:N$1134,D17,pedag!W$6:W$1134)+SUMIF(pedag!N$6:N$1134,D17,pedag!X$6:X$1134)</f>
        <v>0</v>
      </c>
      <c r="F17" s="386">
        <f>SUMIF(pedag!$N$6:$N$1134,D17,pedag!$AG$6:$AG$1134)</f>
        <v>0</v>
      </c>
      <c r="H17" s="327"/>
      <c r="I17" s="328" t="s">
        <v>225</v>
      </c>
      <c r="J17" s="600">
        <f>SUM(J13:J15)</f>
        <v>0</v>
      </c>
      <c r="K17" s="327">
        <f>SUM(K13:K15)</f>
        <v>0</v>
      </c>
      <c r="L17" s="327">
        <f>SUM(L13:L15)</f>
        <v>0</v>
      </c>
      <c r="N17" s="311">
        <v>12</v>
      </c>
      <c r="O17" s="313" t="s">
        <v>578</v>
      </c>
      <c r="P17" s="312">
        <f>SUMIF(pedag!O$6:O$1134,O17,pedag!R$6:R$1134)+SUMIF(pedag!O$6:O$1134,O17,pedag!S$6:S$1134)+SUMIF(pedag!O$6:O$1134,O17,pedag!T$6:T$1134)+SUMIF(pedag!O$6:O$1134,O17,pedag!U$6:U$1134)+SUMIF(pedag!O$6:O$1134,O17,pedag!Y$6:Y$1134)+SUMIF(pedag!O$6:O$1134,O17,pedag!V$6:V$1134)+SUMIF(pedag!O$6:O$1134,O17,pedag!Z$6:Z$1134)+SUMIF(pedag!O$6:O$1134,O17,pedag!W$6:W$1134)+SUMIF(pedag!O$6:O$1134,O17,pedag!X$6:X$1134)</f>
        <v>0</v>
      </c>
      <c r="Q17" s="386">
        <f>SUMIF(pedag!$O$6:$O$1134,O17,pedag!$AJ$6:$AJ$1134)</f>
        <v>0</v>
      </c>
      <c r="R17" s="408"/>
    </row>
    <row r="18" spans="1:18" ht="14.25">
      <c r="A18" s="528">
        <f t="shared" si="1"/>
        <v>0</v>
      </c>
      <c r="B18" s="311">
        <v>13</v>
      </c>
      <c r="C18" s="765" t="str">
        <f>słownik!A15</f>
        <v>Ćwiczenia z kompozycji</v>
      </c>
      <c r="D18" s="474" t="str">
        <f>słownik!B15</f>
        <v>ćwiczenia z kompozycji</v>
      </c>
      <c r="E18" s="633">
        <f>SUMIF(pedag!N$6:N$1134,D18,pedag!R$6:R$1134)+SUMIF(pedag!N$6:N$1134,D18,pedag!S$6:S$1134)+SUMIF(pedag!N$6:N$1134,D18,pedag!T$6:T$1134)+SUMIF(pedag!N$6:N$1134,D18,pedag!U$6:U$1134)+SUMIF(pedag!N$6:N$1134,D18,pedag!Y$6:Y$1134)+SUMIF(pedag!N$6:N$1134,D18,pedag!V$6:V$1134)+SUMIF(pedag!N$6:N$1134,D18,pedag!Z$6:Z$1134)+SUMIF(pedag!N$6:N$1134,D18,pedag!W$6:W$1134)+SUMIF(pedag!N$6:N$1134,D18,pedag!X$6:X$1134)</f>
        <v>0</v>
      </c>
      <c r="F18" s="386">
        <f>SUMIF(pedag!$N$6:$N$1134,D18,pedag!$AG$6:$AG$1134)</f>
        <v>0</v>
      </c>
      <c r="N18" s="311">
        <v>13</v>
      </c>
      <c r="O18" s="313" t="s">
        <v>577</v>
      </c>
      <c r="P18" s="312">
        <f>SUMIF(pedag!O$6:O$1134,O18,pedag!R$6:R$1134)+SUMIF(pedag!O$6:O$1134,O18,pedag!S$6:S$1134)+SUMIF(pedag!O$6:O$1134,O18,pedag!T$6:T$1134)+SUMIF(pedag!O$6:O$1134,O18,pedag!U$6:U$1134)+SUMIF(pedag!O$6:O$1134,O18,pedag!Y$6:Y$1134)+SUMIF(pedag!O$6:O$1134,O18,pedag!V$6:V$1134)+SUMIF(pedag!O$6:O$1134,O18,pedag!Z$6:Z$1134)+SUMIF(pedag!O$6:O$1134,O18,pedag!W$6:W$1134)+SUMIF(pedag!O$6:O$1134,O18,pedag!X$6:X$1134)</f>
        <v>0</v>
      </c>
      <c r="Q18" s="386">
        <f>SUMIF(pedag!$O$6:$O$1134,O18,pedag!$AJ$6:$AJ$1134)</f>
        <v>0</v>
      </c>
      <c r="R18" s="408"/>
    </row>
    <row r="19" spans="1:18" ht="15">
      <c r="A19" s="528">
        <f t="shared" si="1"/>
        <v>0</v>
      </c>
      <c r="B19" s="311">
        <v>14</v>
      </c>
      <c r="C19" s="765" t="str">
        <f>słownik!A16</f>
        <v>Dykcja i recytacja</v>
      </c>
      <c r="D19" s="474" t="str">
        <f>słownik!B16</f>
        <v>dykcja i recytacja</v>
      </c>
      <c r="E19" s="633">
        <f>SUMIF(pedag!N$6:N$1134,D19,pedag!R$6:R$1134)+SUMIF(pedag!N$6:N$1134,D19,pedag!S$6:S$1134)+SUMIF(pedag!N$6:N$1134,D19,pedag!T$6:T$1134)+SUMIF(pedag!N$6:N$1134,D19,pedag!U$6:U$1134)+SUMIF(pedag!N$6:N$1134,D19,pedag!Y$6:Y$1134)+SUMIF(pedag!N$6:N$1134,D19,pedag!V$6:V$1134)+SUMIF(pedag!N$6:N$1134,D19,pedag!Z$6:Z$1134)+SUMIF(pedag!N$6:N$1134,D19,pedag!W$6:W$1134)+SUMIF(pedag!N$6:N$1134,D19,pedag!X$6:X$1134)</f>
        <v>0</v>
      </c>
      <c r="F19" s="386">
        <f>SUMIF(pedag!$N$6:$N$1134,D19,pedag!$AG$6:$AG$1134)</f>
        <v>0</v>
      </c>
      <c r="H19" s="863"/>
      <c r="I19" s="864"/>
      <c r="J19" s="864"/>
      <c r="K19" s="864"/>
      <c r="L19" s="864"/>
      <c r="N19" s="311">
        <v>14</v>
      </c>
      <c r="O19" s="313" t="s">
        <v>249</v>
      </c>
      <c r="P19" s="312">
        <f>SUMIF(pedag!O$6:O$1134,O19,pedag!R$6:R$1134)+SUMIF(pedag!O$6:O$1134,O19,pedag!S$6:S$1134)+SUMIF(pedag!O$6:O$1134,O19,pedag!T$6:T$1134)+SUMIF(pedag!O$6:O$1134,O19,pedag!U$6:U$1134)+SUMIF(pedag!O$6:O$1134,O19,pedag!Y$6:Y$1134)+SUMIF(pedag!O$6:O$1134,O19,pedag!V$6:V$1134)+SUMIF(pedag!O$6:O$1134,O19,pedag!Z$6:Z$1134)+SUMIF(pedag!O$6:O$1134,O19,pedag!W$6:W$1134)+SUMIF(pedag!O$6:O$1134,O19,pedag!X$6:X$1134)</f>
        <v>0</v>
      </c>
      <c r="Q19" s="386">
        <f>SUMIF(pedag!$O$6:$O$1134,O19,pedag!$AJ$6:$AJ$1134)</f>
        <v>0</v>
      </c>
      <c r="R19" s="408"/>
    </row>
    <row r="20" spans="1:18" ht="15.75">
      <c r="A20" s="528">
        <f t="shared" si="1"/>
        <v>0</v>
      </c>
      <c r="B20" s="311">
        <v>15</v>
      </c>
      <c r="C20" s="765" t="str">
        <f>słownik!A17</f>
        <v>Dykcja z recytacją</v>
      </c>
      <c r="D20" s="474" t="str">
        <f>słownik!B17</f>
        <v>dykcja z recytacja</v>
      </c>
      <c r="E20" s="633">
        <f>SUMIF(pedag!N$6:N$1134,D20,pedag!R$6:R$1134)+SUMIF(pedag!N$6:N$1134,D20,pedag!S$6:S$1134)+SUMIF(pedag!N$6:N$1134,D20,pedag!T$6:T$1134)+SUMIF(pedag!N$6:N$1134,D20,pedag!U$6:U$1134)+SUMIF(pedag!N$6:N$1134,D20,pedag!Y$6:Y$1134)+SUMIF(pedag!N$6:N$1134,D20,pedag!V$6:V$1134)+SUMIF(pedag!N$6:N$1134,D20,pedag!Z$6:Z$1134)+SUMIF(pedag!N$6:N$1134,D20,pedag!W$6:W$1134)+SUMIF(pedag!N$6:N$1134,D20,pedag!X$6:X$1134)</f>
        <v>0</v>
      </c>
      <c r="F20" s="386">
        <f>SUMIF(pedag!$N$6:$N$1134,D20,pedag!$AG$6:$AG$1134)</f>
        <v>0</v>
      </c>
      <c r="H20" s="865"/>
      <c r="I20" s="864"/>
      <c r="J20" s="864"/>
      <c r="K20" s="864"/>
      <c r="L20" s="864"/>
      <c r="N20" s="311">
        <v>15</v>
      </c>
      <c r="O20" s="313" t="s">
        <v>168</v>
      </c>
      <c r="P20" s="312">
        <f>SUMIF(pedag!O$6:O$1134,O20,pedag!R$6:R$1134)+SUMIF(pedag!O$6:O$1134,O20,pedag!S$6:S$1134)+SUMIF(pedag!O$6:O$1134,O20,pedag!T$6:T$1134)+SUMIF(pedag!O$6:O$1134,O20,pedag!U$6:U$1134)+SUMIF(pedag!O$6:O$1134,O20,pedag!Y$6:Y$1134)+SUMIF(pedag!O$6:O$1134,O20,pedag!V$6:V$1134)+SUMIF(pedag!O$6:O$1134,O20,pedag!Z$6:Z$1134)+SUMIF(pedag!O$6:O$1134,O20,pedag!W$6:W$1134)+SUMIF(pedag!O$6:O$1134,O20,pedag!X$6:X$1134)</f>
        <v>0</v>
      </c>
      <c r="Q20" s="386">
        <f>SUMIF(pedag!$O$6:$O$1134,O20,pedag!$AJ$6:$AJ$1134)</f>
        <v>0</v>
      </c>
      <c r="R20" s="408"/>
    </row>
    <row r="21" spans="1:18" ht="18">
      <c r="A21" s="528">
        <f t="shared" si="1"/>
        <v>0</v>
      </c>
      <c r="B21" s="311">
        <v>16</v>
      </c>
      <c r="C21" s="765" t="str">
        <f>słownik!A18</f>
        <v>Dyrygowanie</v>
      </c>
      <c r="D21" s="474" t="str">
        <f>słownik!B18</f>
        <v>dyrygowanie</v>
      </c>
      <c r="E21" s="633">
        <f>SUMIF(pedag!N$6:N$1134,D21,pedag!R$6:R$1134)+SUMIF(pedag!N$6:N$1134,D21,pedag!S$6:S$1134)+SUMIF(pedag!N$6:N$1134,D21,pedag!T$6:T$1134)+SUMIF(pedag!N$6:N$1134,D21,pedag!U$6:U$1134)+SUMIF(pedag!N$6:N$1134,D21,pedag!Y$6:Y$1134)+SUMIF(pedag!N$6:N$1134,D21,pedag!V$6:V$1134)+SUMIF(pedag!N$6:N$1134,D21,pedag!Z$6:Z$1134)+SUMIF(pedag!N$6:N$1134,D21,pedag!W$6:W$1134)+SUMIF(pedag!N$6:N$1134,D21,pedag!X$6:X$1134)</f>
        <v>0</v>
      </c>
      <c r="F21" s="386">
        <f>SUMIF(pedag!$N$6:$N$1134,D21,pedag!$AG$6:$AG$1134)</f>
        <v>0</v>
      </c>
      <c r="H21" s="3038" t="s">
        <v>718</v>
      </c>
      <c r="I21" s="3038"/>
      <c r="J21" s="3038"/>
      <c r="K21" s="3038"/>
      <c r="L21" s="3038"/>
      <c r="N21" s="311">
        <v>16</v>
      </c>
      <c r="O21" s="313" t="s">
        <v>256</v>
      </c>
      <c r="P21" s="312">
        <f>SUMIF(pedag!O$6:O$1134,O21,pedag!R$6:R$1134)+SUMIF(pedag!O$6:O$1134,O21,pedag!S$6:S$1134)+SUMIF(pedag!O$6:O$1134,O21,pedag!T$6:T$1134)+SUMIF(pedag!O$6:O$1134,O21,pedag!U$6:U$1134)+SUMIF(pedag!O$6:O$1134,O21,pedag!Y$6:Y$1134)+SUMIF(pedag!O$6:O$1134,O21,pedag!V$6:V$1134)+SUMIF(pedag!O$6:O$1134,O21,pedag!Z$6:Z$1134)+SUMIF(pedag!O$6:O$1134,O21,pedag!W$6:W$1134)+SUMIF(pedag!O$6:O$1134,O21,pedag!X$6:X$1134)</f>
        <v>0</v>
      </c>
      <c r="Q21" s="386">
        <f>SUMIF(pedag!$O$6:$O$1134,O21,pedag!$AJ$6:$AJ$1134)</f>
        <v>0</v>
      </c>
      <c r="R21" s="408"/>
    </row>
    <row r="22" spans="1:18" ht="15">
      <c r="A22" s="528">
        <f t="shared" si="1"/>
        <v>0</v>
      </c>
      <c r="B22" s="311">
        <v>17</v>
      </c>
      <c r="C22" s="765" t="str">
        <f>słownik!A19</f>
        <v>Edukacja dla bezpieczeństwa</v>
      </c>
      <c r="D22" s="474" t="str">
        <f>słownik!B19</f>
        <v>edukacja dla bezp.</v>
      </c>
      <c r="E22" s="633">
        <f>SUMIF(pedag!N$6:N$1134,D22,pedag!R$6:R$1134)+SUMIF(pedag!N$6:N$1134,D22,pedag!S$6:S$1134)+SUMIF(pedag!N$6:N$1134,D22,pedag!T$6:T$1134)+SUMIF(pedag!N$6:N$1134,D22,pedag!U$6:U$1134)+SUMIF(pedag!N$6:N$1134,D22,pedag!Y$6:Y$1134)+SUMIF(pedag!N$6:N$1134,D22,pedag!V$6:V$1134)+SUMIF(pedag!N$6:N$1134,D22,pedag!Z$6:Z$1134)+SUMIF(pedag!N$6:N$1134,D22,pedag!W$6:W$1134)+SUMIF(pedag!N$6:N$1134,D22,pedag!X$6:X$1134)</f>
        <v>0</v>
      </c>
      <c r="F22" s="386">
        <f>SUMIF(pedag!$N$6:$N$1134,D22,pedag!$AG$6:$AG$1134)</f>
        <v>0</v>
      </c>
      <c r="H22" s="1677"/>
      <c r="I22" s="1678"/>
      <c r="J22" s="1680" t="s">
        <v>188</v>
      </c>
      <c r="K22" s="1679" t="s">
        <v>133</v>
      </c>
      <c r="L22" s="322">
        <f>SUMIF(pedag!$L$6:$L$1134,K22,pedag!$R$6:$R$1134)+SUMIF(pedag!$L$6:$L$1134,K22,pedag!$S$6:$S$1134)+SUMIF(pedag!$L$6:$L$1134,K22,pedag!$T$6:$T$1134)+SUMIF(pedag!$L$6:$L$1134,K22,pedag!$U$6:$U$1134)+SUMIF(pedag!$L$6:$L$1134,K22,pedag!$Y$6:$Y$1134)+SUMIF(pedag!$L$6:$L$1134,K22,pedag!$V$6:$V$1134)+SUMIF(pedag!$L$6:$L$1134,K22,pedag!$Z$6:$Z$1134)+SUMIF(pedag!$L$6:$L$1134,K22,pedag!$W$6:$W$1134)+SUMIF(pedag!$L$6:$L$1134,K22,pedag!$X$6:$X$1134)</f>
        <v>0</v>
      </c>
      <c r="N22" s="311">
        <v>17</v>
      </c>
      <c r="O22" s="313" t="s">
        <v>579</v>
      </c>
      <c r="P22" s="312">
        <f>SUMIF(pedag!O$6:O$1134,O22,pedag!R$6:R$1134)+SUMIF(pedag!O$6:O$1134,O22,pedag!S$6:S$1134)+SUMIF(pedag!O$6:O$1134,O22,pedag!T$6:T$1134)+SUMIF(pedag!O$6:O$1134,O22,pedag!U$6:U$1134)+SUMIF(pedag!O$6:O$1134,O22,pedag!Y$6:Y$1134)+SUMIF(pedag!O$6:O$1134,O22,pedag!V$6:V$1134)+SUMIF(pedag!O$6:O$1134,O22,pedag!Z$6:Z$1134)+SUMIF(pedag!O$6:O$1134,O22,pedag!W$6:W$1134)+SUMIF(pedag!O$6:O$1134,O22,pedag!X$6:X$1134)</f>
        <v>0</v>
      </c>
      <c r="Q22" s="386">
        <f>SUMIF(pedag!$O$6:$O$1134,O22,pedag!$AJ$6:$AJ$1134)</f>
        <v>0</v>
      </c>
      <c r="R22" s="408"/>
    </row>
    <row r="23" spans="1:18" ht="15">
      <c r="A23" s="528">
        <f t="shared" si="1"/>
        <v>0</v>
      </c>
      <c r="B23" s="311">
        <v>18</v>
      </c>
      <c r="C23" s="765" t="str">
        <f>słownik!A20</f>
        <v>Edukacja informatyczna</v>
      </c>
      <c r="D23" s="474" t="str">
        <f>słownik!B20</f>
        <v>edukacja informatyczna</v>
      </c>
      <c r="E23" s="633">
        <f>SUMIF(pedag!N$6:N$1134,D23,pedag!R$6:R$1134)+SUMIF(pedag!N$6:N$1134,D23,pedag!S$6:S$1134)+SUMIF(pedag!N$6:N$1134,D23,pedag!T$6:T$1134)+SUMIF(pedag!N$6:N$1134,D23,pedag!U$6:U$1134)+SUMIF(pedag!N$6:N$1134,D23,pedag!Y$6:Y$1134)+SUMIF(pedag!N$6:N$1134,D23,pedag!V$6:V$1134)+SUMIF(pedag!N$6:N$1134,D23,pedag!Z$6:Z$1134)+SUMIF(pedag!N$6:N$1134,D23,pedag!W$6:W$1134)+SUMIF(pedag!N$6:N$1134,D23,pedag!X$6:X$1134)</f>
        <v>0</v>
      </c>
      <c r="F23" s="386">
        <f>SUMIF(pedag!$N$6:$N$1134,D23,pedag!$AG$6:$AG$1134)</f>
        <v>0</v>
      </c>
      <c r="H23" s="1677"/>
      <c r="I23" s="1678"/>
      <c r="J23" s="1680" t="s">
        <v>836</v>
      </c>
      <c r="K23" s="1679" t="s">
        <v>835</v>
      </c>
      <c r="L23" s="640">
        <f>SUMIF(pedag!$L$6:$L$1134,K23,pedag!$R$6:$R$1134)+SUMIF(pedag!$L$6:$L$1134,K23,pedag!$S$6:$S$1134)+SUMIF(pedag!$L$6:$L$1134,K23,pedag!$T$6:$T$1134)+SUMIF(pedag!$L$6:$L$1134,K23,pedag!$U$6:$U$1134)+SUMIF(pedag!$L$6:$L$1134,K23,pedag!$Y$6:$Y$1134)+SUMIF(pedag!$L$6:$L$1134,K23,pedag!$V$6:$V$1134)+SUMIF(pedag!$L$6:$L$1134,K23,pedag!$Z$6:$Z$1134)+SUMIF(pedag!$L$6:$L$1134,K23,pedag!$W$6:$W$1134)+SUMIF(pedag!$L$6:$L$1134,K23,pedag!$X$6:$X$1134)</f>
        <v>0</v>
      </c>
      <c r="N23" s="311">
        <v>18</v>
      </c>
      <c r="O23" s="986" t="s">
        <v>347</v>
      </c>
      <c r="P23" s="312">
        <f>SUMIF(pedag!O$6:O$1134,O23,pedag!R$6:R$1134)+SUMIF(pedag!O$6:O$1134,O23,pedag!S$6:S$1134)+SUMIF(pedag!O$6:O$1134,O23,pedag!T$6:T$1134)+SUMIF(pedag!O$6:O$1134,O23,pedag!U$6:U$1134)+SUMIF(pedag!O$6:O$1134,O23,pedag!Y$6:Y$1134)+SUMIF(pedag!O$6:O$1134,O23,pedag!V$6:V$1134)+SUMIF(pedag!O$6:O$1134,O23,pedag!Z$6:Z$1134)+SUMIF(pedag!O$6:O$1134,O23,pedag!W$6:W$1134)+SUMIF(pedag!O$6:O$1134,O23,pedag!X$6:X$1134)</f>
        <v>0</v>
      </c>
      <c r="Q23" s="386">
        <f>SUMIF(pedag!$O$6:$O$1134,O23,pedag!$AJ$6:$AJ$1134)</f>
        <v>0</v>
      </c>
      <c r="R23" s="408"/>
    </row>
    <row r="24" spans="1:18" ht="15">
      <c r="A24" s="528">
        <f t="shared" si="1"/>
        <v>0</v>
      </c>
      <c r="B24" s="311">
        <v>19</v>
      </c>
      <c r="C24" s="765" t="str">
        <f>słownik!A21</f>
        <v>Edukacja językowa</v>
      </c>
      <c r="D24" s="474" t="str">
        <f>słownik!B21</f>
        <v>edukacja jezykowa</v>
      </c>
      <c r="E24" s="633">
        <f>SUMIF(pedag!N$6:N$1134,D24,pedag!R$6:R$1134)+SUMIF(pedag!N$6:N$1134,D24,pedag!S$6:S$1134)+SUMIF(pedag!N$6:N$1134,D24,pedag!T$6:T$1134)+SUMIF(pedag!N$6:N$1134,D24,pedag!U$6:U$1134)+SUMIF(pedag!N$6:N$1134,D24,pedag!Y$6:Y$1134)+SUMIF(pedag!N$6:N$1134,D24,pedag!V$6:V$1134)+SUMIF(pedag!N$6:N$1134,D24,pedag!Z$6:Z$1134)+SUMIF(pedag!N$6:N$1134,D24,pedag!W$6:W$1134)+SUMIF(pedag!N$6:N$1134,D24,pedag!X$6:X$1134)</f>
        <v>0</v>
      </c>
      <c r="F24" s="386">
        <f>SUMIF(pedag!$N$6:$N$1134,D24,pedag!$AG$6:$AG$1134)</f>
        <v>0</v>
      </c>
      <c r="H24" s="1677"/>
      <c r="I24" s="1678"/>
      <c r="J24" s="1680" t="s">
        <v>607</v>
      </c>
      <c r="K24" s="1679" t="s">
        <v>604</v>
      </c>
      <c r="L24" s="640">
        <f>SUMIF(pedag!$L$6:$L$1134,K24,pedag!$R$6:$R$1134)+SUMIF(pedag!$L$6:$L$1134,K24,pedag!$S$6:$S$1134)+SUMIF(pedag!$L$6:$L$1134,K24,pedag!$T$6:$T$1134)+SUMIF(pedag!$L$6:$L$1134,K24,pedag!$U$6:$U$1134)+SUMIF(pedag!$L$6:$L$1134,K24,pedag!$Y$6:$Y$1134)+SUMIF(pedag!$L$6:$L$1134,K24,pedag!$V$6:$V$1134)+SUMIF(pedag!$L$6:$L$1134,K24,pedag!$Z$6:$Z$1134)+SUMIF(pedag!$L$6:$L$1134,K24,pedag!$W$6:$W$1134)+SUMIF(pedag!$L$6:$L$1134,K24,pedag!$X$6:$X$1134)</f>
        <v>0</v>
      </c>
      <c r="N24" s="311">
        <v>19</v>
      </c>
      <c r="O24" s="313" t="s">
        <v>567</v>
      </c>
      <c r="P24" s="312">
        <f>SUMIF(pedag!O$6:O$1134,O24,pedag!R$6:R$1134)+SUMIF(pedag!O$6:O$1134,O24,pedag!S$6:S$1134)+SUMIF(pedag!O$6:O$1134,O24,pedag!T$6:T$1134)+SUMIF(pedag!O$6:O$1134,O24,pedag!U$6:U$1134)+SUMIF(pedag!O$6:O$1134,O24,pedag!Y$6:Y$1134)+SUMIF(pedag!O$6:O$1134,O24,pedag!V$6:V$1134)+SUMIF(pedag!O$6:O$1134,O24,pedag!Z$6:Z$1134)+SUMIF(pedag!O$6:O$1134,O24,pedag!W$6:W$1134)+SUMIF(pedag!O$6:O$1134,O24,pedag!X$6:X$1134)</f>
        <v>0</v>
      </c>
      <c r="Q24" s="386">
        <f>SUMIF(pedag!$O$6:$O$1134,O24,pedag!$AJ$6:$AJ$1134)</f>
        <v>0</v>
      </c>
      <c r="R24" s="408"/>
    </row>
    <row r="25" spans="1:18" ht="15">
      <c r="A25" s="528">
        <f t="shared" si="1"/>
        <v>0</v>
      </c>
      <c r="B25" s="311">
        <v>20</v>
      </c>
      <c r="C25" s="765" t="str">
        <f>słownik!A22</f>
        <v>Edukacja matematyczną</v>
      </c>
      <c r="D25" s="474" t="str">
        <f>słownik!B22</f>
        <v>edukacja matematyczna</v>
      </c>
      <c r="E25" s="633">
        <f>SUMIF(pedag!N$6:N$1134,D25,pedag!R$6:R$1134)+SUMIF(pedag!N$6:N$1134,D25,pedag!S$6:S$1134)+SUMIF(pedag!N$6:N$1134,D25,pedag!T$6:T$1134)+SUMIF(pedag!N$6:N$1134,D25,pedag!U$6:U$1134)+SUMIF(pedag!N$6:N$1134,D25,pedag!Y$6:Y$1134)+SUMIF(pedag!N$6:N$1134,D25,pedag!V$6:V$1134)+SUMIF(pedag!N$6:N$1134,D25,pedag!Z$6:Z$1134)+SUMIF(pedag!N$6:N$1134,D25,pedag!W$6:W$1134)+SUMIF(pedag!N$6:N$1134,D25,pedag!X$6:X$1134)</f>
        <v>0</v>
      </c>
      <c r="F25" s="386">
        <f>SUMIF(pedag!$N$6:$N$1134,D25,pedag!$AG$6:$AG$1134)</f>
        <v>0</v>
      </c>
      <c r="H25" s="1677"/>
      <c r="I25" s="1678"/>
      <c r="J25" s="1680" t="s">
        <v>415</v>
      </c>
      <c r="K25" s="1679" t="s">
        <v>416</v>
      </c>
      <c r="L25" s="640">
        <f>SUMIF(pedag!$L$6:$L$1134,K25,pedag!$R$6:$R$1134)+SUMIF(pedag!$L$6:$L$1134,K25,pedag!$S$6:$S$1134)+SUMIF(pedag!$L$6:$L$1134,K25,pedag!$T$6:$T$1134)+SUMIF(pedag!$L$6:$L$1134,K25,pedag!$U$6:$U$1134)+SUMIF(pedag!$L$6:$L$1134,K25,pedag!$Y$6:$Y$1134)+SUMIF(pedag!$L$6:$L$1134,K25,pedag!$V$6:$V$1134)+SUMIF(pedag!$L$6:$L$1134,K25,pedag!$Z$6:$Z$1134)+SUMIF(pedag!$L$6:$L$1134,K25,pedag!$W$6:$W$1134)+SUMIF(pedag!$L$6:$L$1134,K25,pedag!$X$6:$X$1134)</f>
        <v>0</v>
      </c>
      <c r="N25" s="311">
        <v>20</v>
      </c>
      <c r="O25" s="313" t="s">
        <v>253</v>
      </c>
      <c r="P25" s="312">
        <f>SUMIF(pedag!O$6:O$1134,O25,pedag!R$6:R$1134)+SUMIF(pedag!O$6:O$1134,O25,pedag!S$6:S$1134)+SUMIF(pedag!O$6:O$1134,O25,pedag!T$6:T$1134)+SUMIF(pedag!O$6:O$1134,O25,pedag!U$6:U$1134)+SUMIF(pedag!O$6:O$1134,O25,pedag!Y$6:Y$1134)+SUMIF(pedag!O$6:O$1134,O25,pedag!V$6:V$1134)+SUMIF(pedag!O$6:O$1134,O25,pedag!Z$6:Z$1134)+SUMIF(pedag!O$6:O$1134,O25,pedag!W$6:W$1134)+SUMIF(pedag!O$6:O$1134,O25,pedag!X$6:X$1134)</f>
        <v>0</v>
      </c>
      <c r="Q25" s="386">
        <f>SUMIF(pedag!$O$6:$O$1134,O25,pedag!$AJ$6:$AJ$1134)</f>
        <v>0</v>
      </c>
      <c r="R25" s="408"/>
    </row>
    <row r="26" spans="1:18" ht="15">
      <c r="A26" s="528">
        <f t="shared" si="1"/>
        <v>0</v>
      </c>
      <c r="B26" s="311">
        <v>21</v>
      </c>
      <c r="C26" s="765" t="str">
        <f>słownik!A23</f>
        <v>Edukacja plastyczną</v>
      </c>
      <c r="D26" s="474" t="str">
        <f>słownik!B23</f>
        <v>edukacja plastyczna</v>
      </c>
      <c r="E26" s="633">
        <f>SUMIF(pedag!N$6:N$1134,D26,pedag!R$6:R$1134)+SUMIF(pedag!N$6:N$1134,D26,pedag!S$6:S$1134)+SUMIF(pedag!N$6:N$1134,D26,pedag!T$6:T$1134)+SUMIF(pedag!N$6:N$1134,D26,pedag!U$6:U$1134)+SUMIF(pedag!N$6:N$1134,D26,pedag!Y$6:Y$1134)+SUMIF(pedag!N$6:N$1134,D26,pedag!V$6:V$1134)+SUMIF(pedag!N$6:N$1134,D26,pedag!Z$6:Z$1134)+SUMIF(pedag!N$6:N$1134,D26,pedag!W$6:W$1134)+SUMIF(pedag!N$6:N$1134,D26,pedag!X$6:X$1134)</f>
        <v>0</v>
      </c>
      <c r="F26" s="386">
        <f>SUMIF(pedag!$N$6:$N$1134,D26,pedag!$AG$6:$AG$1134)</f>
        <v>0</v>
      </c>
      <c r="H26" s="1677"/>
      <c r="I26" s="1678"/>
      <c r="J26" s="1680" t="s">
        <v>717</v>
      </c>
      <c r="K26" s="1679" t="s">
        <v>168</v>
      </c>
      <c r="L26" s="640">
        <f>SUMIF(pedag!$L$6:$L$1134,K26,pedag!$R$6:$R$1134)+SUMIF(pedag!$L$6:$L$1134,K26,pedag!$S$6:$S$1134)+SUMIF(pedag!$L$6:$L$1134,K26,pedag!$T$6:$T$1134)+SUMIF(pedag!$L$6:$L$1134,K26,pedag!$U$6:$U$1134)+SUMIF(pedag!$L$6:$L$1134,K26,pedag!$Y$6:$Y$1134)+SUMIF(pedag!$L$6:$L$1134,K26,pedag!$V$6:$V$1134)+SUMIF(pedag!$L$6:$L$1134,K26,pedag!$Z$6:$Z$1134)+SUMIF(pedag!$L$6:$L$1134,K26,pedag!$W$6:$W$1134)+SUMIF(pedag!$L$6:$L$1134,K26,pedag!$X$6:$X$1134)</f>
        <v>0</v>
      </c>
      <c r="N26" s="311">
        <v>21</v>
      </c>
      <c r="O26" s="313" t="s">
        <v>580</v>
      </c>
      <c r="P26" s="312">
        <f>SUMIF(pedag!O$6:O$1134,O26,pedag!R$6:R$1134)+SUMIF(pedag!O$6:O$1134,O26,pedag!S$6:S$1134)+SUMIF(pedag!O$6:O$1134,O26,pedag!T$6:T$1134)+SUMIF(pedag!O$6:O$1134,O26,pedag!U$6:U$1134)+SUMIF(pedag!O$6:O$1134,O26,pedag!Y$6:Y$1134)+SUMIF(pedag!O$6:O$1134,O26,pedag!V$6:V$1134)+SUMIF(pedag!O$6:O$1134,O26,pedag!Z$6:Z$1134)+SUMIF(pedag!O$6:O$1134,O26,pedag!W$6:W$1134)+SUMIF(pedag!O$6:O$1134,O26,pedag!X$6:X$1134)</f>
        <v>0</v>
      </c>
      <c r="Q26" s="386">
        <f>SUMIF(pedag!$O$6:$O$1134,O26,pedag!$AJ$6:$AJ$1134)</f>
        <v>0</v>
      </c>
      <c r="R26" s="408"/>
    </row>
    <row r="27" spans="1:18" ht="15">
      <c r="A27" s="528">
        <f t="shared" si="1"/>
        <v>0</v>
      </c>
      <c r="B27" s="311">
        <v>22</v>
      </c>
      <c r="C27" s="765" t="str">
        <f>słownik!A24</f>
        <v>Edukacja polonistyczną</v>
      </c>
      <c r="D27" s="474" t="str">
        <f>słownik!B24</f>
        <v>edukacja polonistyczna</v>
      </c>
      <c r="E27" s="633">
        <f>SUMIF(pedag!N$6:N$1134,D27,pedag!R$6:R$1134)+SUMIF(pedag!N$6:N$1134,D27,pedag!S$6:S$1134)+SUMIF(pedag!N$6:N$1134,D27,pedag!T$6:T$1134)+SUMIF(pedag!N$6:N$1134,D27,pedag!U$6:U$1134)+SUMIF(pedag!N$6:N$1134,D27,pedag!Y$6:Y$1134)+SUMIF(pedag!N$6:N$1134,D27,pedag!V$6:V$1134)+SUMIF(pedag!N$6:N$1134,D27,pedag!Z$6:Z$1134)+SUMIF(pedag!N$6:N$1134,D27,pedag!W$6:W$1134)+SUMIF(pedag!N$6:N$1134,D27,pedag!X$6:X$1134)</f>
        <v>0</v>
      </c>
      <c r="F27" s="386">
        <f>SUMIF(pedag!$N$6:$N$1134,D27,pedag!$AG$6:$AG$1134)</f>
        <v>0</v>
      </c>
      <c r="H27" s="1677"/>
      <c r="I27" s="1678"/>
      <c r="J27" s="1680" t="s">
        <v>417</v>
      </c>
      <c r="K27" s="1679" t="s">
        <v>418</v>
      </c>
      <c r="L27" s="640">
        <f>SUMIF(pedag!$L$6:$L$1134,K27,pedag!$R$6:$R$1134)+SUMIF(pedag!$L$6:$L$1134,K27,pedag!$S$6:$S$1134)+SUMIF(pedag!$L$6:$L$1134,K27,pedag!$T$6:$T$1134)+SUMIF(pedag!$L$6:$L$1134,K27,pedag!$U$6:$U$1134)+SUMIF(pedag!$L$6:$L$1134,K27,pedag!$Y$6:$Y$1134)+SUMIF(pedag!$L$6:$L$1134,K27,pedag!$V$6:$V$1134)+SUMIF(pedag!$L$6:$L$1134,K27,pedag!$Z$6:$Z$1134)+SUMIF(pedag!$L$6:$L$1134,K27,pedag!$W$6:$W$1134)+SUMIF(pedag!$L$6:$L$1134,K27,pedag!$X$6:$X$1134)</f>
        <v>0</v>
      </c>
      <c r="N27" s="311">
        <v>22</v>
      </c>
      <c r="O27" s="313" t="s">
        <v>568</v>
      </c>
      <c r="P27" s="312">
        <f>SUMIF(pedag!O$6:O$1134,O27,pedag!R$6:R$1134)+SUMIF(pedag!O$6:O$1134,O27,pedag!S$6:S$1134)+SUMIF(pedag!O$6:O$1134,O27,pedag!T$6:T$1134)+SUMIF(pedag!O$6:O$1134,O27,pedag!U$6:U$1134)+SUMIF(pedag!O$6:O$1134,O27,pedag!Y$6:Y$1134)+SUMIF(pedag!O$6:O$1134,O27,pedag!V$6:V$1134)+SUMIF(pedag!O$6:O$1134,O27,pedag!Z$6:Z$1134)+SUMIF(pedag!O$6:O$1134,O27,pedag!W$6:W$1134)+SUMIF(pedag!O$6:O$1134,O27,pedag!X$6:X$1134)</f>
        <v>0</v>
      </c>
      <c r="Q27" s="386">
        <f>SUMIF(pedag!$O$6:$O$1134,O27,pedag!$AJ$6:$AJ$1134)</f>
        <v>0</v>
      </c>
      <c r="R27" s="408"/>
    </row>
    <row r="28" spans="1:18" ht="14.25" customHeight="1">
      <c r="A28" s="528">
        <f t="shared" si="1"/>
        <v>0</v>
      </c>
      <c r="B28" s="311">
        <v>23</v>
      </c>
      <c r="C28" s="765" t="str">
        <f>słownik!A25</f>
        <v>Edukacja przyrodniczą</v>
      </c>
      <c r="D28" s="474" t="str">
        <f>słownik!B25</f>
        <v>edukacja przyrodnicza</v>
      </c>
      <c r="E28" s="633">
        <f>SUMIF(pedag!N$6:N$1134,D28,pedag!R$6:R$1134)+SUMIF(pedag!N$6:N$1134,D28,pedag!S$6:S$1134)+SUMIF(pedag!N$6:N$1134,D28,pedag!T$6:T$1134)+SUMIF(pedag!N$6:N$1134,D28,pedag!U$6:U$1134)+SUMIF(pedag!N$6:N$1134,D28,pedag!Y$6:Y$1134)+SUMIF(pedag!N$6:N$1134,D28,pedag!V$6:V$1134)+SUMIF(pedag!N$6:N$1134,D28,pedag!Z$6:Z$1134)+SUMIF(pedag!N$6:N$1134,D28,pedag!W$6:W$1134)+SUMIF(pedag!N$6:N$1134,D28,pedag!X$6:X$1134)</f>
        <v>0</v>
      </c>
      <c r="F28" s="386">
        <f>SUMIF(pedag!$N$6:$N$1134,D28,pedag!$AG$6:$AG$1134)</f>
        <v>0</v>
      </c>
      <c r="H28" s="1678"/>
      <c r="I28" s="1678"/>
      <c r="J28" s="1680" t="s">
        <v>419</v>
      </c>
      <c r="K28" s="1679" t="s">
        <v>420</v>
      </c>
      <c r="L28" s="640">
        <f>SUMIF(pedag!$L$6:$L$1134,K28,pedag!$R$6:$R$1134)+SUMIF(pedag!$L$6:$L$1134,K28,pedag!$S$6:$S$1134)+SUMIF(pedag!$L$6:$L$1134,K28,pedag!$T$6:$T$1134)+SUMIF(pedag!$L$6:$L$1134,K28,pedag!$U$6:$U$1134)+SUMIF(pedag!$L$6:$L$1134,K28,pedag!$Y$6:$Y$1134)+SUMIF(pedag!$L$6:$L$1134,K28,pedag!$V$6:$V$1134)+SUMIF(pedag!$L$6:$L$1134,K28,pedag!$Z$6:$Z$1134)+SUMIF(pedag!$L$6:$L$1134,K28,pedag!$W$6:$W$1134)+SUMIF(pedag!$L$6:$L$1134,K28,pedag!$X$6:$X$1134)</f>
        <v>0</v>
      </c>
      <c r="N28" s="311">
        <v>23</v>
      </c>
      <c r="O28" s="986" t="s">
        <v>348</v>
      </c>
      <c r="P28" s="312">
        <f>SUMIF(pedag!O$6:O$1134,O28,pedag!R$6:R$1134)+SUMIF(pedag!O$6:O$1134,O28,pedag!S$6:S$1134)+SUMIF(pedag!O$6:O$1134,O28,pedag!T$6:T$1134)+SUMIF(pedag!O$6:O$1134,O28,pedag!U$6:U$1134)+SUMIF(pedag!O$6:O$1134,O28,pedag!Y$6:Y$1134)+SUMIF(pedag!O$6:O$1134,O28,pedag!V$6:V$1134)+SUMIF(pedag!O$6:O$1134,O28,pedag!Z$6:Z$1134)+SUMIF(pedag!O$6:O$1134,O28,pedag!W$6:W$1134)+SUMIF(pedag!O$6:O$1134,O28,pedag!X$6:X$1134)</f>
        <v>0</v>
      </c>
      <c r="Q28" s="386">
        <f>SUMIF(pedag!$O$6:$O$1134,O28,pedag!$AJ$6:$AJ$1134)</f>
        <v>0</v>
      </c>
      <c r="R28" s="408"/>
    </row>
    <row r="29" spans="1:18" ht="15">
      <c r="A29" s="528">
        <f t="shared" si="1"/>
        <v>0</v>
      </c>
      <c r="B29" s="311">
        <v>24</v>
      </c>
      <c r="C29" s="765" t="str">
        <f>słownik!A26</f>
        <v>Edukacja społeczną</v>
      </c>
      <c r="D29" s="474" t="str">
        <f>słownik!B26</f>
        <v>edukacja społeczna</v>
      </c>
      <c r="E29" s="633">
        <f>SUMIF(pedag!N$6:N$1134,D29,pedag!R$6:R$1134)+SUMIF(pedag!N$6:N$1134,D29,pedag!S$6:S$1134)+SUMIF(pedag!N$6:N$1134,D29,pedag!T$6:T$1134)+SUMIF(pedag!N$6:N$1134,D29,pedag!U$6:U$1134)+SUMIF(pedag!N$6:N$1134,D29,pedag!Y$6:Y$1134)+SUMIF(pedag!N$6:N$1134,D29,pedag!V$6:V$1134)+SUMIF(pedag!N$6:N$1134,D29,pedag!Z$6:Z$1134)+SUMIF(pedag!N$6:N$1134,D29,pedag!W$6:W$1134)+SUMIF(pedag!N$6:N$1134,D29,pedag!X$6:X$1134)</f>
        <v>0</v>
      </c>
      <c r="F29" s="386">
        <f>SUMIF(pedag!$N$6:$N$1134,D29,pedag!$AG$6:$AG$1134)</f>
        <v>0</v>
      </c>
      <c r="H29" s="1678"/>
      <c r="I29" s="1678"/>
      <c r="J29" s="1680" t="s">
        <v>421</v>
      </c>
      <c r="K29" s="1679" t="s">
        <v>190</v>
      </c>
      <c r="L29" s="640">
        <f>SUMIF(pedag!$L$6:$L$1134,K29,pedag!$R$6:$R$1134)+SUMIF(pedag!$L$6:$L$1134,K29,pedag!$S$6:$S$1134)+SUMIF(pedag!$L$6:$L$1134,K29,pedag!$T$6:$T$1134)+SUMIF(pedag!$L$6:$L$1134,K29,pedag!$U$6:$U$1134)+SUMIF(pedag!$L$6:$L$1134,K29,pedag!$Y$6:$Y$1134)+SUMIF(pedag!$L$6:$L$1134,K29,pedag!$V$6:$V$1134)+SUMIF(pedag!$L$6:$L$1134,K29,pedag!$Z$6:$Z$1134)+SUMIF(pedag!$L$6:$L$1134,K29,pedag!$W$6:$W$1134)+SUMIF(pedag!$L$6:$L$1134,K29,pedag!$X$6:$X$1134)</f>
        <v>0</v>
      </c>
      <c r="N29" s="311">
        <v>24</v>
      </c>
      <c r="O29" s="313" t="s">
        <v>255</v>
      </c>
      <c r="P29" s="312">
        <f>SUMIF(pedag!O$6:O$1134,O29,pedag!R$6:R$1134)+SUMIF(pedag!O$6:O$1134,O29,pedag!S$6:S$1134)+SUMIF(pedag!O$6:O$1134,O29,pedag!T$6:T$1134)+SUMIF(pedag!O$6:O$1134,O29,pedag!U$6:U$1134)+SUMIF(pedag!O$6:O$1134,O29,pedag!Y$6:Y$1134)+SUMIF(pedag!O$6:O$1134,O29,pedag!V$6:V$1134)+SUMIF(pedag!O$6:O$1134,O29,pedag!Z$6:Z$1134)+SUMIF(pedag!O$6:O$1134,O29,pedag!W$6:W$1134)+SUMIF(pedag!O$6:O$1134,O29,pedag!X$6:X$1134)</f>
        <v>0</v>
      </c>
      <c r="Q29" s="386">
        <f>SUMIF(pedag!$O$6:$O$1134,O29,pedag!$AJ$6:$AJ$1134)</f>
        <v>0</v>
      </c>
      <c r="R29" s="408"/>
    </row>
    <row r="30" spans="1:18" ht="17.25" customHeight="1">
      <c r="A30" s="528">
        <f t="shared" si="1"/>
        <v>0</v>
      </c>
      <c r="B30" s="311">
        <v>25</v>
      </c>
      <c r="C30" s="765" t="str">
        <f>słownik!A27</f>
        <v>Edukacja wczesnoszkolna</v>
      </c>
      <c r="D30" s="474" t="str">
        <f>słownik!B27</f>
        <v>edukacja wczesnosz.</v>
      </c>
      <c r="E30" s="633">
        <f>SUMIF(pedag!N$6:N$1134,D30,pedag!R$6:R$1134)+SUMIF(pedag!N$6:N$1134,D30,pedag!S$6:S$1134)+SUMIF(pedag!N$6:N$1134,D30,pedag!T$6:T$1134)+SUMIF(pedag!N$6:N$1134,D30,pedag!U$6:U$1134)+SUMIF(pedag!N$6:N$1134,D30,pedag!Y$6:Y$1134)+SUMIF(pedag!N$6:N$1134,D30,pedag!V$6:V$1134)+SUMIF(pedag!N$6:N$1134,D30,pedag!Z$6:Z$1134)+SUMIF(pedag!N$6:N$1134,D30,pedag!W$6:W$1134)+SUMIF(pedag!N$6:N$1134,D30,pedag!X$6:X$1134)</f>
        <v>0</v>
      </c>
      <c r="F30" s="386">
        <f>SUMIF(pedag!$N$6:$N$1134,D30,pedag!$AG$6:$AG$1134)</f>
        <v>0</v>
      </c>
      <c r="H30" s="1678"/>
      <c r="I30" s="1678"/>
      <c r="J30" s="1680" t="s">
        <v>873</v>
      </c>
      <c r="K30" s="1679" t="s">
        <v>855</v>
      </c>
      <c r="L30" s="640">
        <f>SUMIF(pedag!$L$6:$L$1134,K30,pedag!$R$6:$R$1134)+SUMIF(pedag!$L$6:$L$1134,K30,pedag!$S$6:$S$1134)+SUMIF(pedag!$L$6:$L$1134,K30,pedag!$T$6:$T$1134)+SUMIF(pedag!$L$6:$L$1134,K30,pedag!$U$6:$U$1134)+SUMIF(pedag!$L$6:$L$1134,K30,pedag!$Y$6:$Y$1134)+SUMIF(pedag!$L$6:$L$1134,K30,pedag!$V$6:$V$1134)+SUMIF(pedag!$L$6:$L$1134,K30,pedag!$Z$6:$Z$1134)+SUMIF(pedag!$L$6:$L$1134,K30,pedag!$W$6:$W$1134)+SUMIF(pedag!$L$6:$L$1134,K30,pedag!$X$6:$X$1134)</f>
        <v>0</v>
      </c>
      <c r="N30" s="311">
        <v>25</v>
      </c>
      <c r="O30" s="313" t="s">
        <v>573</v>
      </c>
      <c r="P30" s="312">
        <f>SUMIF(pedag!O$6:O$1134,O30,pedag!R$6:R$1134)+SUMIF(pedag!O$6:O$1134,O30,pedag!S$6:S$1134)+SUMIF(pedag!O$6:O$1134,O30,pedag!T$6:T$1134)+SUMIF(pedag!O$6:O$1134,O30,pedag!U$6:U$1134)+SUMIF(pedag!O$6:O$1134,O30,pedag!Y$6:Y$1134)+SUMIF(pedag!O$6:O$1134,O30,pedag!V$6:V$1134)+SUMIF(pedag!O$6:O$1134,O30,pedag!Z$6:Z$1134)+SUMIF(pedag!O$6:O$1134,O30,pedag!W$6:W$1134)+SUMIF(pedag!O$6:O$1134,O30,pedag!X$6:X$1134)</f>
        <v>0</v>
      </c>
      <c r="Q30" s="386">
        <f>SUMIF(pedag!$O$6:$O$1134,O30,pedag!$AJ$6:$AJ$1134)</f>
        <v>0</v>
      </c>
      <c r="R30" s="408"/>
    </row>
    <row r="31" spans="1:18" ht="15">
      <c r="A31" s="528">
        <f t="shared" si="1"/>
        <v>0</v>
      </c>
      <c r="B31" s="311">
        <v>26</v>
      </c>
      <c r="C31" s="765" t="str">
        <f>słownik!A28</f>
        <v>Ekonomia w praktyce</v>
      </c>
      <c r="D31" s="474" t="str">
        <f>słownik!B28</f>
        <v>ekonomia w praktyce</v>
      </c>
      <c r="E31" s="633">
        <f>SUMIF(pedag!N$6:N$1134,D31,pedag!R$6:R$1134)+SUMIF(pedag!N$6:N$1134,D31,pedag!S$6:S$1134)+SUMIF(pedag!N$6:N$1134,D31,pedag!T$6:T$1134)+SUMIF(pedag!N$6:N$1134,D31,pedag!U$6:U$1134)+SUMIF(pedag!N$6:N$1134,D31,pedag!Y$6:Y$1134)+SUMIF(pedag!N$6:N$1134,D31,pedag!V$6:V$1134)+SUMIF(pedag!N$6:N$1134,D31,pedag!Z$6:Z$1134)+SUMIF(pedag!N$6:N$1134,D31,pedag!W$6:W$1134)+SUMIF(pedag!N$6:N$1134,D31,pedag!X$6:X$1134)</f>
        <v>0</v>
      </c>
      <c r="F31" s="386">
        <f>SUMIF(pedag!$N$6:$N$1134,D31,pedag!$AG$6:$AG$1134)</f>
        <v>0</v>
      </c>
      <c r="H31" s="1677"/>
      <c r="I31" s="1678"/>
      <c r="J31" s="1680" t="s">
        <v>187</v>
      </c>
      <c r="K31" s="1679" t="s">
        <v>170</v>
      </c>
      <c r="L31" s="640">
        <f>SUMIF(pedag!$L$6:$L$1134,K31,pedag!$R$6:$R$1134)+SUMIF(pedag!$L$6:$L$1134,K31,pedag!$S$6:$S$1134)+SUMIF(pedag!$L$6:$L$1134,K31,pedag!$T$6:$T$1134)+SUMIF(pedag!$L$6:$L$1134,K31,pedag!$U$6:$U$1134)+SUMIF(pedag!$L$6:$L$1134,K31,pedag!$Y$6:$Y$1134)+SUMIF(pedag!$L$6:$L$1134,K31,pedag!$V$6:$V$1134)+SUMIF(pedag!$L$6:$L$1134,K31,pedag!$Z$6:$Z$1134)+SUMIF(pedag!$L$6:$L$1134,K31,pedag!$W$6:$W$1134)+SUMIF(pedag!$L$6:$L$1134,K31,pedag!$X$6:$X$1134)</f>
        <v>0</v>
      </c>
      <c r="N31" s="311">
        <v>26</v>
      </c>
      <c r="O31" s="313" t="s">
        <v>246</v>
      </c>
      <c r="P31" s="312">
        <f>SUMIF(pedag!O$6:O$1134,O31,pedag!R$6:R$1134)+SUMIF(pedag!O$6:O$1134,O31,pedag!S$6:S$1134)+SUMIF(pedag!O$6:O$1134,O31,pedag!T$6:T$1134)+SUMIF(pedag!O$6:O$1134,O31,pedag!U$6:U$1134)+SUMIF(pedag!O$6:O$1134,O31,pedag!Y$6:Y$1134)+SUMIF(pedag!O$6:O$1134,O31,pedag!V$6:V$1134)+SUMIF(pedag!O$6:O$1134,O31,pedag!Z$6:Z$1134)+SUMIF(pedag!O$6:O$1134,O31,pedag!W$6:W$1134)+SUMIF(pedag!O$6:O$1134,O31,pedag!X$6:X$1134)</f>
        <v>0</v>
      </c>
      <c r="Q31" s="386">
        <f>SUMIF(pedag!$O$6:$O$1134,O31,pedag!$AJ$6:$AJ$1134)</f>
        <v>0</v>
      </c>
      <c r="R31" s="408"/>
    </row>
    <row r="32" spans="1:18" ht="14.25">
      <c r="A32" s="528">
        <f t="shared" si="1"/>
        <v>0</v>
      </c>
      <c r="B32" s="311">
        <v>27</v>
      </c>
      <c r="C32" s="765" t="str">
        <f>słownik!A29</f>
        <v>Emisja głosu</v>
      </c>
      <c r="D32" s="474" t="str">
        <f>słownik!B29</f>
        <v>emisja głosu</v>
      </c>
      <c r="E32" s="633">
        <f>SUMIF(pedag!N$6:N$1134,D32,pedag!R$6:R$1134)+SUMIF(pedag!N$6:N$1134,D32,pedag!S$6:S$1134)+SUMIF(pedag!N$6:N$1134,D32,pedag!T$6:T$1134)+SUMIF(pedag!N$6:N$1134,D32,pedag!U$6:U$1134)+SUMIF(pedag!N$6:N$1134,D32,pedag!Y$6:Y$1134)+SUMIF(pedag!N$6:N$1134,D32,pedag!V$6:V$1134)+SUMIF(pedag!N$6:N$1134,D32,pedag!Z$6:Z$1134)+SUMIF(pedag!N$6:N$1134,D32,pedag!W$6:W$1134)+SUMIF(pedag!N$6:N$1134,D32,pedag!X$6:X$1134)</f>
        <v>0</v>
      </c>
      <c r="F32" s="386">
        <f>SUMIF(pedag!$N$6:$N$1134,D32,pedag!$AG$6:$AG$1134)</f>
        <v>0</v>
      </c>
      <c r="H32" s="407"/>
      <c r="K32" s="1575" t="s">
        <v>91</v>
      </c>
      <c r="L32" s="1576">
        <f>SUM(L22:L31)</f>
        <v>0</v>
      </c>
      <c r="N32" s="311">
        <v>27</v>
      </c>
      <c r="O32" s="313" t="s">
        <v>262</v>
      </c>
      <c r="P32" s="312">
        <f>SUMIF(pedag!O$6:O$1134,O32,pedag!R$6:R$1134)+SUMIF(pedag!O$6:O$1134,O32,pedag!S$6:S$1134)+SUMIF(pedag!O$6:O$1134,O32,pedag!T$6:T$1134)+SUMIF(pedag!O$6:O$1134,O32,pedag!U$6:U$1134)+SUMIF(pedag!O$6:O$1134,O32,pedag!Y$6:Y$1134)+SUMIF(pedag!O$6:O$1134,O32,pedag!V$6:V$1134)+SUMIF(pedag!O$6:O$1134,O32,pedag!Z$6:Z$1134)+SUMIF(pedag!O$6:O$1134,O32,pedag!W$6:W$1134)+SUMIF(pedag!O$6:O$1134,O32,pedag!X$6:X$1134)</f>
        <v>0</v>
      </c>
      <c r="Q32" s="386">
        <f>SUMIF(pedag!$O$6:$O$1134,O32,pedag!$AJ$6:$AJ$1134)</f>
        <v>0</v>
      </c>
      <c r="R32" s="408"/>
    </row>
    <row r="33" spans="1:18" ht="14.25">
      <c r="A33" s="528">
        <f t="shared" si="1"/>
        <v>0</v>
      </c>
      <c r="B33" s="311">
        <v>28</v>
      </c>
      <c r="C33" s="765" t="str">
        <f>słownik!A30</f>
        <v>Etyka</v>
      </c>
      <c r="D33" s="474" t="str">
        <f>słownik!B30</f>
        <v>etyka</v>
      </c>
      <c r="E33" s="633">
        <f>SUMIF(pedag!N$6:N$1134,D33,pedag!R$6:R$1134)+SUMIF(pedag!N$6:N$1134,D33,pedag!S$6:S$1134)+SUMIF(pedag!N$6:N$1134,D33,pedag!T$6:T$1134)+SUMIF(pedag!N$6:N$1134,D33,pedag!U$6:U$1134)+SUMIF(pedag!N$6:N$1134,D33,pedag!Y$6:Y$1134)+SUMIF(pedag!N$6:N$1134,D33,pedag!V$6:V$1134)+SUMIF(pedag!N$6:N$1134,D33,pedag!Z$6:Z$1134)+SUMIF(pedag!N$6:N$1134,D33,pedag!W$6:W$1134)+SUMIF(pedag!N$6:N$1134,D33,pedag!X$6:X$1134)</f>
        <v>0</v>
      </c>
      <c r="F33" s="386">
        <f>SUMIF(pedag!$N$6:$N$1134,D33,pedag!$AG$6:$AG$1134)</f>
        <v>0</v>
      </c>
      <c r="N33" s="311">
        <v>28</v>
      </c>
      <c r="O33" s="313" t="s">
        <v>581</v>
      </c>
      <c r="P33" s="312">
        <f>SUMIF(pedag!O$6:O$1134,O33,pedag!R$6:R$1134)+SUMIF(pedag!O$6:O$1134,O33,pedag!S$6:S$1134)+SUMIF(pedag!O$6:O$1134,O33,pedag!T$6:T$1134)+SUMIF(pedag!O$6:O$1134,O33,pedag!U$6:U$1134)+SUMIF(pedag!O$6:O$1134,O33,pedag!Y$6:Y$1134)+SUMIF(pedag!O$6:O$1134,O33,pedag!V$6:V$1134)+SUMIF(pedag!O$6:O$1134,O33,pedag!Z$6:Z$1134)+SUMIF(pedag!O$6:O$1134,O33,pedag!W$6:W$1134)+SUMIF(pedag!O$6:O$1134,O33,pedag!X$6:X$1134)</f>
        <v>0</v>
      </c>
      <c r="Q33" s="386">
        <f>SUMIF(pedag!$O$6:$O$1134,O33,pedag!$AJ$6:$AJ$1134)</f>
        <v>0</v>
      </c>
      <c r="R33" s="408"/>
    </row>
    <row r="34" spans="1:18" ht="15.75">
      <c r="A34" s="528">
        <f t="shared" si="1"/>
        <v>0</v>
      </c>
      <c r="B34" s="311">
        <v>29</v>
      </c>
      <c r="C34" s="765" t="str">
        <f>słownik!A31</f>
        <v>Filozofia</v>
      </c>
      <c r="D34" s="474" t="str">
        <f>słownik!B31</f>
        <v>filozofia</v>
      </c>
      <c r="E34" s="633">
        <f>SUMIF(pedag!N$6:N$1134,D34,pedag!R$6:R$1134)+SUMIF(pedag!N$6:N$1134,D34,pedag!S$6:S$1134)+SUMIF(pedag!N$6:N$1134,D34,pedag!T$6:T$1134)+SUMIF(pedag!N$6:N$1134,D34,pedag!U$6:U$1134)+SUMIF(pedag!N$6:N$1134,D34,pedag!Y$6:Y$1134)+SUMIF(pedag!N$6:N$1134,D34,pedag!V$6:V$1134)+SUMIF(pedag!N$6:N$1134,D34,pedag!Z$6:Z$1134)+SUMIF(pedag!N$6:N$1134,D34,pedag!W$6:W$1134)+SUMIF(pedag!N$6:N$1134,D34,pedag!X$6:X$1134)</f>
        <v>0</v>
      </c>
      <c r="F34" s="386">
        <f>SUMIF(pedag!$N$6:$N$1134,D34,pedag!$AG$6:$AG$1134)</f>
        <v>0</v>
      </c>
      <c r="I34" s="299"/>
      <c r="J34" s="1580" t="s">
        <v>840</v>
      </c>
      <c r="K34" s="639" t="s">
        <v>838</v>
      </c>
      <c r="L34" s="640">
        <f>SUMIF(pedag!$P$6:$P$1134,K34,pedag!$R$6:$R$1134)+SUMIF(pedag!$P$6:$P$1134,K34,pedag!$S$6:$S$1134)+SUMIF(pedag!$P$6:$P$1134,K34,pedag!$T$6:$T$1134)+SUMIF(pedag!$P$6:$P$1134,K34,pedag!$U$6:$U$1134)+SUMIF(pedag!$P$6:$P$1134,K34,pedag!$Y$6:$Y$1134)+SUMIF(pedag!$P$6:$P$1134,K34,pedag!$V$6:$V$1134)+SUMIF(pedag!$P$6:$P$1134,K34,pedag!$Z$6:$Z$1134)+SUMIF(pedag!$P$6:$P$1134,K34,pedag!$W$6:$W$1134)+SUMIF(pedag!$P$6:$P$1134,K34,pedag!$X$6:$X$1134)</f>
        <v>0</v>
      </c>
      <c r="N34" s="311">
        <v>29</v>
      </c>
      <c r="O34" s="313" t="s">
        <v>260</v>
      </c>
      <c r="P34" s="312">
        <f>SUMIF(pedag!O$6:O$1134,O34,pedag!R$6:R$1134)+SUMIF(pedag!O$6:O$1134,O34,pedag!S$6:S$1134)+SUMIF(pedag!O$6:O$1134,O34,pedag!T$6:T$1134)+SUMIF(pedag!O$6:O$1134,O34,pedag!U$6:U$1134)+SUMIF(pedag!O$6:O$1134,O34,pedag!Y$6:Y$1134)+SUMIF(pedag!O$6:O$1134,O34,pedag!V$6:V$1134)+SUMIF(pedag!O$6:O$1134,O34,pedag!Z$6:Z$1134)+SUMIF(pedag!O$6:O$1134,O34,pedag!W$6:W$1134)+SUMIF(pedag!O$6:O$1134,O34,pedag!X$6:X$1134)</f>
        <v>0</v>
      </c>
      <c r="Q34" s="386">
        <f>SUMIF(pedag!$O$6:$O$1134,O34,pedag!$AJ$6:$AJ$1134)</f>
        <v>0</v>
      </c>
      <c r="R34" s="408"/>
    </row>
    <row r="35" spans="1:18" ht="15">
      <c r="A35" s="528">
        <f t="shared" si="1"/>
        <v>0</v>
      </c>
      <c r="B35" s="311">
        <v>30</v>
      </c>
      <c r="C35" s="765" t="str">
        <f>słownik!A32</f>
        <v>Fizyka</v>
      </c>
      <c r="D35" s="474" t="str">
        <f>słownik!B32</f>
        <v>fizyka</v>
      </c>
      <c r="E35" s="633">
        <f>SUMIF(pedag!N$6:N$1134,D35,pedag!R$6:R$1134)+SUMIF(pedag!N$6:N$1134,D35,pedag!S$6:S$1134)+SUMIF(pedag!N$6:N$1134,D35,pedag!T$6:T$1134)+SUMIF(pedag!N$6:N$1134,D35,pedag!U$6:U$1134)+SUMIF(pedag!N$6:N$1134,D35,pedag!Y$6:Y$1134)+SUMIF(pedag!N$6:N$1134,D35,pedag!V$6:V$1134)+SUMIF(pedag!N$6:N$1134,D35,pedag!Z$6:Z$1134)+SUMIF(pedag!N$6:N$1134,D35,pedag!W$6:W$1134)+SUMIF(pedag!N$6:N$1134,D35,pedag!X$6:X$1134)</f>
        <v>0</v>
      </c>
      <c r="F35" s="386">
        <f>SUMIF(pedag!$N$6:$N$1134,D35,pedag!$AG$6:$AG$1134)</f>
        <v>0</v>
      </c>
      <c r="H35" s="901"/>
      <c r="I35" s="902"/>
      <c r="K35" s="639" t="s">
        <v>801</v>
      </c>
      <c r="L35" s="640">
        <f>SUMIF(pedag!$P$6:$P$1134,K35,pedag!$R$6:$R$1134)+SUMIF(pedag!$P$6:$P$1134,K35,pedag!$S$6:$S$1134)+SUMIF(pedag!$P$6:$P$1134,K35,pedag!$T$6:$T$1134)+SUMIF(pedag!$P$6:$P$1134,K35,pedag!$U$6:$U$1134)+SUMIF(pedag!$P$6:$P$1134,K35,pedag!$Y$6:$Y$1134)+SUMIF(pedag!$P$6:$P$1134,K35,pedag!$V$6:$V$1134)+SUMIF(pedag!$P$6:$P$1134,K35,pedag!$Z$6:$Z$1134)+SUMIF(pedag!$P$6:$P$1134,K35,pedag!$W$6:$W$1134)+SUMIF(pedag!$P$6:$P$1134,K35,pedag!$X$6:$X$1134)</f>
        <v>0</v>
      </c>
      <c r="M35" s="473"/>
      <c r="N35" s="311">
        <v>30</v>
      </c>
      <c r="O35" s="313" t="s">
        <v>582</v>
      </c>
      <c r="P35" s="312">
        <f>SUMIF(pedag!O$6:O$1134,O35,pedag!R$6:R$1134)+SUMIF(pedag!O$6:O$1134,O35,pedag!S$6:S$1134)+SUMIF(pedag!O$6:O$1134,O35,pedag!T$6:T$1134)+SUMIF(pedag!O$6:O$1134,O35,pedag!U$6:U$1134)+SUMIF(pedag!O$6:O$1134,O35,pedag!Y$6:Y$1134)+SUMIF(pedag!O$6:O$1134,O35,pedag!V$6:V$1134)+SUMIF(pedag!O$6:O$1134,O35,pedag!Z$6:Z$1134)+SUMIF(pedag!O$6:O$1134,O35,pedag!W$6:W$1134)+SUMIF(pedag!O$6:O$1134,O35,pedag!X$6:X$1134)</f>
        <v>0</v>
      </c>
      <c r="Q35" s="386">
        <f>SUMIF(pedag!$O$6:$O$1134,O35,pedag!$AJ$6:$AJ$1134)</f>
        <v>0</v>
      </c>
      <c r="R35" s="408"/>
    </row>
    <row r="36" spans="1:18" ht="15">
      <c r="A36" s="528">
        <f t="shared" si="1"/>
        <v>0</v>
      </c>
      <c r="B36" s="311">
        <v>31</v>
      </c>
      <c r="C36" s="765" t="str">
        <f>słownik!A33</f>
        <v>Folklor</v>
      </c>
      <c r="D36" s="474" t="str">
        <f>słownik!B33</f>
        <v>folklor</v>
      </c>
      <c r="E36" s="633">
        <f>SUMIF(pedag!N$6:N$1134,D36,pedag!R$6:R$1134)+SUMIF(pedag!N$6:N$1134,D36,pedag!S$6:S$1134)+SUMIF(pedag!N$6:N$1134,D36,pedag!T$6:T$1134)+SUMIF(pedag!N$6:N$1134,D36,pedag!U$6:U$1134)+SUMIF(pedag!N$6:N$1134,D36,pedag!Y$6:Y$1134)+SUMIF(pedag!N$6:N$1134,D36,pedag!V$6:V$1134)+SUMIF(pedag!N$6:N$1134,D36,pedag!Z$6:Z$1134)+SUMIF(pedag!N$6:N$1134,D36,pedag!W$6:W$1134)+SUMIF(pedag!N$6:N$1134,D36,pedag!X$6:X$1134)</f>
        <v>0</v>
      </c>
      <c r="F36" s="386">
        <f>SUMIF(pedag!$N$6:$N$1134,D36,pedag!$AG$6:$AG$1134)</f>
        <v>0</v>
      </c>
      <c r="H36" s="901"/>
      <c r="I36" s="901"/>
      <c r="K36" s="639" t="s">
        <v>802</v>
      </c>
      <c r="L36" s="640">
        <f>SUMIF(pedag!$P$6:$P$1134,K36,pedag!$R$6:$R$1134)+SUMIF(pedag!$P$6:$P$1134,K36,pedag!$S$6:$S$1134)+SUMIF(pedag!$P$6:$P$1134,K36,pedag!$T$6:$T$1134)+SUMIF(pedag!$P$6:$P$1134,K36,pedag!$U$6:$U$1134)+SUMIF(pedag!$P$6:$P$1134,K36,pedag!$Y$6:$Y$1134)+SUMIF(pedag!$P$6:$P$1134,K36,pedag!$V$6:$V$1134)+SUMIF(pedag!$P$6:$P$1134,K36,pedag!$Z$6:$Z$1134)+SUMIF(pedag!$P$6:$P$1134,K36,pedag!$W$6:$W$1134)+SUMIF(pedag!$P$6:$P$1134,K36,pedag!$X$6:$X$1134)</f>
        <v>0</v>
      </c>
      <c r="N36" s="311">
        <v>31</v>
      </c>
      <c r="O36" s="986" t="s">
        <v>297</v>
      </c>
      <c r="P36" s="312">
        <f>SUMIF(pedag!O$6:O$1134,O36,pedag!R$6:R$1134)+SUMIF(pedag!O$6:O$1134,O36,pedag!S$6:S$1134)+SUMIF(pedag!O$6:O$1134,O36,pedag!T$6:T$1134)+SUMIF(pedag!O$6:O$1134,O36,pedag!U$6:U$1134)+SUMIF(pedag!O$6:O$1134,O36,pedag!Y$6:Y$1134)+SUMIF(pedag!O$6:O$1134,O36,pedag!V$6:V$1134)+SUMIF(pedag!O$6:O$1134,O36,pedag!Z$6:Z$1134)+SUMIF(pedag!O$6:O$1134,O36,pedag!W$6:W$1134)+SUMIF(pedag!O$6:O$1134,O36,pedag!X$6:X$1134)</f>
        <v>0</v>
      </c>
      <c r="Q36" s="386">
        <f>SUMIF(pedag!$O$6:$O$1134,O36,pedag!$AJ$6:$AJ$1134)</f>
        <v>0</v>
      </c>
      <c r="R36" s="408"/>
    </row>
    <row r="37" spans="1:18" ht="15">
      <c r="A37" s="528">
        <f t="shared" si="1"/>
        <v>0</v>
      </c>
      <c r="B37" s="311">
        <v>32</v>
      </c>
      <c r="C37" s="765" t="str">
        <f>słownik!A34</f>
        <v>Formy muzyczne</v>
      </c>
      <c r="D37" s="474" t="str">
        <f>słownik!B34</f>
        <v>formy muzyczne</v>
      </c>
      <c r="E37" s="633">
        <f>SUMIF(pedag!N$6:N$1134,D37,pedag!R$6:R$1134)+SUMIF(pedag!N$6:N$1134,D37,pedag!S$6:S$1134)+SUMIF(pedag!N$6:N$1134,D37,pedag!T$6:T$1134)+SUMIF(pedag!N$6:N$1134,D37,pedag!U$6:U$1134)+SUMIF(pedag!N$6:N$1134,D37,pedag!Y$6:Y$1134)+SUMIF(pedag!N$6:N$1134,D37,pedag!V$6:V$1134)+SUMIF(pedag!N$6:N$1134,D37,pedag!Z$6:Z$1134)+SUMIF(pedag!N$6:N$1134,D37,pedag!W$6:W$1134)+SUMIF(pedag!N$6:N$1134,D37,pedag!X$6:X$1134)</f>
        <v>0</v>
      </c>
      <c r="F37" s="386">
        <f>SUMIF(pedag!$N$6:$N$1134,D37,pedag!$AG$6:$AG$1134)</f>
        <v>0</v>
      </c>
      <c r="H37" s="901"/>
      <c r="I37" s="901"/>
      <c r="J37" s="321"/>
      <c r="K37" s="639" t="s">
        <v>839</v>
      </c>
      <c r="L37" s="640">
        <f>SUMIF(pedag!$P$6:$P$1134,K37,pedag!$R$6:$R$1134)+SUMIF(pedag!$P$6:$P$1134,K37,pedag!$S$6:$S$1134)+SUMIF(pedag!$P$6:$P$1134,K37,pedag!$T$6:$T$1134)+SUMIF(pedag!$P$6:$P$1134,K37,pedag!$U$6:$U$1134)+SUMIF(pedag!$P$6:$P$1134,K37,pedag!$Y$6:$Y$1134)+SUMIF(pedag!$P$6:$P$1134,K37,pedag!$V$6:$V$1134)+SUMIF(pedag!$P$6:$P$1134,K37,pedag!$Z$6:$Z$1134)+SUMIF(pedag!$P$6:$P$1134,K37,pedag!$W$6:$W$1134)+SUMIF(pedag!$P$6:$P$1134,K37,pedag!$X$6:$X$1134)</f>
        <v>0</v>
      </c>
      <c r="N37" s="311">
        <v>32</v>
      </c>
      <c r="O37" s="313" t="s">
        <v>534</v>
      </c>
      <c r="P37" s="312">
        <f>SUMIF(pedag!O$6:O$1134,O37,pedag!R$6:R$1134)+SUMIF(pedag!O$6:O$1134,O37,pedag!S$6:S$1134)+SUMIF(pedag!O$6:O$1134,O37,pedag!T$6:T$1134)+SUMIF(pedag!O$6:O$1134,O37,pedag!U$6:U$1134)+SUMIF(pedag!O$6:O$1134,O37,pedag!Y$6:Y$1134)+SUMIF(pedag!O$6:O$1134,O37,pedag!V$6:V$1134)+SUMIF(pedag!O$6:O$1134,O37,pedag!Z$6:Z$1134)+SUMIF(pedag!O$6:O$1134,O37,pedag!W$6:W$1134)+SUMIF(pedag!O$6:O$1134,O37,pedag!X$6:X$1134)</f>
        <v>0</v>
      </c>
      <c r="Q37" s="386">
        <f>SUMIF(pedag!$O$6:$O$1134,O37,pedag!$AJ$6:$AJ$1134)</f>
        <v>0</v>
      </c>
      <c r="R37" s="408"/>
    </row>
    <row r="38" spans="1:18" ht="15">
      <c r="A38" s="528">
        <f t="shared" si="1"/>
        <v>0</v>
      </c>
      <c r="B38" s="311">
        <v>33</v>
      </c>
      <c r="C38" s="765" t="str">
        <f>słownik!A35</f>
        <v>Fortepian</v>
      </c>
      <c r="D38" s="474" t="str">
        <f>słownik!B35</f>
        <v>fortepian</v>
      </c>
      <c r="E38" s="633">
        <f>SUMIF(pedag!N$6:N$1134,D38,pedag!R$6:R$1134)+SUMIF(pedag!N$6:N$1134,D38,pedag!S$6:S$1134)+SUMIF(pedag!N$6:N$1134,D38,pedag!T$6:T$1134)+SUMIF(pedag!N$6:N$1134,D38,pedag!U$6:U$1134)+SUMIF(pedag!N$6:N$1134,D38,pedag!Y$6:Y$1134)+SUMIF(pedag!N$6:N$1134,D38,pedag!V$6:V$1134)+SUMIF(pedag!N$6:N$1134,D38,pedag!Z$6:Z$1134)+SUMIF(pedag!N$6:N$1134,D38,pedag!W$6:W$1134)+SUMIF(pedag!N$6:N$1134,D38,pedag!X$6:X$1134)</f>
        <v>0</v>
      </c>
      <c r="F38" s="386">
        <f>SUMIF(pedag!$N$6:$N$1134,D38,pedag!$AG$6:$AG$1134)</f>
        <v>0</v>
      </c>
      <c r="H38" s="901"/>
      <c r="J38" s="903"/>
      <c r="K38" s="639" t="s">
        <v>803</v>
      </c>
      <c r="L38" s="640">
        <f>SUMIF(pedag!$P$6:$P$1134,K38,pedag!$R$6:$R$1134)+SUMIF(pedag!$P$6:$P$1134,K38,pedag!$S$6:$S$1134)+SUMIF(pedag!$P$6:$P$1134,K38,pedag!$T$6:$T$1134)+SUMIF(pedag!$P$6:$P$1134,K38,pedag!$U$6:$U$1134)+SUMIF(pedag!$P$6:$P$1134,K38,pedag!$Y$6:$Y$1134)+SUMIF(pedag!$P$6:$P$1134,K38,pedag!$V$6:$V$1134)+SUMIF(pedag!$P$6:$P$1134,K38,pedag!$Z$6:$Z$1134)+SUMIF(pedag!$P$6:$P$1134,K38,pedag!$W$6:$W$1134)+SUMIF(pedag!$P$6:$P$1134,K38,pedag!$X$6:$X$1134)</f>
        <v>0</v>
      </c>
      <c r="N38" s="311">
        <v>33</v>
      </c>
      <c r="O38" s="313" t="s">
        <v>257</v>
      </c>
      <c r="P38" s="312">
        <f>SUMIF(pedag!O$6:O$1134,O38,pedag!R$6:R$1134)+SUMIF(pedag!O$6:O$1134,O38,pedag!S$6:S$1134)+SUMIF(pedag!O$6:O$1134,O38,pedag!T$6:T$1134)+SUMIF(pedag!O$6:O$1134,O38,pedag!U$6:U$1134)+SUMIF(pedag!O$6:O$1134,O38,pedag!Y$6:Y$1134)+SUMIF(pedag!O$6:O$1134,O38,pedag!V$6:V$1134)+SUMIF(pedag!O$6:O$1134,O38,pedag!Z$6:Z$1134)+SUMIF(pedag!O$6:O$1134,O38,pedag!W$6:W$1134)+SUMIF(pedag!O$6:O$1134,O38,pedag!X$6:X$1134)</f>
        <v>0</v>
      </c>
      <c r="Q38" s="386">
        <f>SUMIF(pedag!$O$6:$O$1134,O38,pedag!$AJ$6:$AJ$1134)</f>
        <v>0</v>
      </c>
      <c r="R38" s="408"/>
    </row>
    <row r="39" spans="1:18" ht="15">
      <c r="A39" s="528">
        <f t="shared" si="1"/>
        <v>0</v>
      </c>
      <c r="B39" s="311">
        <v>34</v>
      </c>
      <c r="C39" s="765" t="str">
        <f>słownik!A36</f>
        <v>Fortepian dla rytmiki</v>
      </c>
      <c r="D39" s="474" t="str">
        <f>słownik!B36</f>
        <v>fortepian dla rytmiki</v>
      </c>
      <c r="E39" s="633">
        <f>SUMIF(pedag!N$6:N$1134,D39,pedag!R$6:R$1134)+SUMIF(pedag!N$6:N$1134,D39,pedag!S$6:S$1134)+SUMIF(pedag!N$6:N$1134,D39,pedag!T$6:T$1134)+SUMIF(pedag!N$6:N$1134,D39,pedag!U$6:U$1134)+SUMIF(pedag!N$6:N$1134,D39,pedag!Y$6:Y$1134)+SUMIF(pedag!N$6:N$1134,D39,pedag!V$6:V$1134)+SUMIF(pedag!N$6:N$1134,D39,pedag!Z$6:Z$1134)+SUMIF(pedag!N$6:N$1134,D39,pedag!W$6:W$1134)+SUMIF(pedag!N$6:N$1134,D39,pedag!X$6:X$1134)</f>
        <v>0</v>
      </c>
      <c r="F39" s="386">
        <f>SUMIF(pedag!$N$6:$N$1134,D39,pedag!$AG$6:$AG$1134)</f>
        <v>0</v>
      </c>
      <c r="J39" s="903"/>
      <c r="K39" s="639" t="s">
        <v>804</v>
      </c>
      <c r="L39" s="640">
        <f>SUMIF(pedag!$P$6:$P$1134,K39,pedag!$R$6:$R$1134)+SUMIF(pedag!$P$6:$P$1134,K39,pedag!$S$6:$S$1134)+SUMIF(pedag!$P$6:$P$1134,K39,pedag!$T$6:$T$1134)+SUMIF(pedag!$P$6:$P$1134,K39,pedag!$U$6:$U$1134)+SUMIF(pedag!$P$6:$P$1134,K39,pedag!$Y$6:$Y$1134)+SUMIF(pedag!$P$6:$P$1134,K39,pedag!$V$6:$V$1134)+SUMIF(pedag!$P$6:$P$1134,K39,pedag!$Z$6:$Z$1134)+SUMIF(pedag!$P$6:$P$1134,K39,pedag!$W$6:$W$1134)+SUMIF(pedag!$P$6:$P$1134,K39,pedag!$X$6:$X$1134)</f>
        <v>0</v>
      </c>
      <c r="N39" s="311">
        <v>34</v>
      </c>
      <c r="O39" s="313" t="s">
        <v>583</v>
      </c>
      <c r="P39" s="312">
        <f>SUMIF(pedag!O$6:O$1134,O39,pedag!R$6:R$1134)+SUMIF(pedag!O$6:O$1134,O39,pedag!S$6:S$1134)+SUMIF(pedag!O$6:O$1134,O39,pedag!T$6:T$1134)+SUMIF(pedag!O$6:O$1134,O39,pedag!U$6:U$1134)+SUMIF(pedag!O$6:O$1134,O39,pedag!Y$6:Y$1134)+SUMIF(pedag!O$6:O$1134,O39,pedag!V$6:V$1134)+SUMIF(pedag!O$6:O$1134,O39,pedag!Z$6:Z$1134)+SUMIF(pedag!O$6:O$1134,O39,pedag!W$6:W$1134)+SUMIF(pedag!O$6:O$1134,O39,pedag!X$6:X$1134)</f>
        <v>0</v>
      </c>
      <c r="Q39" s="386">
        <f>SUMIF(pedag!$O$6:$O$1134,O39,pedag!$AJ$6:$AJ$1134)</f>
        <v>0</v>
      </c>
      <c r="R39" s="408"/>
    </row>
    <row r="40" spans="1:18" ht="14.25">
      <c r="A40" s="528">
        <f t="shared" si="1"/>
        <v>0</v>
      </c>
      <c r="B40" s="311">
        <v>35</v>
      </c>
      <c r="C40" s="765" t="str">
        <f>słownik!A37</f>
        <v>Fortepian dla wokalistyki</v>
      </c>
      <c r="D40" s="474" t="str">
        <f>słownik!B37</f>
        <v>fortepian dla wokalistyki</v>
      </c>
      <c r="E40" s="633">
        <f>SUMIF(pedag!N$6:N$1134,D40,pedag!R$6:R$1134)+SUMIF(pedag!N$6:N$1134,D40,pedag!S$6:S$1134)+SUMIF(pedag!N$6:N$1134,D40,pedag!T$6:T$1134)+SUMIF(pedag!N$6:N$1134,D40,pedag!U$6:U$1134)+SUMIF(pedag!N$6:N$1134,D40,pedag!Y$6:Y$1134)+SUMIF(pedag!N$6:N$1134,D40,pedag!V$6:V$1134)+SUMIF(pedag!N$6:N$1134,D40,pedag!Z$6:Z$1134)+SUMIF(pedag!N$6:N$1134,D40,pedag!W$6:W$1134)+SUMIF(pedag!N$6:N$1134,D40,pedag!X$6:X$1134)</f>
        <v>0</v>
      </c>
      <c r="F40" s="386">
        <f>SUMIF(pedag!$N$6:$N$1134,D40,pedag!$AG$6:$AG$1134)</f>
        <v>0</v>
      </c>
      <c r="J40" s="901"/>
      <c r="K40" s="1577" t="s">
        <v>91</v>
      </c>
      <c r="L40" s="1578">
        <f>SUM(L34:L39)</f>
        <v>0</v>
      </c>
      <c r="N40" s="311">
        <v>35</v>
      </c>
      <c r="O40" s="313" t="s">
        <v>250</v>
      </c>
      <c r="P40" s="312">
        <f>SUMIF(pedag!O$6:O$1134,O40,pedag!R$6:R$1134)+SUMIF(pedag!O$6:O$1134,O40,pedag!S$6:S$1134)+SUMIF(pedag!O$6:O$1134,O40,pedag!T$6:T$1134)+SUMIF(pedag!O$6:O$1134,O40,pedag!U$6:U$1134)+SUMIF(pedag!O$6:O$1134,O40,pedag!Y$6:Y$1134)+SUMIF(pedag!O$6:O$1134,O40,pedag!V$6:V$1134)+SUMIF(pedag!O$6:O$1134,O40,pedag!Z$6:Z$1134)+SUMIF(pedag!O$6:O$1134,O40,pedag!W$6:W$1134)+SUMIF(pedag!O$6:O$1134,O40,pedag!X$6:X$1134)</f>
        <v>0</v>
      </c>
      <c r="Q40" s="386">
        <f>SUMIF(pedag!$O$6:$O$1134,O40,pedag!$AJ$6:$AJ$1134)</f>
        <v>0</v>
      </c>
      <c r="R40" s="408"/>
    </row>
    <row r="41" spans="1:18" ht="14.25">
      <c r="A41" s="528">
        <f t="shared" si="1"/>
        <v>0</v>
      </c>
      <c r="B41" s="311">
        <v>36</v>
      </c>
      <c r="C41" s="765" t="str">
        <f>słownik!A38</f>
        <v>Fortepian dodatkowy</v>
      </c>
      <c r="D41" s="474" t="str">
        <f>słownik!B38</f>
        <v>fortepian dodatkowy</v>
      </c>
      <c r="E41" s="633">
        <f>SUMIF(pedag!N$6:N$1134,D41,pedag!R$6:R$1134)+SUMIF(pedag!N$6:N$1134,D41,pedag!S$6:S$1134)+SUMIF(pedag!N$6:N$1134,D41,pedag!T$6:T$1134)+SUMIF(pedag!N$6:N$1134,D41,pedag!U$6:U$1134)+SUMIF(pedag!N$6:N$1134,D41,pedag!Y$6:Y$1134)+SUMIF(pedag!N$6:N$1134,D41,pedag!V$6:V$1134)+SUMIF(pedag!N$6:N$1134,D41,pedag!Z$6:Z$1134)+SUMIF(pedag!N$6:N$1134,D41,pedag!W$6:W$1134)+SUMIF(pedag!N$6:N$1134,D41,pedag!X$6:X$1134)</f>
        <v>0</v>
      </c>
      <c r="F41" s="386">
        <f>SUMIF(pedag!$N$6:$N$1134,D41,pedag!$AG$6:$AG$1134)</f>
        <v>0</v>
      </c>
      <c r="N41" s="311">
        <v>36</v>
      </c>
      <c r="O41" s="313" t="s">
        <v>572</v>
      </c>
      <c r="P41" s="312">
        <f>SUMIF(pedag!O$6:O$1134,O41,pedag!R$6:R$1134)+SUMIF(pedag!O$6:O$1134,O41,pedag!S$6:S$1134)+SUMIF(pedag!O$6:O$1134,O41,pedag!T$6:T$1134)+SUMIF(pedag!O$6:O$1134,O41,pedag!U$6:U$1134)+SUMIF(pedag!O$6:O$1134,O41,pedag!Y$6:Y$1134)+SUMIF(pedag!O$6:O$1134,O41,pedag!V$6:V$1134)+SUMIF(pedag!O$6:O$1134,O41,pedag!Z$6:Z$1134)+SUMIF(pedag!O$6:O$1134,O41,pedag!W$6:W$1134)+SUMIF(pedag!O$6:O$1134,O41,pedag!X$6:X$1134)</f>
        <v>0</v>
      </c>
      <c r="Q41" s="386">
        <f>SUMIF(pedag!$O$6:$O$1134,O41,pedag!$AJ$6:$AJ$1134)</f>
        <v>0</v>
      </c>
      <c r="R41" s="408"/>
    </row>
    <row r="42" spans="1:18" ht="16.5" customHeight="1">
      <c r="A42" s="528">
        <f t="shared" si="1"/>
        <v>0</v>
      </c>
      <c r="B42" s="311">
        <v>37</v>
      </c>
      <c r="C42" s="765" t="str">
        <f>słownik!A39</f>
        <v>Fortepian obowiązkowy</v>
      </c>
      <c r="D42" s="474" t="str">
        <f>słownik!B39</f>
        <v>fortepian obowiązkowy</v>
      </c>
      <c r="E42" s="633">
        <f>SUMIF(pedag!N$6:N$1134,D42,pedag!R$6:R$1134)+SUMIF(pedag!N$6:N$1134,D42,pedag!S$6:S$1134)+SUMIF(pedag!N$6:N$1134,D42,pedag!T$6:T$1134)+SUMIF(pedag!N$6:N$1134,D42,pedag!U$6:U$1134)+SUMIF(pedag!N$6:N$1134,D42,pedag!Y$6:Y$1134)+SUMIF(pedag!N$6:N$1134,D42,pedag!V$6:V$1134)+SUMIF(pedag!N$6:N$1134,D42,pedag!Z$6:Z$1134)+SUMIF(pedag!N$6:N$1134,D42,pedag!W$6:W$1134)+SUMIF(pedag!N$6:N$1134,D42,pedag!X$6:X$1134)</f>
        <v>0</v>
      </c>
      <c r="F42" s="386">
        <f>SUMIF(pedag!$N$6:$N$1134,D42,pedag!$AG$6:$AG$1134)</f>
        <v>0</v>
      </c>
      <c r="N42" s="311">
        <v>37</v>
      </c>
      <c r="O42" s="313" t="s">
        <v>584</v>
      </c>
      <c r="P42" s="312">
        <f>SUMIF(pedag!O$6:O$1134,O42,pedag!R$6:R$1134)+SUMIF(pedag!O$6:O$1134,O42,pedag!S$6:S$1134)+SUMIF(pedag!O$6:O$1134,O42,pedag!T$6:T$1134)+SUMIF(pedag!O$6:O$1134,O42,pedag!U$6:U$1134)+SUMIF(pedag!O$6:O$1134,O42,pedag!Y$6:Y$1134)+SUMIF(pedag!O$6:O$1134,O42,pedag!V$6:V$1134)+SUMIF(pedag!O$6:O$1134,O42,pedag!Z$6:Z$1134)+SUMIF(pedag!O$6:O$1134,O42,pedag!W$6:W$1134)+SUMIF(pedag!O$6:O$1134,O42,pedag!X$6:X$1134)</f>
        <v>0</v>
      </c>
      <c r="Q42" s="386">
        <f>SUMIF(pedag!$O$6:$O$1134,O42,pedag!$AJ$6:$AJ$1134)</f>
        <v>0</v>
      </c>
      <c r="R42" s="408"/>
    </row>
    <row r="43" spans="1:18" ht="14.25">
      <c r="A43" s="528">
        <f t="shared" si="1"/>
        <v>0</v>
      </c>
      <c r="B43" s="311">
        <v>38</v>
      </c>
      <c r="C43" s="765" t="str">
        <f>słownik!A40</f>
        <v>Fortepian obowiązkowy-jazzowy</v>
      </c>
      <c r="D43" s="474" t="str">
        <f>słownik!B40</f>
        <v>fortepian obowiązkowy jazz.</v>
      </c>
      <c r="E43" s="633">
        <f>SUMIF(pedag!N$6:N$1134,D43,pedag!R$6:R$1134)+SUMIF(pedag!N$6:N$1134,D43,pedag!S$6:S$1134)+SUMIF(pedag!N$6:N$1134,D43,pedag!T$6:T$1134)+SUMIF(pedag!N$6:N$1134,D43,pedag!U$6:U$1134)+SUMIF(pedag!N$6:N$1134,D43,pedag!Y$6:Y$1134)+SUMIF(pedag!N$6:N$1134,D43,pedag!V$6:V$1134)+SUMIF(pedag!N$6:N$1134,D43,pedag!Z$6:Z$1134)+SUMIF(pedag!N$6:N$1134,D43,pedag!W$6:W$1134)+SUMIF(pedag!N$6:N$1134,D43,pedag!X$6:X$1134)</f>
        <v>0</v>
      </c>
      <c r="F43" s="386">
        <f>SUMIF(pedag!$N$6:$N$1134,D43,pedag!$AG$6:$AG$1134)</f>
        <v>0</v>
      </c>
      <c r="N43" s="311">
        <v>38</v>
      </c>
      <c r="O43" s="313" t="s">
        <v>305</v>
      </c>
      <c r="P43" s="312">
        <f>SUMIF(pedag!O$6:O$1134,O43,pedag!R$6:R$1134)+SUMIF(pedag!O$6:O$1134,O43,pedag!S$6:S$1134)+SUMIF(pedag!O$6:O$1134,O43,pedag!T$6:T$1134)+SUMIF(pedag!O$6:O$1134,O43,pedag!U$6:U$1134)+SUMIF(pedag!O$6:O$1134,O43,pedag!Y$6:Y$1134)+SUMIF(pedag!O$6:O$1134,O43,pedag!V$6:V$1134)+SUMIF(pedag!O$6:O$1134,O43,pedag!Z$6:Z$1134)+SUMIF(pedag!O$6:O$1134,O43,pedag!W$6:W$1134)+SUMIF(pedag!O$6:O$1134,O43,pedag!X$6:X$1134)</f>
        <v>0</v>
      </c>
      <c r="Q43" s="386">
        <f>SUMIF(pedag!$O$6:$O$1134,O43,pedag!$AJ$6:$AJ$1134)</f>
        <v>0</v>
      </c>
      <c r="R43" s="408"/>
    </row>
    <row r="44" spans="1:18" ht="14.25">
      <c r="A44" s="528">
        <f t="shared" si="1"/>
        <v>0</v>
      </c>
      <c r="B44" s="311">
        <v>39</v>
      </c>
      <c r="C44" s="765" t="str">
        <f>słownik!A41</f>
        <v>Geografia</v>
      </c>
      <c r="D44" s="474" t="str">
        <f>słownik!B41</f>
        <v>geografia</v>
      </c>
      <c r="E44" s="633">
        <f>SUMIF(pedag!N$6:N$1134,D44,pedag!R$6:R$1134)+SUMIF(pedag!N$6:N$1134,D44,pedag!S$6:S$1134)+SUMIF(pedag!N$6:N$1134,D44,pedag!T$6:T$1134)+SUMIF(pedag!N$6:N$1134,D44,pedag!U$6:U$1134)+SUMIF(pedag!N$6:N$1134,D44,pedag!Y$6:Y$1134)+SUMIF(pedag!N$6:N$1134,D44,pedag!V$6:V$1134)+SUMIF(pedag!N$6:N$1134,D44,pedag!Z$6:Z$1134)+SUMIF(pedag!N$6:N$1134,D44,pedag!W$6:W$1134)+SUMIF(pedag!N$6:N$1134,D44,pedag!X$6:X$1134)</f>
        <v>0</v>
      </c>
      <c r="F44" s="386">
        <f>SUMIF(pedag!$N$6:$N$1134,D44,pedag!$AG$6:$AG$1134)</f>
        <v>0</v>
      </c>
      <c r="N44" s="311">
        <v>39</v>
      </c>
      <c r="O44" s="313" t="s">
        <v>259</v>
      </c>
      <c r="P44" s="312">
        <f>SUMIF(pedag!O$6:O$1134,O44,pedag!R$6:R$1134)+SUMIF(pedag!O$6:O$1134,O44,pedag!S$6:S$1134)+SUMIF(pedag!O$6:O$1134,O44,pedag!T$6:T$1134)+SUMIF(pedag!O$6:O$1134,O44,pedag!U$6:U$1134)+SUMIF(pedag!O$6:O$1134,O44,pedag!Y$6:Y$1134)+SUMIF(pedag!O$6:O$1134,O44,pedag!V$6:V$1134)+SUMIF(pedag!O$6:O$1134,O44,pedag!Z$6:Z$1134)+SUMIF(pedag!O$6:O$1134,O44,pedag!W$6:W$1134)+SUMIF(pedag!O$6:O$1134,O44,pedag!X$6:X$1134)</f>
        <v>0</v>
      </c>
      <c r="Q44" s="386">
        <f>SUMIF(pedag!$O$6:$O$1134,O44,pedag!$AJ$6:$AJ$1134)</f>
        <v>0</v>
      </c>
      <c r="R44" s="408"/>
    </row>
    <row r="45" spans="1:18" ht="14.25">
      <c r="A45" s="528">
        <f t="shared" si="1"/>
        <v>0</v>
      </c>
      <c r="B45" s="311">
        <v>40</v>
      </c>
      <c r="C45" s="765" t="str">
        <f>słownik!A42</f>
        <v>Gra a vista</v>
      </c>
      <c r="D45" s="474" t="str">
        <f>słownik!B42</f>
        <v>gra a vista</v>
      </c>
      <c r="E45" s="633">
        <f>SUMIF(pedag!N$6:N$1134,D45,pedag!R$6:R$1134)+SUMIF(pedag!N$6:N$1134,D45,pedag!S$6:S$1134)+SUMIF(pedag!N$6:N$1134,D45,pedag!T$6:T$1134)+SUMIF(pedag!N$6:N$1134,D45,pedag!U$6:U$1134)+SUMIF(pedag!N$6:N$1134,D45,pedag!Y$6:Y$1134)+SUMIF(pedag!N$6:N$1134,D45,pedag!V$6:V$1134)+SUMIF(pedag!N$6:N$1134,D45,pedag!Z$6:Z$1134)+SUMIF(pedag!N$6:N$1134,D45,pedag!W$6:W$1134)+SUMIF(pedag!N$6:N$1134,D45,pedag!X$6:X$1134)</f>
        <v>0</v>
      </c>
      <c r="F45" s="386">
        <f>SUMIF(pedag!$N$6:$N$1134,D45,pedag!$AG$6:$AG$1134)</f>
        <v>0</v>
      </c>
      <c r="N45" s="311">
        <v>40</v>
      </c>
      <c r="O45" s="313" t="s">
        <v>585</v>
      </c>
      <c r="P45" s="312">
        <f>SUMIF(pedag!O$6:O$1134,O45,pedag!R$6:R$1134)+SUMIF(pedag!O$6:O$1134,O45,pedag!S$6:S$1134)+SUMIF(pedag!O$6:O$1134,O45,pedag!T$6:T$1134)+SUMIF(pedag!O$6:O$1134,O45,pedag!U$6:U$1134)+SUMIF(pedag!O$6:O$1134,O45,pedag!Y$6:Y$1134)+SUMIF(pedag!O$6:O$1134,O45,pedag!V$6:V$1134)+SUMIF(pedag!O$6:O$1134,O45,pedag!Z$6:Z$1134)+SUMIF(pedag!O$6:O$1134,O45,pedag!W$6:W$1134)+SUMIF(pedag!O$6:O$1134,O45,pedag!X$6:X$1134)</f>
        <v>0</v>
      </c>
      <c r="Q45" s="386">
        <f>SUMIF(pedag!$O$6:$O$1134,O45,pedag!$AJ$6:$AJ$1134)</f>
        <v>0</v>
      </c>
      <c r="R45" s="408"/>
    </row>
    <row r="46" spans="1:18" ht="14.25">
      <c r="A46" s="528">
        <f t="shared" si="1"/>
        <v>0</v>
      </c>
      <c r="B46" s="311">
        <v>41</v>
      </c>
      <c r="C46" s="765" t="str">
        <f>słownik!A43</f>
        <v>Harmonia</v>
      </c>
      <c r="D46" s="474" t="str">
        <f>słownik!B43</f>
        <v>harmonia</v>
      </c>
      <c r="E46" s="633">
        <f>SUMIF(pedag!N$6:N$1134,D46,pedag!R$6:R$1134)+SUMIF(pedag!N$6:N$1134,D46,pedag!S$6:S$1134)+SUMIF(pedag!N$6:N$1134,D46,pedag!T$6:T$1134)+SUMIF(pedag!N$6:N$1134,D46,pedag!U$6:U$1134)+SUMIF(pedag!N$6:N$1134,D46,pedag!Y$6:Y$1134)+SUMIF(pedag!N$6:N$1134,D46,pedag!V$6:V$1134)+SUMIF(pedag!N$6:N$1134,D46,pedag!Z$6:Z$1134)+SUMIF(pedag!N$6:N$1134,D46,pedag!W$6:W$1134)+SUMIF(pedag!N$6:N$1134,D46,pedag!X$6:X$1134)</f>
        <v>0</v>
      </c>
      <c r="F46" s="386">
        <f>SUMIF(pedag!$N$6:$N$1134,D46,pedag!$AG$6:$AG$1134)</f>
        <v>0</v>
      </c>
      <c r="N46" s="311">
        <v>41</v>
      </c>
      <c r="O46" s="313" t="s">
        <v>569</v>
      </c>
      <c r="P46" s="312">
        <f>SUMIF(pedag!O$6:O$1134,O46,pedag!R$6:R$1134)+SUMIF(pedag!O$6:O$1134,O46,pedag!S$6:S$1134)+SUMIF(pedag!O$6:O$1134,O46,pedag!T$6:T$1134)+SUMIF(pedag!O$6:O$1134,O46,pedag!U$6:U$1134)+SUMIF(pedag!O$6:O$1134,O46,pedag!Y$6:Y$1134)+SUMIF(pedag!O$6:O$1134,O46,pedag!V$6:V$1134)+SUMIF(pedag!O$6:O$1134,O46,pedag!Z$6:Z$1134)+SUMIF(pedag!O$6:O$1134,O46,pedag!W$6:W$1134)+SUMIF(pedag!O$6:O$1134,O46,pedag!X$6:X$1134)</f>
        <v>0</v>
      </c>
      <c r="Q46" s="386">
        <f>SUMIF(pedag!$O$6:$O$1134,O46,pedag!$AJ$6:$AJ$1134)</f>
        <v>0</v>
      </c>
      <c r="R46" s="408"/>
    </row>
    <row r="47" spans="1:18" ht="14.25">
      <c r="A47" s="528">
        <f t="shared" si="1"/>
        <v>0</v>
      </c>
      <c r="B47" s="311">
        <v>42</v>
      </c>
      <c r="C47" s="765" t="str">
        <f>słownik!A44</f>
        <v>Harmonia jazzowa z podstawami improwizacji</v>
      </c>
      <c r="D47" s="474" t="str">
        <f>słownik!B44</f>
        <v>harmonia jazz.z p.impr.</v>
      </c>
      <c r="E47" s="633">
        <f>SUMIF(pedag!N$6:N$1134,D47,pedag!R$6:R$1134)+SUMIF(pedag!N$6:N$1134,D47,pedag!S$6:S$1134)+SUMIF(pedag!N$6:N$1134,D47,pedag!T$6:T$1134)+SUMIF(pedag!N$6:N$1134,D47,pedag!U$6:U$1134)+SUMIF(pedag!N$6:N$1134,D47,pedag!Y$6:Y$1134)+SUMIF(pedag!N$6:N$1134,D47,pedag!V$6:V$1134)+SUMIF(pedag!N$6:N$1134,D47,pedag!Z$6:Z$1134)+SUMIF(pedag!N$6:N$1134,D47,pedag!W$6:W$1134)+SUMIF(pedag!N$6:N$1134,D47,pedag!X$6:X$1134)</f>
        <v>0</v>
      </c>
      <c r="F47" s="386">
        <f>SUMIF(pedag!$N$6:$N$1134,D47,pedag!$AG$6:$AG$1134)</f>
        <v>0</v>
      </c>
      <c r="N47" s="311">
        <v>42</v>
      </c>
      <c r="O47" s="313" t="s">
        <v>261</v>
      </c>
      <c r="P47" s="312">
        <f>SUMIF(pedag!O$6:O$1134,O47,pedag!R$6:R$1134)+SUMIF(pedag!O$6:O$1134,O47,pedag!S$6:S$1134)+SUMIF(pedag!O$6:O$1134,O47,pedag!T$6:T$1134)+SUMIF(pedag!O$6:O$1134,O47,pedag!U$6:U$1134)+SUMIF(pedag!O$6:O$1134,O47,pedag!Y$6:Y$1134)+SUMIF(pedag!O$6:O$1134,O47,pedag!V$6:V$1134)+SUMIF(pedag!O$6:O$1134,O47,pedag!Z$6:Z$1134)+SUMIF(pedag!O$6:O$1134,O47,pedag!W$6:W$1134)+SUMIF(pedag!O$6:O$1134,O47,pedag!X$6:X$1134)</f>
        <v>0</v>
      </c>
      <c r="Q47" s="386">
        <f>SUMIF(pedag!$O$6:$O$1134,O47,pedag!$AJ$6:$AJ$1134)</f>
        <v>0</v>
      </c>
      <c r="R47" s="408"/>
    </row>
    <row r="48" spans="1:18" ht="14.25">
      <c r="A48" s="528">
        <f t="shared" si="1"/>
        <v>0</v>
      </c>
      <c r="B48" s="311">
        <v>43</v>
      </c>
      <c r="C48" s="765" t="str">
        <f>słownik!A45</f>
        <v>Historia</v>
      </c>
      <c r="D48" s="474" t="str">
        <f>słownik!B45</f>
        <v>historia</v>
      </c>
      <c r="E48" s="633">
        <f>SUMIF(pedag!N$6:N$1134,D48,pedag!R$6:R$1134)+SUMIF(pedag!N$6:N$1134,D48,pedag!S$6:S$1134)+SUMIF(pedag!N$6:N$1134,D48,pedag!T$6:T$1134)+SUMIF(pedag!N$6:N$1134,D48,pedag!U$6:U$1134)+SUMIF(pedag!N$6:N$1134,D48,pedag!Y$6:Y$1134)+SUMIF(pedag!N$6:N$1134,D48,pedag!V$6:V$1134)+SUMIF(pedag!N$6:N$1134,D48,pedag!Z$6:Z$1134)+SUMIF(pedag!N$6:N$1134,D48,pedag!W$6:W$1134)+SUMIF(pedag!N$6:N$1134,D48,pedag!X$6:X$1134)</f>
        <v>0</v>
      </c>
      <c r="F48" s="386">
        <f>SUMIF(pedag!$N$6:$N$1134,D48,pedag!$AG$6:$AG$1134)</f>
        <v>0</v>
      </c>
      <c r="N48" s="311">
        <v>43</v>
      </c>
      <c r="O48" s="313" t="s">
        <v>570</v>
      </c>
      <c r="P48" s="312">
        <f>SUMIF(pedag!O$6:O$1134,O48,pedag!R$6:R$1134)+SUMIF(pedag!O$6:O$1134,O48,pedag!S$6:S$1134)+SUMIF(pedag!O$6:O$1134,O48,pedag!T$6:T$1134)+SUMIF(pedag!O$6:O$1134,O48,pedag!U$6:U$1134)+SUMIF(pedag!O$6:O$1134,O48,pedag!Y$6:Y$1134)+SUMIF(pedag!O$6:O$1134,O48,pedag!V$6:V$1134)+SUMIF(pedag!O$6:O$1134,O48,pedag!Z$6:Z$1134)+SUMIF(pedag!O$6:O$1134,O48,pedag!W$6:W$1134)+SUMIF(pedag!O$6:O$1134,O48,pedag!X$6:X$1134)</f>
        <v>0</v>
      </c>
      <c r="Q48" s="386">
        <f>SUMIF(pedag!$O$6:$O$1134,O48,pedag!$AJ$6:$AJ$1134)</f>
        <v>0</v>
      </c>
      <c r="R48" s="408"/>
    </row>
    <row r="49" spans="1:18" ht="14.25">
      <c r="A49" s="528">
        <f t="shared" si="1"/>
        <v>0</v>
      </c>
      <c r="B49" s="311">
        <v>44</v>
      </c>
      <c r="C49" s="765" t="str">
        <f>słownik!A46</f>
        <v>Historia i społeczeństwo</v>
      </c>
      <c r="D49" s="474" t="str">
        <f>słownik!B46</f>
        <v>historia i społeczeństwo</v>
      </c>
      <c r="E49" s="633">
        <f>SUMIF(pedag!N$6:N$1134,D49,pedag!R$6:R$1134)+SUMIF(pedag!N$6:N$1134,D49,pedag!S$6:S$1134)+SUMIF(pedag!N$6:N$1134,D49,pedag!T$6:T$1134)+SUMIF(pedag!N$6:N$1134,D49,pedag!U$6:U$1134)+SUMIF(pedag!N$6:N$1134,D49,pedag!Y$6:Y$1134)+SUMIF(pedag!N$6:N$1134,D49,pedag!V$6:V$1134)+SUMIF(pedag!N$6:N$1134,D49,pedag!Z$6:Z$1134)+SUMIF(pedag!N$6:N$1134,D49,pedag!W$6:W$1134)+SUMIF(pedag!N$6:N$1134,D49,pedag!X$6:X$1134)</f>
        <v>0</v>
      </c>
      <c r="F49" s="386">
        <f>SUMIF(pedag!$N$6:$N$1134,D49,pedag!$AG$6:$AG$1134)</f>
        <v>0</v>
      </c>
      <c r="N49" s="311">
        <v>44</v>
      </c>
      <c r="O49" s="313" t="s">
        <v>535</v>
      </c>
      <c r="P49" s="312">
        <f>SUMIF(pedag!O$6:O$1134,O49,pedag!R$6:R$1134)+SUMIF(pedag!O$6:O$1134,O49,pedag!S$6:S$1134)+SUMIF(pedag!O$6:O$1134,O49,pedag!T$6:T$1134)+SUMIF(pedag!O$6:O$1134,O49,pedag!U$6:U$1134)+SUMIF(pedag!O$6:O$1134,O49,pedag!Y$6:Y$1134)+SUMIF(pedag!O$6:O$1134,O49,pedag!V$6:V$1134)+SUMIF(pedag!O$6:O$1134,O49,pedag!Z$6:Z$1134)+SUMIF(pedag!O$6:O$1134,O49,pedag!W$6:W$1134)+SUMIF(pedag!O$6:O$1134,O49,pedag!X$6:X$1134)</f>
        <v>0</v>
      </c>
      <c r="Q49" s="386">
        <f>SUMIF(pedag!$O$6:$O$1134,O49,pedag!$AJ$6:$AJ$1134)</f>
        <v>0</v>
      </c>
      <c r="R49" s="408"/>
    </row>
    <row r="50" spans="1:18" ht="14.25">
      <c r="A50" s="528">
        <f t="shared" si="1"/>
        <v>0</v>
      </c>
      <c r="B50" s="311">
        <v>45</v>
      </c>
      <c r="C50" s="765" t="str">
        <f>słownik!A47</f>
        <v>Historia i teraźniejszość</v>
      </c>
      <c r="D50" s="474" t="str">
        <f>słownik!B47</f>
        <v>historia i teraźniejszość</v>
      </c>
      <c r="E50" s="633">
        <f>SUMIF(pedag!N$6:N$1134,D50,pedag!R$6:R$1134)+SUMIF(pedag!N$6:N$1134,D50,pedag!S$6:S$1134)+SUMIF(pedag!N$6:N$1134,D50,pedag!T$6:T$1134)+SUMIF(pedag!N$6:N$1134,D50,pedag!U$6:U$1134)+SUMIF(pedag!N$6:N$1134,D50,pedag!Y$6:Y$1134)+SUMIF(pedag!N$6:N$1134,D50,pedag!V$6:V$1134)+SUMIF(pedag!N$6:N$1134,D50,pedag!Z$6:Z$1134)+SUMIF(pedag!N$6:N$1134,D50,pedag!W$6:W$1134)+SUMIF(pedag!N$6:N$1134,D50,pedag!X$6:X$1134)</f>
        <v>0</v>
      </c>
      <c r="F50" s="386">
        <f>SUMIF(pedag!$N$6:$N$1134,D50,pedag!$AG$6:$AG$1134)</f>
        <v>0</v>
      </c>
      <c r="N50" s="311">
        <v>45</v>
      </c>
      <c r="O50" s="313" t="s">
        <v>586</v>
      </c>
      <c r="P50" s="312">
        <f>SUMIF(pedag!O$6:O$1134,O50,pedag!R$6:R$1134)+SUMIF(pedag!O$6:O$1134,O50,pedag!S$6:S$1134)+SUMIF(pedag!O$6:O$1134,O50,pedag!T$6:T$1134)+SUMIF(pedag!O$6:O$1134,O50,pedag!U$6:U$1134)+SUMIF(pedag!O$6:O$1134,O50,pedag!Y$6:Y$1134)+SUMIF(pedag!O$6:O$1134,O50,pedag!V$6:V$1134)+SUMIF(pedag!O$6:O$1134,O50,pedag!Z$6:Z$1134)+SUMIF(pedag!O$6:O$1134,O50,pedag!W$6:W$1134)+SUMIF(pedag!O$6:O$1134,O50,pedag!X$6:X$1134)</f>
        <v>0</v>
      </c>
      <c r="Q50" s="386">
        <f>SUMIF(pedag!$O$6:$O$1134,O50,pedag!$AJ$6:$AJ$1134)</f>
        <v>0</v>
      </c>
      <c r="R50" s="408"/>
    </row>
    <row r="51" spans="1:18" ht="14.25">
      <c r="A51" s="528">
        <f t="shared" si="1"/>
        <v>0</v>
      </c>
      <c r="B51" s="311">
        <v>46</v>
      </c>
      <c r="C51" s="765" t="str">
        <f>słownik!A48</f>
        <v>Historia jazzu z literaturą</v>
      </c>
      <c r="D51" s="474" t="str">
        <f>słownik!B48</f>
        <v>historia jazzu z literaturą</v>
      </c>
      <c r="E51" s="633">
        <f>SUMIF(pedag!N$6:N$1134,D51,pedag!R$6:R$1134)+SUMIF(pedag!N$6:N$1134,D51,pedag!S$6:S$1134)+SUMIF(pedag!N$6:N$1134,D51,pedag!T$6:T$1134)+SUMIF(pedag!N$6:N$1134,D51,pedag!U$6:U$1134)+SUMIF(pedag!N$6:N$1134,D51,pedag!Y$6:Y$1134)+SUMIF(pedag!N$6:N$1134,D51,pedag!V$6:V$1134)+SUMIF(pedag!N$6:N$1134,D51,pedag!Z$6:Z$1134)+SUMIF(pedag!N$6:N$1134,D51,pedag!W$6:W$1134)+SUMIF(pedag!N$6:N$1134,D51,pedag!X$6:X$1134)</f>
        <v>0</v>
      </c>
      <c r="F51" s="386">
        <f>SUMIF(pedag!$N$6:$N$1134,D51,pedag!$AG$6:$AG$1134)</f>
        <v>0</v>
      </c>
      <c r="N51" s="311">
        <v>46</v>
      </c>
      <c r="O51" s="313" t="s">
        <v>252</v>
      </c>
      <c r="P51" s="312">
        <f>SUMIF(pedag!O$6:O$1134,O51,pedag!R$6:R$1134)+SUMIF(pedag!O$6:O$1134,O51,pedag!S$6:S$1134)+SUMIF(pedag!O$6:O$1134,O51,pedag!T$6:T$1134)+SUMIF(pedag!O$6:O$1134,O51,pedag!U$6:U$1134)+SUMIF(pedag!O$6:O$1134,O51,pedag!Y$6:Y$1134)+SUMIF(pedag!O$6:O$1134,O51,pedag!V$6:V$1134)+SUMIF(pedag!O$6:O$1134,O51,pedag!Z$6:Z$1134)+SUMIF(pedag!O$6:O$1134,O51,pedag!W$6:W$1134)+SUMIF(pedag!O$6:O$1134,O51,pedag!X$6:X$1134)</f>
        <v>0</v>
      </c>
      <c r="Q51" s="386">
        <f>SUMIF(pedag!$O$6:$O$1134,O51,pedag!$AJ$6:$AJ$1134)</f>
        <v>0</v>
      </c>
      <c r="R51" s="408"/>
    </row>
    <row r="52" spans="1:18" ht="14.25">
      <c r="A52" s="528">
        <f t="shared" si="1"/>
        <v>0</v>
      </c>
      <c r="B52" s="311">
        <v>47</v>
      </c>
      <c r="C52" s="765" t="str">
        <f>słownik!A49</f>
        <v>Historia muzyki</v>
      </c>
      <c r="D52" s="474" t="str">
        <f>słownik!B49</f>
        <v>historia muzyki</v>
      </c>
      <c r="E52" s="633">
        <f>SUMIF(pedag!N$6:N$1134,D52,pedag!R$6:R$1134)+SUMIF(pedag!N$6:N$1134,D52,pedag!S$6:S$1134)+SUMIF(pedag!N$6:N$1134,D52,pedag!T$6:T$1134)+SUMIF(pedag!N$6:N$1134,D52,pedag!U$6:U$1134)+SUMIF(pedag!N$6:N$1134,D52,pedag!Y$6:Y$1134)+SUMIF(pedag!N$6:N$1134,D52,pedag!V$6:V$1134)+SUMIF(pedag!N$6:N$1134,D52,pedag!Z$6:Z$1134)+SUMIF(pedag!N$6:N$1134,D52,pedag!W$6:W$1134)+SUMIF(pedag!N$6:N$1134,D52,pedag!X$6:X$1134)</f>
        <v>0</v>
      </c>
      <c r="F52" s="386">
        <f>SUMIF(pedag!$N$6:$N$1134,D52,pedag!$AG$6:$AG$1134)</f>
        <v>0</v>
      </c>
      <c r="K52" s="901"/>
      <c r="L52" s="904"/>
      <c r="N52" s="311">
        <v>47</v>
      </c>
      <c r="O52" s="313" t="s">
        <v>571</v>
      </c>
      <c r="P52" s="312">
        <f>SUMIF(pedag!O$6:O$1134,O52,pedag!R$6:R$1134)+SUMIF(pedag!O$6:O$1134,O52,pedag!S$6:S$1134)+SUMIF(pedag!O$6:O$1134,O52,pedag!T$6:T$1134)+SUMIF(pedag!O$6:O$1134,O52,pedag!U$6:U$1134)+SUMIF(pedag!O$6:O$1134,O52,pedag!Y$6:Y$1134)+SUMIF(pedag!O$6:O$1134,O52,pedag!V$6:V$1134)+SUMIF(pedag!O$6:O$1134,O52,pedag!Z$6:Z$1134)+SUMIF(pedag!O$6:O$1134,O52,pedag!W$6:W$1134)+SUMIF(pedag!O$6:O$1134,O52,pedag!X$6:X$1134)</f>
        <v>0</v>
      </c>
      <c r="Q52" s="386">
        <f>SUMIF(pedag!$O$6:$O$1134,O52,pedag!$AJ$6:$AJ$1134)</f>
        <v>0</v>
      </c>
      <c r="R52" s="408"/>
    </row>
    <row r="53" spans="1:18" ht="15.75">
      <c r="A53" s="528">
        <f t="shared" si="1"/>
        <v>0</v>
      </c>
      <c r="B53" s="311">
        <v>48</v>
      </c>
      <c r="C53" s="765" t="str">
        <f>słownik!A50</f>
        <v>Historia muzyki z literaturą muzyczną</v>
      </c>
      <c r="D53" s="474" t="str">
        <f>słownik!B50</f>
        <v>historia muzyki z lit.muz.</v>
      </c>
      <c r="E53" s="633">
        <f>SUMIF(pedag!N$6:N$1134,D53,pedag!R$6:R$1134)+SUMIF(pedag!N$6:N$1134,D53,pedag!S$6:S$1134)+SUMIF(pedag!N$6:N$1134,D53,pedag!T$6:T$1134)+SUMIF(pedag!N$6:N$1134,D53,pedag!U$6:U$1134)+SUMIF(pedag!N$6:N$1134,D53,pedag!Y$6:Y$1134)+SUMIF(pedag!N$6:N$1134,D53,pedag!V$6:V$1134)+SUMIF(pedag!N$6:N$1134,D53,pedag!Z$6:Z$1134)+SUMIF(pedag!N$6:N$1134,D53,pedag!W$6:W$1134)+SUMIF(pedag!N$6:N$1134,D53,pedag!X$6:X$1134)</f>
        <v>0</v>
      </c>
      <c r="F53" s="386">
        <f>SUMIF(pedag!$N$6:$N$1134,D53,pedag!$AG$6:$AG$1134)</f>
        <v>0</v>
      </c>
      <c r="N53" s="318"/>
      <c r="O53" s="516" t="s">
        <v>181</v>
      </c>
      <c r="P53" s="517">
        <f>SUM(P6:P52)</f>
        <v>0</v>
      </c>
      <c r="Q53" s="590">
        <f>SUM(Q6:Q52)</f>
        <v>0</v>
      </c>
    </row>
    <row r="54" spans="1:18" ht="14.25">
      <c r="A54" s="528">
        <f t="shared" si="1"/>
        <v>0</v>
      </c>
      <c r="B54" s="311">
        <v>49</v>
      </c>
      <c r="C54" s="765" t="str">
        <f>słownik!A51</f>
        <v>Historia sztuki</v>
      </c>
      <c r="D54" s="474" t="str">
        <f>słownik!B51</f>
        <v>historia sztuki</v>
      </c>
      <c r="E54" s="633">
        <f>SUMIF(pedag!N$6:N$1134,D54,pedag!R$6:R$1134)+SUMIF(pedag!N$6:N$1134,D54,pedag!S$6:S$1134)+SUMIF(pedag!N$6:N$1134,D54,pedag!T$6:T$1134)+SUMIF(pedag!N$6:N$1134,D54,pedag!U$6:U$1134)+SUMIF(pedag!N$6:N$1134,D54,pedag!Y$6:Y$1134)+SUMIF(pedag!N$6:N$1134,D54,pedag!V$6:V$1134)+SUMIF(pedag!N$6:N$1134,D54,pedag!Z$6:Z$1134)+SUMIF(pedag!N$6:N$1134,D54,pedag!W$6:W$1134)+SUMIF(pedag!N$6:N$1134,D54,pedag!X$6:X$1134)</f>
        <v>0</v>
      </c>
      <c r="F54" s="386">
        <f>SUMIF(pedag!$N$6:$N$1134,D54,pedag!$AG$6:$AG$1134)</f>
        <v>0</v>
      </c>
    </row>
    <row r="55" spans="1:18" ht="14.25">
      <c r="A55" s="528">
        <f t="shared" si="1"/>
        <v>0</v>
      </c>
      <c r="B55" s="311">
        <v>50</v>
      </c>
      <c r="C55" s="765" t="str">
        <f>słownik!A52</f>
        <v>Historia sztuki lutniczej</v>
      </c>
      <c r="D55" s="474" t="str">
        <f>słownik!B52</f>
        <v>historia sztuki lutniczej</v>
      </c>
      <c r="E55" s="633">
        <f>SUMIF(pedag!N$6:N$1134,D55,pedag!R$6:R$1134)+SUMIF(pedag!N$6:N$1134,D55,pedag!S$6:S$1134)+SUMIF(pedag!N$6:N$1134,D55,pedag!T$6:T$1134)+SUMIF(pedag!N$6:N$1134,D55,pedag!U$6:U$1134)+SUMIF(pedag!N$6:N$1134,D55,pedag!Y$6:Y$1134)+SUMIF(pedag!N$6:N$1134,D55,pedag!V$6:V$1134)+SUMIF(pedag!N$6:N$1134,D55,pedag!Z$6:Z$1134)+SUMIF(pedag!N$6:N$1134,D55,pedag!W$6:W$1134)+SUMIF(pedag!N$6:N$1134,D55,pedag!X$6:X$1134)</f>
        <v>0</v>
      </c>
      <c r="F55" s="386">
        <f>SUMIF(pedag!$N$6:$N$1134,D55,pedag!$AG$6:$AG$1134)</f>
        <v>0</v>
      </c>
    </row>
    <row r="56" spans="1:18" ht="14.25">
      <c r="A56" s="528">
        <f t="shared" si="1"/>
        <v>0</v>
      </c>
      <c r="B56" s="311">
        <v>51</v>
      </c>
      <c r="C56" s="765" t="str">
        <f>słownik!A53</f>
        <v>Improwizacja fortepianowa</v>
      </c>
      <c r="D56" s="474" t="str">
        <f>słownik!B53</f>
        <v>improwizacja fortepianowa</v>
      </c>
      <c r="E56" s="633">
        <f>SUMIF(pedag!N$6:N$1134,D56,pedag!R$6:R$1134)+SUMIF(pedag!N$6:N$1134,D56,pedag!S$6:S$1134)+SUMIF(pedag!N$6:N$1134,D56,pedag!T$6:T$1134)+SUMIF(pedag!N$6:N$1134,D56,pedag!U$6:U$1134)+SUMIF(pedag!N$6:N$1134,D56,pedag!Y$6:Y$1134)+SUMIF(pedag!N$6:N$1134,D56,pedag!V$6:V$1134)+SUMIF(pedag!N$6:N$1134,D56,pedag!Z$6:Z$1134)+SUMIF(pedag!N$6:N$1134,D56,pedag!W$6:W$1134)+SUMIF(pedag!N$6:N$1134,D56,pedag!X$6:X$1134)</f>
        <v>0</v>
      </c>
      <c r="F56" s="386">
        <f>SUMIF(pedag!$N$6:$N$1134,D56,pedag!$AG$6:$AG$1134)</f>
        <v>0</v>
      </c>
    </row>
    <row r="57" spans="1:18" ht="14.25">
      <c r="A57" s="528">
        <f t="shared" si="1"/>
        <v>0</v>
      </c>
      <c r="B57" s="311">
        <v>52</v>
      </c>
      <c r="C57" s="765" t="str">
        <f>słownik!A54</f>
        <v>Improwizacja organowa</v>
      </c>
      <c r="D57" s="474" t="str">
        <f>słownik!B54</f>
        <v>improwizacja organowa</v>
      </c>
      <c r="E57" s="633">
        <f>SUMIF(pedag!N$6:N$1134,D57,pedag!R$6:R$1134)+SUMIF(pedag!N$6:N$1134,D57,pedag!S$6:S$1134)+SUMIF(pedag!N$6:N$1134,D57,pedag!T$6:T$1134)+SUMIF(pedag!N$6:N$1134,D57,pedag!U$6:U$1134)+SUMIF(pedag!N$6:N$1134,D57,pedag!Y$6:Y$1134)+SUMIF(pedag!N$6:N$1134,D57,pedag!V$6:V$1134)+SUMIF(pedag!N$6:N$1134,D57,pedag!Z$6:Z$1134)+SUMIF(pedag!N$6:N$1134,D57,pedag!W$6:W$1134)+SUMIF(pedag!N$6:N$1134,D57,pedag!X$6:X$1134)</f>
        <v>0</v>
      </c>
      <c r="F57" s="386">
        <f>SUMIF(pedag!$N$6:$N$1134,D57,pedag!$AG$6:$AG$1134)</f>
        <v>0</v>
      </c>
    </row>
    <row r="58" spans="1:18" ht="14.25">
      <c r="A58" s="528">
        <f t="shared" si="1"/>
        <v>0</v>
      </c>
      <c r="B58" s="311">
        <v>53</v>
      </c>
      <c r="C58" s="765" t="str">
        <f>słownik!A55</f>
        <v>Informatyka</v>
      </c>
      <c r="D58" s="474" t="str">
        <f>słownik!B55</f>
        <v>informatyka</v>
      </c>
      <c r="E58" s="633">
        <f>SUMIF(pedag!N$6:N$1134,D58,pedag!R$6:R$1134)+SUMIF(pedag!N$6:N$1134,D58,pedag!S$6:S$1134)+SUMIF(pedag!N$6:N$1134,D58,pedag!T$6:T$1134)+SUMIF(pedag!N$6:N$1134,D58,pedag!U$6:U$1134)+SUMIF(pedag!N$6:N$1134,D58,pedag!Y$6:Y$1134)+SUMIF(pedag!N$6:N$1134,D58,pedag!V$6:V$1134)+SUMIF(pedag!N$6:N$1134,D58,pedag!Z$6:Z$1134)+SUMIF(pedag!N$6:N$1134,D58,pedag!W$6:W$1134)+SUMIF(pedag!N$6:N$1134,D58,pedag!X$6:X$1134)</f>
        <v>0</v>
      </c>
      <c r="F58" s="386">
        <f>SUMIF(pedag!$N$6:$N$1134,D58,pedag!$AG$6:$AG$1134)</f>
        <v>0</v>
      </c>
    </row>
    <row r="59" spans="1:18" ht="14.25">
      <c r="A59" s="528">
        <f t="shared" si="1"/>
        <v>0</v>
      </c>
      <c r="B59" s="311">
        <v>54</v>
      </c>
      <c r="C59" s="765" t="str">
        <f>słownik!A56</f>
        <v>Instrument dodatkowy</v>
      </c>
      <c r="D59" s="474" t="str">
        <f>słownik!B56</f>
        <v>instrument dodatkowy</v>
      </c>
      <c r="E59" s="633">
        <f>SUMIF(pedag!N$6:N$1134,D59,pedag!R$6:R$1134)+SUMIF(pedag!N$6:N$1134,D59,pedag!S$6:S$1134)+SUMIF(pedag!N$6:N$1134,D59,pedag!T$6:T$1134)+SUMIF(pedag!N$6:N$1134,D59,pedag!U$6:U$1134)+SUMIF(pedag!N$6:N$1134,D59,pedag!Y$6:Y$1134)+SUMIF(pedag!N$6:N$1134,D59,pedag!V$6:V$1134)+SUMIF(pedag!N$6:N$1134,D59,pedag!Z$6:Z$1134)+SUMIF(pedag!N$6:N$1134,D59,pedag!W$6:W$1134)+SUMIF(pedag!N$6:N$1134,D59,pedag!X$6:X$1134)</f>
        <v>0</v>
      </c>
      <c r="F59" s="386">
        <f>SUMIF(pedag!$N$6:$N$1134,D59,pedag!$AG$6:$AG$1134)</f>
        <v>0</v>
      </c>
    </row>
    <row r="60" spans="1:18" ht="14.25">
      <c r="A60" s="528" t="e">
        <f>#REF!</f>
        <v>#REF!</v>
      </c>
      <c r="B60" s="311">
        <v>55</v>
      </c>
      <c r="C60" s="765" t="str">
        <f>słownik!A57</f>
        <v>Instrument główny</v>
      </c>
      <c r="D60" s="474" t="str">
        <f>słownik!B57</f>
        <v>instrument główny</v>
      </c>
      <c r="E60" s="633">
        <f>SUMIF(pedag!N$6:N$1134,D60,pedag!R$6:R$1134)+SUMIF(pedag!N$6:N$1134,D60,pedag!S$6:S$1134)+SUMIF(pedag!N$6:N$1134,D60,pedag!T$6:T$1134)+SUMIF(pedag!N$6:N$1134,D60,pedag!U$6:U$1134)+SUMIF(pedag!N$6:N$1134,D60,pedag!Y$6:Y$1134)+SUMIF(pedag!N$6:N$1134,D60,pedag!V$6:V$1134)+SUMIF(pedag!N$6:N$1134,D60,pedag!Z$6:Z$1134)+SUMIF(pedag!N$6:N$1134,D60,pedag!W$6:W$1134)+SUMIF(pedag!N$6:N$1134,D60,pedag!X$6:X$1134)</f>
        <v>0</v>
      </c>
      <c r="F60" s="386">
        <f>SUMIF(pedag!$N$6:$N$1134,D60,pedag!$AG$6:$AG$1134)</f>
        <v>0</v>
      </c>
    </row>
    <row r="61" spans="1:18" ht="14.25">
      <c r="A61" s="528" t="e">
        <f t="shared" si="1"/>
        <v>#REF!</v>
      </c>
      <c r="B61" s="311">
        <v>56</v>
      </c>
      <c r="C61" s="765" t="str">
        <f>słownik!A58</f>
        <v>instrument lutniczy</v>
      </c>
      <c r="D61" s="474" t="str">
        <f>słownik!B58</f>
        <v>instrument lutniczy</v>
      </c>
      <c r="E61" s="633">
        <f>SUMIF(pedag!N$6:N$1134,D61,pedag!R$6:R$1134)+SUMIF(pedag!N$6:N$1134,D61,pedag!S$6:S$1134)+SUMIF(pedag!N$6:N$1134,D61,pedag!T$6:T$1134)+SUMIF(pedag!N$6:N$1134,D61,pedag!U$6:U$1134)+SUMIF(pedag!N$6:N$1134,D61,pedag!Y$6:Y$1134)+SUMIF(pedag!N$6:N$1134,D61,pedag!V$6:V$1134)+SUMIF(pedag!N$6:N$1134,D61,pedag!Z$6:Z$1134)+SUMIF(pedag!N$6:N$1134,D61,pedag!W$6:W$1134)+SUMIF(pedag!N$6:N$1134,D61,pedag!X$6:X$1134)</f>
        <v>0</v>
      </c>
      <c r="F61" s="386">
        <f>SUMIF(pedag!$N$6:$N$1134,D61,pedag!$AG$6:$AG$1134)</f>
        <v>0</v>
      </c>
    </row>
    <row r="62" spans="1:18" ht="14.25">
      <c r="A62" s="528" t="e">
        <f t="shared" si="1"/>
        <v>#REF!</v>
      </c>
      <c r="B62" s="311">
        <v>57</v>
      </c>
      <c r="C62" s="765" t="str">
        <f>słownik!A59</f>
        <v>Instrumentoznawstwo</v>
      </c>
      <c r="D62" s="474" t="str">
        <f>słownik!B59</f>
        <v>instrumentoznawstwo</v>
      </c>
      <c r="E62" s="633">
        <f>SUMIF(pedag!N$6:N$1134,D62,pedag!R$6:R$1134)+SUMIF(pedag!N$6:N$1134,D62,pedag!S$6:S$1134)+SUMIF(pedag!N$6:N$1134,D62,pedag!T$6:T$1134)+SUMIF(pedag!N$6:N$1134,D62,pedag!U$6:U$1134)+SUMIF(pedag!N$6:N$1134,D62,pedag!Y$6:Y$1134)+SUMIF(pedag!N$6:N$1134,D62,pedag!V$6:V$1134)+SUMIF(pedag!N$6:N$1134,D62,pedag!Z$6:Z$1134)+SUMIF(pedag!N$6:N$1134,D62,pedag!W$6:W$1134)+SUMIF(pedag!N$6:N$1134,D62,pedag!X$6:X$1134)</f>
        <v>0</v>
      </c>
      <c r="F62" s="386">
        <f>SUMIF(pedag!$N$6:$N$1134,D62,pedag!$AG$6:$AG$1134)</f>
        <v>0</v>
      </c>
    </row>
    <row r="63" spans="1:18" ht="14.25">
      <c r="A63" s="528" t="e">
        <f t="shared" si="1"/>
        <v>#REF!</v>
      </c>
      <c r="B63" s="311">
        <v>58</v>
      </c>
      <c r="C63" s="765" t="str">
        <f>słownik!A60</f>
        <v>Instrumenty ludowe</v>
      </c>
      <c r="D63" s="474" t="str">
        <f>słownik!B60</f>
        <v>instrumenty ludowy</v>
      </c>
      <c r="E63" s="633">
        <f>SUMIF(pedag!N$6:N$1134,D63,pedag!R$6:R$1134)+SUMIF(pedag!N$6:N$1134,D63,pedag!S$6:S$1134)+SUMIF(pedag!N$6:N$1134,D63,pedag!T$6:T$1134)+SUMIF(pedag!N$6:N$1134,D63,pedag!U$6:U$1134)+SUMIF(pedag!N$6:N$1134,D63,pedag!Y$6:Y$1134)+SUMIF(pedag!N$6:N$1134,D63,pedag!V$6:V$1134)+SUMIF(pedag!N$6:N$1134,D63,pedag!Z$6:Z$1134)+SUMIF(pedag!N$6:N$1134,D63,pedag!W$6:W$1134)+SUMIF(pedag!N$6:N$1134,D63,pedag!X$6:X$1134)</f>
        <v>0</v>
      </c>
      <c r="F63" s="386">
        <f>SUMIF(pedag!$N$6:$N$1134,D63,pedag!$AG$6:$AG$1134)</f>
        <v>0</v>
      </c>
    </row>
    <row r="64" spans="1:18" ht="14.25">
      <c r="A64" s="528"/>
      <c r="B64" s="311">
        <v>59</v>
      </c>
      <c r="C64" s="765" t="str">
        <f>słownik!A61</f>
        <v>J. łaciński i kultura antyczna</v>
      </c>
      <c r="D64" s="474" t="str">
        <f>słownik!B61</f>
        <v>j.łac. i kult. ant.</v>
      </c>
      <c r="E64" s="633">
        <f>SUMIF(pedag!N$6:N$1134,D64,pedag!R$6:R$1134)+SUMIF(pedag!N$6:N$1134,D64,pedag!S$6:S$1134)+SUMIF(pedag!N$6:N$1134,D64,pedag!T$6:T$1134)+SUMIF(pedag!N$6:N$1134,D64,pedag!U$6:U$1134)+SUMIF(pedag!N$6:N$1134,D64,pedag!Y$6:Y$1134)+SUMIF(pedag!N$6:N$1134,D64,pedag!V$6:V$1134)+SUMIF(pedag!N$6:N$1134,D64,pedag!Z$6:Z$1134)+SUMIF(pedag!N$6:N$1134,D64,pedag!W$6:W$1134)+SUMIF(pedag!N$6:N$1134,D64,pedag!X$6:X$1134)</f>
        <v>0</v>
      </c>
      <c r="F64" s="386">
        <f>SUMIF(pedag!$N$6:$N$1134,D64,pedag!$AG$6:$AG$1134)</f>
        <v>0</v>
      </c>
    </row>
    <row r="65" spans="1:6" ht="14.25">
      <c r="A65" s="528"/>
      <c r="B65" s="311">
        <v>60</v>
      </c>
      <c r="C65" s="765" t="str">
        <f>słownik!A62</f>
        <v>Język angielski</v>
      </c>
      <c r="D65" s="474" t="str">
        <f>słownik!B62</f>
        <v>j. angielski</v>
      </c>
      <c r="E65" s="633">
        <f>SUMIF(pedag!N$6:N$1134,D65,pedag!R$6:R$1134)+SUMIF(pedag!N$6:N$1134,D65,pedag!S$6:S$1134)+SUMIF(pedag!N$6:N$1134,D65,pedag!T$6:T$1134)+SUMIF(pedag!N$6:N$1134,D65,pedag!U$6:U$1134)+SUMIF(pedag!N$6:N$1134,D65,pedag!Y$6:Y$1134)+SUMIF(pedag!N$6:N$1134,D65,pedag!V$6:V$1134)+SUMIF(pedag!N$6:N$1134,D65,pedag!Z$6:Z$1134)+SUMIF(pedag!N$6:N$1134,D65,pedag!W$6:W$1134)+SUMIF(pedag!N$6:N$1134,D65,pedag!X$6:X$1134)</f>
        <v>0</v>
      </c>
      <c r="F65" s="386">
        <f>SUMIF(pedag!$N$6:$N$1134,D65,pedag!$AG$6:$AG$1134)</f>
        <v>0</v>
      </c>
    </row>
    <row r="66" spans="1:6" ht="14.25">
      <c r="A66" s="528" t="e">
        <f>A63</f>
        <v>#REF!</v>
      </c>
      <c r="B66" s="311">
        <v>61</v>
      </c>
      <c r="C66" s="765" t="str">
        <f>słownik!A63</f>
        <v>Język francuski</v>
      </c>
      <c r="D66" s="474" t="str">
        <f>słownik!B63</f>
        <v>j. francuski</v>
      </c>
      <c r="E66" s="633">
        <f>SUMIF(pedag!N$6:N$1134,D66,pedag!R$6:R$1134)+SUMIF(pedag!N$6:N$1134,D66,pedag!S$6:S$1134)+SUMIF(pedag!N$6:N$1134,D66,pedag!T$6:T$1134)+SUMIF(pedag!N$6:N$1134,D66,pedag!U$6:U$1134)+SUMIF(pedag!N$6:N$1134,D66,pedag!Y$6:Y$1134)+SUMIF(pedag!N$6:N$1134,D66,pedag!V$6:V$1134)+SUMIF(pedag!N$6:N$1134,D66,pedag!Z$6:Z$1134)+SUMIF(pedag!N$6:N$1134,D66,pedag!W$6:W$1134)+SUMIF(pedag!N$6:N$1134,D66,pedag!X$6:X$1134)</f>
        <v>0</v>
      </c>
      <c r="F66" s="386">
        <f>SUMIF(pedag!$N$6:$N$1134,D66,pedag!$AG$6:$AG$1134)</f>
        <v>0</v>
      </c>
    </row>
    <row r="67" spans="1:6" ht="14.25">
      <c r="A67" s="528" t="e">
        <f t="shared" si="1"/>
        <v>#REF!</v>
      </c>
      <c r="B67" s="311">
        <v>62</v>
      </c>
      <c r="C67" s="765" t="str">
        <f>słownik!A64</f>
        <v>Język niemiecki</v>
      </c>
      <c r="D67" s="474" t="str">
        <f>słownik!B64</f>
        <v>j. niemiecki</v>
      </c>
      <c r="E67" s="633">
        <f>SUMIF(pedag!N$6:N$1134,D67,pedag!R$6:R$1134)+SUMIF(pedag!N$6:N$1134,D67,pedag!S$6:S$1134)+SUMIF(pedag!N$6:N$1134,D67,pedag!T$6:T$1134)+SUMIF(pedag!N$6:N$1134,D67,pedag!U$6:U$1134)+SUMIF(pedag!N$6:N$1134,D67,pedag!Y$6:Y$1134)+SUMIF(pedag!N$6:N$1134,D67,pedag!V$6:V$1134)+SUMIF(pedag!N$6:N$1134,D67,pedag!Z$6:Z$1134)+SUMIF(pedag!N$6:N$1134,D67,pedag!W$6:W$1134)+SUMIF(pedag!N$6:N$1134,D67,pedag!X$6:X$1134)</f>
        <v>0</v>
      </c>
      <c r="F67" s="386">
        <f>SUMIF(pedag!$N$6:$N$1134,D67,pedag!$AG$6:$AG$1134)</f>
        <v>0</v>
      </c>
    </row>
    <row r="68" spans="1:6" ht="14.25">
      <c r="A68" s="528" t="e">
        <f t="shared" si="1"/>
        <v>#REF!</v>
      </c>
      <c r="B68" s="311">
        <v>63</v>
      </c>
      <c r="C68" s="765" t="str">
        <f>słownik!A65</f>
        <v>Język polski</v>
      </c>
      <c r="D68" s="474" t="str">
        <f>słownik!B65</f>
        <v>j. polski</v>
      </c>
      <c r="E68" s="633">
        <f>SUMIF(pedag!N$6:N$1134,D68,pedag!R$6:R$1134)+SUMIF(pedag!N$6:N$1134,D68,pedag!S$6:S$1134)+SUMIF(pedag!N$6:N$1134,D68,pedag!T$6:T$1134)+SUMIF(pedag!N$6:N$1134,D68,pedag!U$6:U$1134)+SUMIF(pedag!N$6:N$1134,D68,pedag!Y$6:Y$1134)+SUMIF(pedag!N$6:N$1134,D68,pedag!V$6:V$1134)+SUMIF(pedag!N$6:N$1134,D68,pedag!Z$6:Z$1134)+SUMIF(pedag!N$6:N$1134,D68,pedag!W$6:W$1134)+SUMIF(pedag!N$6:N$1134,D68,pedag!X$6:X$1134)</f>
        <v>0</v>
      </c>
      <c r="F68" s="386">
        <f>SUMIF(pedag!$N$6:$N$1134,D68,pedag!$AG$6:$AG$1134)</f>
        <v>0</v>
      </c>
    </row>
    <row r="69" spans="1:6" ht="14.25">
      <c r="A69" s="528" t="e">
        <f t="shared" si="1"/>
        <v>#REF!</v>
      </c>
      <c r="B69" s="311">
        <v>64</v>
      </c>
      <c r="C69" s="765" t="str">
        <f>słownik!A66</f>
        <v>Język rosyjski</v>
      </c>
      <c r="D69" s="474" t="str">
        <f>słownik!B66</f>
        <v>j.rosyjski</v>
      </c>
      <c r="E69" s="633">
        <f>SUMIF(pedag!N$6:N$1134,D69,pedag!R$6:R$1134)+SUMIF(pedag!N$6:N$1134,D69,pedag!S$6:S$1134)+SUMIF(pedag!N$6:N$1134,D69,pedag!T$6:T$1134)+SUMIF(pedag!N$6:N$1134,D69,pedag!U$6:U$1134)+SUMIF(pedag!N$6:N$1134,D69,pedag!Y$6:Y$1134)+SUMIF(pedag!N$6:N$1134,D69,pedag!V$6:V$1134)+SUMIF(pedag!N$6:N$1134,D69,pedag!Z$6:Z$1134)+SUMIF(pedag!N$6:N$1134,D69,pedag!W$6:W$1134)+SUMIF(pedag!N$6:N$1134,D69,pedag!X$6:X$1134)</f>
        <v>0</v>
      </c>
      <c r="F69" s="386">
        <f>SUMIF(pedag!$N$6:$N$1134,D69,pedag!$AG$6:$AG$1134)</f>
        <v>0</v>
      </c>
    </row>
    <row r="70" spans="1:6" ht="14.25">
      <c r="A70" s="528" t="e">
        <f t="shared" si="1"/>
        <v>#REF!</v>
      </c>
      <c r="B70" s="311">
        <v>65</v>
      </c>
      <c r="C70" s="765" t="str">
        <f>słownik!A67</f>
        <v>Konsultacje językowe</v>
      </c>
      <c r="D70" s="474" t="str">
        <f>słownik!B67</f>
        <v>konsultacje językowe</v>
      </c>
      <c r="E70" s="633">
        <f>SUMIF(pedag!N$6:N$1134,D70,pedag!R$6:R$1134)+SUMIF(pedag!N$6:N$1134,D70,pedag!S$6:S$1134)+SUMIF(pedag!N$6:N$1134,D70,pedag!T$6:T$1134)+SUMIF(pedag!N$6:N$1134,D70,pedag!U$6:U$1134)+SUMIF(pedag!N$6:N$1134,D70,pedag!Y$6:Y$1134)+SUMIF(pedag!N$6:N$1134,D70,pedag!V$6:V$1134)+SUMIF(pedag!N$6:N$1134,D70,pedag!Z$6:Z$1134)+SUMIF(pedag!N$6:N$1134,D70,pedag!W$6:W$1134)+SUMIF(pedag!N$6:N$1134,D70,pedag!X$6:X$1134)</f>
        <v>0</v>
      </c>
      <c r="F70" s="386">
        <f>SUMIF(pedag!$N$6:$N$1134,D70,pedag!$AG$6:$AG$1134)</f>
        <v>0</v>
      </c>
    </row>
    <row r="71" spans="1:6" ht="14.25">
      <c r="A71" s="528" t="e">
        <f t="shared" si="1"/>
        <v>#REF!</v>
      </c>
      <c r="B71" s="311">
        <v>66</v>
      </c>
      <c r="C71" s="765" t="str">
        <f>słownik!A68</f>
        <v>Kontrapunkt</v>
      </c>
      <c r="D71" s="474" t="str">
        <f>słownik!B68</f>
        <v>kontrapunkt</v>
      </c>
      <c r="E71" s="633">
        <f>SUMIF(pedag!N$6:N$1134,D71,pedag!R$6:R$1134)+SUMIF(pedag!N$6:N$1134,D71,pedag!S$6:S$1134)+SUMIF(pedag!N$6:N$1134,D71,pedag!T$6:T$1134)+SUMIF(pedag!N$6:N$1134,D71,pedag!U$6:U$1134)+SUMIF(pedag!N$6:N$1134,D71,pedag!Y$6:Y$1134)+SUMIF(pedag!N$6:N$1134,D71,pedag!V$6:V$1134)+SUMIF(pedag!N$6:N$1134,D71,pedag!Z$6:Z$1134)+SUMIF(pedag!N$6:N$1134,D71,pedag!W$6:W$1134)+SUMIF(pedag!N$6:N$1134,D71,pedag!X$6:X$1134)</f>
        <v>0</v>
      </c>
      <c r="F71" s="386">
        <f>SUMIF(pedag!$N$6:$N$1134,D71,pedag!$AG$6:$AG$1134)</f>
        <v>0</v>
      </c>
    </row>
    <row r="72" spans="1:6" ht="14.25">
      <c r="A72" s="528" t="e">
        <f t="shared" si="1"/>
        <v>#REF!</v>
      </c>
      <c r="B72" s="311">
        <v>67</v>
      </c>
      <c r="C72" s="765" t="str">
        <f>słownik!A69</f>
        <v>Korekta lutnicza</v>
      </c>
      <c r="D72" s="474" t="str">
        <f>słownik!B69</f>
        <v>korekta lutnicza</v>
      </c>
      <c r="E72" s="633">
        <f>SUMIF(pedag!N$6:N$1134,D72,pedag!R$6:R$1134)+SUMIF(pedag!N$6:N$1134,D72,pedag!S$6:S$1134)+SUMIF(pedag!N$6:N$1134,D72,pedag!T$6:T$1134)+SUMIF(pedag!N$6:N$1134,D72,pedag!U$6:U$1134)+SUMIF(pedag!N$6:N$1134,D72,pedag!Y$6:Y$1134)+SUMIF(pedag!N$6:N$1134,D72,pedag!V$6:V$1134)+SUMIF(pedag!N$6:N$1134,D72,pedag!Z$6:Z$1134)+SUMIF(pedag!N$6:N$1134,D72,pedag!W$6:W$1134)+SUMIF(pedag!N$6:N$1134,D72,pedag!X$6:X$1134)</f>
        <v>0</v>
      </c>
      <c r="F72" s="386">
        <f>SUMIF(pedag!$N$6:$N$1134,D72,pedag!$AG$6:$AG$1134)</f>
        <v>0</v>
      </c>
    </row>
    <row r="73" spans="1:6" ht="14.25">
      <c r="B73" s="311">
        <v>68</v>
      </c>
      <c r="C73" s="765" t="str">
        <f>słownik!A70</f>
        <v>Kształcenie słuchu</v>
      </c>
      <c r="D73" s="474" t="str">
        <f>słownik!B70</f>
        <v>kształcenie słuchu</v>
      </c>
      <c r="E73" s="633">
        <f>SUMIF(pedag!N$6:N$1134,D73,pedag!R$6:R$1134)+SUMIF(pedag!N$6:N$1134,D73,pedag!S$6:S$1134)+SUMIF(pedag!N$6:N$1134,D73,pedag!T$6:T$1134)+SUMIF(pedag!N$6:N$1134,D73,pedag!U$6:U$1134)+SUMIF(pedag!N$6:N$1134,D73,pedag!Y$6:Y$1134)+SUMIF(pedag!N$6:N$1134,D73,pedag!V$6:V$1134)+SUMIF(pedag!N$6:N$1134,D73,pedag!Z$6:Z$1134)+SUMIF(pedag!N$6:N$1134,D73,pedag!W$6:W$1134)+SUMIF(pedag!N$6:N$1134,D73,pedag!X$6:X$1134)</f>
        <v>0</v>
      </c>
      <c r="F73" s="386">
        <f>SUMIF(pedag!$N$6:$N$1134,D73,pedag!$AG$6:$AG$1134)</f>
        <v>0</v>
      </c>
    </row>
    <row r="74" spans="1:6" ht="14.25">
      <c r="B74" s="311">
        <v>69</v>
      </c>
      <c r="C74" s="765" t="str">
        <f>słownik!A71</f>
        <v>Literatura muzyczna</v>
      </c>
      <c r="D74" s="474" t="str">
        <f>słownik!B71</f>
        <v>literatura muzyczna</v>
      </c>
      <c r="E74" s="633">
        <f>SUMIF(pedag!N$6:N$1134,D74,pedag!R$6:R$1134)+SUMIF(pedag!N$6:N$1134,D74,pedag!S$6:S$1134)+SUMIF(pedag!N$6:N$1134,D74,pedag!T$6:T$1134)+SUMIF(pedag!N$6:N$1134,D74,pedag!U$6:U$1134)+SUMIF(pedag!N$6:N$1134,D74,pedag!Y$6:Y$1134)+SUMIF(pedag!N$6:N$1134,D74,pedag!V$6:V$1134)+SUMIF(pedag!N$6:N$1134,D74,pedag!Z$6:Z$1134)+SUMIF(pedag!N$6:N$1134,D74,pedag!W$6:W$1134)+SUMIF(pedag!N$6:N$1134,D74,pedag!X$6:X$1134)</f>
        <v>0</v>
      </c>
      <c r="F74" s="386">
        <f>SUMIF(pedag!$N$6:$N$1134,D74,pedag!$AG$6:$AG$1134)</f>
        <v>0</v>
      </c>
    </row>
    <row r="75" spans="1:6" ht="14.25">
      <c r="B75" s="311">
        <v>70</v>
      </c>
      <c r="C75" s="765" t="str">
        <f>słownik!A72</f>
        <v>Lutnictwo</v>
      </c>
      <c r="D75" s="474" t="str">
        <f>słownik!B72</f>
        <v>lutnictwo</v>
      </c>
      <c r="E75" s="633">
        <f>SUMIF(pedag!N$6:N$1134,D75,pedag!R$6:R$1134)+SUMIF(pedag!N$6:N$1134,D75,pedag!S$6:S$1134)+SUMIF(pedag!N$6:N$1134,D75,pedag!T$6:T$1134)+SUMIF(pedag!N$6:N$1134,D75,pedag!U$6:U$1134)+SUMIF(pedag!N$6:N$1134,D75,pedag!Y$6:Y$1134)+SUMIF(pedag!N$6:N$1134,D75,pedag!V$6:V$1134)+SUMIF(pedag!N$6:N$1134,D75,pedag!Z$6:Z$1134)+SUMIF(pedag!N$6:N$1134,D75,pedag!W$6:W$1134)+SUMIF(pedag!N$6:N$1134,D75,pedag!X$6:X$1134)</f>
        <v>0</v>
      </c>
      <c r="F75" s="386">
        <f>SUMIF(pedag!$N$6:$N$1134,D75,pedag!$AG$6:$AG$1134)</f>
        <v>0</v>
      </c>
    </row>
    <row r="76" spans="1:6" ht="14.25">
      <c r="B76" s="311">
        <v>71</v>
      </c>
      <c r="C76" s="765" t="str">
        <f>słownik!A73</f>
        <v>Matematyka</v>
      </c>
      <c r="D76" s="474" t="str">
        <f>słownik!B73</f>
        <v>matematyka</v>
      </c>
      <c r="E76" s="633">
        <f>SUMIF(pedag!N$6:N$1134,D76,pedag!R$6:R$1134)+SUMIF(pedag!N$6:N$1134,D76,pedag!S$6:S$1134)+SUMIF(pedag!N$6:N$1134,D76,pedag!T$6:T$1134)+SUMIF(pedag!N$6:N$1134,D76,pedag!U$6:U$1134)+SUMIF(pedag!N$6:N$1134,D76,pedag!Y$6:Y$1134)+SUMIF(pedag!N$6:N$1134,D76,pedag!V$6:V$1134)+SUMIF(pedag!N$6:N$1134,D76,pedag!Z$6:Z$1134)+SUMIF(pedag!N$6:N$1134,D76,pedag!W$6:W$1134)+SUMIF(pedag!N$6:N$1134,D76,pedag!X$6:X$1134)</f>
        <v>0</v>
      </c>
      <c r="F76" s="386">
        <f>SUMIF(pedag!$N$6:$N$1134,D76,pedag!$AG$6:$AG$1134)</f>
        <v>0</v>
      </c>
    </row>
    <row r="77" spans="1:6" ht="14.25">
      <c r="B77" s="311">
        <v>72</v>
      </c>
      <c r="C77" s="765" t="str">
        <f>słownik!A74</f>
        <v>Metodyka nauczania rytmiki</v>
      </c>
      <c r="D77" s="474" t="str">
        <f>słownik!B74</f>
        <v>metodyka nauczania rytm.</v>
      </c>
      <c r="E77" s="633">
        <f>SUMIF(pedag!N$6:N$1134,D77,pedag!R$6:R$1134)+SUMIF(pedag!N$6:N$1134,D77,pedag!S$6:S$1134)+SUMIF(pedag!N$6:N$1134,D77,pedag!T$6:T$1134)+SUMIF(pedag!N$6:N$1134,D77,pedag!U$6:U$1134)+SUMIF(pedag!N$6:N$1134,D77,pedag!Y$6:Y$1134)+SUMIF(pedag!N$6:N$1134,D77,pedag!V$6:V$1134)+SUMIF(pedag!N$6:N$1134,D77,pedag!Z$6:Z$1134)+SUMIF(pedag!N$6:N$1134,D77,pedag!W$6:W$1134)+SUMIF(pedag!N$6:N$1134,D77,pedag!X$6:X$1134)</f>
        <v>0</v>
      </c>
      <c r="F77" s="386">
        <f>SUMIF(pedag!$N$6:$N$1134,D77,pedag!$AG$6:$AG$1134)</f>
        <v>0</v>
      </c>
    </row>
    <row r="78" spans="1:6" ht="14.25">
      <c r="B78" s="311">
        <v>73</v>
      </c>
      <c r="C78" s="765" t="str">
        <f>słownik!A75</f>
        <v>Nauka akompaniamentu</v>
      </c>
      <c r="D78" s="474" t="str">
        <f>słownik!B75</f>
        <v>nauka akompan.</v>
      </c>
      <c r="E78" s="633">
        <f>SUMIF(pedag!N$6:N$1134,D78,pedag!R$6:R$1134)+SUMIF(pedag!N$6:N$1134,D78,pedag!S$6:S$1134)+SUMIF(pedag!N$6:N$1134,D78,pedag!T$6:T$1134)+SUMIF(pedag!N$6:N$1134,D78,pedag!U$6:U$1134)+SUMIF(pedag!N$6:N$1134,D78,pedag!Y$6:Y$1134)+SUMIF(pedag!N$6:N$1134,D78,pedag!V$6:V$1134)+SUMIF(pedag!N$6:N$1134,D78,pedag!Z$6:Z$1134)+SUMIF(pedag!N$6:N$1134,D78,pedag!W$6:W$1134)+SUMIF(pedag!N$6:N$1134,D78,pedag!X$6:X$1134)</f>
        <v>0</v>
      </c>
      <c r="F78" s="386">
        <f>SUMIF(pedag!$N$6:$N$1134,D78,pedag!$AG$6:$AG$1134)</f>
        <v>0</v>
      </c>
    </row>
    <row r="79" spans="1:6" ht="14.25">
      <c r="B79" s="311">
        <v>74</v>
      </c>
      <c r="C79" s="765" t="str">
        <f>słownik!A76</f>
        <v>Orkiestra</v>
      </c>
      <c r="D79" s="474" t="str">
        <f>słownik!B76</f>
        <v>orkiestra</v>
      </c>
      <c r="E79" s="633">
        <f>SUMIF(pedag!N$6:N$1134,D79,pedag!R$6:R$1134)+SUMIF(pedag!N$6:N$1134,D79,pedag!S$6:S$1134)+SUMIF(pedag!N$6:N$1134,D79,pedag!T$6:T$1134)+SUMIF(pedag!N$6:N$1134,D79,pedag!U$6:U$1134)+SUMIF(pedag!N$6:N$1134,D79,pedag!Y$6:Y$1134)+SUMIF(pedag!N$6:N$1134,D79,pedag!V$6:V$1134)+SUMIF(pedag!N$6:N$1134,D79,pedag!Z$6:Z$1134)+SUMIF(pedag!N$6:N$1134,D79,pedag!W$6:W$1134)+SUMIF(pedag!N$6:N$1134,D79,pedag!X$6:X$1134)</f>
        <v>0</v>
      </c>
      <c r="F79" s="386">
        <f>SUMIF(pedag!$N$6:$N$1134,D79,pedag!$AG$6:$AG$1134)</f>
        <v>0</v>
      </c>
    </row>
    <row r="80" spans="1:6" ht="14.25">
      <c r="B80" s="311">
        <v>75</v>
      </c>
      <c r="C80" s="765" t="str">
        <f>słownik!A77</f>
        <v>Pedagog</v>
      </c>
      <c r="D80" s="474" t="str">
        <f>słownik!B77</f>
        <v>pedagog</v>
      </c>
      <c r="E80" s="633">
        <f>SUMIF(pedag!N$6:N$1134,D80,pedag!R$6:R$1134)+SUMIF(pedag!N$6:N$1134,D80,pedag!S$6:S$1134)+SUMIF(pedag!N$6:N$1134,D80,pedag!T$6:T$1134)+SUMIF(pedag!N$6:N$1134,D80,pedag!U$6:U$1134)+SUMIF(pedag!N$6:N$1134,D80,pedag!Y$6:Y$1134)+SUMIF(pedag!N$6:N$1134,D80,pedag!V$6:V$1134)+SUMIF(pedag!N$6:N$1134,D80,pedag!Z$6:Z$1134)+SUMIF(pedag!N$6:N$1134,D80,pedag!W$6:W$1134)+SUMIF(pedag!N$6:N$1134,D80,pedag!X$6:X$1134)</f>
        <v>0</v>
      </c>
      <c r="F80" s="386">
        <f>SUMIF(pedag!$N$6:$N$1134,D80,pedag!$AG$6:$AG$1134)</f>
        <v>0</v>
      </c>
    </row>
    <row r="81" spans="2:6" ht="14.25">
      <c r="B81" s="311">
        <v>76</v>
      </c>
      <c r="C81" s="765" t="str">
        <f>słownik!A78</f>
        <v>Plastyka</v>
      </c>
      <c r="D81" s="474" t="str">
        <f>słownik!B78</f>
        <v>plastyka</v>
      </c>
      <c r="E81" s="633">
        <f>SUMIF(pedag!N$6:N$1134,D81,pedag!R$6:R$1134)+SUMIF(pedag!N$6:N$1134,D81,pedag!S$6:S$1134)+SUMIF(pedag!N$6:N$1134,D81,pedag!T$6:T$1134)+SUMIF(pedag!N$6:N$1134,D81,pedag!U$6:U$1134)+SUMIF(pedag!N$6:N$1134,D81,pedag!Y$6:Y$1134)+SUMIF(pedag!N$6:N$1134,D81,pedag!V$6:V$1134)+SUMIF(pedag!N$6:N$1134,D81,pedag!Z$6:Z$1134)+SUMIF(pedag!N$6:N$1134,D81,pedag!W$6:W$1134)+SUMIF(pedag!N$6:N$1134,D81,pedag!X$6:X$1134)</f>
        <v>0</v>
      </c>
      <c r="F81" s="386">
        <f>SUMIF(pedag!$N$6:$N$1134,D81,pedag!$AG$6:$AG$1134)</f>
        <v>0</v>
      </c>
    </row>
    <row r="82" spans="2:6" ht="14.25">
      <c r="B82" s="311">
        <v>77</v>
      </c>
      <c r="C82" s="765" t="str">
        <f>słownik!A79</f>
        <v>Podstawy aranżacji</v>
      </c>
      <c r="D82" s="474" t="str">
        <f>słownik!B79</f>
        <v>podstawy aranżacji</v>
      </c>
      <c r="E82" s="633">
        <f>SUMIF(pedag!N$6:N$1134,D82,pedag!R$6:R$1134)+SUMIF(pedag!N$6:N$1134,D82,pedag!S$6:S$1134)+SUMIF(pedag!N$6:N$1134,D82,pedag!T$6:T$1134)+SUMIF(pedag!N$6:N$1134,D82,pedag!U$6:U$1134)+SUMIF(pedag!N$6:N$1134,D82,pedag!Y$6:Y$1134)+SUMIF(pedag!N$6:N$1134,D82,pedag!V$6:V$1134)+SUMIF(pedag!N$6:N$1134,D82,pedag!Z$6:Z$1134)+SUMIF(pedag!N$6:N$1134,D82,pedag!W$6:W$1134)+SUMIF(pedag!N$6:N$1134,D82,pedag!X$6:X$1134)</f>
        <v>0</v>
      </c>
      <c r="F82" s="386">
        <f>SUMIF(pedag!$N$6:$N$1134,D82,pedag!$AG$6:$AG$1134)</f>
        <v>0</v>
      </c>
    </row>
    <row r="83" spans="2:6" ht="14.25">
      <c r="B83" s="311">
        <v>78</v>
      </c>
      <c r="C83" s="765" t="str">
        <f>słownik!A80</f>
        <v>Podstawy przedsiębiorczości</v>
      </c>
      <c r="D83" s="474" t="str">
        <f>słownik!B80</f>
        <v>podstawy przedsiębiorcz.</v>
      </c>
      <c r="E83" s="633">
        <f>SUMIF(pedag!N$6:N$1134,D83,pedag!R$6:R$1134)+SUMIF(pedag!N$6:N$1134,D83,pedag!S$6:S$1134)+SUMIF(pedag!N$6:N$1134,D83,pedag!T$6:T$1134)+SUMIF(pedag!N$6:N$1134,D83,pedag!U$6:U$1134)+SUMIF(pedag!N$6:N$1134,D83,pedag!Y$6:Y$1134)+SUMIF(pedag!N$6:N$1134,D83,pedag!V$6:V$1134)+SUMIF(pedag!N$6:N$1134,D83,pedag!Z$6:Z$1134)+SUMIF(pedag!N$6:N$1134,D83,pedag!W$6:W$1134)+SUMIF(pedag!N$6:N$1134,D83,pedag!X$6:X$1134)</f>
        <v>0</v>
      </c>
      <c r="F83" s="386">
        <f>SUMIF(pedag!$N$6:$N$1134,D83,pedag!$AG$6:$AG$1134)</f>
        <v>0</v>
      </c>
    </row>
    <row r="84" spans="2:6" ht="14.25">
      <c r="B84" s="311">
        <v>79</v>
      </c>
      <c r="C84" s="765" t="str">
        <f>słownik!A81</f>
        <v>Podstawy rytmiki</v>
      </c>
      <c r="D84" s="474" t="str">
        <f>słownik!B81</f>
        <v>podstawy rytmiki</v>
      </c>
      <c r="E84" s="633">
        <f>SUMIF(pedag!N$6:N$1134,D84,pedag!R$6:R$1134)+SUMIF(pedag!N$6:N$1134,D84,pedag!S$6:S$1134)+SUMIF(pedag!N$6:N$1134,D84,pedag!T$6:T$1134)+SUMIF(pedag!N$6:N$1134,D84,pedag!U$6:U$1134)+SUMIF(pedag!N$6:N$1134,D84,pedag!Y$6:Y$1134)+SUMIF(pedag!N$6:N$1134,D84,pedag!V$6:V$1134)+SUMIF(pedag!N$6:N$1134,D84,pedag!Z$6:Z$1134)+SUMIF(pedag!N$6:N$1134,D84,pedag!W$6:W$1134)+SUMIF(pedag!N$6:N$1134,D84,pedag!X$6:X$1134)</f>
        <v>0</v>
      </c>
      <c r="F84" s="386">
        <f>SUMIF(pedag!$N$6:$N$1134,D84,pedag!$AG$6:$AG$1134)</f>
        <v>0</v>
      </c>
    </row>
    <row r="85" spans="2:6" ht="14.25">
      <c r="B85" s="311">
        <v>80</v>
      </c>
      <c r="C85" s="765" t="str">
        <f>słownik!A82</f>
        <v>Projektowanie i modelowanie</v>
      </c>
      <c r="D85" s="474" t="str">
        <f>słownik!B82</f>
        <v>projektowanie i model.</v>
      </c>
      <c r="E85" s="633">
        <f>SUMIF(pedag!N$6:N$1134,D85,pedag!R$6:R$1134)+SUMIF(pedag!N$6:N$1134,D85,pedag!S$6:S$1134)+SUMIF(pedag!N$6:N$1134,D85,pedag!T$6:T$1134)+SUMIF(pedag!N$6:N$1134,D85,pedag!U$6:U$1134)+SUMIF(pedag!N$6:N$1134,D85,pedag!Y$6:Y$1134)+SUMIF(pedag!N$6:N$1134,D85,pedag!V$6:V$1134)+SUMIF(pedag!N$6:N$1134,D85,pedag!Z$6:Z$1134)+SUMIF(pedag!N$6:N$1134,D85,pedag!W$6:W$1134)+SUMIF(pedag!N$6:N$1134,D85,pedag!X$6:X$1134)</f>
        <v>0</v>
      </c>
      <c r="F85" s="386">
        <f>SUMIF(pedag!$N$6:$N$1134,D85,pedag!$AG$6:$AG$1134)</f>
        <v>0</v>
      </c>
    </row>
    <row r="86" spans="2:6" ht="14.25">
      <c r="B86" s="311">
        <v>81</v>
      </c>
      <c r="C86" s="765" t="str">
        <f>słownik!A83</f>
        <v>Przedmiot główny</v>
      </c>
      <c r="D86" s="474" t="str">
        <f>słownik!B83</f>
        <v>przedmiot główny</v>
      </c>
      <c r="E86" s="633">
        <f>SUMIF(pedag!N$6:N$1134,D86,pedag!R$6:R$1134)+SUMIF(pedag!N$6:N$1134,D86,pedag!S$6:S$1134)+SUMIF(pedag!N$6:N$1134,D86,pedag!T$6:T$1134)+SUMIF(pedag!N$6:N$1134,D86,pedag!U$6:U$1134)+SUMIF(pedag!N$6:N$1134,D86,pedag!Y$6:Y$1134)+SUMIF(pedag!N$6:N$1134,D86,pedag!V$6:V$1134)+SUMIF(pedag!N$6:N$1134,D86,pedag!Z$6:Z$1134)+SUMIF(pedag!N$6:N$1134,D86,pedag!W$6:W$1134)+SUMIF(pedag!N$6:N$1134,D86,pedag!X$6:X$1134)</f>
        <v>0</v>
      </c>
      <c r="F86" s="386">
        <f>SUMIF(pedag!$N$6:$N$1134,D86,pedag!$AG$6:$AG$1134)</f>
        <v>0</v>
      </c>
    </row>
    <row r="87" spans="2:6" ht="14.25">
      <c r="B87" s="311">
        <v>82</v>
      </c>
      <c r="C87" s="765" t="str">
        <f>słownik!A84</f>
        <v>Przyroda</v>
      </c>
      <c r="D87" s="474" t="str">
        <f>słownik!B84</f>
        <v>przyroda</v>
      </c>
      <c r="E87" s="633">
        <f>SUMIF(pedag!N$6:N$1134,D87,pedag!R$6:R$1134)+SUMIF(pedag!N$6:N$1134,D87,pedag!S$6:S$1134)+SUMIF(pedag!N$6:N$1134,D87,pedag!T$6:T$1134)+SUMIF(pedag!N$6:N$1134,D87,pedag!U$6:U$1134)+SUMIF(pedag!N$6:N$1134,D87,pedag!Y$6:Y$1134)+SUMIF(pedag!N$6:N$1134,D87,pedag!V$6:V$1134)+SUMIF(pedag!N$6:N$1134,D87,pedag!Z$6:Z$1134)+SUMIF(pedag!N$6:N$1134,D87,pedag!W$6:W$1134)+SUMIF(pedag!N$6:N$1134,D87,pedag!X$6:X$1134)</f>
        <v>0</v>
      </c>
      <c r="F87" s="386">
        <f>SUMIF(pedag!$N$6:$N$1134,D87,pedag!$AG$6:$AG$1134)</f>
        <v>0</v>
      </c>
    </row>
    <row r="88" spans="2:6" ht="14.25">
      <c r="B88" s="311">
        <v>83</v>
      </c>
      <c r="C88" s="765" t="str">
        <f>słownik!A85</f>
        <v>Psycholog</v>
      </c>
      <c r="D88" s="474" t="str">
        <f>słownik!B85</f>
        <v>psycholog</v>
      </c>
      <c r="E88" s="633">
        <f>SUMIF(pedag!N$6:N$1134,D88,pedag!R$6:R$1134)+SUMIF(pedag!N$6:N$1134,D88,pedag!S$6:S$1134)+SUMIF(pedag!N$6:N$1134,D88,pedag!T$6:T$1134)+SUMIF(pedag!N$6:N$1134,D88,pedag!U$6:U$1134)+SUMIF(pedag!N$6:N$1134,D88,pedag!Y$6:Y$1134)+SUMIF(pedag!N$6:N$1134,D88,pedag!V$6:V$1134)+SUMIF(pedag!N$6:N$1134,D88,pedag!Z$6:Z$1134)+SUMIF(pedag!N$6:N$1134,D88,pedag!W$6:W$1134)+SUMIF(pedag!N$6:N$1134,D88,pedag!X$6:X$1134)</f>
        <v>0</v>
      </c>
      <c r="F88" s="386">
        <f>SUMIF(pedag!$N$6:$N$1134,D88,pedag!$AG$6:$AG$1134)</f>
        <v>0</v>
      </c>
    </row>
    <row r="89" spans="2:6" ht="14.25">
      <c r="B89" s="311">
        <v>84</v>
      </c>
      <c r="C89" s="765" t="str">
        <f>słownik!A86</f>
        <v>Psychologia</v>
      </c>
      <c r="D89" s="474" t="str">
        <f>słownik!B86</f>
        <v>psychologia</v>
      </c>
      <c r="E89" s="633">
        <f>SUMIF(pedag!N$6:N$1134,D89,pedag!R$6:R$1134)+SUMIF(pedag!N$6:N$1134,D89,pedag!S$6:S$1134)+SUMIF(pedag!N$6:N$1134,D89,pedag!T$6:T$1134)+SUMIF(pedag!N$6:N$1134,D89,pedag!U$6:U$1134)+SUMIF(pedag!N$6:N$1134,D89,pedag!Y$6:Y$1134)+SUMIF(pedag!N$6:N$1134,D89,pedag!V$6:V$1134)+SUMIF(pedag!N$6:N$1134,D89,pedag!Z$6:Z$1134)+SUMIF(pedag!N$6:N$1134,D89,pedag!W$6:W$1134)+SUMIF(pedag!N$6:N$1134,D89,pedag!X$6:X$1134)</f>
        <v>0</v>
      </c>
      <c r="F89" s="386">
        <f>SUMIF(pedag!$N$6:$N$1134,D89,pedag!$AG$6:$AG$1134)</f>
        <v>0</v>
      </c>
    </row>
    <row r="90" spans="2:6" ht="14.25">
      <c r="B90" s="311">
        <v>85</v>
      </c>
      <c r="C90" s="765" t="str">
        <f>słownik!A87</f>
        <v>Religia</v>
      </c>
      <c r="D90" s="474" t="str">
        <f>słownik!B87</f>
        <v>religia</v>
      </c>
      <c r="E90" s="633">
        <f>SUMIF(pedag!N$6:N$1134,D90,pedag!R$6:R$1134)+SUMIF(pedag!N$6:N$1134,D90,pedag!S$6:S$1134)+SUMIF(pedag!N$6:N$1134,D90,pedag!T$6:T$1134)+SUMIF(pedag!N$6:N$1134,D90,pedag!U$6:U$1134)+SUMIF(pedag!N$6:N$1134,D90,pedag!Y$6:Y$1134)+SUMIF(pedag!N$6:N$1134,D90,pedag!V$6:V$1134)+SUMIF(pedag!N$6:N$1134,D90,pedag!Z$6:Z$1134)+SUMIF(pedag!N$6:N$1134,D90,pedag!W$6:W$1134)+SUMIF(pedag!N$6:N$1134,D90,pedag!X$6:X$1134)</f>
        <v>0</v>
      </c>
      <c r="F90" s="386">
        <f>SUMIF(pedag!$N$6:$N$1134,D90,pedag!$AG$6:$AG$1134)</f>
        <v>0</v>
      </c>
    </row>
    <row r="91" spans="2:6" ht="14.25">
      <c r="B91" s="311">
        <v>86</v>
      </c>
      <c r="C91" s="765" t="str">
        <f>słownik!A88</f>
        <v>Ruch sceniczny</v>
      </c>
      <c r="D91" s="474" t="str">
        <f>słownik!B88</f>
        <v>ruch sceniczny</v>
      </c>
      <c r="E91" s="633">
        <f>SUMIF(pedag!N$6:N$1134,D91,pedag!R$6:R$1134)+SUMIF(pedag!N$6:N$1134,D91,pedag!S$6:S$1134)+SUMIF(pedag!N$6:N$1134,D91,pedag!T$6:T$1134)+SUMIF(pedag!N$6:N$1134,D91,pedag!U$6:U$1134)+SUMIF(pedag!N$6:N$1134,D91,pedag!Y$6:Y$1134)+SUMIF(pedag!N$6:N$1134,D91,pedag!V$6:V$1134)+SUMIF(pedag!N$6:N$1134,D91,pedag!Z$6:Z$1134)+SUMIF(pedag!N$6:N$1134,D91,pedag!W$6:W$1134)+SUMIF(pedag!N$6:N$1134,D91,pedag!X$6:X$1134)</f>
        <v>0</v>
      </c>
      <c r="F91" s="386">
        <f>SUMIF(pedag!$N$6:$N$1134,D91,pedag!$AG$6:$AG$1134)</f>
        <v>0</v>
      </c>
    </row>
    <row r="92" spans="2:6" ht="14.25">
      <c r="B92" s="311">
        <v>87</v>
      </c>
      <c r="C92" s="765" t="str">
        <f>słownik!A89</f>
        <v>Rytmika</v>
      </c>
      <c r="D92" s="474" t="str">
        <f>słownik!B89</f>
        <v>rytmika</v>
      </c>
      <c r="E92" s="633">
        <f>SUMIF(pedag!N$6:N$1134,D92,pedag!R$6:R$1134)+SUMIF(pedag!N$6:N$1134,D92,pedag!S$6:S$1134)+SUMIF(pedag!N$6:N$1134,D92,pedag!T$6:T$1134)+SUMIF(pedag!N$6:N$1134,D92,pedag!U$6:U$1134)+SUMIF(pedag!N$6:N$1134,D92,pedag!Y$6:Y$1134)+SUMIF(pedag!N$6:N$1134,D92,pedag!V$6:V$1134)+SUMIF(pedag!N$6:N$1134,D92,pedag!Z$6:Z$1134)+SUMIF(pedag!N$6:N$1134,D92,pedag!W$6:W$1134)+SUMIF(pedag!N$6:N$1134,D92,pedag!X$6:X$1134)</f>
        <v>0</v>
      </c>
      <c r="F92" s="386">
        <f>SUMIF(pedag!$N$6:$N$1134,D92,pedag!$AG$6:$AG$1134)</f>
        <v>0</v>
      </c>
    </row>
    <row r="93" spans="2:6" ht="14.25">
      <c r="B93" s="311">
        <v>88</v>
      </c>
      <c r="C93" s="765" t="str">
        <f>słownik!A90</f>
        <v>Skrzypce lub inny instr.lutniczy</v>
      </c>
      <c r="D93" s="474" t="str">
        <f>słownik!B90</f>
        <v>skrzypce lub inny</v>
      </c>
      <c r="E93" s="633">
        <f>SUMIF(pedag!N$6:N$1134,D93,pedag!R$6:R$1134)+SUMIF(pedag!N$6:N$1134,D93,pedag!S$6:S$1134)+SUMIF(pedag!N$6:N$1134,D93,pedag!T$6:T$1134)+SUMIF(pedag!N$6:N$1134,D93,pedag!U$6:U$1134)+SUMIF(pedag!N$6:N$1134,D93,pedag!Y$6:Y$1134)+SUMIF(pedag!N$6:N$1134,D93,pedag!V$6:V$1134)+SUMIF(pedag!N$6:N$1134,D93,pedag!Z$6:Z$1134)+SUMIF(pedag!N$6:N$1134,D93,pedag!W$6:W$1134)+SUMIF(pedag!N$6:N$1134,D93,pedag!X$6:X$1134)</f>
        <v>0</v>
      </c>
      <c r="F93" s="386">
        <f>SUMIF(pedag!$N$6:$N$1134,D93,pedag!$AG$6:$AG$1134)</f>
        <v>0</v>
      </c>
    </row>
    <row r="94" spans="2:6" ht="14.25">
      <c r="B94" s="311">
        <v>89</v>
      </c>
      <c r="C94" s="765" t="str">
        <f>słownik!A91</f>
        <v>Specjalizacja</v>
      </c>
      <c r="D94" s="474" t="str">
        <f>słownik!B91</f>
        <v>specjalizacja</v>
      </c>
      <c r="E94" s="633">
        <f>SUMIF(pedag!N$6:N$1134,D94,pedag!R$6:R$1134)+SUMIF(pedag!N$6:N$1134,D94,pedag!S$6:S$1134)+SUMIF(pedag!N$6:N$1134,D94,pedag!T$6:T$1134)+SUMIF(pedag!N$6:N$1134,D94,pedag!U$6:U$1134)+SUMIF(pedag!N$6:N$1134,D94,pedag!Y$6:Y$1134)+SUMIF(pedag!N$6:N$1134,D94,pedag!V$6:V$1134)+SUMIF(pedag!N$6:N$1134,D94,pedag!Z$6:Z$1134)+SUMIF(pedag!N$6:N$1134,D94,pedag!W$6:W$1134)+SUMIF(pedag!N$6:N$1134,D94,pedag!X$6:X$1134)</f>
        <v>0</v>
      </c>
      <c r="F94" s="386">
        <f>SUMIF(pedag!$N$6:$N$1134,D94,pedag!$AG$6:$AG$1134)</f>
        <v>0</v>
      </c>
    </row>
    <row r="95" spans="2:6" ht="14.25">
      <c r="B95" s="311">
        <v>90</v>
      </c>
      <c r="C95" s="765" t="str">
        <f>słownik!A92</f>
        <v>Świetlica</v>
      </c>
      <c r="D95" s="474" t="str">
        <f>słownik!B92</f>
        <v>świetlica</v>
      </c>
      <c r="E95" s="633">
        <f>SUMIF(pedag!N$6:N$1134,D95,pedag!R$6:R$1134)+SUMIF(pedag!N$6:N$1134,D95,pedag!S$6:S$1134)+SUMIF(pedag!N$6:N$1134,D95,pedag!T$6:T$1134)+SUMIF(pedag!N$6:N$1134,D95,pedag!U$6:U$1134)+SUMIF(pedag!N$6:N$1134,D95,pedag!Y$6:Y$1134)+SUMIF(pedag!N$6:N$1134,D95,pedag!V$6:V$1134)+SUMIF(pedag!N$6:N$1134,D95,pedag!Z$6:Z$1134)+SUMIF(pedag!N$6:N$1134,D95,pedag!W$6:W$1134)+SUMIF(pedag!N$6:N$1134,D95,pedag!X$6:X$1134)</f>
        <v>0</v>
      </c>
      <c r="F95" s="386">
        <f>SUMIF(pedag!$N$6:$N$1134,D95,pedag!$AG$6:$AG$1134)</f>
        <v>0</v>
      </c>
    </row>
    <row r="96" spans="2:6" ht="14.25">
      <c r="B96" s="311">
        <v>91</v>
      </c>
      <c r="C96" s="765" t="str">
        <f>słownik!A93</f>
        <v>Taniec</v>
      </c>
      <c r="D96" s="474" t="str">
        <f>słownik!B93</f>
        <v>taniec</v>
      </c>
      <c r="E96" s="633">
        <f>SUMIF(pedag!N$6:N$1134,D96,pedag!R$6:R$1134)+SUMIF(pedag!N$6:N$1134,D96,pedag!S$6:S$1134)+SUMIF(pedag!N$6:N$1134,D96,pedag!T$6:T$1134)+SUMIF(pedag!N$6:N$1134,D96,pedag!U$6:U$1134)+SUMIF(pedag!N$6:N$1134,D96,pedag!Y$6:Y$1134)+SUMIF(pedag!N$6:N$1134,D96,pedag!V$6:V$1134)+SUMIF(pedag!N$6:N$1134,D96,pedag!Z$6:Z$1134)+SUMIF(pedag!N$6:N$1134,D96,pedag!W$6:W$1134)+SUMIF(pedag!N$6:N$1134,D96,pedag!X$6:X$1134)</f>
        <v>0</v>
      </c>
      <c r="F96" s="386">
        <f>SUMIF(pedag!$N$6:$N$1134,D96,pedag!$AG$6:$AG$1134)</f>
        <v>0</v>
      </c>
    </row>
    <row r="97" spans="2:6" ht="14.25">
      <c r="B97" s="311">
        <v>92</v>
      </c>
      <c r="C97" s="765" t="str">
        <f>słownik!A94</f>
        <v>Technika</v>
      </c>
      <c r="D97" s="474" t="str">
        <f>słownik!B94</f>
        <v>technika</v>
      </c>
      <c r="E97" s="633">
        <f>SUMIF(pedag!N$6:N$1134,D97,pedag!R$6:R$1134)+SUMIF(pedag!N$6:N$1134,D97,pedag!S$6:S$1134)+SUMIF(pedag!N$6:N$1134,D97,pedag!T$6:T$1134)+SUMIF(pedag!N$6:N$1134,D97,pedag!U$6:U$1134)+SUMIF(pedag!N$6:N$1134,D97,pedag!Y$6:Y$1134)+SUMIF(pedag!N$6:N$1134,D97,pedag!V$6:V$1134)+SUMIF(pedag!N$6:N$1134,D97,pedag!Z$6:Z$1134)+SUMIF(pedag!N$6:N$1134,D97,pedag!W$6:W$1134)+SUMIF(pedag!N$6:N$1134,D97,pedag!X$6:X$1134)</f>
        <v>0</v>
      </c>
      <c r="F97" s="386">
        <f>SUMIF(pedag!$N$6:$N$1134,D97,pedag!$AG$6:$AG$1134)</f>
        <v>0</v>
      </c>
    </row>
    <row r="98" spans="2:6" ht="14.25">
      <c r="B98" s="311">
        <v>93</v>
      </c>
      <c r="C98" s="765" t="str">
        <f>słownik!A95</f>
        <v>Technika ruchu</v>
      </c>
      <c r="D98" s="474" t="str">
        <f>słownik!B95</f>
        <v>technika ruchu</v>
      </c>
      <c r="E98" s="633">
        <f>SUMIF(pedag!N$6:N$1134,D98,pedag!R$6:R$1134)+SUMIF(pedag!N$6:N$1134,D98,pedag!S$6:S$1134)+SUMIF(pedag!N$6:N$1134,D98,pedag!T$6:T$1134)+SUMIF(pedag!N$6:N$1134,D98,pedag!U$6:U$1134)+SUMIF(pedag!N$6:N$1134,D98,pedag!Y$6:Y$1134)+SUMIF(pedag!N$6:N$1134,D98,pedag!V$6:V$1134)+SUMIF(pedag!N$6:N$1134,D98,pedag!Z$6:Z$1134)+SUMIF(pedag!N$6:N$1134,D98,pedag!W$6:W$1134)+SUMIF(pedag!N$6:N$1134,D98,pedag!X$6:X$1134)</f>
        <v>0</v>
      </c>
      <c r="F98" s="386">
        <f>SUMIF(pedag!$N$6:$N$1134,D98,pedag!$AG$6:$AG$1134)</f>
        <v>0</v>
      </c>
    </row>
    <row r="99" spans="2:6" ht="14.25">
      <c r="B99" s="311">
        <v>94</v>
      </c>
      <c r="C99" s="765" t="str">
        <f>słownik!A96</f>
        <v>Wiedza o społeczeństwie</v>
      </c>
      <c r="D99" s="474" t="str">
        <f>słownik!B96</f>
        <v>wiedza o społeczeństwie</v>
      </c>
      <c r="E99" s="633">
        <f>SUMIF(pedag!N$6:N$1134,D99,pedag!R$6:R$1134)+SUMIF(pedag!N$6:N$1134,D99,pedag!S$6:S$1134)+SUMIF(pedag!N$6:N$1134,D99,pedag!T$6:T$1134)+SUMIF(pedag!N$6:N$1134,D99,pedag!U$6:U$1134)+SUMIF(pedag!N$6:N$1134,D99,pedag!Y$6:Y$1134)+SUMIF(pedag!N$6:N$1134,D99,pedag!V$6:V$1134)+SUMIF(pedag!N$6:N$1134,D99,pedag!Z$6:Z$1134)+SUMIF(pedag!N$6:N$1134,D99,pedag!W$6:W$1134)+SUMIF(pedag!N$6:N$1134,D99,pedag!X$6:X$1134)</f>
        <v>0</v>
      </c>
      <c r="F99" s="386">
        <f>SUMIF(pedag!$N$6:$N$1134,D99,pedag!$AG$6:$AG$1134)</f>
        <v>0</v>
      </c>
    </row>
    <row r="100" spans="2:6" ht="14.25">
      <c r="B100" s="311">
        <v>95</v>
      </c>
      <c r="C100" s="765" t="str">
        <f>słownik!A97</f>
        <v>Wychow. do życia w rodzinie</v>
      </c>
      <c r="D100" s="474" t="str">
        <f>słownik!B97</f>
        <v>wych.do życ. w rodz.</v>
      </c>
      <c r="E100" s="633">
        <f>SUMIF(pedag!N$6:N$1134,D100,pedag!R$6:R$1134)+SUMIF(pedag!N$6:N$1134,D100,pedag!S$6:S$1134)+SUMIF(pedag!N$6:N$1134,D100,pedag!T$6:T$1134)+SUMIF(pedag!N$6:N$1134,D100,pedag!U$6:U$1134)+SUMIF(pedag!N$6:N$1134,D100,pedag!Y$6:Y$1134)+SUMIF(pedag!N$6:N$1134,D100,pedag!V$6:V$1134)+SUMIF(pedag!N$6:N$1134,D100,pedag!Z$6:Z$1134)+SUMIF(pedag!N$6:N$1134,D100,pedag!W$6:W$1134)+SUMIF(pedag!N$6:N$1134,D100,pedag!X$6:X$1134)</f>
        <v>0</v>
      </c>
      <c r="F100" s="386">
        <f>SUMIF(pedag!$N$6:$N$1134,D100,pedag!$AG$6:$AG$1134)</f>
        <v>0</v>
      </c>
    </row>
    <row r="101" spans="2:6" ht="14.25">
      <c r="B101" s="311">
        <v>96</v>
      </c>
      <c r="C101" s="765" t="str">
        <f>słownik!A98</f>
        <v>Wychowanie fizyczne</v>
      </c>
      <c r="D101" s="474" t="str">
        <f>słownik!B98</f>
        <v>wychowanie fizyczne</v>
      </c>
      <c r="E101" s="633">
        <f>SUMIF(pedag!N$6:N$1134,D101,pedag!R$6:R$1134)+SUMIF(pedag!N$6:N$1134,D101,pedag!S$6:S$1134)+SUMIF(pedag!N$6:N$1134,D101,pedag!T$6:T$1134)+SUMIF(pedag!N$6:N$1134,D101,pedag!U$6:U$1134)+SUMIF(pedag!N$6:N$1134,D101,pedag!Y$6:Y$1134)+SUMIF(pedag!N$6:N$1134,D101,pedag!V$6:V$1134)+SUMIF(pedag!N$6:N$1134,D101,pedag!Z$6:Z$1134)+SUMIF(pedag!N$6:N$1134,D101,pedag!W$6:W$1134)+SUMIF(pedag!N$6:N$1134,D101,pedag!X$6:X$1134)</f>
        <v>0</v>
      </c>
      <c r="F101" s="386">
        <f>SUMIF(pedag!$N$6:$N$1134,D101,pedag!$AG$6:$AG$1134)</f>
        <v>0</v>
      </c>
    </row>
    <row r="102" spans="2:6" ht="14.25">
      <c r="B102" s="311">
        <v>97</v>
      </c>
      <c r="C102" s="765" t="str">
        <f>słownik!A99</f>
        <v>Zajęcia artystyczne</v>
      </c>
      <c r="D102" s="474" t="str">
        <f>słownik!B99</f>
        <v xml:space="preserve">zajęcia artystyczne </v>
      </c>
      <c r="E102" s="633">
        <f>SUMIF(pedag!N$6:N$1134,D102,pedag!R$6:R$1134)+SUMIF(pedag!N$6:N$1134,D102,pedag!S$6:S$1134)+SUMIF(pedag!N$6:N$1134,D102,pedag!T$6:T$1134)+SUMIF(pedag!N$6:N$1134,D102,pedag!U$6:U$1134)+SUMIF(pedag!N$6:N$1134,D102,pedag!Y$6:Y$1134)+SUMIF(pedag!N$6:N$1134,D102,pedag!V$6:V$1134)+SUMIF(pedag!N$6:N$1134,D102,pedag!Z$6:Z$1134)+SUMIF(pedag!N$6:N$1134,D102,pedag!W$6:W$1134)+SUMIF(pedag!N$6:N$1134,D102,pedag!X$6:X$1134)</f>
        <v>0</v>
      </c>
      <c r="F102" s="386">
        <f>SUMIF(pedag!$N$6:$N$1134,D102,pedag!$AG$6:$AG$1134)</f>
        <v>0</v>
      </c>
    </row>
    <row r="103" spans="2:6" ht="14.25">
      <c r="B103" s="311">
        <v>98</v>
      </c>
      <c r="C103" s="765" t="str">
        <f>słownik!A100</f>
        <v>Zajęcia fakult. wyrównawcze</v>
      </c>
      <c r="D103" s="474" t="str">
        <f>słownik!B100</f>
        <v>fakult./wyrówn.</v>
      </c>
      <c r="E103" s="633">
        <f>SUMIF(pedag!N$6:N$1134,D103,pedag!R$6:R$1134)+SUMIF(pedag!N$6:N$1134,D103,pedag!S$6:S$1134)+SUMIF(pedag!N$6:N$1134,D103,pedag!T$6:T$1134)+SUMIF(pedag!N$6:N$1134,D103,pedag!U$6:U$1134)+SUMIF(pedag!N$6:N$1134,D103,pedag!Y$6:Y$1134)+SUMIF(pedag!N$6:N$1134,D103,pedag!V$6:V$1134)+SUMIF(pedag!N$6:N$1134,D103,pedag!Z$6:Z$1134)+SUMIF(pedag!N$6:N$1134,D103,pedag!W$6:W$1134)+SUMIF(pedag!N$6:N$1134,D103,pedag!X$6:X$1134)</f>
        <v>0</v>
      </c>
      <c r="F103" s="386">
        <f>SUMIF(pedag!$N$6:$N$1134,D103,pedag!$AG$6:$AG$1134)</f>
        <v>0</v>
      </c>
    </row>
    <row r="104" spans="2:6" ht="14.25">
      <c r="B104" s="311">
        <v>99</v>
      </c>
      <c r="C104" s="765" t="str">
        <f>słownik!A101</f>
        <v>Zajęcia indywidualne</v>
      </c>
      <c r="D104" s="474" t="str">
        <f>słownik!B101</f>
        <v>zajęcia indywidywidualne</v>
      </c>
      <c r="E104" s="633">
        <f>SUMIF(pedag!N$6:N$1134,D104,pedag!R$6:R$1134)+SUMIF(pedag!N$6:N$1134,D104,pedag!S$6:S$1134)+SUMIF(pedag!N$6:N$1134,D104,pedag!T$6:T$1134)+SUMIF(pedag!N$6:N$1134,D104,pedag!U$6:U$1134)+SUMIF(pedag!N$6:N$1134,D104,pedag!Y$6:Y$1134)+SUMIF(pedag!N$6:N$1134,D104,pedag!V$6:V$1134)+SUMIF(pedag!N$6:N$1134,D104,pedag!Z$6:Z$1134)+SUMIF(pedag!N$6:N$1134,D104,pedag!W$6:W$1134)+SUMIF(pedag!N$6:N$1134,D104,pedag!X$6:X$1134)</f>
        <v>0</v>
      </c>
      <c r="F104" s="386">
        <f>SUMIF(pedag!$N$6:$N$1134,D104,pedag!$AG$6:$AG$1134)</f>
        <v>0</v>
      </c>
    </row>
    <row r="105" spans="2:6" ht="14.25">
      <c r="B105" s="311">
        <v>100</v>
      </c>
      <c r="C105" s="765" t="str">
        <f>słownik!A102</f>
        <v>Zajęcia komputerowe</v>
      </c>
      <c r="D105" s="474" t="str">
        <f>słownik!B102</f>
        <v>zajęcia komputerowe</v>
      </c>
      <c r="E105" s="633">
        <f>SUMIF(pedag!N$6:N$1134,D105,pedag!R$6:R$1134)+SUMIF(pedag!N$6:N$1134,D105,pedag!S$6:S$1134)+SUMIF(pedag!N$6:N$1134,D105,pedag!T$6:T$1134)+SUMIF(pedag!N$6:N$1134,D105,pedag!U$6:U$1134)+SUMIF(pedag!N$6:N$1134,D105,pedag!Y$6:Y$1134)+SUMIF(pedag!N$6:N$1134,D105,pedag!V$6:V$1134)+SUMIF(pedag!N$6:N$1134,D105,pedag!Z$6:Z$1134)+SUMIF(pedag!N$6:N$1134,D105,pedag!W$6:W$1134)+SUMIF(pedag!N$6:N$1134,D105,pedag!X$6:X$1134)</f>
        <v>0</v>
      </c>
      <c r="F105" s="386">
        <f>SUMIF(pedag!$N$6:$N$1134,D105,pedag!$AG$6:$AG$1134)</f>
        <v>0</v>
      </c>
    </row>
    <row r="106" spans="2:6" ht="14.25">
      <c r="B106" s="311">
        <v>101</v>
      </c>
      <c r="C106" s="765" t="str">
        <f>słownik!A103</f>
        <v>Zajęcia techniczne</v>
      </c>
      <c r="D106" s="474" t="str">
        <f>słownik!B103</f>
        <v>zajęcia techniczne</v>
      </c>
      <c r="E106" s="633">
        <f>SUMIF(pedag!N$6:N$1134,D106,pedag!R$6:R$1134)+SUMIF(pedag!N$6:N$1134,D106,pedag!S$6:S$1134)+SUMIF(pedag!N$6:N$1134,D106,pedag!T$6:T$1134)+SUMIF(pedag!N$6:N$1134,D106,pedag!U$6:U$1134)+SUMIF(pedag!N$6:N$1134,D106,pedag!Y$6:Y$1134)+SUMIF(pedag!N$6:N$1134,D106,pedag!V$6:V$1134)+SUMIF(pedag!N$6:N$1134,D106,pedag!Z$6:Z$1134)+SUMIF(pedag!N$6:N$1134,D106,pedag!W$6:W$1134)+SUMIF(pedag!N$6:N$1134,D106,pedag!X$6:X$1134)</f>
        <v>0</v>
      </c>
      <c r="F106" s="386">
        <f>SUMIF(pedag!$N$6:$N$1134,D106,pedag!$AG$6:$AG$1134)</f>
        <v>0</v>
      </c>
    </row>
    <row r="107" spans="2:6" ht="14.25">
      <c r="B107" s="311">
        <v>102</v>
      </c>
      <c r="C107" s="765" t="str">
        <f>słownik!A104</f>
        <v>Zajęcia z akompaniatorem</v>
      </c>
      <c r="D107" s="474" t="str">
        <f>słownik!B104</f>
        <v>zajęcia z akompaniatorem</v>
      </c>
      <c r="E107" s="633">
        <f>SUMIF(pedag!N$6:N$1134,D107,pedag!R$6:R$1134)+SUMIF(pedag!N$6:N$1134,D107,pedag!S$6:S$1134)+SUMIF(pedag!N$6:N$1134,D107,pedag!T$6:T$1134)+SUMIF(pedag!N$6:N$1134,D107,pedag!U$6:U$1134)+SUMIF(pedag!N$6:N$1134,D107,pedag!Y$6:Y$1134)+SUMIF(pedag!N$6:N$1134,D107,pedag!V$6:V$1134)+SUMIF(pedag!N$6:N$1134,D107,pedag!Z$6:Z$1134)+SUMIF(pedag!N$6:N$1134,D107,pedag!W$6:W$1134)+SUMIF(pedag!N$6:N$1134,D107,pedag!X$6:X$1134)</f>
        <v>0</v>
      </c>
      <c r="F107" s="386">
        <f>SUMIF(pedag!$N$6:$N$1134,D107,pedag!$AG$6:$AG$1134)</f>
        <v>0</v>
      </c>
    </row>
    <row r="108" spans="2:6" ht="14.25">
      <c r="B108" s="311">
        <v>103</v>
      </c>
      <c r="C108" s="765" t="str">
        <f>słownik!A105</f>
        <v>Zajęcia z wychowawcą</v>
      </c>
      <c r="D108" s="474" t="str">
        <f>słownik!B105</f>
        <v>zajęcia z wychowawcą</v>
      </c>
      <c r="E108" s="633">
        <f>SUMIF(pedag!N$6:N$1134,D108,pedag!R$6:R$1134)+SUMIF(pedag!N$6:N$1134,D108,pedag!S$6:S$1134)+SUMIF(pedag!N$6:N$1134,D108,pedag!T$6:T$1134)+SUMIF(pedag!N$6:N$1134,D108,pedag!U$6:U$1134)+SUMIF(pedag!N$6:N$1134,D108,pedag!Y$6:Y$1134)+SUMIF(pedag!N$6:N$1134,D108,pedag!V$6:V$1134)+SUMIF(pedag!N$6:N$1134,D108,pedag!Z$6:Z$1134)+SUMIF(pedag!N$6:N$1134,D108,pedag!W$6:W$1134)+SUMIF(pedag!N$6:N$1134,D108,pedag!X$6:X$1134)</f>
        <v>0</v>
      </c>
      <c r="F108" s="386">
        <f>SUMIF(pedag!$N$6:$N$1134,D108,pedag!$AG$6:$AG$1134)</f>
        <v>0</v>
      </c>
    </row>
    <row r="109" spans="2:6" ht="14.25">
      <c r="B109" s="311">
        <v>104</v>
      </c>
      <c r="C109" s="765" t="str">
        <f>słownik!A106</f>
        <v>Zasady muzyki z elem. edycji nut</v>
      </c>
      <c r="D109" s="474" t="str">
        <f>słownik!B106</f>
        <v>zasady muz. elel.ed.nut</v>
      </c>
      <c r="E109" s="633">
        <f>SUMIF(pedag!N$6:N$1134,D109,pedag!R$6:R$1134)+SUMIF(pedag!N$6:N$1134,D109,pedag!S$6:S$1134)+SUMIF(pedag!N$6:N$1134,D109,pedag!T$6:T$1134)+SUMIF(pedag!N$6:N$1134,D109,pedag!U$6:U$1134)+SUMIF(pedag!N$6:N$1134,D109,pedag!Y$6:Y$1134)+SUMIF(pedag!N$6:N$1134,D109,pedag!V$6:V$1134)+SUMIF(pedag!N$6:N$1134,D109,pedag!Z$6:Z$1134)+SUMIF(pedag!N$6:N$1134,D109,pedag!W$6:W$1134)+SUMIF(pedag!N$6:N$1134,D109,pedag!X$6:X$1134)</f>
        <v>0</v>
      </c>
      <c r="F109" s="386">
        <f>SUMIF(pedag!$N$6:$N$1134,D109,pedag!$AG$6:$AG$1134)</f>
        <v>0</v>
      </c>
    </row>
    <row r="110" spans="2:6" ht="14.25">
      <c r="B110" s="311">
        <v>105</v>
      </c>
      <c r="C110" s="765" t="str">
        <f>słownik!A107</f>
        <v>Zespół instrumentalny</v>
      </c>
      <c r="D110" s="474" t="str">
        <f>słownik!B107</f>
        <v>zespół instrumentalny</v>
      </c>
      <c r="E110" s="633">
        <f>SUMIF(pedag!N$6:N$1134,D110,pedag!R$6:R$1134)+SUMIF(pedag!N$6:N$1134,D110,pedag!S$6:S$1134)+SUMIF(pedag!N$6:N$1134,D110,pedag!T$6:T$1134)+SUMIF(pedag!N$6:N$1134,D110,pedag!U$6:U$1134)+SUMIF(pedag!N$6:N$1134,D110,pedag!Y$6:Y$1134)+SUMIF(pedag!N$6:N$1134,D110,pedag!V$6:V$1134)+SUMIF(pedag!N$6:N$1134,D110,pedag!Z$6:Z$1134)+SUMIF(pedag!N$6:N$1134,D110,pedag!W$6:W$1134)+SUMIF(pedag!N$6:N$1134,D110,pedag!X$6:X$1134)</f>
        <v>0</v>
      </c>
      <c r="F110" s="386">
        <f>SUMIF(pedag!$N$6:$N$1134,D110,pedag!$AG$6:$AG$1134)</f>
        <v>0</v>
      </c>
    </row>
    <row r="111" spans="2:6" ht="14.25">
      <c r="B111" s="311">
        <v>106</v>
      </c>
      <c r="C111" s="765" t="str">
        <f>słownik!A108</f>
        <v>Zespół kameralny</v>
      </c>
      <c r="D111" s="474" t="str">
        <f>słownik!B108</f>
        <v>zespół kameralny</v>
      </c>
      <c r="E111" s="633">
        <f>SUMIF(pedag!N$6:N$1134,D111,pedag!R$6:R$1134)+SUMIF(pedag!N$6:N$1134,D111,pedag!S$6:S$1134)+SUMIF(pedag!N$6:N$1134,D111,pedag!T$6:T$1134)+SUMIF(pedag!N$6:N$1134,D111,pedag!U$6:U$1134)+SUMIF(pedag!N$6:N$1134,D111,pedag!Y$6:Y$1134)+SUMIF(pedag!N$6:N$1134,D111,pedag!V$6:V$1134)+SUMIF(pedag!N$6:N$1134,D111,pedag!Z$6:Z$1134)+SUMIF(pedag!N$6:N$1134,D111,pedag!W$6:W$1134)+SUMIF(pedag!N$6:N$1134,D111,pedag!X$6:X$1134)</f>
        <v>0</v>
      </c>
      <c r="F111" s="386">
        <f>SUMIF(pedag!$N$6:$N$1134,D111,pedag!$AG$6:$AG$1134)</f>
        <v>0</v>
      </c>
    </row>
    <row r="112" spans="2:6" ht="14.25">
      <c r="B112" s="311">
        <v>107</v>
      </c>
      <c r="C112" s="765" t="str">
        <f>słownik!A109</f>
        <v>Zespół muzyki rozrywkowej</v>
      </c>
      <c r="D112" s="474" t="str">
        <f>słownik!B109</f>
        <v>zespół muzyki rozywej</v>
      </c>
      <c r="E112" s="633">
        <f>SUMIF(pedag!N$6:N$1134,D112,pedag!R$6:R$1134)+SUMIF(pedag!N$6:N$1134,D112,pedag!S$6:S$1134)+SUMIF(pedag!N$6:N$1134,D112,pedag!T$6:T$1134)+SUMIF(pedag!N$6:N$1134,D112,pedag!U$6:U$1134)+SUMIF(pedag!N$6:N$1134,D112,pedag!Y$6:Y$1134)+SUMIF(pedag!N$6:N$1134,D112,pedag!V$6:V$1134)+SUMIF(pedag!N$6:N$1134,D112,pedag!Z$6:Z$1134)+SUMIF(pedag!N$6:N$1134,D112,pedag!W$6:W$1134)+SUMIF(pedag!N$6:N$1134,D112,pedag!X$6:X$1134)</f>
        <v>0</v>
      </c>
      <c r="F112" s="386">
        <f>SUMIF(pedag!$N$6:$N$1134,D112,pedag!$AG$6:$AG$1134)</f>
        <v>0</v>
      </c>
    </row>
    <row r="113" spans="2:6" ht="14.25">
      <c r="B113" s="311">
        <v>108</v>
      </c>
      <c r="C113" s="765" t="str">
        <f>słownik!A110</f>
        <v>Zespół wokalny</v>
      </c>
      <c r="D113" s="474" t="str">
        <f>słownik!B110</f>
        <v>zespół wokalny</v>
      </c>
      <c r="E113" s="633">
        <f>SUMIF(pedag!N$6:N$1134,D113,pedag!R$6:R$1134)+SUMIF(pedag!N$6:N$1134,D113,pedag!S$6:S$1134)+SUMIF(pedag!N$6:N$1134,D113,pedag!T$6:T$1134)+SUMIF(pedag!N$6:N$1134,D113,pedag!U$6:U$1134)+SUMIF(pedag!N$6:N$1134,D113,pedag!Y$6:Y$1134)+SUMIF(pedag!N$6:N$1134,D113,pedag!V$6:V$1134)+SUMIF(pedag!N$6:N$1134,D113,pedag!Z$6:Z$1134)+SUMIF(pedag!N$6:N$1134,D113,pedag!W$6:W$1134)+SUMIF(pedag!N$6:N$1134,D113,pedag!X$6:X$1134)</f>
        <v>0</v>
      </c>
      <c r="F113" s="386">
        <f>SUMIF(pedag!$N$6:$N$1134,D113,pedag!$AG$6:$AG$1134)</f>
        <v>0</v>
      </c>
    </row>
    <row r="114" spans="2:6" ht="14.25">
      <c r="B114" s="311">
        <v>109</v>
      </c>
      <c r="C114" s="765" t="str">
        <f>słownik!A111</f>
        <v>Zespół perkusyjny</v>
      </c>
      <c r="D114" s="474" t="str">
        <f>słownik!B111</f>
        <v>zespół perkusyjny</v>
      </c>
      <c r="E114" s="633">
        <f>SUMIF(pedag!N$6:N$1134,D114,pedag!R$6:R$1134)+SUMIF(pedag!N$6:N$1134,D114,pedag!S$6:S$1134)+SUMIF(pedag!N$6:N$1134,D114,pedag!T$6:T$1134)+SUMIF(pedag!N$6:N$1134,D114,pedag!U$6:U$1134)+SUMIF(pedag!N$6:N$1134,D114,pedag!Y$6:Y$1134)+SUMIF(pedag!N$6:N$1134,D114,pedag!V$6:V$1134)+SUMIF(pedag!N$6:N$1134,D114,pedag!Z$6:Z$1134)+SUMIF(pedag!N$6:N$1134,D114,pedag!W$6:W$1134)+SUMIF(pedag!N$6:N$1134,D114,pedag!X$6:X$1134)</f>
        <v>0</v>
      </c>
      <c r="F114" s="386">
        <f>SUMIF(pedag!$N$6:$N$1134,D114,pedag!$AG$6:$AG$1134)</f>
        <v>0</v>
      </c>
    </row>
    <row r="115" spans="2:6" ht="14.25">
      <c r="B115" s="311">
        <v>110</v>
      </c>
      <c r="C115" s="765" t="str">
        <f>słownik!A112</f>
        <v>Zespół jazzowy</v>
      </c>
      <c r="D115" s="474" t="str">
        <f>słownik!B112</f>
        <v>zespół jazzowy</v>
      </c>
      <c r="E115" s="633">
        <f>SUMIF(pedag!N$6:N$1134,D115,pedag!R$6:R$1134)+SUMIF(pedag!N$6:N$1134,D115,pedag!S$6:S$1134)+SUMIF(pedag!N$6:N$1134,D115,pedag!T$6:T$1134)+SUMIF(pedag!N$6:N$1134,D115,pedag!U$6:U$1134)+SUMIF(pedag!N$6:N$1134,D115,pedag!Y$6:Y$1134)+SUMIF(pedag!N$6:N$1134,D115,pedag!V$6:V$1134)+SUMIF(pedag!N$6:N$1134,D115,pedag!Z$6:Z$1134)+SUMIF(pedag!N$6:N$1134,D115,pedag!W$6:W$1134)+SUMIF(pedag!N$6:N$1134,D115,pedag!X$6:X$1134)</f>
        <v>0</v>
      </c>
      <c r="F115" s="386">
        <f>SUMIF(pedag!$N$6:$N$1134,D115,pedag!$AG$6:$AG$1134)</f>
        <v>0</v>
      </c>
    </row>
    <row r="116" spans="2:6" ht="14.25">
      <c r="B116" s="311">
        <v>111</v>
      </c>
      <c r="C116" s="765" t="str">
        <f>słownik!A113</f>
        <v>Zespół ludowy</v>
      </c>
      <c r="D116" s="474" t="str">
        <f>słownik!B113</f>
        <v>zespół ludowy</v>
      </c>
      <c r="E116" s="633">
        <f>SUMIF(pedag!N$6:N$1134,D116,pedag!R$6:R$1134)+SUMIF(pedag!N$6:N$1134,D116,pedag!S$6:S$1134)+SUMIF(pedag!N$6:N$1134,D116,pedag!T$6:T$1134)+SUMIF(pedag!N$6:N$1134,D116,pedag!U$6:U$1134)+SUMIF(pedag!N$6:N$1134,D116,pedag!Y$6:Y$1134)+SUMIF(pedag!N$6:N$1134,D116,pedag!V$6:V$1134)+SUMIF(pedag!N$6:N$1134,D116,pedag!Z$6:Z$1134)+SUMIF(pedag!N$6:N$1134,D116,pedag!W$6:W$1134)+SUMIF(pedag!N$6:N$1134,D116,pedag!X$6:X$1134)</f>
        <v>0</v>
      </c>
      <c r="F116" s="386">
        <f>SUMIF(pedag!$N$6:$N$1134,D116,pedag!$AG$6:$AG$1134)</f>
        <v>0</v>
      </c>
    </row>
    <row r="117" spans="2:6" ht="14.25">
      <c r="B117" s="311">
        <v>112</v>
      </c>
      <c r="C117" s="765" t="str">
        <f>słownik!A114</f>
        <v>Praca z akompaniatorem</v>
      </c>
      <c r="D117" s="474" t="str">
        <f>słownik!B114</f>
        <v>praca z akompan.</v>
      </c>
      <c r="E117" s="633">
        <f>SUMIF(pedag!N$6:N$1134,D117,pedag!R$6:R$1134)+SUMIF(pedag!N$6:N$1134,D117,pedag!S$6:S$1134)+SUMIF(pedag!N$6:N$1134,D117,pedag!T$6:T$1134)+SUMIF(pedag!N$6:N$1134,D117,pedag!U$6:U$1134)+SUMIF(pedag!N$6:N$1134,D117,pedag!Y$6:Y$1134)+SUMIF(pedag!N$6:N$1134,D117,pedag!V$6:V$1134)+SUMIF(pedag!N$6:N$1134,D117,pedag!Z$6:Z$1134)+SUMIF(pedag!N$6:N$1134,D117,pedag!W$6:W$1134)+SUMIF(pedag!N$6:N$1134,D117,pedag!X$6:X$1134)</f>
        <v>0</v>
      </c>
      <c r="F117" s="386">
        <f>SUMIF(pedag!$N$6:$N$1134,D117,pedag!$AG$6:$AG$1134)</f>
        <v>0</v>
      </c>
    </row>
    <row r="118" spans="2:6" ht="14.25">
      <c r="B118" s="311">
        <v>113</v>
      </c>
      <c r="C118" s="765">
        <f>słownik!A115</f>
        <v>0</v>
      </c>
      <c r="D118" s="474">
        <f>słownik!B115</f>
        <v>0</v>
      </c>
      <c r="E118" s="633">
        <f>SUMIF(pedag!N$6:N$1134,D118,pedag!R$6:R$1134)+SUMIF(pedag!N$6:N$1134,D118,pedag!S$6:S$1134)+SUMIF(pedag!N$6:N$1134,D118,pedag!T$6:T$1134)+SUMIF(pedag!N$6:N$1134,D118,pedag!U$6:U$1134)+SUMIF(pedag!N$6:N$1134,D118,pedag!Y$6:Y$1134)+SUMIF(pedag!N$6:N$1134,D118,pedag!V$6:V$1134)+SUMIF(pedag!N$6:N$1134,D118,pedag!Z$6:Z$1134)+SUMIF(pedag!N$6:N$1134,D118,pedag!W$6:W$1134)+SUMIF(pedag!N$6:N$1134,D118,pedag!X$6:X$1134)</f>
        <v>0</v>
      </c>
      <c r="F118" s="386">
        <f>SUMIF(pedag!$N$6:$N$1134,D118,pedag!$AG$6:$AG$1134)</f>
        <v>0</v>
      </c>
    </row>
    <row r="119" spans="2:6" ht="14.25">
      <c r="B119" s="311">
        <v>114</v>
      </c>
      <c r="C119" s="765">
        <f>słownik!A116</f>
        <v>0</v>
      </c>
      <c r="D119" s="474">
        <f>słownik!B116</f>
        <v>0</v>
      </c>
      <c r="E119" s="633">
        <f>SUMIF(pedag!N$6:N$1134,D119,pedag!R$6:R$1134)+SUMIF(pedag!N$6:N$1134,D119,pedag!S$6:S$1134)+SUMIF(pedag!N$6:N$1134,D119,pedag!T$6:T$1134)+SUMIF(pedag!N$6:N$1134,D119,pedag!U$6:U$1134)+SUMIF(pedag!N$6:N$1134,D119,pedag!Y$6:Y$1134)+SUMIF(pedag!N$6:N$1134,D119,pedag!V$6:V$1134)+SUMIF(pedag!N$6:N$1134,D119,pedag!Z$6:Z$1134)+SUMIF(pedag!N$6:N$1134,D119,pedag!W$6:W$1134)+SUMIF(pedag!N$6:N$1134,D119,pedag!X$6:X$1134)</f>
        <v>0</v>
      </c>
      <c r="F119" s="386">
        <f>SUMIF(pedag!$N$6:$N$1134,D119,pedag!$AG$6:$AG$1134)</f>
        <v>0</v>
      </c>
    </row>
    <row r="120" spans="2:6" ht="14.25">
      <c r="B120" s="311">
        <v>115</v>
      </c>
      <c r="C120" s="765">
        <f>słownik!A117</f>
        <v>0</v>
      </c>
      <c r="D120" s="474">
        <f>słownik!B117</f>
        <v>0</v>
      </c>
      <c r="E120" s="633">
        <f>SUMIF(pedag!N$6:N$1134,D120,pedag!R$6:R$1134)+SUMIF(pedag!N$6:N$1134,D120,pedag!S$6:S$1134)+SUMIF(pedag!N$6:N$1134,D120,pedag!T$6:T$1134)+SUMIF(pedag!N$6:N$1134,D120,pedag!U$6:U$1134)+SUMIF(pedag!N$6:N$1134,D120,pedag!Y$6:Y$1134)+SUMIF(pedag!N$6:N$1134,D120,pedag!V$6:V$1134)+SUMIF(pedag!N$6:N$1134,D120,pedag!Z$6:Z$1134)+SUMIF(pedag!N$6:N$1134,D120,pedag!W$6:W$1134)+SUMIF(pedag!N$6:N$1134,D120,pedag!X$6:X$1134)</f>
        <v>0</v>
      </c>
      <c r="F120" s="386">
        <f>SUMIF(pedag!$N$6:$N$1134,D120,pedag!$AG$6:$AG$1134)</f>
        <v>0</v>
      </c>
    </row>
    <row r="121" spans="2:6" ht="14.25">
      <c r="B121" s="311">
        <v>116</v>
      </c>
      <c r="C121" s="765" t="str">
        <f>słownik!A118</f>
        <v>Instrument główny-jazzowy</v>
      </c>
      <c r="D121" s="474" t="str">
        <f>słownik!B118</f>
        <v>instrument główny-jazzowy</v>
      </c>
      <c r="E121" s="633">
        <f>SUMIF(pedag!N$6:N$1134,D121,pedag!R$6:R$1134)+SUMIF(pedag!N$6:N$1134,D121,pedag!S$6:S$1134)+SUMIF(pedag!N$6:N$1134,D121,pedag!T$6:T$1134)+SUMIF(pedag!N$6:N$1134,D121,pedag!U$6:U$1134)+SUMIF(pedag!N$6:N$1134,D121,pedag!Y$6:Y$1134)+SUMIF(pedag!N$6:N$1134,D121,pedag!V$6:V$1134)+SUMIF(pedag!N$6:N$1134,D121,pedag!Z$6:Z$1134)+SUMIF(pedag!N$6:N$1134,D121,pedag!W$6:W$1134)+SUMIF(pedag!N$6:N$1134,D121,pedag!X$6:X$1134)</f>
        <v>0</v>
      </c>
      <c r="F121" s="386">
        <f>SUMIF(pedag!$N$6:$N$1134,D121,pedag!$AG$6:$AG$1134)</f>
        <v>0</v>
      </c>
    </row>
    <row r="122" spans="2:6" ht="14.25">
      <c r="B122" s="311">
        <v>117</v>
      </c>
      <c r="C122" s="765">
        <f>słownik!A119</f>
        <v>0</v>
      </c>
      <c r="D122" s="474">
        <f>słownik!B119</f>
        <v>0</v>
      </c>
      <c r="E122" s="633">
        <f>SUMIF(pedag!N$6:N$1134,D122,pedag!R$6:R$1134)+SUMIF(pedag!N$6:N$1134,D122,pedag!S$6:S$1134)+SUMIF(pedag!N$6:N$1134,D122,pedag!T$6:T$1134)+SUMIF(pedag!N$6:N$1134,D122,pedag!U$6:U$1134)+SUMIF(pedag!N$6:N$1134,D122,pedag!Y$6:Y$1134)+SUMIF(pedag!N$6:N$1134,D122,pedag!V$6:V$1134)+SUMIF(pedag!N$6:N$1134,D122,pedag!Z$6:Z$1134)+SUMIF(pedag!N$6:N$1134,D122,pedag!W$6:W$1134)+SUMIF(pedag!N$6:N$1134,D122,pedag!X$6:X$1134)</f>
        <v>0</v>
      </c>
      <c r="F122" s="386">
        <f>SUMIF(pedag!$N$6:$N$1134,D122,pedag!$AG$6:$AG$1134)</f>
        <v>0</v>
      </c>
    </row>
    <row r="123" spans="2:6" ht="14.25">
      <c r="B123" s="311">
        <v>118</v>
      </c>
      <c r="C123" s="765">
        <f>słownik!A120</f>
        <v>0</v>
      </c>
      <c r="D123" s="474">
        <f>słownik!B120</f>
        <v>0</v>
      </c>
      <c r="E123" s="633">
        <f>SUMIF(pedag!N$6:N$1134,D123,pedag!R$6:R$1134)+SUMIF(pedag!N$6:N$1134,D123,pedag!S$6:S$1134)+SUMIF(pedag!N$6:N$1134,D123,pedag!T$6:T$1134)+SUMIF(pedag!N$6:N$1134,D123,pedag!U$6:U$1134)+SUMIF(pedag!N$6:N$1134,D123,pedag!Y$6:Y$1134)+SUMIF(pedag!N$6:N$1134,D123,pedag!V$6:V$1134)+SUMIF(pedag!N$6:N$1134,D123,pedag!Z$6:Z$1134)+SUMIF(pedag!N$6:N$1134,D123,pedag!W$6:W$1134)+SUMIF(pedag!N$6:N$1134,D123,pedag!X$6:X$1134)</f>
        <v>0</v>
      </c>
      <c r="F123" s="386">
        <f>SUMIF(pedag!$N$6:$N$1134,D123,pedag!$AG$6:$AG$1134)</f>
        <v>0</v>
      </c>
    </row>
    <row r="124" spans="2:6" ht="14.25">
      <c r="B124" s="311">
        <v>119</v>
      </c>
      <c r="C124" s="765">
        <f>słownik!A121</f>
        <v>0</v>
      </c>
      <c r="D124" s="474">
        <f>słownik!B121</f>
        <v>0</v>
      </c>
      <c r="E124" s="633">
        <f>SUMIF(pedag!N$6:N$1134,D124,pedag!R$6:R$1134)+SUMIF(pedag!N$6:N$1134,D124,pedag!S$6:S$1134)+SUMIF(pedag!N$6:N$1134,D124,pedag!T$6:T$1134)+SUMIF(pedag!N$6:N$1134,D124,pedag!U$6:U$1134)+SUMIF(pedag!N$6:N$1134,D124,pedag!Y$6:Y$1134)+SUMIF(pedag!N$6:N$1134,D124,pedag!V$6:V$1134)+SUMIF(pedag!N$6:N$1134,D124,pedag!Z$6:Z$1134)+SUMIF(pedag!N$6:N$1134,D124,pedag!W$6:W$1134)+SUMIF(pedag!N$6:N$1134,D124,pedag!X$6:X$1134)</f>
        <v>0</v>
      </c>
      <c r="F124" s="386">
        <f>SUMIF(pedag!$N$6:$N$1134,D124,pedag!$AG$6:$AG$1134)</f>
        <v>0</v>
      </c>
    </row>
    <row r="125" spans="2:6" ht="14.25">
      <c r="B125" s="311">
        <v>120</v>
      </c>
      <c r="C125" s="765">
        <f>słownik!A122</f>
        <v>0</v>
      </c>
      <c r="D125" s="474">
        <f>słownik!B122</f>
        <v>0</v>
      </c>
      <c r="E125" s="633">
        <f>SUMIF(pedag!N$6:N$1134,D125,pedag!R$6:R$1134)+SUMIF(pedag!N$6:N$1134,D125,pedag!S$6:S$1134)+SUMIF(pedag!N$6:N$1134,D125,pedag!T$6:T$1134)+SUMIF(pedag!N$6:N$1134,D125,pedag!U$6:U$1134)+SUMIF(pedag!N$6:N$1134,D125,pedag!Y$6:Y$1134)+SUMIF(pedag!N$6:N$1134,D125,pedag!V$6:V$1134)+SUMIF(pedag!N$6:N$1134,D125,pedag!Z$6:Z$1134)+SUMIF(pedag!N$6:N$1134,D125,pedag!W$6:W$1134)+SUMIF(pedag!N$6:N$1134,D125,pedag!X$6:X$1134)</f>
        <v>0</v>
      </c>
      <c r="F125" s="386">
        <f>SUMIF(pedag!$N$6:$N$1134,D125,pedag!$AG$6:$AG$1134)</f>
        <v>0</v>
      </c>
    </row>
    <row r="126" spans="2:6" ht="14.25">
      <c r="B126" s="311">
        <v>121</v>
      </c>
      <c r="C126" s="765">
        <f>słownik!A123</f>
        <v>0</v>
      </c>
      <c r="D126" s="474">
        <f>słownik!B123</f>
        <v>0</v>
      </c>
      <c r="E126" s="633">
        <f>SUMIF(pedag!N$6:N$1134,D126,pedag!R$6:R$1134)+SUMIF(pedag!N$6:N$1134,D126,pedag!S$6:S$1134)+SUMIF(pedag!N$6:N$1134,D126,pedag!T$6:T$1134)+SUMIF(pedag!N$6:N$1134,D126,pedag!U$6:U$1134)+SUMIF(pedag!N$6:N$1134,D126,pedag!Y$6:Y$1134)+SUMIF(pedag!N$6:N$1134,D126,pedag!V$6:V$1134)+SUMIF(pedag!N$6:N$1134,D126,pedag!Z$6:Z$1134)+SUMIF(pedag!N$6:N$1134,D126,pedag!W$6:W$1134)+SUMIF(pedag!N$6:N$1134,D126,pedag!X$6:X$1134)</f>
        <v>0</v>
      </c>
      <c r="F126" s="386">
        <f>SUMIF(pedag!$N$6:$N$1134,D126,pedag!$AG$6:$AG$1134)</f>
        <v>0</v>
      </c>
    </row>
    <row r="127" spans="2:6" ht="14.25">
      <c r="B127" s="311">
        <v>122</v>
      </c>
      <c r="C127" s="765">
        <f>słownik!A124</f>
        <v>0</v>
      </c>
      <c r="D127" s="474">
        <f>słownik!B124</f>
        <v>0</v>
      </c>
      <c r="E127" s="633">
        <f>SUMIF(pedag!N$6:N$1134,D127,pedag!R$6:R$1134)+SUMIF(pedag!N$6:N$1134,D127,pedag!S$6:S$1134)+SUMIF(pedag!N$6:N$1134,D127,pedag!T$6:T$1134)+SUMIF(pedag!N$6:N$1134,D127,pedag!U$6:U$1134)+SUMIF(pedag!N$6:N$1134,D127,pedag!Y$6:Y$1134)+SUMIF(pedag!N$6:N$1134,D127,pedag!V$6:V$1134)+SUMIF(pedag!N$6:N$1134,D127,pedag!Z$6:Z$1134)+SUMIF(pedag!N$6:N$1134,D127,pedag!W$6:W$1134)+SUMIF(pedag!N$6:N$1134,D127,pedag!X$6:X$1134)</f>
        <v>0</v>
      </c>
      <c r="F127" s="386">
        <f>SUMIF(pedag!$N$6:$N$1134,D127,pedag!$AG$6:$AG$1134)</f>
        <v>0</v>
      </c>
    </row>
    <row r="128" spans="2:6" ht="14.25">
      <c r="B128" s="311">
        <v>123</v>
      </c>
      <c r="C128" s="765">
        <f>słownik!A125</f>
        <v>0</v>
      </c>
      <c r="D128" s="474">
        <f>słownik!B125</f>
        <v>0</v>
      </c>
      <c r="E128" s="633">
        <f>SUMIF(pedag!N$6:N$1134,D128,pedag!R$6:R$1134)+SUMIF(pedag!N$6:N$1134,D128,pedag!S$6:S$1134)+SUMIF(pedag!N$6:N$1134,D128,pedag!T$6:T$1134)+SUMIF(pedag!N$6:N$1134,D128,pedag!U$6:U$1134)+SUMIF(pedag!N$6:N$1134,D128,pedag!Y$6:Y$1134)+SUMIF(pedag!N$6:N$1134,D128,pedag!V$6:V$1134)+SUMIF(pedag!N$6:N$1134,D128,pedag!Z$6:Z$1134)+SUMIF(pedag!N$6:N$1134,D128,pedag!W$6:W$1134)+SUMIF(pedag!N$6:N$1134,D128,pedag!X$6:X$1134)</f>
        <v>0</v>
      </c>
      <c r="F128" s="386">
        <f>SUMIF(pedag!$N$6:$N$1134,D128,pedag!$AG$6:$AG$1134)</f>
        <v>0</v>
      </c>
    </row>
    <row r="129" spans="2:6" ht="14.25">
      <c r="B129" s="311">
        <v>124</v>
      </c>
      <c r="C129" s="765">
        <f>słownik!A126</f>
        <v>0</v>
      </c>
      <c r="D129" s="474">
        <f>słownik!B126</f>
        <v>0</v>
      </c>
      <c r="E129" s="633">
        <f>SUMIF(pedag!N$6:N$1134,D129,pedag!R$6:R$1134)+SUMIF(pedag!N$6:N$1134,D129,pedag!S$6:S$1134)+SUMIF(pedag!N$6:N$1134,D129,pedag!T$6:T$1134)+SUMIF(pedag!N$6:N$1134,D129,pedag!U$6:U$1134)+SUMIF(pedag!N$6:N$1134,D129,pedag!Y$6:Y$1134)+SUMIF(pedag!N$6:N$1134,D129,pedag!V$6:V$1134)+SUMIF(pedag!N$6:N$1134,D129,pedag!Z$6:Z$1134)+SUMIF(pedag!N$6:N$1134,D129,pedag!W$6:W$1134)+SUMIF(pedag!N$6:N$1134,D129,pedag!X$6:X$1134)</f>
        <v>0</v>
      </c>
      <c r="F129" s="386">
        <f>SUMIF(pedag!$N$6:$N$1134,D129,pedag!$AG$6:$AG$1134)</f>
        <v>0</v>
      </c>
    </row>
    <row r="130" spans="2:6" ht="14.25">
      <c r="B130" s="311">
        <v>125</v>
      </c>
      <c r="C130" s="765">
        <f>słownik!A127</f>
        <v>0</v>
      </c>
      <c r="D130" s="474">
        <f>słownik!B127</f>
        <v>0</v>
      </c>
      <c r="E130" s="633">
        <f>SUMIF(pedag!N$6:N$1134,D130,pedag!R$6:R$1134)+SUMIF(pedag!N$6:N$1134,D130,pedag!S$6:S$1134)+SUMIF(pedag!N$6:N$1134,D130,pedag!T$6:T$1134)+SUMIF(pedag!N$6:N$1134,D130,pedag!U$6:U$1134)+SUMIF(pedag!N$6:N$1134,D130,pedag!Y$6:Y$1134)+SUMIF(pedag!N$6:N$1134,D130,pedag!V$6:V$1134)+SUMIF(pedag!N$6:N$1134,D130,pedag!Z$6:Z$1134)+SUMIF(pedag!N$6:N$1134,D130,pedag!W$6:W$1134)+SUMIF(pedag!N$6:N$1134,D130,pedag!X$6:X$1134)</f>
        <v>0</v>
      </c>
      <c r="F130" s="386">
        <f>SUMIF(pedag!$N$6:$N$1134,D130,pedag!$AG$6:$AG$1134)</f>
        <v>0</v>
      </c>
    </row>
    <row r="131" spans="2:6" ht="14.25">
      <c r="B131" s="311">
        <v>126</v>
      </c>
      <c r="C131" s="765">
        <f>słownik!A128</f>
        <v>0</v>
      </c>
      <c r="D131" s="474">
        <f>słownik!B128</f>
        <v>0</v>
      </c>
      <c r="E131" s="633">
        <f>SUMIF(pedag!N$6:N$1134,D131,pedag!R$6:R$1134)+SUMIF(pedag!N$6:N$1134,D131,pedag!S$6:S$1134)+SUMIF(pedag!N$6:N$1134,D131,pedag!T$6:T$1134)+SUMIF(pedag!N$6:N$1134,D131,pedag!U$6:U$1134)+SUMIF(pedag!N$6:N$1134,D131,pedag!Y$6:Y$1134)+SUMIF(pedag!N$6:N$1134,D131,pedag!V$6:V$1134)+SUMIF(pedag!N$6:N$1134,D131,pedag!Z$6:Z$1134)+SUMIF(pedag!N$6:N$1134,D131,pedag!W$6:W$1134)+SUMIF(pedag!N$6:N$1134,D131,pedag!X$6:X$1134)</f>
        <v>0</v>
      </c>
      <c r="F131" s="386">
        <f>SUMIF(pedag!$N$6:$N$1134,D131,pedag!$AG$6:$AG$1134)</f>
        <v>0</v>
      </c>
    </row>
    <row r="132" spans="2:6" ht="14.25">
      <c r="B132" s="311">
        <v>127</v>
      </c>
      <c r="C132" s="765">
        <f>słownik!A129</f>
        <v>0</v>
      </c>
      <c r="D132" s="474">
        <f>słownik!B129</f>
        <v>0</v>
      </c>
      <c r="E132" s="633">
        <f>SUMIF(pedag!N$6:N$1134,D132,pedag!R$6:R$1134)+SUMIF(pedag!N$6:N$1134,D132,pedag!S$6:S$1134)+SUMIF(pedag!N$6:N$1134,D132,pedag!T$6:T$1134)+SUMIF(pedag!N$6:N$1134,D132,pedag!U$6:U$1134)+SUMIF(pedag!N$6:N$1134,D132,pedag!Y$6:Y$1134)+SUMIF(pedag!N$6:N$1134,D132,pedag!V$6:V$1134)+SUMIF(pedag!N$6:N$1134,D132,pedag!Z$6:Z$1134)+SUMIF(pedag!N$6:N$1134,D132,pedag!W$6:W$1134)+SUMIF(pedag!N$6:N$1134,D132,pedag!X$6:X$1134)</f>
        <v>0</v>
      </c>
      <c r="F132" s="386">
        <f>SUMIF(pedag!$N$6:$N$1134,D132,pedag!$AG$6:$AG$1134)</f>
        <v>0</v>
      </c>
    </row>
    <row r="133" spans="2:6" ht="14.25">
      <c r="B133" s="311">
        <v>128</v>
      </c>
      <c r="C133" s="765">
        <f>słownik!A130</f>
        <v>0</v>
      </c>
      <c r="D133" s="474">
        <f>słownik!B130</f>
        <v>0</v>
      </c>
      <c r="E133" s="633">
        <f>SUMIF(pedag!N$6:N$1134,D133,pedag!R$6:R$1134)+SUMIF(pedag!N$6:N$1134,D133,pedag!S$6:S$1134)+SUMIF(pedag!N$6:N$1134,D133,pedag!T$6:T$1134)+SUMIF(pedag!N$6:N$1134,D133,pedag!U$6:U$1134)+SUMIF(pedag!N$6:N$1134,D133,pedag!Y$6:Y$1134)+SUMIF(pedag!N$6:N$1134,D133,pedag!V$6:V$1134)+SUMIF(pedag!N$6:N$1134,D133,pedag!Z$6:Z$1134)+SUMIF(pedag!N$6:N$1134,D133,pedag!W$6:W$1134)+SUMIF(pedag!N$6:N$1134,D133,pedag!X$6:X$1134)</f>
        <v>0</v>
      </c>
      <c r="F133" s="386">
        <f>SUMIF(pedag!$N$6:$N$1134,D133,pedag!$AG$6:$AG$1134)</f>
        <v>0</v>
      </c>
    </row>
    <row r="134" spans="2:6" ht="14.25">
      <c r="B134" s="311">
        <v>129</v>
      </c>
      <c r="C134" s="765">
        <f>słownik!A131</f>
        <v>0</v>
      </c>
      <c r="D134" s="474">
        <f>słownik!B131</f>
        <v>0</v>
      </c>
      <c r="E134" s="633">
        <f>SUMIF(pedag!N$6:N$1134,D134,pedag!R$6:R$1134)+SUMIF(pedag!N$6:N$1134,D134,pedag!S$6:S$1134)+SUMIF(pedag!N$6:N$1134,D134,pedag!T$6:T$1134)+SUMIF(pedag!N$6:N$1134,D134,pedag!U$6:U$1134)+SUMIF(pedag!N$6:N$1134,D134,pedag!Y$6:Y$1134)+SUMIF(pedag!N$6:N$1134,D134,pedag!V$6:V$1134)+SUMIF(pedag!N$6:N$1134,D134,pedag!Z$6:Z$1134)+SUMIF(pedag!N$6:N$1134,D134,pedag!W$6:W$1134)+SUMIF(pedag!N$6:N$1134,D134,pedag!X$6:X$1134)</f>
        <v>0</v>
      </c>
      <c r="F134" s="386">
        <f>SUMIF(pedag!$N$6:$N$1134,D134,pedag!$AG$6:$AG$1134)</f>
        <v>0</v>
      </c>
    </row>
    <row r="135" spans="2:6" ht="14.25">
      <c r="B135" s="311">
        <v>130</v>
      </c>
      <c r="C135" s="765">
        <f>słownik!A132</f>
        <v>0</v>
      </c>
      <c r="D135" s="474">
        <f>słownik!B132</f>
        <v>0</v>
      </c>
      <c r="E135" s="633">
        <f>SUMIF(pedag!N$6:N$1134,D135,pedag!R$6:R$1134)+SUMIF(pedag!N$6:N$1134,D135,pedag!S$6:S$1134)+SUMIF(pedag!N$6:N$1134,D135,pedag!T$6:T$1134)+SUMIF(pedag!N$6:N$1134,D135,pedag!U$6:U$1134)+SUMIF(pedag!N$6:N$1134,D135,pedag!Y$6:Y$1134)+SUMIF(pedag!N$6:N$1134,D135,pedag!V$6:V$1134)+SUMIF(pedag!N$6:N$1134,D135,pedag!Z$6:Z$1134)+SUMIF(pedag!N$6:N$1134,D135,pedag!W$6:W$1134)+SUMIF(pedag!N$6:N$1134,D135,pedag!X$6:X$1134)</f>
        <v>0</v>
      </c>
      <c r="F135" s="386">
        <f>SUMIF(pedag!$N$6:$N$1134,D135,pedag!$AG$6:$AG$1134)</f>
        <v>0</v>
      </c>
    </row>
    <row r="136" spans="2:6" ht="14.25">
      <c r="B136" s="311">
        <v>131</v>
      </c>
      <c r="C136" s="765">
        <f>słownik!A133</f>
        <v>0</v>
      </c>
      <c r="D136" s="474">
        <f>słownik!B133</f>
        <v>0</v>
      </c>
      <c r="E136" s="633">
        <f>SUMIF(pedag!N$6:N$1134,D136,pedag!R$6:R$1134)+SUMIF(pedag!N$6:N$1134,D136,pedag!S$6:S$1134)+SUMIF(pedag!N$6:N$1134,D136,pedag!T$6:T$1134)+SUMIF(pedag!N$6:N$1134,D136,pedag!U$6:U$1134)+SUMIF(pedag!N$6:N$1134,D136,pedag!Y$6:Y$1134)+SUMIF(pedag!N$6:N$1134,D136,pedag!V$6:V$1134)+SUMIF(pedag!N$6:N$1134,D136,pedag!Z$6:Z$1134)+SUMIF(pedag!N$6:N$1134,D136,pedag!W$6:W$1134)+SUMIF(pedag!N$6:N$1134,D136,pedag!X$6:X$1134)</f>
        <v>0</v>
      </c>
      <c r="F136" s="386">
        <f>SUMIF(pedag!$N$6:$N$1134,D136,pedag!$AG$6:$AG$1134)</f>
        <v>0</v>
      </c>
    </row>
    <row r="137" spans="2:6" ht="14.25">
      <c r="B137" s="311">
        <v>132</v>
      </c>
      <c r="C137" s="765">
        <f>słownik!A134</f>
        <v>0</v>
      </c>
      <c r="D137" s="474">
        <f>słownik!B134</f>
        <v>0</v>
      </c>
      <c r="E137" s="633">
        <f>SUMIF(pedag!N$6:N$1134,D137,pedag!R$6:R$1134)+SUMIF(pedag!N$6:N$1134,D137,pedag!S$6:S$1134)+SUMIF(pedag!N$6:N$1134,D137,pedag!T$6:T$1134)+SUMIF(pedag!N$6:N$1134,D137,pedag!U$6:U$1134)+SUMIF(pedag!N$6:N$1134,D137,pedag!Y$6:Y$1134)+SUMIF(pedag!N$6:N$1134,D137,pedag!V$6:V$1134)+SUMIF(pedag!N$6:N$1134,D137,pedag!Z$6:Z$1134)+SUMIF(pedag!N$6:N$1134,D137,pedag!W$6:W$1134)+SUMIF(pedag!N$6:N$1134,D137,pedag!X$6:X$1134)</f>
        <v>0</v>
      </c>
      <c r="F137" s="386">
        <f>SUMIF(pedag!$N$6:$N$1134,D137,pedag!$AG$6:$AG$1134)</f>
        <v>0</v>
      </c>
    </row>
    <row r="138" spans="2:6" ht="14.25">
      <c r="B138" s="311">
        <v>133</v>
      </c>
      <c r="C138" s="765">
        <f>słownik!A135</f>
        <v>0</v>
      </c>
      <c r="D138" s="474">
        <f>słownik!B135</f>
        <v>0</v>
      </c>
      <c r="E138" s="633">
        <f>SUMIF(pedag!N$6:N$1134,D138,pedag!R$6:R$1134)+SUMIF(pedag!N$6:N$1134,D138,pedag!S$6:S$1134)+SUMIF(pedag!N$6:N$1134,D138,pedag!T$6:T$1134)+SUMIF(pedag!N$6:N$1134,D138,pedag!U$6:U$1134)+SUMIF(pedag!N$6:N$1134,D138,pedag!Y$6:Y$1134)+SUMIF(pedag!N$6:N$1134,D138,pedag!V$6:V$1134)+SUMIF(pedag!N$6:N$1134,D138,pedag!Z$6:Z$1134)+SUMIF(pedag!N$6:N$1134,D138,pedag!W$6:W$1134)+SUMIF(pedag!N$6:N$1134,D138,pedag!X$6:X$1134)</f>
        <v>0</v>
      </c>
      <c r="F138" s="386">
        <f>SUMIF(pedag!$N$6:$N$1134,D138,pedag!$AG$6:$AG$1134)</f>
        <v>0</v>
      </c>
    </row>
    <row r="139" spans="2:6" ht="14.25">
      <c r="B139" s="311">
        <v>134</v>
      </c>
      <c r="C139" s="765">
        <f>słownik!A136</f>
        <v>0</v>
      </c>
      <c r="D139" s="474">
        <f>słownik!B136</f>
        <v>0</v>
      </c>
      <c r="E139" s="633">
        <f>SUMIF(pedag!N$6:N$1134,D139,pedag!R$6:R$1134)+SUMIF(pedag!N$6:N$1134,D139,pedag!S$6:S$1134)+SUMIF(pedag!N$6:N$1134,D139,pedag!T$6:T$1134)+SUMIF(pedag!N$6:N$1134,D139,pedag!U$6:U$1134)+SUMIF(pedag!N$6:N$1134,D139,pedag!Y$6:Y$1134)+SUMIF(pedag!N$6:N$1134,D139,pedag!V$6:V$1134)+SUMIF(pedag!N$6:N$1134,D139,pedag!Z$6:Z$1134)+SUMIF(pedag!N$6:N$1134,D139,pedag!W$6:W$1134)+SUMIF(pedag!N$6:N$1134,D139,pedag!X$6:X$1134)</f>
        <v>0</v>
      </c>
      <c r="F139" s="386">
        <f>SUMIF(pedag!$N$6:$N$1134,D139,pedag!$AG$6:$AG$1134)</f>
        <v>0</v>
      </c>
    </row>
    <row r="140" spans="2:6" ht="14.25">
      <c r="B140" s="311">
        <v>135</v>
      </c>
      <c r="C140" s="765">
        <f>słownik!A137</f>
        <v>0</v>
      </c>
      <c r="D140" s="474">
        <f>słownik!B137</f>
        <v>0</v>
      </c>
      <c r="E140" s="633">
        <f>SUMIF(pedag!N$6:N$1134,D140,pedag!R$6:R$1134)+SUMIF(pedag!N$6:N$1134,D140,pedag!S$6:S$1134)+SUMIF(pedag!N$6:N$1134,D140,pedag!T$6:T$1134)+SUMIF(pedag!N$6:N$1134,D140,pedag!U$6:U$1134)+SUMIF(pedag!N$6:N$1134,D140,pedag!Y$6:Y$1134)+SUMIF(pedag!N$6:N$1134,D140,pedag!V$6:V$1134)+SUMIF(pedag!N$6:N$1134,D140,pedag!Z$6:Z$1134)+SUMIF(pedag!N$6:N$1134,D140,pedag!W$6:W$1134)+SUMIF(pedag!N$6:N$1134,D140,pedag!X$6:X$1134)</f>
        <v>0</v>
      </c>
      <c r="F140" s="386">
        <f>SUMIF(pedag!$N$6:$N$1134,D140,pedag!$AG$6:$AG$1134)</f>
        <v>0</v>
      </c>
    </row>
    <row r="141" spans="2:6" ht="14.25">
      <c r="B141" s="311">
        <v>136</v>
      </c>
      <c r="C141" s="765">
        <f>słownik!A138</f>
        <v>0</v>
      </c>
      <c r="D141" s="474">
        <f>słownik!B138</f>
        <v>0</v>
      </c>
      <c r="E141" s="633">
        <f>SUMIF(pedag!N$6:N$1134,D141,pedag!R$6:R$1134)+SUMIF(pedag!N$6:N$1134,D141,pedag!S$6:S$1134)+SUMIF(pedag!N$6:N$1134,D141,pedag!T$6:T$1134)+SUMIF(pedag!N$6:N$1134,D141,pedag!U$6:U$1134)+SUMIF(pedag!N$6:N$1134,D141,pedag!Y$6:Y$1134)+SUMIF(pedag!N$6:N$1134,D141,pedag!V$6:V$1134)+SUMIF(pedag!N$6:N$1134,D141,pedag!Z$6:Z$1134)+SUMIF(pedag!N$6:N$1134,D141,pedag!W$6:W$1134)+SUMIF(pedag!N$6:N$1134,D141,pedag!X$6:X$1134)</f>
        <v>0</v>
      </c>
      <c r="F141" s="386">
        <f>SUMIF(pedag!$N$6:$N$1134,D141,pedag!$AG$6:$AG$1134)</f>
        <v>0</v>
      </c>
    </row>
    <row r="142" spans="2:6" ht="14.25">
      <c r="B142" s="311">
        <v>137</v>
      </c>
      <c r="C142" s="765">
        <f>słownik!A139</f>
        <v>0</v>
      </c>
      <c r="D142" s="474">
        <f>słownik!B139</f>
        <v>0</v>
      </c>
      <c r="E142" s="633">
        <f>SUMIF(pedag!N$6:N$1134,D142,pedag!R$6:R$1134)+SUMIF(pedag!N$6:N$1134,D142,pedag!S$6:S$1134)+SUMIF(pedag!N$6:N$1134,D142,pedag!T$6:T$1134)+SUMIF(pedag!N$6:N$1134,D142,pedag!U$6:U$1134)+SUMIF(pedag!N$6:N$1134,D142,pedag!Y$6:Y$1134)+SUMIF(pedag!N$6:N$1134,D142,pedag!V$6:V$1134)+SUMIF(pedag!N$6:N$1134,D142,pedag!Z$6:Z$1134)+SUMIF(pedag!N$6:N$1134,D142,pedag!W$6:W$1134)+SUMIF(pedag!N$6:N$1134,D142,pedag!X$6:X$1134)</f>
        <v>0</v>
      </c>
      <c r="F142" s="386">
        <f>SUMIF(pedag!$N$6:$N$1134,D142,pedag!$AG$6:$AG$1134)</f>
        <v>0</v>
      </c>
    </row>
    <row r="143" spans="2:6" ht="14.25">
      <c r="B143" s="311">
        <v>138</v>
      </c>
      <c r="C143" s="765">
        <f>słownik!A140</f>
        <v>0</v>
      </c>
      <c r="D143" s="474">
        <f>słownik!B140</f>
        <v>0</v>
      </c>
      <c r="E143" s="633">
        <f>SUMIF(pedag!N$6:N$1134,D143,pedag!R$6:R$1134)+SUMIF(pedag!N$6:N$1134,D143,pedag!S$6:S$1134)+SUMIF(pedag!N$6:N$1134,D143,pedag!T$6:T$1134)+SUMIF(pedag!N$6:N$1134,D143,pedag!U$6:U$1134)+SUMIF(pedag!N$6:N$1134,D143,pedag!Y$6:Y$1134)+SUMIF(pedag!N$6:N$1134,D143,pedag!V$6:V$1134)+SUMIF(pedag!N$6:N$1134,D143,pedag!Z$6:Z$1134)+SUMIF(pedag!N$6:N$1134,D143,pedag!W$6:W$1134)+SUMIF(pedag!N$6:N$1134,D143,pedag!X$6:X$1134)</f>
        <v>0</v>
      </c>
      <c r="F143" s="386">
        <f>SUMIF(pedag!$N$6:$N$1134,D143,pedag!$AG$6:$AG$1134)</f>
        <v>0</v>
      </c>
    </row>
    <row r="144" spans="2:6" ht="14.25">
      <c r="B144" s="311">
        <v>139</v>
      </c>
      <c r="C144" s="765">
        <f>słownik!A141</f>
        <v>0</v>
      </c>
      <c r="D144" s="474">
        <f>słownik!B141</f>
        <v>0</v>
      </c>
      <c r="E144" s="633">
        <f>SUMIF(pedag!N$6:N$1134,D144,pedag!R$6:R$1134)+SUMIF(pedag!N$6:N$1134,D144,pedag!S$6:S$1134)+SUMIF(pedag!N$6:N$1134,D144,pedag!T$6:T$1134)+SUMIF(pedag!N$6:N$1134,D144,pedag!U$6:U$1134)+SUMIF(pedag!N$6:N$1134,D144,pedag!Y$6:Y$1134)+SUMIF(pedag!N$6:N$1134,D144,pedag!V$6:V$1134)+SUMIF(pedag!N$6:N$1134,D144,pedag!Z$6:Z$1134)+SUMIF(pedag!N$6:N$1134,D144,pedag!W$6:W$1134)+SUMIF(pedag!N$6:N$1134,D144,pedag!X$6:X$1134)</f>
        <v>0</v>
      </c>
      <c r="F144" s="386">
        <f>SUMIF(pedag!$N$6:$N$1134,D144,pedag!$AG$6:$AG$1134)</f>
        <v>0</v>
      </c>
    </row>
    <row r="145" spans="2:6" ht="14.25">
      <c r="B145" s="311">
        <v>140</v>
      </c>
      <c r="C145" s="765">
        <f>słownik!A142</f>
        <v>0</v>
      </c>
      <c r="D145" s="474">
        <f>słownik!B142</f>
        <v>0</v>
      </c>
      <c r="E145" s="633">
        <f>SUMIF(pedag!N$6:N$1134,D145,pedag!R$6:R$1134)+SUMIF(pedag!N$6:N$1134,D145,pedag!S$6:S$1134)+SUMIF(pedag!N$6:N$1134,D145,pedag!T$6:T$1134)+SUMIF(pedag!N$6:N$1134,D145,pedag!U$6:U$1134)+SUMIF(pedag!N$6:N$1134,D145,pedag!Y$6:Y$1134)+SUMIF(pedag!N$6:N$1134,D145,pedag!V$6:V$1134)+SUMIF(pedag!N$6:N$1134,D145,pedag!Z$6:Z$1134)+SUMIF(pedag!N$6:N$1134,D145,pedag!W$6:W$1134)+SUMIF(pedag!N$6:N$1134,D145,pedag!X$6:X$1134)</f>
        <v>0</v>
      </c>
      <c r="F145" s="386">
        <f>SUMIF(pedag!$N$6:$N$1134,D145,pedag!$AG$6:$AG$1134)</f>
        <v>0</v>
      </c>
    </row>
    <row r="146" spans="2:6" ht="14.25">
      <c r="B146" s="311">
        <v>141</v>
      </c>
      <c r="C146" s="765">
        <f>słownik!A143</f>
        <v>0</v>
      </c>
      <c r="D146" s="474">
        <f>słownik!B143</f>
        <v>0</v>
      </c>
      <c r="E146" s="633">
        <f>SUMIF(pedag!N$6:N$1134,D146,pedag!R$6:R$1134)+SUMIF(pedag!N$6:N$1134,D146,pedag!S$6:S$1134)+SUMIF(pedag!N$6:N$1134,D146,pedag!T$6:T$1134)+SUMIF(pedag!N$6:N$1134,D146,pedag!U$6:U$1134)+SUMIF(pedag!N$6:N$1134,D146,pedag!Y$6:Y$1134)+SUMIF(pedag!N$6:N$1134,D146,pedag!V$6:V$1134)+SUMIF(pedag!N$6:N$1134,D146,pedag!Z$6:Z$1134)+SUMIF(pedag!N$6:N$1134,D146,pedag!W$6:W$1134)+SUMIF(pedag!N$6:N$1134,D146,pedag!X$6:X$1134)</f>
        <v>0</v>
      </c>
      <c r="F146" s="386">
        <f>SUMIF(pedag!$N$6:$N$1134,D146,pedag!$AG$6:$AG$1134)</f>
        <v>0</v>
      </c>
    </row>
    <row r="147" spans="2:6" ht="14.25">
      <c r="B147" s="311">
        <v>142</v>
      </c>
      <c r="C147" s="765">
        <f>słownik!A144</f>
        <v>0</v>
      </c>
      <c r="D147" s="474">
        <f>słownik!B144</f>
        <v>0</v>
      </c>
      <c r="E147" s="633">
        <f>SUMIF(pedag!N$6:N$1134,D147,pedag!R$6:R$1134)+SUMIF(pedag!N$6:N$1134,D147,pedag!S$6:S$1134)+SUMIF(pedag!N$6:N$1134,D147,pedag!T$6:T$1134)+SUMIF(pedag!N$6:N$1134,D147,pedag!U$6:U$1134)+SUMIF(pedag!N$6:N$1134,D147,pedag!Y$6:Y$1134)+SUMIF(pedag!N$6:N$1134,D147,pedag!V$6:V$1134)+SUMIF(pedag!N$6:N$1134,D147,pedag!Z$6:Z$1134)+SUMIF(pedag!N$6:N$1134,D147,pedag!W$6:W$1134)+SUMIF(pedag!N$6:N$1134,D147,pedag!X$6:X$1134)</f>
        <v>0</v>
      </c>
      <c r="F147" s="386">
        <f>SUMIF(pedag!$N$6:$N$1134,D147,pedag!$AG$6:$AG$1134)</f>
        <v>0</v>
      </c>
    </row>
    <row r="148" spans="2:6" ht="14.25">
      <c r="B148" s="311">
        <v>143</v>
      </c>
      <c r="C148" s="765">
        <f>słownik!A145</f>
        <v>0</v>
      </c>
      <c r="D148" s="474">
        <f>słownik!B145</f>
        <v>0</v>
      </c>
      <c r="E148" s="633">
        <f>SUMIF(pedag!N$6:N$1134,D148,pedag!R$6:R$1134)+SUMIF(pedag!N$6:N$1134,D148,pedag!S$6:S$1134)+SUMIF(pedag!N$6:N$1134,D148,pedag!T$6:T$1134)+SUMIF(pedag!N$6:N$1134,D148,pedag!U$6:U$1134)+SUMIF(pedag!N$6:N$1134,D148,pedag!Y$6:Y$1134)+SUMIF(pedag!N$6:N$1134,D148,pedag!V$6:V$1134)+SUMIF(pedag!N$6:N$1134,D148,pedag!Z$6:Z$1134)+SUMIF(pedag!N$6:N$1134,D148,pedag!W$6:W$1134)+SUMIF(pedag!N$6:N$1134,D148,pedag!X$6:X$1134)</f>
        <v>0</v>
      </c>
      <c r="F148" s="386">
        <f>SUMIF(pedag!$N$6:$N$1134,D148,pedag!$AG$6:$AG$1134)</f>
        <v>0</v>
      </c>
    </row>
    <row r="149" spans="2:6" ht="14.25">
      <c r="B149" s="1252"/>
      <c r="C149" s="1253" t="str">
        <f>słownik!A149</f>
        <v>Pełna nazwa</v>
      </c>
      <c r="D149" s="1254" t="str">
        <f>słownik!B149</f>
        <v>skrót do zakł."pedag" nie może być dł. niż szerokość kolumny</v>
      </c>
      <c r="E149" s="1255"/>
      <c r="F149" s="1256"/>
    </row>
    <row r="150" spans="2:6" ht="18.75">
      <c r="C150" s="764" t="s">
        <v>181</v>
      </c>
      <c r="D150" s="319"/>
      <c r="E150" s="320">
        <f>SUM(E6:E148)</f>
        <v>0</v>
      </c>
      <c r="F150" s="250">
        <f>SUM(F6:F148)</f>
        <v>0</v>
      </c>
    </row>
    <row r="164" ht="10.5" customHeight="1"/>
    <row r="165" hidden="1"/>
    <row r="166" hidden="1"/>
    <row r="167" hidden="1"/>
    <row r="168" hidden="1"/>
  </sheetData>
  <sheetProtection algorithmName="SHA-512" hashValue="RWk/J6c/ka+hBDuI5QJRwAmQD8Ldv75x1SJm8GLex+oCJg7Fb9xZQgJ3dGPLBl425JYR0EO0QOR3Bv+NofsRCA==" saltValue="gjoHz4qtDhcm/CAmiI/54Q==" spinCount="100000" sheet="1" objects="1" scenarios="1" formatRows="0"/>
  <mergeCells count="10">
    <mergeCell ref="H21:L21"/>
    <mergeCell ref="D1:F1"/>
    <mergeCell ref="S5:T5"/>
    <mergeCell ref="N3:Q4"/>
    <mergeCell ref="B4:F4"/>
    <mergeCell ref="H15:I15"/>
    <mergeCell ref="H4:L4"/>
    <mergeCell ref="H11:L11"/>
    <mergeCell ref="H13:I13"/>
    <mergeCell ref="H16:I16"/>
  </mergeCells>
  <phoneticPr fontId="12" type="noConversion"/>
  <printOptions horizontalCentered="1"/>
  <pageMargins left="0.11811023622047245" right="0.11811023622047245" top="0.35433070866141736" bottom="0.23622047244094491" header="0" footer="0.11811023622047245"/>
  <pageSetup paperSize="9" scale="37" orientation="portrait" r:id="rId1"/>
  <headerFooter>
    <oddFooter xml:space="preserve">&amp;C&amp;6CEA Organizacja roku szkolnego 2020-2021  nr teczki: &amp;F        Strona &amp;P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usz6">
    <tabColor rgb="FFFFFF00"/>
  </sheetPr>
  <dimension ref="B1:K50"/>
  <sheetViews>
    <sheetView view="pageBreakPreview" topLeftCell="A19" zoomScaleNormal="100" zoomScaleSheetLayoutView="100" zoomScalePageLayoutView="150" workbookViewId="0">
      <selection activeCell="H41" sqref="H41:I41"/>
    </sheetView>
  </sheetViews>
  <sheetFormatPr defaultColWidth="9.140625" defaultRowHeight="12.75"/>
  <cols>
    <col min="1" max="1" width="6.5703125" style="1036" customWidth="1"/>
    <col min="2" max="3" width="3" style="1036" customWidth="1"/>
    <col min="4" max="4" width="12.28515625" style="1036" customWidth="1"/>
    <col min="5" max="5" width="6.140625" style="1036" customWidth="1"/>
    <col min="6" max="6" width="6.5703125" style="1036" customWidth="1"/>
    <col min="7" max="7" width="9.5703125" style="1036" customWidth="1"/>
    <col min="8" max="8" width="17.42578125" style="1036" customWidth="1"/>
    <col min="9" max="11" width="14.7109375" style="1036" customWidth="1"/>
    <col min="12" max="16384" width="9.140625" style="1036"/>
  </cols>
  <sheetData>
    <row r="1" spans="2:11" ht="12.75" customHeight="1">
      <c r="B1" s="1033"/>
      <c r="C1" s="1034"/>
      <c r="D1" s="1033"/>
      <c r="E1" s="1033"/>
      <c r="F1" s="1033"/>
      <c r="G1" s="1033"/>
      <c r="H1" s="1033"/>
      <c r="I1" s="1033"/>
      <c r="J1" s="1035" t="s">
        <v>110</v>
      </c>
      <c r="K1" s="1545" t="str">
        <f>wizyt!C3</f>
        <v>??</v>
      </c>
    </row>
    <row r="2" spans="2:11" ht="12.75" customHeight="1">
      <c r="B2" s="1037" t="s">
        <v>38</v>
      </c>
      <c r="C2" s="1033"/>
      <c r="D2" s="1033"/>
      <c r="E2" s="1033"/>
      <c r="F2" s="1033"/>
      <c r="G2" s="1033"/>
      <c r="H2" s="1033"/>
      <c r="I2" s="1033"/>
      <c r="J2" s="1546" t="str">
        <f>wizyt!$B$1</f>
        <v/>
      </c>
      <c r="K2" s="1547" t="str">
        <f>wizyt!$D$1</f>
        <v>.</v>
      </c>
    </row>
    <row r="3" spans="2:11">
      <c r="B3" s="2370" t="str">
        <f>wizyt!B6</f>
        <v>??</v>
      </c>
      <c r="C3" s="2371"/>
      <c r="D3" s="2371"/>
      <c r="E3" s="2371"/>
      <c r="F3" s="2371"/>
      <c r="G3" s="2371"/>
      <c r="H3" s="2371"/>
      <c r="I3" s="2371"/>
      <c r="J3" s="2371"/>
      <c r="K3" s="2371"/>
    </row>
    <row r="4" spans="2:11" ht="15.75">
      <c r="B4" s="2372" t="s">
        <v>93</v>
      </c>
      <c r="C4" s="2372"/>
      <c r="D4" s="2372"/>
      <c r="E4" s="2372"/>
      <c r="F4" s="2372"/>
      <c r="G4" s="2372"/>
      <c r="H4" s="2372"/>
      <c r="I4" s="2372"/>
      <c r="J4" s="2372"/>
      <c r="K4" s="2372"/>
    </row>
    <row r="5" spans="2:11" ht="15.75">
      <c r="B5" s="2373" t="s">
        <v>113</v>
      </c>
      <c r="C5" s="2373"/>
      <c r="D5" s="2373"/>
      <c r="E5" s="2373"/>
      <c r="F5" s="2373"/>
      <c r="G5" s="2373"/>
      <c r="H5" s="2373"/>
      <c r="I5" s="2373"/>
      <c r="J5" s="1038" t="str">
        <f>wizyt!H3</f>
        <v>2022/2023</v>
      </c>
      <c r="K5" s="1039"/>
    </row>
    <row r="6" spans="2:11" ht="10.5" customHeight="1">
      <c r="B6" s="2374" t="s">
        <v>39</v>
      </c>
      <c r="C6" s="2374"/>
      <c r="D6" s="2374"/>
      <c r="E6" s="2374"/>
      <c r="F6" s="2374"/>
      <c r="G6" s="2374"/>
      <c r="H6" s="2374"/>
      <c r="I6" s="2374"/>
      <c r="J6" s="2374"/>
      <c r="K6" s="2374"/>
    </row>
    <row r="7" spans="2:11" ht="9" customHeight="1">
      <c r="B7" s="1033"/>
      <c r="C7" s="1033"/>
      <c r="D7" s="1033"/>
      <c r="E7" s="1033"/>
      <c r="F7" s="1033"/>
      <c r="G7" s="1033"/>
      <c r="H7" s="1033"/>
      <c r="I7" s="1040"/>
      <c r="J7" s="1033"/>
      <c r="K7" s="1033"/>
    </row>
    <row r="8" spans="2:11" ht="32.25" customHeight="1" thickBot="1">
      <c r="B8" s="2369" t="s">
        <v>976</v>
      </c>
      <c r="C8" s="2369"/>
      <c r="D8" s="2369"/>
      <c r="E8" s="2369"/>
      <c r="F8" s="2369"/>
      <c r="G8" s="2369"/>
      <c r="H8" s="2369"/>
      <c r="I8" s="2369"/>
      <c r="J8" s="2369"/>
      <c r="K8" s="2369"/>
    </row>
    <row r="9" spans="2:11" ht="10.5" customHeight="1">
      <c r="B9" s="1041"/>
      <c r="C9" s="1041"/>
      <c r="D9" s="1041"/>
      <c r="E9" s="1041"/>
      <c r="F9" s="1041"/>
      <c r="G9" s="1041"/>
      <c r="H9" s="1041"/>
      <c r="I9" s="2359" t="s">
        <v>90</v>
      </c>
      <c r="J9" s="2360"/>
      <c r="K9" s="2361" t="s">
        <v>91</v>
      </c>
    </row>
    <row r="10" spans="2:11" ht="11.25" customHeight="1" thickBot="1">
      <c r="B10" s="1041"/>
      <c r="C10" s="1041"/>
      <c r="D10" s="1041"/>
      <c r="E10" s="1041"/>
      <c r="F10" s="1041"/>
      <c r="G10" s="1041"/>
      <c r="H10" s="1041"/>
      <c r="I10" s="1042" t="s">
        <v>95</v>
      </c>
      <c r="J10" s="1043" t="s">
        <v>94</v>
      </c>
      <c r="K10" s="2362"/>
    </row>
    <row r="11" spans="2:11" ht="30" customHeight="1">
      <c r="B11" s="1044" t="s">
        <v>32</v>
      </c>
      <c r="C11" s="1045" t="s">
        <v>971</v>
      </c>
      <c r="D11" s="1046"/>
      <c r="E11" s="1046"/>
      <c r="F11" s="1046"/>
      <c r="G11" s="1046"/>
      <c r="H11" s="1047" t="str">
        <f>IF(K11=K12+K25,"","Błąd")</f>
        <v/>
      </c>
      <c r="I11" s="1048"/>
      <c r="J11" s="1049"/>
      <c r="K11" s="1050">
        <f>SUM(I11:J11)</f>
        <v>0</v>
      </c>
    </row>
    <row r="12" spans="2:11" ht="14.1" customHeight="1">
      <c r="B12" s="1117" t="s">
        <v>34</v>
      </c>
      <c r="C12" s="2363" t="s">
        <v>972</v>
      </c>
      <c r="D12" s="2363"/>
      <c r="E12" s="2363"/>
      <c r="F12" s="2363"/>
      <c r="G12" s="2363"/>
      <c r="H12" s="2364"/>
      <c r="I12" s="2365">
        <f>SUM(I14:I24)</f>
        <v>0</v>
      </c>
      <c r="J12" s="2365">
        <f>SUM(J14:J24)</f>
        <v>0</v>
      </c>
      <c r="K12" s="2353">
        <f>SUM(I12:J13)</f>
        <v>0</v>
      </c>
    </row>
    <row r="13" spans="2:11" ht="14.1" customHeight="1">
      <c r="B13" s="1118"/>
      <c r="C13" s="2367" t="s">
        <v>605</v>
      </c>
      <c r="D13" s="2367"/>
      <c r="E13" s="2367"/>
      <c r="F13" s="2367"/>
      <c r="G13" s="2367"/>
      <c r="H13" s="2368"/>
      <c r="I13" s="2366"/>
      <c r="J13" s="2366"/>
      <c r="K13" s="2354"/>
    </row>
    <row r="14" spans="2:11" ht="14.1" customHeight="1">
      <c r="B14" s="1051"/>
      <c r="C14" s="1052" t="s">
        <v>40</v>
      </c>
      <c r="D14" s="1053" t="s">
        <v>111</v>
      </c>
      <c r="E14" s="1053"/>
      <c r="F14" s="1052"/>
      <c r="G14" s="1053"/>
      <c r="H14" s="1054"/>
      <c r="I14" s="2351"/>
      <c r="J14" s="2351"/>
      <c r="K14" s="2353">
        <f>SUM(I14:J15)</f>
        <v>0</v>
      </c>
    </row>
    <row r="15" spans="2:11" ht="14.1" customHeight="1">
      <c r="B15" s="1055"/>
      <c r="C15" s="1119"/>
      <c r="D15" s="1120" t="s">
        <v>92</v>
      </c>
      <c r="E15" s="1121"/>
      <c r="F15" s="1121"/>
      <c r="G15" s="1121"/>
      <c r="H15" s="1056"/>
      <c r="I15" s="2352"/>
      <c r="J15" s="2352"/>
      <c r="K15" s="2354"/>
    </row>
    <row r="16" spans="2:11" ht="14.1" customHeight="1" thickBot="1">
      <c r="B16" s="1051"/>
      <c r="C16" s="1052" t="s">
        <v>42</v>
      </c>
      <c r="D16" s="1053" t="s">
        <v>96</v>
      </c>
      <c r="E16" s="1053"/>
      <c r="F16" s="1053"/>
      <c r="G16" s="1053"/>
      <c r="H16" s="1054"/>
      <c r="I16" s="2355"/>
      <c r="J16" s="2357"/>
      <c r="K16" s="2353">
        <f>SUM(I16:J17)</f>
        <v>0</v>
      </c>
    </row>
    <row r="17" spans="2:11" ht="14.1" customHeight="1" thickBot="1">
      <c r="B17" s="1122"/>
      <c r="C17" s="1123"/>
      <c r="D17" s="2343" t="s">
        <v>517</v>
      </c>
      <c r="E17" s="2343"/>
      <c r="F17" s="2343"/>
      <c r="G17" s="2344"/>
      <c r="H17" s="1676">
        <f>' zestaw 1'!$F17/IF(' zestaw 1'!I18=0,1,' zestaw 1'!I18)</f>
        <v>0</v>
      </c>
      <c r="I17" s="2356"/>
      <c r="J17" s="2358"/>
      <c r="K17" s="2354"/>
    </row>
    <row r="18" spans="2:11" ht="20.100000000000001" customHeight="1">
      <c r="B18" s="1059"/>
      <c r="C18" s="1060" t="s">
        <v>43</v>
      </c>
      <c r="D18" s="1121" t="s">
        <v>48</v>
      </c>
      <c r="E18" s="1121"/>
      <c r="F18" s="1121"/>
      <c r="G18" s="1121"/>
      <c r="H18" s="1056"/>
      <c r="I18" s="1114"/>
      <c r="J18" s="1114"/>
      <c r="K18" s="1116">
        <f>SUM(I18:J18)</f>
        <v>0</v>
      </c>
    </row>
    <row r="19" spans="2:11" ht="20.100000000000001" customHeight="1">
      <c r="B19" s="1059"/>
      <c r="C19" s="1060" t="s">
        <v>44</v>
      </c>
      <c r="D19" s="1057" t="s">
        <v>49</v>
      </c>
      <c r="E19" s="1057"/>
      <c r="F19" s="1057"/>
      <c r="G19" s="1057"/>
      <c r="H19" s="1058"/>
      <c r="I19" s="1114"/>
      <c r="J19" s="1114"/>
      <c r="K19" s="1116">
        <f t="shared" ref="K19:K21" si="0">SUM(I19:J19)</f>
        <v>0</v>
      </c>
    </row>
    <row r="20" spans="2:11" ht="20.100000000000001" customHeight="1">
      <c r="B20" s="1059"/>
      <c r="C20" s="1060" t="s">
        <v>45</v>
      </c>
      <c r="D20" s="1061" t="s">
        <v>970</v>
      </c>
      <c r="E20" s="1057"/>
      <c r="F20" s="1057"/>
      <c r="G20" s="1057"/>
      <c r="H20" s="1058"/>
      <c r="I20" s="1114"/>
      <c r="J20" s="1114"/>
      <c r="K20" s="1116">
        <f t="shared" si="0"/>
        <v>0</v>
      </c>
    </row>
    <row r="21" spans="2:11" ht="20.100000000000001" customHeight="1">
      <c r="B21" s="1059"/>
      <c r="C21" s="1060" t="s">
        <v>46</v>
      </c>
      <c r="D21" s="2345" t="s">
        <v>642</v>
      </c>
      <c r="E21" s="2345"/>
      <c r="F21" s="2345"/>
      <c r="G21" s="2345"/>
      <c r="H21" s="2346"/>
      <c r="I21" s="1069"/>
      <c r="J21" s="1069"/>
      <c r="K21" s="1116">
        <f t="shared" si="0"/>
        <v>0</v>
      </c>
    </row>
    <row r="22" spans="2:11" ht="14.1" customHeight="1" thickBot="1">
      <c r="B22" s="1051"/>
      <c r="C22" s="1052" t="s">
        <v>47</v>
      </c>
      <c r="D22" s="2347" t="s">
        <v>954</v>
      </c>
      <c r="E22" s="2347"/>
      <c r="F22" s="2347"/>
      <c r="G22" s="2347"/>
      <c r="H22" s="2348"/>
      <c r="I22" s="2381"/>
      <c r="J22" s="2351"/>
      <c r="K22" s="2390">
        <f>SUM(I22:J23)</f>
        <v>0</v>
      </c>
    </row>
    <row r="23" spans="2:11" ht="14.1" customHeight="1" thickBot="1">
      <c r="B23" s="1122"/>
      <c r="C23" s="1123"/>
      <c r="D23" s="2387" t="s">
        <v>643</v>
      </c>
      <c r="E23" s="2387"/>
      <c r="F23" s="2387"/>
      <c r="G23" s="2388"/>
      <c r="H23" s="1559">
        <f>SUM(' zestaw 1'!I15:J15)</f>
        <v>0</v>
      </c>
      <c r="I23" s="2382"/>
      <c r="J23" s="2389"/>
      <c r="K23" s="2391"/>
    </row>
    <row r="24" spans="2:11" ht="26.25" customHeight="1" thickBot="1">
      <c r="B24" s="1560"/>
      <c r="C24" s="1561" t="s">
        <v>645</v>
      </c>
      <c r="D24" s="2384" t="s">
        <v>872</v>
      </c>
      <c r="E24" s="2384"/>
      <c r="F24" s="2384"/>
      <c r="G24" s="2384"/>
      <c r="H24" s="1559">
        <f>SUM(' zestaw 1'!I16:J16)</f>
        <v>0</v>
      </c>
      <c r="I24" s="1562"/>
      <c r="J24" s="1563"/>
      <c r="K24" s="1564">
        <f>SUM(I24:J24)</f>
        <v>0</v>
      </c>
    </row>
    <row r="25" spans="2:11" s="1068" customFormat="1" ht="14.1" customHeight="1">
      <c r="B25" s="2375" t="s">
        <v>35</v>
      </c>
      <c r="C25" s="2377" t="s">
        <v>973</v>
      </c>
      <c r="D25" s="2377"/>
      <c r="E25" s="2377"/>
      <c r="F25" s="2377"/>
      <c r="G25" s="2377"/>
      <c r="H25" s="2378"/>
      <c r="I25" s="2349">
        <f>SUM(I28:I38)</f>
        <v>0</v>
      </c>
      <c r="J25" s="2349">
        <f>SUM(J28:J38)</f>
        <v>0</v>
      </c>
      <c r="K25" s="2392">
        <f>SUM(I25:J26)</f>
        <v>0</v>
      </c>
    </row>
    <row r="26" spans="2:11" s="1068" customFormat="1" ht="14.1" customHeight="1">
      <c r="B26" s="2376"/>
      <c r="C26" s="2379" t="s">
        <v>606</v>
      </c>
      <c r="D26" s="2379"/>
      <c r="E26" s="2379"/>
      <c r="F26" s="2379"/>
      <c r="G26" s="2379"/>
      <c r="H26" s="2380"/>
      <c r="I26" s="2350"/>
      <c r="J26" s="2350"/>
      <c r="K26" s="2393"/>
    </row>
    <row r="27" spans="2:11" s="1068" customFormat="1" ht="20.100000000000001" customHeight="1">
      <c r="B27" s="1062"/>
      <c r="C27" s="1060" t="s">
        <v>40</v>
      </c>
      <c r="D27" s="1057" t="s">
        <v>41</v>
      </c>
      <c r="E27" s="1063" t="s">
        <v>98</v>
      </c>
      <c r="F27" s="1063"/>
      <c r="G27" s="1064"/>
      <c r="H27" s="1065"/>
      <c r="I27" s="1066">
        <f>' zestaw 1'!I18-SUM(' zestaw 1'!I16:J16)</f>
        <v>0</v>
      </c>
      <c r="J27" s="1066">
        <f>' zestaw 1'!G25</f>
        <v>0</v>
      </c>
      <c r="K27" s="1067">
        <f>SUM(I27:J27)</f>
        <v>0</v>
      </c>
    </row>
    <row r="28" spans="2:11" s="1068" customFormat="1" ht="14.1" customHeight="1">
      <c r="B28" s="1051"/>
      <c r="C28" s="1052" t="s">
        <v>42</v>
      </c>
      <c r="D28" s="1053" t="s">
        <v>111</v>
      </c>
      <c r="E28" s="1053"/>
      <c r="F28" s="1052"/>
      <c r="G28" s="1053"/>
      <c r="H28" s="1054"/>
      <c r="I28" s="2351"/>
      <c r="J28" s="2351"/>
      <c r="K28" s="2385">
        <f>SUM(I28:J29)</f>
        <v>0</v>
      </c>
    </row>
    <row r="29" spans="2:11" s="1068" customFormat="1" ht="14.1" customHeight="1">
      <c r="B29" s="1055"/>
      <c r="C29" s="1119"/>
      <c r="D29" s="1120" t="s">
        <v>92</v>
      </c>
      <c r="E29" s="1121"/>
      <c r="F29" s="1121"/>
      <c r="G29" s="1121"/>
      <c r="H29" s="1056"/>
      <c r="I29" s="2352"/>
      <c r="J29" s="2352"/>
      <c r="K29" s="2394"/>
    </row>
    <row r="30" spans="2:11" s="1068" customFormat="1" ht="14.1" customHeight="1" thickBot="1">
      <c r="B30" s="1051"/>
      <c r="C30" s="1052" t="s">
        <v>43</v>
      </c>
      <c r="D30" s="1053" t="s">
        <v>96</v>
      </c>
      <c r="E30" s="1053"/>
      <c r="F30" s="1053"/>
      <c r="G30" s="1053"/>
      <c r="H30" s="1054"/>
      <c r="I30" s="2381"/>
      <c r="J30" s="2351"/>
      <c r="K30" s="2385">
        <f>SUM(I30:J31)</f>
        <v>0</v>
      </c>
    </row>
    <row r="31" spans="2:11" s="1068" customFormat="1" ht="14.1" customHeight="1" thickBot="1">
      <c r="B31" s="1055"/>
      <c r="C31" s="1121"/>
      <c r="D31" s="2343" t="s">
        <v>517</v>
      </c>
      <c r="E31" s="2343"/>
      <c r="F31" s="2343"/>
      <c r="G31" s="2344"/>
      <c r="H31" s="1676">
        <f>' zestaw 1'!$F17/IF(' zestaw 1'!I18=0,1,' zestaw 1'!I18)</f>
        <v>0</v>
      </c>
      <c r="I31" s="2383"/>
      <c r="J31" s="2352"/>
      <c r="K31" s="2394"/>
    </row>
    <row r="32" spans="2:11" s="1068" customFormat="1" ht="20.100000000000001" customHeight="1">
      <c r="B32" s="1059"/>
      <c r="C32" s="1060" t="s">
        <v>44</v>
      </c>
      <c r="D32" s="1121" t="s">
        <v>48</v>
      </c>
      <c r="E32" s="1121"/>
      <c r="F32" s="1121"/>
      <c r="G32" s="1121"/>
      <c r="H32" s="1056"/>
      <c r="I32" s="1069"/>
      <c r="J32" s="1069"/>
      <c r="K32" s="1070">
        <f>SUM(I32:J32)</f>
        <v>0</v>
      </c>
    </row>
    <row r="33" spans="2:11" s="1068" customFormat="1" ht="20.100000000000001" customHeight="1">
      <c r="B33" s="1059"/>
      <c r="C33" s="1060" t="s">
        <v>45</v>
      </c>
      <c r="D33" s="1057" t="s">
        <v>49</v>
      </c>
      <c r="E33" s="1057"/>
      <c r="F33" s="1057"/>
      <c r="G33" s="1057"/>
      <c r="H33" s="1058"/>
      <c r="I33" s="1069"/>
      <c r="J33" s="1069"/>
      <c r="K33" s="1070">
        <f>SUM(I33:J33)</f>
        <v>0</v>
      </c>
    </row>
    <row r="34" spans="2:11" s="1068" customFormat="1" ht="20.100000000000001" customHeight="1">
      <c r="B34" s="1059"/>
      <c r="C34" s="1060" t="s">
        <v>46</v>
      </c>
      <c r="D34" s="1057" t="s">
        <v>509</v>
      </c>
      <c r="E34" s="1057"/>
      <c r="F34" s="1057"/>
      <c r="G34" s="1057"/>
      <c r="H34" s="1058"/>
      <c r="I34" s="1069"/>
      <c r="J34" s="1069"/>
      <c r="K34" s="1070">
        <f>SUM(I34:J34)</f>
        <v>0</v>
      </c>
    </row>
    <row r="35" spans="2:11" s="1068" customFormat="1" ht="20.100000000000001" customHeight="1">
      <c r="B35" s="1055"/>
      <c r="C35" s="1119" t="s">
        <v>47</v>
      </c>
      <c r="D35" s="1057" t="s">
        <v>644</v>
      </c>
      <c r="E35" s="1121"/>
      <c r="F35" s="1121"/>
      <c r="G35" s="1121"/>
      <c r="H35" s="1056"/>
      <c r="I35" s="1115"/>
      <c r="J35" s="1115"/>
      <c r="K35" s="1070">
        <f>SUM(I35:J35)</f>
        <v>0</v>
      </c>
    </row>
    <row r="36" spans="2:11" s="1068" customFormat="1" ht="14.1" customHeight="1" thickBot="1">
      <c r="B36" s="1051"/>
      <c r="C36" s="1052" t="s">
        <v>645</v>
      </c>
      <c r="D36" s="2347" t="s">
        <v>954</v>
      </c>
      <c r="E36" s="2347"/>
      <c r="F36" s="2347"/>
      <c r="G36" s="2347"/>
      <c r="H36" s="2348"/>
      <c r="I36" s="2381"/>
      <c r="J36" s="2351"/>
      <c r="K36" s="2385">
        <f>SUM(I36:J37)</f>
        <v>0</v>
      </c>
    </row>
    <row r="37" spans="2:11" s="1068" customFormat="1" ht="14.1" customHeight="1" thickBot="1">
      <c r="B37" s="1122"/>
      <c r="C37" s="1558"/>
      <c r="D37" s="2387" t="s">
        <v>643</v>
      </c>
      <c r="E37" s="2387"/>
      <c r="F37" s="2387"/>
      <c r="G37" s="2388"/>
      <c r="H37" s="1559">
        <f>SUM(' zestaw 1'!I15:J15)</f>
        <v>0</v>
      </c>
      <c r="I37" s="2382"/>
      <c r="J37" s="2389"/>
      <c r="K37" s="2386"/>
    </row>
    <row r="38" spans="2:11" s="1068" customFormat="1" ht="18" customHeight="1" thickBot="1">
      <c r="B38" s="1565"/>
      <c r="C38" s="1561" t="s">
        <v>823</v>
      </c>
      <c r="D38" s="2384" t="s">
        <v>822</v>
      </c>
      <c r="E38" s="2384"/>
      <c r="F38" s="2384"/>
      <c r="G38" s="2384"/>
      <c r="H38" s="1124">
        <f>SUM(' zestaw 1'!I16:J16)</f>
        <v>0</v>
      </c>
      <c r="I38" s="1562"/>
      <c r="J38" s="1563"/>
      <c r="K38" s="1564">
        <f>SUM(I38:J38)</f>
        <v>0</v>
      </c>
    </row>
    <row r="39" spans="2:11" s="1068" customFormat="1" ht="10.5" customHeight="1">
      <c r="B39" s="1071"/>
      <c r="C39" s="1071"/>
      <c r="D39" s="1071"/>
      <c r="E39" s="1071"/>
      <c r="F39" s="1071"/>
      <c r="G39" s="1071"/>
      <c r="H39" s="1072"/>
      <c r="I39" s="1072"/>
      <c r="J39" s="1072"/>
      <c r="K39" s="1073"/>
    </row>
    <row r="40" spans="2:11" s="1068" customFormat="1" ht="20.100000000000001" customHeight="1">
      <c r="B40" s="2331" t="s">
        <v>510</v>
      </c>
      <c r="C40" s="2331"/>
      <c r="D40" s="2331"/>
      <c r="E40" s="2331"/>
      <c r="F40" s="2331"/>
      <c r="G40" s="2331"/>
      <c r="H40" s="2332" t="s">
        <v>511</v>
      </c>
      <c r="I40" s="2332"/>
      <c r="J40" s="2333" t="s">
        <v>512</v>
      </c>
      <c r="K40" s="2334"/>
    </row>
    <row r="41" spans="2:11" s="1068" customFormat="1" ht="20.100000000000001" customHeight="1">
      <c r="B41" s="2335" t="s">
        <v>974</v>
      </c>
      <c r="C41" s="2335"/>
      <c r="D41" s="2335"/>
      <c r="E41" s="2335"/>
      <c r="F41" s="2335"/>
      <c r="G41" s="2335"/>
      <c r="H41" s="2336"/>
      <c r="I41" s="2336"/>
      <c r="J41" s="2337"/>
      <c r="K41" s="2338"/>
    </row>
    <row r="42" spans="2:11" s="1068" customFormat="1" ht="20.100000000000001" customHeight="1">
      <c r="B42" s="2326" t="s">
        <v>975</v>
      </c>
      <c r="C42" s="2326"/>
      <c r="D42" s="2326"/>
      <c r="E42" s="2326"/>
      <c r="F42" s="2326"/>
      <c r="G42" s="2326"/>
      <c r="H42" s="2327">
        <f>' zestaw 1'!H17</f>
        <v>0</v>
      </c>
      <c r="I42" s="2327"/>
      <c r="J42" s="2328">
        <f>' zestaw 1'!F17</f>
        <v>0</v>
      </c>
      <c r="K42" s="2329"/>
    </row>
    <row r="43" spans="2:11" ht="13.5" thickBot="1">
      <c r="B43" s="1075" t="s">
        <v>98</v>
      </c>
      <c r="C43" s="1076" t="s">
        <v>99</v>
      </c>
      <c r="D43" s="1077"/>
      <c r="E43" s="1077"/>
      <c r="F43" s="1077"/>
      <c r="G43" s="1074"/>
      <c r="H43" s="1074"/>
      <c r="I43" s="1074"/>
      <c r="J43" s="1074"/>
      <c r="K43" s="1074"/>
    </row>
    <row r="44" spans="2:11" ht="33.75" customHeight="1" thickBot="1">
      <c r="B44" s="1087"/>
      <c r="C44" s="2339" t="s">
        <v>608</v>
      </c>
      <c r="D44" s="2340"/>
      <c r="E44" s="2340"/>
      <c r="F44" s="2340"/>
      <c r="G44" s="2340"/>
      <c r="H44" s="2340"/>
      <c r="I44" s="2340"/>
      <c r="J44" s="2340"/>
      <c r="K44" s="2341"/>
    </row>
    <row r="45" spans="2:11" ht="69.75" customHeight="1">
      <c r="B45" s="2330" t="s">
        <v>957</v>
      </c>
      <c r="C45" s="2330"/>
      <c r="D45" s="2330"/>
      <c r="E45" s="1078" t="s">
        <v>101</v>
      </c>
      <c r="F45" s="2342"/>
      <c r="G45" s="2342"/>
      <c r="H45" s="1079"/>
      <c r="I45" s="1079"/>
      <c r="J45" s="1079"/>
      <c r="K45" s="1079"/>
    </row>
    <row r="46" spans="2:11" ht="12.75" customHeight="1">
      <c r="B46" s="1074"/>
      <c r="C46" s="1080"/>
      <c r="D46" s="1080"/>
      <c r="E46" s="1080"/>
      <c r="F46" s="1081"/>
      <c r="G46" s="1080"/>
      <c r="H46" s="1082"/>
      <c r="I46" s="1082" t="s">
        <v>100</v>
      </c>
      <c r="J46" s="1082"/>
      <c r="K46" s="1082" t="s">
        <v>50</v>
      </c>
    </row>
    <row r="47" spans="2:11" ht="13.5" customHeight="1">
      <c r="B47" s="1074"/>
      <c r="C47" s="1074"/>
      <c r="D47" s="1074"/>
      <c r="E47" s="1074"/>
      <c r="F47" s="1074"/>
      <c r="G47" s="1074"/>
      <c r="H47" s="1074"/>
      <c r="I47" s="1074"/>
      <c r="J47" s="1074"/>
      <c r="K47" s="1074"/>
    </row>
    <row r="48" spans="2:11" ht="13.5" customHeight="1">
      <c r="B48" s="1033"/>
      <c r="C48" s="1033"/>
      <c r="D48" s="1033"/>
      <c r="E48" s="1033"/>
      <c r="F48" s="1033"/>
      <c r="G48" s="1033"/>
      <c r="H48" s="1033"/>
      <c r="I48" s="1033"/>
      <c r="J48" s="1033"/>
      <c r="K48" s="1033"/>
    </row>
    <row r="49" spans="2:11">
      <c r="B49" s="1033"/>
      <c r="C49" s="1033"/>
      <c r="D49" s="1033"/>
      <c r="E49" s="1033"/>
      <c r="F49" s="1033"/>
      <c r="G49" s="1033"/>
      <c r="H49" s="1033"/>
      <c r="I49" s="1033"/>
      <c r="J49" s="1033"/>
      <c r="K49" s="1033"/>
    </row>
    <row r="50" spans="2:11" ht="12.75" customHeight="1">
      <c r="B50" s="1033"/>
      <c r="C50" s="1033"/>
      <c r="D50" s="1033"/>
      <c r="E50" s="1033"/>
      <c r="F50" s="1033"/>
      <c r="G50" s="1033"/>
      <c r="H50" s="1033"/>
      <c r="I50" s="1033"/>
      <c r="J50" s="1033"/>
      <c r="K50" s="1033"/>
    </row>
  </sheetData>
  <sheetProtection algorithmName="SHA-512" hashValue="SvvvhT70lSuvB7thVBn2p15qVOymHVqIzd0Lgzsev9U9fEb+X9QzuVZezOX8IsQYE1ysABJJi0w3ZNjsq5iYzw==" saltValue="qtY3Cgp0FcmJ/UAwwilJKA==" spinCount="100000" sheet="1" objects="1" scenarios="1"/>
  <mergeCells count="57">
    <mergeCell ref="D38:G38"/>
    <mergeCell ref="K36:K37"/>
    <mergeCell ref="D37:G37"/>
    <mergeCell ref="I22:I23"/>
    <mergeCell ref="J22:J23"/>
    <mergeCell ref="K22:K23"/>
    <mergeCell ref="D23:G23"/>
    <mergeCell ref="J28:J29"/>
    <mergeCell ref="J30:J31"/>
    <mergeCell ref="J36:J37"/>
    <mergeCell ref="K25:K26"/>
    <mergeCell ref="K28:K29"/>
    <mergeCell ref="K30:K31"/>
    <mergeCell ref="D24:G24"/>
    <mergeCell ref="B25:B26"/>
    <mergeCell ref="C25:H25"/>
    <mergeCell ref="C26:H26"/>
    <mergeCell ref="D36:H36"/>
    <mergeCell ref="I36:I37"/>
    <mergeCell ref="I28:I29"/>
    <mergeCell ref="I30:I31"/>
    <mergeCell ref="D31:G31"/>
    <mergeCell ref="B8:K8"/>
    <mergeCell ref="B3:K3"/>
    <mergeCell ref="B4:K4"/>
    <mergeCell ref="B5:I5"/>
    <mergeCell ref="B6:K6"/>
    <mergeCell ref="I9:J9"/>
    <mergeCell ref="K9:K10"/>
    <mergeCell ref="C12:H12"/>
    <mergeCell ref="I12:I13"/>
    <mergeCell ref="J12:J13"/>
    <mergeCell ref="K12:K13"/>
    <mergeCell ref="C13:H13"/>
    <mergeCell ref="I14:I15"/>
    <mergeCell ref="J14:J15"/>
    <mergeCell ref="K14:K15"/>
    <mergeCell ref="I16:I17"/>
    <mergeCell ref="J16:J17"/>
    <mergeCell ref="K16:K17"/>
    <mergeCell ref="D17:G17"/>
    <mergeCell ref="D21:H21"/>
    <mergeCell ref="D22:H22"/>
    <mergeCell ref="I25:I26"/>
    <mergeCell ref="J25:J26"/>
    <mergeCell ref="B42:G42"/>
    <mergeCell ref="H42:I42"/>
    <mergeCell ref="J42:K42"/>
    <mergeCell ref="B45:D45"/>
    <mergeCell ref="B40:G40"/>
    <mergeCell ref="H40:I40"/>
    <mergeCell ref="J40:K40"/>
    <mergeCell ref="B41:G41"/>
    <mergeCell ref="H41:I41"/>
    <mergeCell ref="J41:K41"/>
    <mergeCell ref="C44:K44"/>
    <mergeCell ref="F45:G45"/>
  </mergeCells>
  <printOptions horizontalCentered="1"/>
  <pageMargins left="0.90052083333333333" right="0.39370078740157483" top="0.98425196850393704" bottom="0.98425196850393704" header="0.51181102362204722" footer="0.51181102362204722"/>
  <pageSetup paperSize="9" scale="82" orientation="portrait" horizontalDpi="4294967293" verticalDpi="4294967293" r:id="rId1"/>
  <headerFooter alignWithMargins="0">
    <oddFooter xml:space="preserve">&amp;L&amp;7CEA-arkusz organizacyjny na rok szkolny 2022/2023,  nr teczki &amp;F </oddFooter>
  </headerFooter>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Arkusz7">
    <tabColor rgb="FFFFFF00"/>
    <pageSetUpPr fitToPage="1"/>
  </sheetPr>
  <dimension ref="A1:L61"/>
  <sheetViews>
    <sheetView view="pageBreakPreview" zoomScaleNormal="100" zoomScaleSheetLayoutView="100" workbookViewId="0">
      <selection activeCell="E42" sqref="E42"/>
    </sheetView>
  </sheetViews>
  <sheetFormatPr defaultColWidth="10" defaultRowHeight="14.25"/>
  <cols>
    <col min="1" max="1" width="1.5703125" style="1417" customWidth="1"/>
    <col min="2" max="2" width="4.140625" style="1417" customWidth="1"/>
    <col min="3" max="3" width="10" style="1417" customWidth="1"/>
    <col min="4" max="4" width="18.85546875" style="1417" customWidth="1"/>
    <col min="5" max="5" width="24.42578125" style="1417" customWidth="1"/>
    <col min="6" max="6" width="8.85546875" style="1417" customWidth="1"/>
    <col min="7" max="7" width="23.28515625" style="1417" customWidth="1"/>
    <col min="8" max="16384" width="10" style="1417"/>
  </cols>
  <sheetData>
    <row r="1" spans="1:12" s="1416" customFormat="1" ht="13.5" customHeight="1">
      <c r="A1" s="1444"/>
      <c r="B1" s="2439" t="str">
        <f>wizyt!B6</f>
        <v>??</v>
      </c>
      <c r="C1" s="2439"/>
      <c r="D1" s="2439"/>
      <c r="E1" s="2439"/>
      <c r="F1" s="2439"/>
      <c r="G1" s="2439"/>
    </row>
    <row r="2" spans="1:12" ht="24.75" customHeight="1">
      <c r="A2" s="1441"/>
      <c r="B2" s="2432" t="s">
        <v>780</v>
      </c>
      <c r="C2" s="2432"/>
      <c r="D2" s="2432"/>
      <c r="E2" s="2432"/>
      <c r="F2" s="2432"/>
      <c r="G2" s="1445" t="str">
        <f>wizyt!H3</f>
        <v>2022/2023</v>
      </c>
    </row>
    <row r="3" spans="1:12" ht="13.5" customHeight="1">
      <c r="B3" s="1543"/>
      <c r="C3" s="1546" t="str">
        <f>wizyt!$B$1</f>
        <v/>
      </c>
      <c r="D3" s="1547" t="str">
        <f>wizyt!$D$1</f>
        <v>.</v>
      </c>
      <c r="E3" s="1544"/>
      <c r="F3" s="2440" t="s">
        <v>768</v>
      </c>
      <c r="G3" s="2440"/>
    </row>
    <row r="4" spans="1:12" ht="14.1" customHeight="1">
      <c r="B4" s="1440">
        <v>1</v>
      </c>
      <c r="C4" s="1436" t="s">
        <v>744</v>
      </c>
      <c r="D4" s="1437"/>
      <c r="E4" s="1438"/>
      <c r="F4" s="2410" t="s">
        <v>865</v>
      </c>
      <c r="G4" s="2411"/>
    </row>
    <row r="5" spans="1:12" ht="14.1" customHeight="1">
      <c r="B5" s="1440">
        <v>2</v>
      </c>
      <c r="C5" s="1436" t="s">
        <v>745</v>
      </c>
      <c r="D5" s="1437"/>
      <c r="E5" s="1438"/>
      <c r="F5" s="2410" t="s">
        <v>866</v>
      </c>
      <c r="G5" s="2411"/>
    </row>
    <row r="6" spans="1:12" ht="14.1" customHeight="1">
      <c r="B6" s="2430">
        <v>3</v>
      </c>
      <c r="C6" s="2433" t="s">
        <v>746</v>
      </c>
      <c r="D6" s="2434"/>
      <c r="E6" s="1439" t="s">
        <v>747</v>
      </c>
      <c r="F6" s="2410" t="s">
        <v>867</v>
      </c>
      <c r="G6" s="2411"/>
    </row>
    <row r="7" spans="1:12" ht="14.1" customHeight="1">
      <c r="B7" s="2431"/>
      <c r="C7" s="2435"/>
      <c r="D7" s="2436"/>
      <c r="E7" s="1439" t="s">
        <v>748</v>
      </c>
      <c r="F7" s="2410" t="s">
        <v>868</v>
      </c>
      <c r="G7" s="2411"/>
    </row>
    <row r="8" spans="1:12" ht="14.1" customHeight="1">
      <c r="B8" s="2430">
        <v>4</v>
      </c>
      <c r="C8" s="2433" t="s">
        <v>749</v>
      </c>
      <c r="D8" s="2434"/>
      <c r="E8" s="1439" t="s">
        <v>750</v>
      </c>
      <c r="F8" s="2410" t="s">
        <v>528</v>
      </c>
      <c r="G8" s="2411"/>
    </row>
    <row r="9" spans="1:12" ht="14.1" customHeight="1">
      <c r="B9" s="2431"/>
      <c r="C9" s="2435"/>
      <c r="D9" s="2436"/>
      <c r="E9" s="1439" t="s">
        <v>751</v>
      </c>
      <c r="F9" s="2410" t="s">
        <v>869</v>
      </c>
      <c r="G9" s="2411"/>
    </row>
    <row r="10" spans="1:12" ht="14.1" customHeight="1">
      <c r="B10" s="1440">
        <v>5</v>
      </c>
      <c r="C10" s="1436" t="s">
        <v>752</v>
      </c>
      <c r="D10" s="1437"/>
      <c r="E10" s="1438"/>
      <c r="F10" s="2410" t="s">
        <v>528</v>
      </c>
      <c r="G10" s="2411"/>
    </row>
    <row r="11" spans="1:12" ht="14.1" customHeight="1">
      <c r="B11" s="1440">
        <v>6</v>
      </c>
      <c r="C11" s="2448" t="s">
        <v>753</v>
      </c>
      <c r="D11" s="2449"/>
      <c r="E11" s="2450"/>
      <c r="F11" s="2410" t="s">
        <v>528</v>
      </c>
      <c r="G11" s="2411"/>
    </row>
    <row r="12" spans="1:12" ht="14.1" customHeight="1">
      <c r="B12" s="1440">
        <v>7</v>
      </c>
      <c r="C12" s="2444" t="s">
        <v>770</v>
      </c>
      <c r="D12" s="2445"/>
      <c r="E12" s="2446"/>
      <c r="F12" s="2437" t="s">
        <v>528</v>
      </c>
      <c r="G12" s="2438"/>
    </row>
    <row r="13" spans="1:12" ht="14.1" customHeight="1">
      <c r="B13" s="1440">
        <v>8</v>
      </c>
      <c r="C13" s="2447" t="s">
        <v>771</v>
      </c>
      <c r="D13" s="2445"/>
      <c r="E13" s="2446"/>
      <c r="F13" s="2410"/>
      <c r="G13" s="2411"/>
      <c r="J13" s="1418"/>
      <c r="K13" s="1418"/>
    </row>
    <row r="14" spans="1:12" ht="14.1" customHeight="1">
      <c r="B14" s="1440">
        <v>9</v>
      </c>
      <c r="C14" s="2444"/>
      <c r="D14" s="2445"/>
      <c r="E14" s="2446"/>
      <c r="F14" s="2442"/>
      <c r="G14" s="2442"/>
    </row>
    <row r="15" spans="1:12" ht="14.1" customHeight="1">
      <c r="B15" s="1428"/>
      <c r="C15" s="2399"/>
      <c r="D15" s="2400"/>
      <c r="E15" s="2401"/>
      <c r="F15" s="2441"/>
      <c r="G15" s="2441"/>
    </row>
    <row r="16" spans="1:12" s="1419" customFormat="1" ht="24.75" customHeight="1">
      <c r="B16" s="2443" t="s">
        <v>754</v>
      </c>
      <c r="C16" s="2443"/>
      <c r="D16" s="2443"/>
      <c r="E16" s="2443"/>
      <c r="F16" s="2443"/>
      <c r="G16" s="2443"/>
      <c r="L16" s="1420"/>
    </row>
    <row r="17" spans="2:12" s="1419" customFormat="1" ht="19.5" customHeight="1">
      <c r="B17" s="2418" t="s">
        <v>755</v>
      </c>
      <c r="C17" s="2419"/>
      <c r="D17" s="2419"/>
      <c r="E17" s="2420"/>
      <c r="F17" s="1615" t="s">
        <v>756</v>
      </c>
      <c r="G17" s="1434" t="s">
        <v>769</v>
      </c>
      <c r="L17" s="1420"/>
    </row>
    <row r="18" spans="2:12" ht="15">
      <c r="B18" s="2424" t="s">
        <v>757</v>
      </c>
      <c r="C18" s="2425"/>
      <c r="D18" s="2426"/>
      <c r="E18" s="1673" t="s">
        <v>870</v>
      </c>
      <c r="F18" s="1620">
        <f>SUM(F19:F21)</f>
        <v>3</v>
      </c>
      <c r="G18" s="1591"/>
    </row>
    <row r="19" spans="2:12" ht="12.95" customHeight="1">
      <c r="B19" s="2421" t="s">
        <v>818</v>
      </c>
      <c r="C19" s="2413" t="s">
        <v>786</v>
      </c>
      <c r="D19" s="2414"/>
      <c r="E19" s="1902" t="s">
        <v>527</v>
      </c>
      <c r="F19" s="1458">
        <v>1</v>
      </c>
      <c r="G19" s="1591"/>
    </row>
    <row r="20" spans="2:12" ht="12.95" customHeight="1">
      <c r="B20" s="2422"/>
      <c r="C20" s="2428" t="s">
        <v>794</v>
      </c>
      <c r="D20" s="2429"/>
      <c r="E20" s="1673"/>
      <c r="F20" s="1532">
        <v>2</v>
      </c>
      <c r="G20" s="1591"/>
    </row>
    <row r="21" spans="2:12" ht="12.95" customHeight="1">
      <c r="B21" s="2423"/>
      <c r="C21" s="2428"/>
      <c r="D21" s="2429"/>
      <c r="E21" s="1673"/>
      <c r="F21" s="1459"/>
      <c r="G21" s="1591"/>
    </row>
    <row r="22" spans="2:12" ht="18.75" customHeight="1">
      <c r="B22" s="2424" t="s">
        <v>758</v>
      </c>
      <c r="C22" s="2425"/>
      <c r="D22" s="2426"/>
      <c r="E22" s="1673" t="s">
        <v>527</v>
      </c>
      <c r="F22" s="1620">
        <f>SUM(F23:F29)-F24</f>
        <v>21</v>
      </c>
      <c r="G22" s="1591"/>
    </row>
    <row r="23" spans="2:12" ht="12.95" customHeight="1">
      <c r="B23" s="2412" t="s">
        <v>819</v>
      </c>
      <c r="C23" s="2413" t="s">
        <v>786</v>
      </c>
      <c r="D23" s="2414"/>
      <c r="E23" s="1902" t="s">
        <v>527</v>
      </c>
      <c r="F23" s="1460">
        <v>21</v>
      </c>
      <c r="G23" s="1591"/>
    </row>
    <row r="24" spans="2:12" ht="12.95" customHeight="1">
      <c r="B24" s="2412"/>
      <c r="C24" s="2415" t="s">
        <v>909</v>
      </c>
      <c r="D24" s="2414"/>
      <c r="E24" s="1902" t="s">
        <v>527</v>
      </c>
      <c r="F24" s="1461">
        <v>6</v>
      </c>
      <c r="G24" s="1591"/>
    </row>
    <row r="25" spans="2:12" ht="12.95" customHeight="1">
      <c r="B25" s="2412"/>
      <c r="C25" s="2416" t="s">
        <v>794</v>
      </c>
      <c r="D25" s="2416"/>
      <c r="E25" s="1902" t="s">
        <v>527</v>
      </c>
      <c r="F25" s="1461"/>
      <c r="G25" s="1591"/>
    </row>
    <row r="26" spans="2:12" ht="12.95" customHeight="1">
      <c r="B26" s="2412"/>
      <c r="C26" s="2416" t="s">
        <v>774</v>
      </c>
      <c r="D26" s="2416"/>
      <c r="E26" s="1902" t="s">
        <v>527</v>
      </c>
      <c r="F26" s="1461"/>
      <c r="G26" s="1591"/>
    </row>
    <row r="27" spans="2:12" ht="12.95" customHeight="1">
      <c r="B27" s="2412"/>
      <c r="C27" s="2416" t="s">
        <v>775</v>
      </c>
      <c r="D27" s="2416"/>
      <c r="E27" s="1674"/>
      <c r="F27" s="1461"/>
      <c r="G27" s="1591"/>
      <c r="H27" s="1421"/>
    </row>
    <row r="28" spans="2:12" ht="12.95" customHeight="1">
      <c r="B28" s="2412"/>
      <c r="C28" s="2417"/>
      <c r="D28" s="2417"/>
      <c r="E28" s="1457"/>
      <c r="F28" s="1460"/>
      <c r="G28" s="1591"/>
    </row>
    <row r="29" spans="2:12" ht="12.95" customHeight="1">
      <c r="B29" s="2412"/>
      <c r="C29" s="2417"/>
      <c r="D29" s="2417"/>
      <c r="E29" s="1457"/>
      <c r="F29" s="1460"/>
      <c r="G29" s="1591"/>
    </row>
    <row r="30" spans="2:12" ht="21.95" customHeight="1">
      <c r="B30" s="1416"/>
      <c r="C30" s="1446"/>
      <c r="D30" s="1447"/>
      <c r="E30" s="1448" t="s">
        <v>759</v>
      </c>
      <c r="F30" s="1556">
        <f>F18+F22</f>
        <v>24</v>
      </c>
      <c r="G30" s="1422" t="s">
        <v>789</v>
      </c>
    </row>
    <row r="31" spans="2:12" ht="15" customHeight="1">
      <c r="C31" s="2402" t="s">
        <v>785</v>
      </c>
      <c r="D31" s="2403"/>
      <c r="E31" s="2403"/>
      <c r="F31" s="1557">
        <f>IF(F10="","",F24+F18)</f>
        <v>9</v>
      </c>
      <c r="G31" s="1423" t="s">
        <v>789</v>
      </c>
    </row>
    <row r="32" spans="2:12" ht="15" customHeight="1">
      <c r="B32" s="1424" t="s">
        <v>657</v>
      </c>
      <c r="C32" s="1675" t="s">
        <v>871</v>
      </c>
      <c r="D32" s="1441"/>
      <c r="E32" s="1441"/>
      <c r="F32" s="1425"/>
      <c r="G32" s="1426"/>
    </row>
    <row r="33" spans="1:7" ht="28.5" customHeight="1">
      <c r="A33" s="1427"/>
      <c r="B33" s="2427" t="s">
        <v>760</v>
      </c>
      <c r="C33" s="2427"/>
      <c r="D33" s="2427"/>
      <c r="E33" s="2427"/>
      <c r="F33" s="2427"/>
      <c r="G33" s="2427"/>
    </row>
    <row r="34" spans="1:7" ht="15" customHeight="1">
      <c r="A34" s="1427"/>
      <c r="B34" s="2407" t="s">
        <v>772</v>
      </c>
      <c r="C34" s="2407"/>
      <c r="D34" s="2407"/>
      <c r="E34" s="1435" t="s">
        <v>781</v>
      </c>
      <c r="F34" s="1566"/>
      <c r="G34" s="1566"/>
    </row>
    <row r="35" spans="1:7" s="1616" customFormat="1" ht="12.95" customHeight="1">
      <c r="B35" s="2404" t="s">
        <v>761</v>
      </c>
      <c r="C35" s="2405"/>
      <c r="D35" s="2406"/>
      <c r="E35" s="1617">
        <f>$F$30*3</f>
        <v>72</v>
      </c>
      <c r="F35" s="2408"/>
      <c r="G35" s="2409"/>
    </row>
    <row r="36" spans="1:7" s="1616" customFormat="1" ht="12.95" customHeight="1">
      <c r="B36" s="2404" t="s">
        <v>762</v>
      </c>
      <c r="C36" s="2405"/>
      <c r="D36" s="2406"/>
      <c r="E36" s="1617">
        <f>$F$30*7</f>
        <v>168</v>
      </c>
      <c r="F36" s="2408"/>
      <c r="G36" s="2409"/>
    </row>
    <row r="37" spans="1:7" s="1616" customFormat="1" ht="12.95" customHeight="1">
      <c r="B37" s="2404" t="s">
        <v>847</v>
      </c>
      <c r="C37" s="2405"/>
      <c r="D37" s="2406"/>
      <c r="E37" s="1617">
        <f>$F$30*10</f>
        <v>240</v>
      </c>
      <c r="F37" s="1618"/>
      <c r="G37" s="1619"/>
    </row>
    <row r="38" spans="1:7" s="1616" customFormat="1" ht="12.95" customHeight="1">
      <c r="B38" s="2404" t="s">
        <v>848</v>
      </c>
      <c r="C38" s="2405"/>
      <c r="D38" s="2406"/>
      <c r="E38" s="1617">
        <f>$F$30*12</f>
        <v>288</v>
      </c>
      <c r="F38" s="1618"/>
      <c r="G38" s="1619"/>
    </row>
    <row r="39" spans="1:7" s="1616" customFormat="1" ht="12.95" customHeight="1">
      <c r="B39" s="2404" t="s">
        <v>763</v>
      </c>
      <c r="C39" s="2405"/>
      <c r="D39" s="2406"/>
      <c r="E39" s="1617">
        <f>$F$30*14</f>
        <v>336</v>
      </c>
      <c r="F39" s="1618"/>
      <c r="G39" s="1619"/>
    </row>
    <row r="40" spans="1:7" s="1616" customFormat="1" ht="12.95" customHeight="1">
      <c r="B40" s="2404" t="s">
        <v>849</v>
      </c>
      <c r="C40" s="2405"/>
      <c r="D40" s="2406"/>
      <c r="E40" s="1617">
        <f>$F$30*15</f>
        <v>360</v>
      </c>
      <c r="F40" s="2408"/>
      <c r="G40" s="2409"/>
    </row>
    <row r="41" spans="1:7" s="1616" customFormat="1" ht="12.95" customHeight="1">
      <c r="B41" s="2404" t="s">
        <v>764</v>
      </c>
      <c r="C41" s="2405"/>
      <c r="D41" s="2406"/>
      <c r="E41" s="1617">
        <f>$F$30*18</f>
        <v>432</v>
      </c>
      <c r="F41" s="2408"/>
      <c r="G41" s="2409"/>
    </row>
    <row r="42" spans="1:7" s="1616" customFormat="1" ht="12.95" customHeight="1">
      <c r="B42" s="2404" t="s">
        <v>765</v>
      </c>
      <c r="C42" s="2405"/>
      <c r="D42" s="2406"/>
      <c r="E42" s="1617">
        <f>$F$30*20</f>
        <v>480</v>
      </c>
      <c r="F42" s="2408"/>
      <c r="G42" s="2409"/>
    </row>
    <row r="43" spans="1:7" s="1616" customFormat="1" ht="12.95" customHeight="1">
      <c r="B43" s="2404" t="s">
        <v>766</v>
      </c>
      <c r="C43" s="2405"/>
      <c r="D43" s="2406"/>
      <c r="E43" s="1617">
        <f>$F$30*22</f>
        <v>528</v>
      </c>
      <c r="F43" s="2408"/>
      <c r="G43" s="2409"/>
    </row>
    <row r="44" spans="1:7" s="1616" customFormat="1" ht="12.95" customHeight="1">
      <c r="B44" s="2404" t="s">
        <v>767</v>
      </c>
      <c r="C44" s="2405"/>
      <c r="D44" s="2406"/>
      <c r="E44" s="1617">
        <f>$F$30*30</f>
        <v>720</v>
      </c>
      <c r="F44" s="2408"/>
      <c r="G44" s="2409"/>
    </row>
    <row r="45" spans="1:7" ht="8.25" customHeight="1">
      <c r="B45" s="1441"/>
      <c r="C45" s="1441"/>
      <c r="D45" s="1441"/>
      <c r="E45" s="1441"/>
      <c r="F45" s="1441"/>
      <c r="G45" s="1441"/>
    </row>
    <row r="46" spans="1:7" ht="15" customHeight="1">
      <c r="B46" s="2398" t="s">
        <v>792</v>
      </c>
      <c r="C46" s="2398"/>
      <c r="D46" s="2398"/>
      <c r="E46" s="2398"/>
      <c r="F46" s="2398"/>
      <c r="G46" s="2398"/>
    </row>
    <row r="47" spans="1:7" ht="15" customHeight="1">
      <c r="B47" s="2395" t="s">
        <v>784</v>
      </c>
      <c r="C47" s="2396"/>
      <c r="D47" s="2396"/>
      <c r="E47" s="2397"/>
      <c r="F47" s="1442" t="s">
        <v>782</v>
      </c>
      <c r="G47" s="1443" t="s">
        <v>783</v>
      </c>
    </row>
    <row r="48" spans="1:7" ht="12.95" customHeight="1">
      <c r="B48" s="1555">
        <v>1</v>
      </c>
      <c r="C48" s="2451"/>
      <c r="D48" s="2452"/>
      <c r="E48" s="2453"/>
      <c r="F48" s="1462"/>
      <c r="G48" s="1463"/>
    </row>
    <row r="49" spans="2:7" ht="12.95" customHeight="1">
      <c r="B49" s="1555">
        <v>2</v>
      </c>
      <c r="C49" s="2451"/>
      <c r="D49" s="2452"/>
      <c r="E49" s="2453"/>
      <c r="F49" s="1462"/>
      <c r="G49" s="1463"/>
    </row>
    <row r="50" spans="2:7" ht="12.95" customHeight="1">
      <c r="B50" s="1555">
        <v>3</v>
      </c>
      <c r="C50" s="2451"/>
      <c r="D50" s="2452"/>
      <c r="E50" s="2453"/>
      <c r="F50" s="1462"/>
      <c r="G50" s="1463"/>
    </row>
    <row r="51" spans="2:7" ht="12.95" customHeight="1">
      <c r="B51" s="1555">
        <v>4</v>
      </c>
      <c r="C51" s="2451"/>
      <c r="D51" s="2452"/>
      <c r="E51" s="2453"/>
      <c r="F51" s="1462"/>
      <c r="G51" s="1464"/>
    </row>
    <row r="52" spans="2:7" ht="12.95" customHeight="1">
      <c r="B52" s="1555"/>
      <c r="C52" s="2451"/>
      <c r="D52" s="2452"/>
      <c r="E52" s="2453"/>
      <c r="F52" s="1462"/>
      <c r="G52" s="1465"/>
    </row>
    <row r="53" spans="2:7" ht="12.95" customHeight="1">
      <c r="B53" s="1555"/>
      <c r="C53" s="2451"/>
      <c r="D53" s="2452"/>
      <c r="E53" s="2453"/>
      <c r="F53" s="1466"/>
      <c r="G53" s="1467"/>
    </row>
    <row r="54" spans="2:7" ht="12.95" customHeight="1">
      <c r="B54" s="1555"/>
      <c r="C54" s="2451"/>
      <c r="D54" s="2452"/>
      <c r="E54" s="2453"/>
      <c r="F54" s="1462"/>
      <c r="G54" s="1465"/>
    </row>
    <row r="55" spans="2:7" ht="12.95" customHeight="1">
      <c r="B55" s="1555"/>
      <c r="C55" s="2451"/>
      <c r="D55" s="2452"/>
      <c r="E55" s="2453"/>
      <c r="F55" s="1466"/>
      <c r="G55" s="1467"/>
    </row>
    <row r="56" spans="2:7" ht="15">
      <c r="B56" s="1533" t="s">
        <v>657</v>
      </c>
      <c r="C56" s="1534" t="s">
        <v>793</v>
      </c>
      <c r="D56" s="1441"/>
      <c r="E56" s="1441"/>
      <c r="F56" s="1449">
        <f>SUM(F48:F55)</f>
        <v>0</v>
      </c>
      <c r="G56" s="1441" t="s">
        <v>790</v>
      </c>
    </row>
    <row r="57" spans="2:7">
      <c r="B57" s="1444"/>
      <c r="C57" s="1535"/>
      <c r="D57" s="1441"/>
      <c r="E57" s="1441"/>
      <c r="F57" s="1441"/>
      <c r="G57" s="1441"/>
    </row>
    <row r="58" spans="2:7" ht="3.75" customHeight="1">
      <c r="B58" s="1441"/>
      <c r="C58" s="1441"/>
      <c r="D58" s="1441"/>
      <c r="E58" s="1441"/>
      <c r="F58" s="1441"/>
      <c r="G58" s="1441"/>
    </row>
    <row r="59" spans="2:7" hidden="1">
      <c r="B59" s="1441"/>
      <c r="C59" s="1441"/>
      <c r="D59" s="1441"/>
      <c r="E59" s="1441"/>
      <c r="F59" s="1441"/>
      <c r="G59" s="1441"/>
    </row>
    <row r="60" spans="2:7" hidden="1">
      <c r="B60" s="1441"/>
      <c r="C60" s="1441"/>
      <c r="D60" s="1441"/>
      <c r="E60" s="1441"/>
      <c r="F60" s="1441"/>
      <c r="G60" s="1441"/>
    </row>
    <row r="61" spans="2:7">
      <c r="B61" s="1441"/>
      <c r="C61" s="1441"/>
      <c r="D61" s="1441"/>
      <c r="E61" s="1441"/>
      <c r="F61" s="1441"/>
      <c r="G61" s="1441"/>
    </row>
  </sheetData>
  <sheetProtection algorithmName="SHA-512" hashValue="j8C1Cw/TiqVEF7eX2TJEi/SEr3BcYqWjhJO2SVgZD2n7SU1Ouys0oN8FhvvEMjVN9WtqVhPLI+EKLyaNbmp3Cg==" saltValue="ccdTyOgPXWBjFRfYlp/rsQ==" spinCount="100000" sheet="1" objects="1" scenarios="1"/>
  <mergeCells count="70">
    <mergeCell ref="C50:E50"/>
    <mergeCell ref="C49:E49"/>
    <mergeCell ref="C48:E48"/>
    <mergeCell ref="C55:E55"/>
    <mergeCell ref="C54:E54"/>
    <mergeCell ref="C53:E53"/>
    <mergeCell ref="C52:E52"/>
    <mergeCell ref="C51:E51"/>
    <mergeCell ref="B39:D39"/>
    <mergeCell ref="B1:G1"/>
    <mergeCell ref="F3:G3"/>
    <mergeCell ref="F15:G15"/>
    <mergeCell ref="C19:D19"/>
    <mergeCell ref="C20:D20"/>
    <mergeCell ref="F14:G14"/>
    <mergeCell ref="B16:G16"/>
    <mergeCell ref="C14:E14"/>
    <mergeCell ref="C13:E13"/>
    <mergeCell ref="C12:E12"/>
    <mergeCell ref="C11:E11"/>
    <mergeCell ref="F8:G8"/>
    <mergeCell ref="F9:G9"/>
    <mergeCell ref="C8:D9"/>
    <mergeCell ref="B6:B7"/>
    <mergeCell ref="B8:B9"/>
    <mergeCell ref="B37:D37"/>
    <mergeCell ref="B38:D38"/>
    <mergeCell ref="B2:F2"/>
    <mergeCell ref="F4:G4"/>
    <mergeCell ref="F5:G5"/>
    <mergeCell ref="F6:G6"/>
    <mergeCell ref="F7:G7"/>
    <mergeCell ref="C6:D7"/>
    <mergeCell ref="C26:D26"/>
    <mergeCell ref="B22:D22"/>
    <mergeCell ref="F10:G10"/>
    <mergeCell ref="F11:G11"/>
    <mergeCell ref="F12:G12"/>
    <mergeCell ref="B42:D42"/>
    <mergeCell ref="B41:D41"/>
    <mergeCell ref="B40:D40"/>
    <mergeCell ref="F13:G13"/>
    <mergeCell ref="B23:B29"/>
    <mergeCell ref="C23:D23"/>
    <mergeCell ref="C24:D24"/>
    <mergeCell ref="C27:D27"/>
    <mergeCell ref="C28:D28"/>
    <mergeCell ref="C29:D29"/>
    <mergeCell ref="B17:E17"/>
    <mergeCell ref="B19:B21"/>
    <mergeCell ref="B18:D18"/>
    <mergeCell ref="B33:G33"/>
    <mergeCell ref="C21:D21"/>
    <mergeCell ref="C25:D25"/>
    <mergeCell ref="B47:E47"/>
    <mergeCell ref="B46:G46"/>
    <mergeCell ref="C15:E15"/>
    <mergeCell ref="C31:E31"/>
    <mergeCell ref="B36:D36"/>
    <mergeCell ref="B35:D35"/>
    <mergeCell ref="B34:D34"/>
    <mergeCell ref="F44:G44"/>
    <mergeCell ref="F43:G43"/>
    <mergeCell ref="F42:G42"/>
    <mergeCell ref="F41:G41"/>
    <mergeCell ref="F40:G40"/>
    <mergeCell ref="F36:G36"/>
    <mergeCell ref="F35:G35"/>
    <mergeCell ref="B44:D44"/>
    <mergeCell ref="B43:D43"/>
  </mergeCells>
  <printOptions horizontalCentered="1" verticalCentered="1"/>
  <pageMargins left="0.98425196850393704" right="0.19685039370078741" top="0.59055118110236227" bottom="0.78740157480314965" header="0.51181102362204722" footer="0.47244094488188981"/>
  <pageSetup paperSize="9" scale="94" orientation="portrait" verticalDpi="300" r:id="rId1"/>
  <headerFooter alignWithMargins="0">
    <oddHeader>&amp;L&amp;W</oddHeader>
    <oddFooter>&amp;L&amp;7CEA - arkusz organizacyjny na rok szkolny 2020/2021, nr teczki: &amp;F</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słownik!$F$50:$F$60</xm:f>
          </x14:formula1>
          <xm:sqref>C25:D29 C20:D21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99"/>
  </sheetPr>
  <dimension ref="B1:H11"/>
  <sheetViews>
    <sheetView showGridLines="0" view="pageBreakPreview" zoomScaleNormal="100" zoomScaleSheetLayoutView="100" workbookViewId="0">
      <selection activeCell="B10" sqref="B10"/>
    </sheetView>
  </sheetViews>
  <sheetFormatPr defaultRowHeight="12.75"/>
  <cols>
    <col min="1" max="1" width="3.5703125" customWidth="1"/>
    <col min="2" max="2" width="4.7109375" customWidth="1"/>
    <col min="3" max="3" width="16.28515625" customWidth="1"/>
    <col min="4" max="4" width="14.7109375" customWidth="1"/>
    <col min="5" max="5" width="59.28515625" customWidth="1"/>
    <col min="8" max="8" width="18.42578125" customWidth="1"/>
  </cols>
  <sheetData>
    <row r="1" spans="2:8">
      <c r="G1" s="1546" t="str">
        <f>wizyt!$B$1</f>
        <v/>
      </c>
      <c r="H1" s="1547" t="str">
        <f>wizyt!$D$1</f>
        <v>.</v>
      </c>
    </row>
    <row r="2" spans="2:8" ht="15.75">
      <c r="B2" s="2454" t="str">
        <f>wizyt!C3</f>
        <v>??</v>
      </c>
      <c r="C2" s="2455"/>
      <c r="E2" s="1666" t="s">
        <v>858</v>
      </c>
    </row>
    <row r="3" spans="2:8" ht="15.75">
      <c r="B3" s="1672"/>
      <c r="C3" s="2456" t="s">
        <v>864</v>
      </c>
      <c r="D3" s="2456"/>
      <c r="E3" s="2456"/>
      <c r="F3" s="2456"/>
      <c r="G3" s="1672" t="str">
        <f>wizyt!H3</f>
        <v>2022/2023</v>
      </c>
      <c r="H3" s="1672"/>
    </row>
    <row r="5" spans="2:8" ht="31.5" customHeight="1">
      <c r="B5" s="1667" t="s">
        <v>2</v>
      </c>
      <c r="C5" s="1667" t="s">
        <v>783</v>
      </c>
      <c r="D5" s="1667" t="s">
        <v>859</v>
      </c>
      <c r="E5" s="1667" t="s">
        <v>863</v>
      </c>
      <c r="F5" s="1667" t="s">
        <v>860</v>
      </c>
      <c r="G5" s="1667" t="s">
        <v>861</v>
      </c>
      <c r="H5" s="1667" t="s">
        <v>862</v>
      </c>
    </row>
    <row r="6" spans="2:8" s="1668" customFormat="1" ht="66" customHeight="1">
      <c r="B6" s="1669"/>
      <c r="C6" s="1821"/>
      <c r="D6" s="1671"/>
      <c r="E6" s="1670"/>
      <c r="F6" s="1669"/>
      <c r="G6" s="1669"/>
      <c r="H6" s="1822"/>
    </row>
    <row r="7" spans="2:8" s="1668" customFormat="1" ht="66" customHeight="1">
      <c r="B7" s="1669"/>
      <c r="C7" s="1821"/>
      <c r="D7" s="1671"/>
      <c r="E7" s="1670"/>
      <c r="F7" s="1669"/>
      <c r="G7" s="1669"/>
      <c r="H7" s="1822"/>
    </row>
    <row r="8" spans="2:8" s="1668" customFormat="1" ht="66" customHeight="1">
      <c r="B8" s="1669"/>
      <c r="C8" s="1821"/>
      <c r="D8" s="1671"/>
      <c r="E8" s="1670"/>
      <c r="F8" s="1669"/>
      <c r="G8" s="1669"/>
      <c r="H8" s="1822"/>
    </row>
    <row r="9" spans="2:8" s="1668" customFormat="1" ht="66" customHeight="1">
      <c r="B9" s="1669"/>
      <c r="C9" s="1821"/>
      <c r="D9" s="1671"/>
      <c r="E9" s="1670"/>
      <c r="F9" s="1669"/>
      <c r="G9" s="1669"/>
      <c r="H9" s="1822"/>
    </row>
    <row r="10" spans="2:8" s="1668" customFormat="1" ht="66" customHeight="1">
      <c r="B10" s="1669"/>
      <c r="C10" s="1821"/>
      <c r="D10" s="1671"/>
      <c r="E10" s="1670"/>
      <c r="F10" s="1669"/>
      <c r="G10" s="1669"/>
      <c r="H10" s="1822"/>
    </row>
    <row r="11" spans="2:8" s="1668" customFormat="1" ht="66" customHeight="1">
      <c r="B11" s="1669"/>
      <c r="C11" s="1821"/>
      <c r="D11" s="1671"/>
      <c r="E11" s="1670"/>
      <c r="F11" s="1669"/>
      <c r="G11" s="1669"/>
      <c r="H11" s="1822"/>
    </row>
  </sheetData>
  <sheetProtection formatRows="0" insertRows="0" deleteRows="0"/>
  <mergeCells count="2">
    <mergeCell ref="B2:C2"/>
    <mergeCell ref="C3:F3"/>
  </mergeCells>
  <printOptions horizontalCentered="1"/>
  <pageMargins left="0.51181102362204722" right="0.51181102362204722" top="0.74803149606299213" bottom="0.74803149606299213" header="0.31496062992125984" footer="0.31496062992125984"/>
  <pageSetup paperSize="9" scale="99" orientation="landscape" horizontalDpi="4294967292" verticalDpi="300" r:id="rId1"/>
  <headerFooter>
    <oddFooter xml:space="preserve">&amp;L&amp;8CEA - arkusz organizacyjny na rok szkolny 2022/2023   nr teczki: &amp;F </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słownik!$F$50:$F$60</xm:f>
          </x14:formula1>
          <xm:sqref>D6:D11</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Arkusz3">
    <tabColor indexed="13"/>
    <pageSetUpPr fitToPage="1"/>
  </sheetPr>
  <dimension ref="A1:AL1651"/>
  <sheetViews>
    <sheetView showGridLines="0" view="pageBreakPreview" topLeftCell="A960" zoomScale="70" zoomScaleNormal="90" zoomScaleSheetLayoutView="70" workbookViewId="0">
      <selection activeCell="AO1115" sqref="AO1115"/>
    </sheetView>
  </sheetViews>
  <sheetFormatPr defaultColWidth="9.28515625" defaultRowHeight="15"/>
  <cols>
    <col min="1" max="1" width="7.140625" style="24" customWidth="1"/>
    <col min="2" max="2" width="5.85546875" style="24" customWidth="1"/>
    <col min="3" max="3" width="23.85546875" style="26" customWidth="1"/>
    <col min="4" max="4" width="6.140625" style="24" customWidth="1"/>
    <col min="5" max="5" width="3.7109375" style="24" customWidth="1"/>
    <col min="6" max="6" width="3.7109375" style="27" customWidth="1"/>
    <col min="7" max="7" width="23.5703125" style="24" customWidth="1"/>
    <col min="8" max="8" width="6.140625" style="24" customWidth="1"/>
    <col min="9" max="9" width="3.7109375" style="27" customWidth="1"/>
    <col min="10" max="10" width="3.7109375" style="24" customWidth="1"/>
    <col min="11" max="11" width="12.85546875" style="27" customWidth="1"/>
    <col min="12" max="12" width="5.85546875" style="24" customWidth="1"/>
    <col min="13" max="13" width="8.7109375" style="24" customWidth="1"/>
    <col min="14" max="14" width="24.85546875" style="24" customWidth="1"/>
    <col min="15" max="15" width="12.42578125" style="24" customWidth="1"/>
    <col min="16" max="16" width="5.28515625" style="27" customWidth="1"/>
    <col min="17" max="17" width="3.140625" style="27" customWidth="1"/>
    <col min="18" max="25" width="5.7109375" style="24" customWidth="1"/>
    <col min="26" max="26" width="5.7109375" style="27" customWidth="1"/>
    <col min="27" max="28" width="9.28515625" style="343" customWidth="1"/>
    <col min="29" max="29" width="9.28515625" style="24" customWidth="1"/>
    <col min="30" max="30" width="7.42578125" style="348" customWidth="1"/>
    <col min="31" max="31" width="4.5703125" style="111" customWidth="1"/>
    <col min="32" max="32" width="21.7109375" style="23" customWidth="1"/>
    <col min="33" max="33" width="6.140625" style="60" hidden="1" customWidth="1"/>
    <col min="34" max="34" width="5.140625" style="60" hidden="1" customWidth="1"/>
    <col min="35" max="35" width="7.5703125" style="60" hidden="1" customWidth="1"/>
    <col min="36" max="36" width="5.42578125" style="24" hidden="1" customWidth="1"/>
    <col min="37" max="37" width="7.28515625" style="24" hidden="1" customWidth="1"/>
    <col min="38" max="38" width="9.28515625" style="24" customWidth="1"/>
    <col min="39" max="16384" width="9.28515625" style="24"/>
  </cols>
  <sheetData>
    <row r="1" spans="1:37" ht="15.75">
      <c r="AC1" s="1540"/>
      <c r="AD1" s="1548"/>
      <c r="AE1" s="1540" t="str">
        <f>wizyt!$B$1</f>
        <v/>
      </c>
      <c r="AF1" s="1549" t="str">
        <f>wizyt!$D$1</f>
        <v>.</v>
      </c>
    </row>
    <row r="2" spans="1:37" ht="36" customHeight="1" thickBot="1">
      <c r="A2" s="65"/>
      <c r="B2" s="65"/>
      <c r="C2" s="2519" t="str">
        <f>wizyt!$C$3</f>
        <v>??</v>
      </c>
      <c r="D2" s="2520"/>
      <c r="E2" s="230"/>
      <c r="F2" s="64"/>
      <c r="G2" s="532"/>
      <c r="H2" s="100"/>
      <c r="I2" s="100"/>
      <c r="J2" s="100"/>
      <c r="K2" s="100"/>
      <c r="L2" s="100"/>
      <c r="M2" s="100"/>
      <c r="N2" s="100"/>
      <c r="O2" s="100"/>
      <c r="P2" s="413"/>
      <c r="Q2" s="413"/>
      <c r="R2" s="100"/>
      <c r="S2" s="100"/>
      <c r="T2" s="100"/>
      <c r="U2" s="100"/>
      <c r="V2" s="100"/>
      <c r="W2" s="100"/>
      <c r="X2" s="100"/>
      <c r="Y2" s="354"/>
      <c r="Z2" s="354"/>
      <c r="AA2" s="354"/>
      <c r="AB2" s="531" t="s">
        <v>191</v>
      </c>
      <c r="AC2" s="354" t="str">
        <f>wizyt!H3</f>
        <v>2022/2023</v>
      </c>
      <c r="AD2" s="530"/>
      <c r="AE2" s="106"/>
      <c r="AF2" s="63"/>
    </row>
    <row r="3" spans="1:37" ht="106.5" customHeight="1">
      <c r="A3" s="632" t="s">
        <v>2</v>
      </c>
      <c r="B3" s="591" t="s">
        <v>366</v>
      </c>
      <c r="C3" s="78" t="s">
        <v>70</v>
      </c>
      <c r="D3" s="798" t="s">
        <v>16</v>
      </c>
      <c r="E3" s="798" t="s">
        <v>211</v>
      </c>
      <c r="F3" s="799" t="s">
        <v>3</v>
      </c>
      <c r="G3" s="800" t="s">
        <v>894</v>
      </c>
      <c r="H3" s="1681" t="s">
        <v>874</v>
      </c>
      <c r="I3" s="799" t="s">
        <v>0</v>
      </c>
      <c r="J3" s="799" t="s">
        <v>24</v>
      </c>
      <c r="K3" s="797" t="s">
        <v>622</v>
      </c>
      <c r="L3" s="66" t="s">
        <v>344</v>
      </c>
      <c r="M3" s="1470" t="s">
        <v>600</v>
      </c>
      <c r="N3" s="555" t="s">
        <v>815</v>
      </c>
      <c r="O3" s="66" t="s">
        <v>404</v>
      </c>
      <c r="P3" s="66" t="s">
        <v>799</v>
      </c>
      <c r="Q3" s="66" t="s">
        <v>496</v>
      </c>
      <c r="R3" s="554" t="s">
        <v>4</v>
      </c>
      <c r="S3" s="554" t="s">
        <v>5</v>
      </c>
      <c r="T3" s="554" t="s">
        <v>6</v>
      </c>
      <c r="U3" s="554" t="s">
        <v>8</v>
      </c>
      <c r="V3" s="554" t="s">
        <v>7</v>
      </c>
      <c r="W3" s="1621" t="s">
        <v>9</v>
      </c>
      <c r="X3" s="1621" t="s">
        <v>808</v>
      </c>
      <c r="Y3" s="554" t="s">
        <v>809</v>
      </c>
      <c r="Z3" s="66" t="s">
        <v>505</v>
      </c>
      <c r="AA3" s="66" t="s">
        <v>31</v>
      </c>
      <c r="AB3" s="66" t="s">
        <v>1</v>
      </c>
      <c r="AC3" s="66" t="s">
        <v>345</v>
      </c>
      <c r="AD3" s="543" t="s">
        <v>346</v>
      </c>
      <c r="AE3" s="543" t="s">
        <v>137</v>
      </c>
      <c r="AF3" s="568" t="s">
        <v>73</v>
      </c>
    </row>
    <row r="4" spans="1:37" s="175" customFormat="1" ht="13.5" thickBot="1">
      <c r="A4" s="873">
        <v>1</v>
      </c>
      <c r="B4" s="874">
        <v>2</v>
      </c>
      <c r="C4" s="874">
        <v>3</v>
      </c>
      <c r="D4" s="874">
        <v>4</v>
      </c>
      <c r="E4" s="874">
        <v>5</v>
      </c>
      <c r="F4" s="874">
        <v>6</v>
      </c>
      <c r="G4" s="874">
        <v>7</v>
      </c>
      <c r="H4" s="874">
        <v>8</v>
      </c>
      <c r="I4" s="874">
        <v>9</v>
      </c>
      <c r="J4" s="874">
        <v>10</v>
      </c>
      <c r="K4" s="874">
        <v>11</v>
      </c>
      <c r="L4" s="874">
        <v>12</v>
      </c>
      <c r="M4" s="874">
        <v>13</v>
      </c>
      <c r="N4" s="874">
        <v>14</v>
      </c>
      <c r="O4" s="874">
        <v>15</v>
      </c>
      <c r="P4" s="874">
        <v>16</v>
      </c>
      <c r="Q4" s="874">
        <v>17</v>
      </c>
      <c r="R4" s="874">
        <v>18</v>
      </c>
      <c r="S4" s="874">
        <v>19</v>
      </c>
      <c r="T4" s="874">
        <v>20</v>
      </c>
      <c r="U4" s="874">
        <v>21</v>
      </c>
      <c r="V4" s="874">
        <v>22</v>
      </c>
      <c r="W4" s="874">
        <v>23</v>
      </c>
      <c r="X4" s="874">
        <v>24</v>
      </c>
      <c r="Y4" s="874">
        <v>25</v>
      </c>
      <c r="Z4" s="874">
        <v>26</v>
      </c>
      <c r="AA4" s="874">
        <v>27</v>
      </c>
      <c r="AB4" s="874">
        <v>28</v>
      </c>
      <c r="AC4" s="874">
        <v>29</v>
      </c>
      <c r="AD4" s="874">
        <v>30</v>
      </c>
      <c r="AE4" s="874">
        <v>31</v>
      </c>
      <c r="AF4" s="874">
        <v>32</v>
      </c>
      <c r="AG4" s="514" t="s">
        <v>339</v>
      </c>
      <c r="AH4" s="174"/>
      <c r="AI4" s="174"/>
      <c r="AJ4" s="515" t="s">
        <v>340</v>
      </c>
      <c r="AK4" s="175" t="s">
        <v>497</v>
      </c>
    </row>
    <row r="5" spans="1:37" ht="17.100000000000001" customHeight="1" thickTop="1" thickBot="1">
      <c r="A5" s="176"/>
      <c r="B5" s="576"/>
      <c r="C5" s="181" t="s">
        <v>12</v>
      </c>
      <c r="D5" s="177"/>
      <c r="E5" s="177"/>
      <c r="F5" s="177"/>
      <c r="G5" s="177"/>
      <c r="H5" s="177"/>
      <c r="I5" s="177"/>
      <c r="J5" s="177"/>
      <c r="K5" s="177"/>
      <c r="L5" s="177"/>
      <c r="M5" s="177"/>
      <c r="N5" s="177"/>
      <c r="O5" s="412"/>
      <c r="P5" s="414"/>
      <c r="Q5" s="414"/>
      <c r="R5" s="177"/>
      <c r="S5" s="177"/>
      <c r="T5" s="177"/>
      <c r="U5" s="177"/>
      <c r="V5" s="177"/>
      <c r="W5" s="177"/>
      <c r="X5" s="177"/>
      <c r="Y5" s="177"/>
      <c r="Z5" s="177"/>
      <c r="AA5" s="332">
        <f>SUM(AA6:AA13)</f>
        <v>0</v>
      </c>
      <c r="AB5" s="332"/>
      <c r="AC5" s="178">
        <f>SUM(AC6:AC13)</f>
        <v>0</v>
      </c>
      <c r="AD5" s="332">
        <f>SUM(AD6:AD13)</f>
        <v>0</v>
      </c>
      <c r="AE5" s="108"/>
      <c r="AF5" s="81" t="s">
        <v>54</v>
      </c>
    </row>
    <row r="6" spans="1:37" ht="14.1" customHeight="1" thickTop="1">
      <c r="A6" s="2457"/>
      <c r="B6" s="2458"/>
      <c r="C6" s="2461"/>
      <c r="D6" s="2505"/>
      <c r="E6" s="2467"/>
      <c r="F6" s="2471"/>
      <c r="G6" s="2521"/>
      <c r="H6" s="1649" t="s">
        <v>852</v>
      </c>
      <c r="I6" s="2471"/>
      <c r="J6" s="2524"/>
      <c r="K6" s="275"/>
      <c r="L6" s="98"/>
      <c r="M6" s="98"/>
      <c r="N6" s="1841"/>
      <c r="O6" s="80"/>
      <c r="P6" s="98"/>
      <c r="Q6" s="766"/>
      <c r="R6" s="409"/>
      <c r="S6" s="14"/>
      <c r="T6" s="14"/>
      <c r="U6" s="14"/>
      <c r="V6" s="14"/>
      <c r="W6" s="14"/>
      <c r="X6" s="14"/>
      <c r="Y6" s="14"/>
      <c r="Z6" s="98"/>
      <c r="AA6" s="2478">
        <f>SUM(R6:Z13)</f>
        <v>0</v>
      </c>
      <c r="AB6" s="2499"/>
      <c r="AC6" s="2502">
        <f>IF((AA6-AB6)&gt;=0,AA6-AB6,0)</f>
        <v>0</v>
      </c>
      <c r="AD6" s="2487">
        <f>IF(AA6=0,0,IF(AA6&gt;=AB6,1,(AA6+(18-AB6))/18))</f>
        <v>0</v>
      </c>
      <c r="AE6" s="2487" t="str">
        <f>IF(AD6=1,"pe",IF(AD6&gt;0,"ne",""))</f>
        <v/>
      </c>
      <c r="AF6" s="2496"/>
      <c r="AG6" s="60">
        <v>1</v>
      </c>
      <c r="AH6" s="60" t="s">
        <v>230</v>
      </c>
      <c r="AI6" s="60" t="str">
        <f>$C$2</f>
        <v>??</v>
      </c>
      <c r="AJ6" s="60">
        <v>1</v>
      </c>
      <c r="AK6" s="518">
        <f>C6</f>
        <v>0</v>
      </c>
    </row>
    <row r="7" spans="1:37" ht="14.1" customHeight="1">
      <c r="A7" s="2517"/>
      <c r="B7" s="2459"/>
      <c r="C7" s="2462"/>
      <c r="D7" s="2506"/>
      <c r="E7" s="2468"/>
      <c r="F7" s="2471"/>
      <c r="G7" s="2522"/>
      <c r="H7" s="2508"/>
      <c r="I7" s="2471"/>
      <c r="J7" s="2525"/>
      <c r="K7" s="273"/>
      <c r="L7" s="96"/>
      <c r="M7" s="1471"/>
      <c r="N7" s="1840"/>
      <c r="O7" s="90"/>
      <c r="P7" s="99"/>
      <c r="Q7" s="767"/>
      <c r="R7" s="410"/>
      <c r="S7" s="12"/>
      <c r="T7" s="12"/>
      <c r="U7" s="12"/>
      <c r="V7" s="12"/>
      <c r="W7" s="1622"/>
      <c r="X7" s="1622"/>
      <c r="Y7" s="12"/>
      <c r="Z7" s="99"/>
      <c r="AA7" s="2479"/>
      <c r="AB7" s="2500"/>
      <c r="AC7" s="2503"/>
      <c r="AD7" s="2488"/>
      <c r="AE7" s="2488"/>
      <c r="AF7" s="2497"/>
      <c r="AG7" s="60">
        <f>IF(N7=N6,0,1)</f>
        <v>0</v>
      </c>
      <c r="AH7" s="60" t="s">
        <v>230</v>
      </c>
      <c r="AI7" s="60" t="str">
        <f t="shared" ref="AI7:AI91" si="0">$C$2</f>
        <v>??</v>
      </c>
      <c r="AJ7" s="60">
        <f>IF(O7=O6,0,1)</f>
        <v>0</v>
      </c>
      <c r="AK7" s="518">
        <f>AK6</f>
        <v>0</v>
      </c>
    </row>
    <row r="8" spans="1:37" ht="14.1" customHeight="1">
      <c r="A8" s="2517"/>
      <c r="B8" s="2459"/>
      <c r="C8" s="2462"/>
      <c r="D8" s="2506"/>
      <c r="E8" s="2468"/>
      <c r="F8" s="2471"/>
      <c r="G8" s="2522"/>
      <c r="H8" s="2508"/>
      <c r="I8" s="2471"/>
      <c r="J8" s="2525"/>
      <c r="K8" s="273"/>
      <c r="L8" s="96"/>
      <c r="M8" s="1471"/>
      <c r="N8" s="1840"/>
      <c r="O8" s="90"/>
      <c r="P8" s="99"/>
      <c r="Q8" s="767"/>
      <c r="R8" s="410"/>
      <c r="S8" s="12"/>
      <c r="T8" s="12"/>
      <c r="U8" s="12"/>
      <c r="V8" s="12"/>
      <c r="W8" s="1622"/>
      <c r="X8" s="1622"/>
      <c r="Y8" s="12"/>
      <c r="Z8" s="99"/>
      <c r="AA8" s="2479"/>
      <c r="AB8" s="2500"/>
      <c r="AC8" s="2503"/>
      <c r="AD8" s="2488"/>
      <c r="AE8" s="2488"/>
      <c r="AF8" s="2497"/>
      <c r="AG8" s="60">
        <f>IF(N8=N7,0,IF(N8=N6,0,1))</f>
        <v>0</v>
      </c>
      <c r="AH8" s="60" t="s">
        <v>230</v>
      </c>
      <c r="AI8" s="60" t="str">
        <f t="shared" si="0"/>
        <v>??</v>
      </c>
      <c r="AJ8" s="60">
        <f>IF(O8=O7,0,IF(O8=O6,0,1))</f>
        <v>0</v>
      </c>
      <c r="AK8" s="518">
        <f t="shared" ref="AK8:AK13" si="1">AK7</f>
        <v>0</v>
      </c>
    </row>
    <row r="9" spans="1:37" ht="14.1" customHeight="1">
      <c r="A9" s="2517"/>
      <c r="B9" s="2459"/>
      <c r="C9" s="2462"/>
      <c r="D9" s="2506"/>
      <c r="E9" s="2468"/>
      <c r="F9" s="2471"/>
      <c r="G9" s="2522"/>
      <c r="H9" s="2508"/>
      <c r="I9" s="2471"/>
      <c r="J9" s="2525"/>
      <c r="K9" s="273"/>
      <c r="L9" s="96"/>
      <c r="M9" s="1471"/>
      <c r="N9" s="1840"/>
      <c r="O9" s="90"/>
      <c r="P9" s="99"/>
      <c r="Q9" s="767"/>
      <c r="R9" s="410"/>
      <c r="S9" s="12"/>
      <c r="T9" s="12"/>
      <c r="U9" s="12"/>
      <c r="V9" s="12"/>
      <c r="W9" s="1622"/>
      <c r="X9" s="1622"/>
      <c r="Y9" s="12"/>
      <c r="Z9" s="99"/>
      <c r="AA9" s="2479"/>
      <c r="AB9" s="2500"/>
      <c r="AC9" s="2503"/>
      <c r="AD9" s="2488"/>
      <c r="AE9" s="2488"/>
      <c r="AF9" s="2497"/>
      <c r="AG9" s="60">
        <f>IF(N9=N8,0,IF(N9=N7,0,IF(N9=N6,0,1)))</f>
        <v>0</v>
      </c>
      <c r="AH9" s="60" t="s">
        <v>230</v>
      </c>
      <c r="AI9" s="60" t="str">
        <f t="shared" si="0"/>
        <v>??</v>
      </c>
      <c r="AJ9" s="60">
        <f>IF(O9=O8,0,IF(O9=O7,0,IF(O9=O6,0,1)))</f>
        <v>0</v>
      </c>
      <c r="AK9" s="518">
        <f t="shared" si="1"/>
        <v>0</v>
      </c>
    </row>
    <row r="10" spans="1:37" ht="14.1" customHeight="1">
      <c r="A10" s="2517"/>
      <c r="B10" s="2459"/>
      <c r="C10" s="2462"/>
      <c r="D10" s="2506"/>
      <c r="E10" s="2468"/>
      <c r="F10" s="2471"/>
      <c r="G10" s="2522"/>
      <c r="H10" s="2508"/>
      <c r="I10" s="2471"/>
      <c r="J10" s="2525"/>
      <c r="K10" s="277"/>
      <c r="L10" s="96"/>
      <c r="M10" s="1471"/>
      <c r="N10" s="1840"/>
      <c r="O10" s="90"/>
      <c r="P10" s="99"/>
      <c r="Q10" s="767"/>
      <c r="R10" s="410"/>
      <c r="S10" s="12"/>
      <c r="T10" s="12"/>
      <c r="U10" s="12"/>
      <c r="V10" s="12"/>
      <c r="W10" s="1622"/>
      <c r="X10" s="1622"/>
      <c r="Y10" s="12"/>
      <c r="Z10" s="99"/>
      <c r="AA10" s="2479"/>
      <c r="AB10" s="2500"/>
      <c r="AC10" s="2503"/>
      <c r="AD10" s="2488"/>
      <c r="AE10" s="2488"/>
      <c r="AF10" s="2497"/>
      <c r="AG10" s="60">
        <f>IF(N10=N9,0,IF(N10=N8,0,IF(N10=N7,0,IF(N10=N6,0,1))))</f>
        <v>0</v>
      </c>
      <c r="AH10" s="60" t="s">
        <v>230</v>
      </c>
      <c r="AI10" s="60" t="str">
        <f t="shared" si="0"/>
        <v>??</v>
      </c>
      <c r="AJ10" s="60">
        <f>IF(O10=O9,0,IF(O10=O8,0,IF(O10=O7,0,IF(O10=O6,0,1))))</f>
        <v>0</v>
      </c>
      <c r="AK10" s="518">
        <f t="shared" si="1"/>
        <v>0</v>
      </c>
    </row>
    <row r="11" spans="1:37" ht="14.1" customHeight="1">
      <c r="A11" s="2517"/>
      <c r="B11" s="2459"/>
      <c r="C11" s="2462"/>
      <c r="D11" s="2506"/>
      <c r="E11" s="2468"/>
      <c r="F11" s="2471"/>
      <c r="G11" s="2522"/>
      <c r="H11" s="2508"/>
      <c r="I11" s="2471"/>
      <c r="J11" s="2525"/>
      <c r="K11" s="277"/>
      <c r="L11" s="96"/>
      <c r="M11" s="1471"/>
      <c r="N11" s="1840"/>
      <c r="O11" s="90"/>
      <c r="P11" s="99"/>
      <c r="Q11" s="767"/>
      <c r="R11" s="410"/>
      <c r="S11" s="12"/>
      <c r="T11" s="12"/>
      <c r="U11" s="12"/>
      <c r="V11" s="12"/>
      <c r="W11" s="1622"/>
      <c r="X11" s="1622"/>
      <c r="Y11" s="12"/>
      <c r="Z11" s="99"/>
      <c r="AA11" s="2479"/>
      <c r="AB11" s="2500"/>
      <c r="AC11" s="2503"/>
      <c r="AD11" s="2488"/>
      <c r="AE11" s="2488"/>
      <c r="AF11" s="2497"/>
      <c r="AG11" s="60">
        <f>IF(N11=N10,0,IF(N11=N9,0,IF(N11=N8,0,IF(N11=N7,0,IF(N11=N6,0,1)))))</f>
        <v>0</v>
      </c>
      <c r="AH11" s="60" t="s">
        <v>230</v>
      </c>
      <c r="AI11" s="60" t="str">
        <f t="shared" si="0"/>
        <v>??</v>
      </c>
      <c r="AJ11" s="60">
        <f>IF(O11=O10,0,IF(O11=O9,0,IF(O11=O8,0,IF(O11=O7,0,IF(O11=O6,0,1)))))</f>
        <v>0</v>
      </c>
      <c r="AK11" s="518">
        <f t="shared" si="1"/>
        <v>0</v>
      </c>
    </row>
    <row r="12" spans="1:37" ht="14.1" customHeight="1">
      <c r="A12" s="2517"/>
      <c r="B12" s="2459"/>
      <c r="C12" s="2462"/>
      <c r="D12" s="2506"/>
      <c r="E12" s="2468"/>
      <c r="F12" s="2471"/>
      <c r="G12" s="2522"/>
      <c r="H12" s="2508"/>
      <c r="I12" s="2471"/>
      <c r="J12" s="2525"/>
      <c r="K12" s="277"/>
      <c r="L12" s="96"/>
      <c r="M12" s="1471"/>
      <c r="N12" s="1840"/>
      <c r="O12" s="90"/>
      <c r="P12" s="99"/>
      <c r="Q12" s="767"/>
      <c r="R12" s="410"/>
      <c r="S12" s="12"/>
      <c r="T12" s="12"/>
      <c r="U12" s="12"/>
      <c r="V12" s="12"/>
      <c r="W12" s="1622"/>
      <c r="X12" s="1622"/>
      <c r="Y12" s="12"/>
      <c r="Z12" s="99"/>
      <c r="AA12" s="2479"/>
      <c r="AB12" s="2500"/>
      <c r="AC12" s="2503"/>
      <c r="AD12" s="2488"/>
      <c r="AE12" s="2488"/>
      <c r="AF12" s="2497"/>
      <c r="AG12" s="60">
        <f>IF(N12=N11,0,IF(N12=N10,0,IF(N12=N9,0,IF(N12=N8,0,IF(N12=N7,0,IF(N12=N6,0,1))))))</f>
        <v>0</v>
      </c>
      <c r="AH12" s="60" t="s">
        <v>230</v>
      </c>
      <c r="AI12" s="60" t="str">
        <f t="shared" si="0"/>
        <v>??</v>
      </c>
      <c r="AJ12" s="60">
        <f>IF(O12=O11,0,IF(O12=O10,0,IF(O12=O9,0,IF(O12=O8,0,IF(O12=O7,0,IF(O12=O6,0,1))))))</f>
        <v>0</v>
      </c>
      <c r="AK12" s="518">
        <f t="shared" si="1"/>
        <v>0</v>
      </c>
    </row>
    <row r="13" spans="1:37" ht="14.1" customHeight="1" thickBot="1">
      <c r="A13" s="2518"/>
      <c r="B13" s="2460"/>
      <c r="C13" s="2463"/>
      <c r="D13" s="2507"/>
      <c r="E13" s="2469"/>
      <c r="F13" s="2472"/>
      <c r="G13" s="2523"/>
      <c r="H13" s="2509"/>
      <c r="I13" s="2472"/>
      <c r="J13" s="2526"/>
      <c r="K13" s="274"/>
      <c r="L13" s="165"/>
      <c r="M13" s="1472"/>
      <c r="N13" s="1840"/>
      <c r="O13" s="94"/>
      <c r="P13" s="97"/>
      <c r="Q13" s="768"/>
      <c r="R13" s="411"/>
      <c r="S13" s="13"/>
      <c r="T13" s="13"/>
      <c r="U13" s="13"/>
      <c r="V13" s="13"/>
      <c r="W13" s="13"/>
      <c r="X13" s="13"/>
      <c r="Y13" s="13"/>
      <c r="Z13" s="97"/>
      <c r="AA13" s="2480"/>
      <c r="AB13" s="2501"/>
      <c r="AC13" s="2504"/>
      <c r="AD13" s="2489"/>
      <c r="AE13" s="2489"/>
      <c r="AF13" s="2498"/>
      <c r="AG13" s="60">
        <f>IF(N13=N12,0,IF(N13=N11,0,IF(N13=N10,0,IF(N13=N9,0,IF(N13=N8,0,IF(N13=N7,0,IF(N13=N6,0,1)))))))</f>
        <v>0</v>
      </c>
      <c r="AH13" s="60" t="s">
        <v>230</v>
      </c>
      <c r="AI13" s="60" t="str">
        <f t="shared" si="0"/>
        <v>??</v>
      </c>
      <c r="AJ13" s="60">
        <f>IF(O13=O12,0,IF(O13=O11,0,IF(O13=O10,0,IF(O13=O9,0,IF(O13=O8,0,IF(O13=O7,0,IF(O13=O6,0,1)))))))</f>
        <v>0</v>
      </c>
      <c r="AK13" s="518">
        <f t="shared" si="1"/>
        <v>0</v>
      </c>
    </row>
    <row r="14" spans="1:37" ht="17.100000000000001" customHeight="1" thickTop="1" thickBot="1">
      <c r="A14" s="68"/>
      <c r="B14" s="70"/>
      <c r="C14" s="179" t="s">
        <v>30</v>
      </c>
      <c r="D14" s="259"/>
      <c r="E14" s="258"/>
      <c r="F14" s="258"/>
      <c r="G14" s="67"/>
      <c r="H14" s="258"/>
      <c r="I14" s="258"/>
      <c r="J14" s="258"/>
      <c r="K14" s="272"/>
      <c r="L14" s="67"/>
      <c r="M14" s="67"/>
      <c r="N14" s="67"/>
      <c r="O14" s="601"/>
      <c r="P14" s="601"/>
      <c r="Q14" s="601"/>
      <c r="R14" s="70"/>
      <c r="S14" s="70"/>
      <c r="T14" s="70"/>
      <c r="U14" s="70"/>
      <c r="V14" s="70"/>
      <c r="W14" s="70"/>
      <c r="X14" s="70"/>
      <c r="Y14" s="70"/>
      <c r="Z14" s="70"/>
      <c r="AA14" s="333">
        <f>SUM(AA15:AA30)</f>
        <v>0</v>
      </c>
      <c r="AB14" s="333"/>
      <c r="AC14" s="25">
        <f>SUM(AC15:AC30)</f>
        <v>0</v>
      </c>
      <c r="AD14" s="333">
        <f>SUM(AD15:AD30)</f>
        <v>0</v>
      </c>
      <c r="AE14" s="107"/>
      <c r="AF14" s="31" t="s">
        <v>54</v>
      </c>
      <c r="AI14" s="60" t="str">
        <f t="shared" si="0"/>
        <v>??</v>
      </c>
    </row>
    <row r="15" spans="1:37" ht="14.1" customHeight="1" thickTop="1" thickBot="1">
      <c r="A15" s="2517"/>
      <c r="B15" s="2458"/>
      <c r="C15" s="2462"/>
      <c r="D15" s="2506"/>
      <c r="E15" s="2467"/>
      <c r="F15" s="2471"/>
      <c r="G15" s="2474"/>
      <c r="H15" s="1649" t="s">
        <v>852</v>
      </c>
      <c r="I15" s="2471"/>
      <c r="J15" s="2471"/>
      <c r="K15" s="275"/>
      <c r="L15" s="96"/>
      <c r="M15" s="98"/>
      <c r="N15" s="1841"/>
      <c r="O15" s="80"/>
      <c r="P15" s="98"/>
      <c r="Q15" s="96"/>
      <c r="R15" s="11"/>
      <c r="S15" s="11"/>
      <c r="T15" s="12"/>
      <c r="U15" s="12"/>
      <c r="V15" s="11"/>
      <c r="W15" s="1623"/>
      <c r="X15" s="1623"/>
      <c r="Y15" s="11"/>
      <c r="Z15" s="96"/>
      <c r="AA15" s="2479">
        <f>SUM(R15:Z22)</f>
        <v>0</v>
      </c>
      <c r="AB15" s="2500"/>
      <c r="AC15" s="2484">
        <f>IF((AA15-AB15)&gt;=0,AA15-AB15,0)</f>
        <v>0</v>
      </c>
      <c r="AD15" s="2530">
        <f>IF(AA15=0,0,IF(AA15&gt;=AB15,1,(AA15+(18-AB15))/18))</f>
        <v>0</v>
      </c>
      <c r="AE15" s="2487" t="str">
        <f>IF(AD15=1,"pe",IF(AD15&gt;0,"ne",""))</f>
        <v/>
      </c>
      <c r="AF15" s="2490"/>
      <c r="AG15" s="60">
        <v>1</v>
      </c>
      <c r="AH15" s="60" t="s">
        <v>231</v>
      </c>
      <c r="AI15" s="60" t="str">
        <f t="shared" si="0"/>
        <v>??</v>
      </c>
      <c r="AJ15" s="60">
        <v>1</v>
      </c>
      <c r="AK15" s="518">
        <f>C15</f>
        <v>0</v>
      </c>
    </row>
    <row r="16" spans="1:37" ht="14.1" customHeight="1" thickTop="1" thickBot="1">
      <c r="A16" s="2517"/>
      <c r="B16" s="2459"/>
      <c r="C16" s="2462"/>
      <c r="D16" s="2506"/>
      <c r="E16" s="2468"/>
      <c r="F16" s="2471"/>
      <c r="G16" s="2474"/>
      <c r="H16" s="2508"/>
      <c r="I16" s="2471"/>
      <c r="J16" s="2471"/>
      <c r="K16" s="273"/>
      <c r="L16" s="96"/>
      <c r="M16" s="1471"/>
      <c r="N16" s="1840"/>
      <c r="O16" s="90"/>
      <c r="P16" s="99"/>
      <c r="Q16" s="99"/>
      <c r="R16" s="12"/>
      <c r="S16" s="12"/>
      <c r="T16" s="12"/>
      <c r="U16" s="12"/>
      <c r="V16" s="12"/>
      <c r="W16" s="1622"/>
      <c r="X16" s="1622"/>
      <c r="Y16" s="12"/>
      <c r="Z16" s="99"/>
      <c r="AA16" s="2479"/>
      <c r="AB16" s="2500"/>
      <c r="AC16" s="2485"/>
      <c r="AD16" s="2530"/>
      <c r="AE16" s="2488"/>
      <c r="AF16" s="2490"/>
      <c r="AG16" s="60">
        <f>IF(N16=N15,0,1)</f>
        <v>0</v>
      </c>
      <c r="AH16" s="60" t="s">
        <v>231</v>
      </c>
      <c r="AI16" s="60" t="str">
        <f t="shared" si="0"/>
        <v>??</v>
      </c>
      <c r="AJ16" s="60">
        <f>IF(O16=O15,0,1)</f>
        <v>0</v>
      </c>
      <c r="AK16" s="518">
        <f t="shared" ref="AK16:AK30" si="2">AK15</f>
        <v>0</v>
      </c>
    </row>
    <row r="17" spans="1:37" ht="14.1" customHeight="1" thickTop="1" thickBot="1">
      <c r="A17" s="2517"/>
      <c r="B17" s="2459"/>
      <c r="C17" s="2462"/>
      <c r="D17" s="2506"/>
      <c r="E17" s="2468"/>
      <c r="F17" s="2471"/>
      <c r="G17" s="2474"/>
      <c r="H17" s="2508"/>
      <c r="I17" s="2471"/>
      <c r="J17" s="2471"/>
      <c r="K17" s="273"/>
      <c r="L17" s="96"/>
      <c r="M17" s="1471"/>
      <c r="N17" s="1840"/>
      <c r="O17" s="90"/>
      <c r="P17" s="99"/>
      <c r="Q17" s="99"/>
      <c r="R17" s="12"/>
      <c r="S17" s="12"/>
      <c r="T17" s="12"/>
      <c r="U17" s="12"/>
      <c r="V17" s="12"/>
      <c r="W17" s="1622"/>
      <c r="X17" s="1622"/>
      <c r="Y17" s="12"/>
      <c r="Z17" s="99"/>
      <c r="AA17" s="2479"/>
      <c r="AB17" s="2500"/>
      <c r="AC17" s="2485"/>
      <c r="AD17" s="2530"/>
      <c r="AE17" s="2488"/>
      <c r="AF17" s="2490"/>
      <c r="AG17" s="60">
        <f>IF(N17=N16,0,IF(N17=N15,0,1))</f>
        <v>0</v>
      </c>
      <c r="AH17" s="60" t="s">
        <v>231</v>
      </c>
      <c r="AI17" s="60" t="str">
        <f t="shared" si="0"/>
        <v>??</v>
      </c>
      <c r="AJ17" s="60">
        <f>IF(O17=O16,0,IF(O17=O15,0,1))</f>
        <v>0</v>
      </c>
      <c r="AK17" s="518">
        <f t="shared" si="2"/>
        <v>0</v>
      </c>
    </row>
    <row r="18" spans="1:37" ht="14.1" customHeight="1" thickTop="1" thickBot="1">
      <c r="A18" s="2517"/>
      <c r="B18" s="2459"/>
      <c r="C18" s="2462"/>
      <c r="D18" s="2506"/>
      <c r="E18" s="2468"/>
      <c r="F18" s="2471"/>
      <c r="G18" s="2474"/>
      <c r="H18" s="2508"/>
      <c r="I18" s="2471"/>
      <c r="J18" s="2471"/>
      <c r="K18" s="273"/>
      <c r="L18" s="96"/>
      <c r="M18" s="1471"/>
      <c r="N18" s="1840"/>
      <c r="O18" s="90"/>
      <c r="P18" s="99"/>
      <c r="Q18" s="99"/>
      <c r="R18" s="12"/>
      <c r="S18" s="12"/>
      <c r="T18" s="12"/>
      <c r="U18" s="12"/>
      <c r="V18" s="12"/>
      <c r="W18" s="1622"/>
      <c r="X18" s="1622"/>
      <c r="Y18" s="12"/>
      <c r="Z18" s="99"/>
      <c r="AA18" s="2479"/>
      <c r="AB18" s="2500"/>
      <c r="AC18" s="2485"/>
      <c r="AD18" s="2530"/>
      <c r="AE18" s="2488"/>
      <c r="AF18" s="2490"/>
      <c r="AG18" s="60">
        <f>IF(N18=N17,0,IF(N18=N16,0,IF(N18=N15,0,1)))</f>
        <v>0</v>
      </c>
      <c r="AH18" s="60" t="s">
        <v>231</v>
      </c>
      <c r="AI18" s="60" t="str">
        <f t="shared" si="0"/>
        <v>??</v>
      </c>
      <c r="AJ18" s="60">
        <f>IF(O18=O17,0,IF(O18=O16,0,IF(O18=O15,0,1)))</f>
        <v>0</v>
      </c>
      <c r="AK18" s="518">
        <f t="shared" si="2"/>
        <v>0</v>
      </c>
    </row>
    <row r="19" spans="1:37" ht="14.1" customHeight="1" thickTop="1" thickBot="1">
      <c r="A19" s="2517"/>
      <c r="B19" s="2459"/>
      <c r="C19" s="2462"/>
      <c r="D19" s="2506"/>
      <c r="E19" s="2468"/>
      <c r="F19" s="2471"/>
      <c r="G19" s="2474"/>
      <c r="H19" s="2508"/>
      <c r="I19" s="2471"/>
      <c r="J19" s="2471"/>
      <c r="K19" s="277"/>
      <c r="L19" s="96"/>
      <c r="M19" s="1471"/>
      <c r="N19" s="1840"/>
      <c r="O19" s="90"/>
      <c r="P19" s="99"/>
      <c r="Q19" s="99"/>
      <c r="R19" s="12"/>
      <c r="S19" s="12"/>
      <c r="T19" s="12"/>
      <c r="U19" s="12"/>
      <c r="V19" s="12"/>
      <c r="W19" s="1622"/>
      <c r="X19" s="1622"/>
      <c r="Y19" s="12"/>
      <c r="Z19" s="99"/>
      <c r="AA19" s="2479"/>
      <c r="AB19" s="2500"/>
      <c r="AC19" s="2485"/>
      <c r="AD19" s="2530"/>
      <c r="AE19" s="2488"/>
      <c r="AF19" s="2490"/>
      <c r="AG19" s="60">
        <f>IF(N19=N18,0,IF(N19=N17,0,IF(N19=N16,0,IF(N19=N15,0,1))))</f>
        <v>0</v>
      </c>
      <c r="AH19" s="60" t="s">
        <v>231</v>
      </c>
      <c r="AI19" s="60" t="str">
        <f t="shared" si="0"/>
        <v>??</v>
      </c>
      <c r="AJ19" s="60">
        <f>IF(O19=O18,0,IF(O19=O17,0,IF(O19=O16,0,IF(O19=O15,0,1))))</f>
        <v>0</v>
      </c>
      <c r="AK19" s="518">
        <f t="shared" si="2"/>
        <v>0</v>
      </c>
    </row>
    <row r="20" spans="1:37" ht="14.1" customHeight="1" thickTop="1" thickBot="1">
      <c r="A20" s="2517"/>
      <c r="B20" s="2459"/>
      <c r="C20" s="2462"/>
      <c r="D20" s="2506"/>
      <c r="E20" s="2468"/>
      <c r="F20" s="2471"/>
      <c r="G20" s="2474"/>
      <c r="H20" s="2508"/>
      <c r="I20" s="2471"/>
      <c r="J20" s="2471"/>
      <c r="K20" s="277"/>
      <c r="L20" s="96"/>
      <c r="M20" s="1471"/>
      <c r="N20" s="1840"/>
      <c r="O20" s="90"/>
      <c r="P20" s="99"/>
      <c r="Q20" s="99"/>
      <c r="R20" s="12"/>
      <c r="S20" s="12"/>
      <c r="T20" s="12"/>
      <c r="U20" s="12"/>
      <c r="V20" s="12"/>
      <c r="W20" s="1622"/>
      <c r="X20" s="1622"/>
      <c r="Y20" s="12"/>
      <c r="Z20" s="99"/>
      <c r="AA20" s="2479"/>
      <c r="AB20" s="2500"/>
      <c r="AC20" s="2494" t="str">
        <f>IF(AC15&gt;9,"Błąd","")</f>
        <v/>
      </c>
      <c r="AD20" s="2530"/>
      <c r="AE20" s="2488"/>
      <c r="AF20" s="2490"/>
      <c r="AG20" s="60">
        <f>IF(N20=N19,0,IF(N20=N18,0,IF(N20=N17,0,IF(N20=N16,0,IF(N20=N15,0,1)))))</f>
        <v>0</v>
      </c>
      <c r="AH20" s="60" t="s">
        <v>231</v>
      </c>
      <c r="AI20" s="60" t="str">
        <f t="shared" si="0"/>
        <v>??</v>
      </c>
      <c r="AJ20" s="60">
        <f>IF(O20=O19,0,IF(O20=O18,0,IF(O20=O17,0,IF(O20=O16,0,IF(O20=O15,0,1)))))</f>
        <v>0</v>
      </c>
      <c r="AK20" s="518">
        <f t="shared" si="2"/>
        <v>0</v>
      </c>
    </row>
    <row r="21" spans="1:37" ht="14.1" customHeight="1" thickTop="1" thickBot="1">
      <c r="A21" s="2517"/>
      <c r="B21" s="2459"/>
      <c r="C21" s="2462"/>
      <c r="D21" s="2506"/>
      <c r="E21" s="2468"/>
      <c r="F21" s="2471"/>
      <c r="G21" s="2474"/>
      <c r="H21" s="2508"/>
      <c r="I21" s="2471"/>
      <c r="J21" s="2471"/>
      <c r="K21" s="277"/>
      <c r="L21" s="96"/>
      <c r="M21" s="1471"/>
      <c r="N21" s="1840"/>
      <c r="O21" s="90"/>
      <c r="P21" s="99"/>
      <c r="Q21" s="99"/>
      <c r="R21" s="12"/>
      <c r="S21" s="12"/>
      <c r="T21" s="12"/>
      <c r="U21" s="12"/>
      <c r="V21" s="12"/>
      <c r="W21" s="1622"/>
      <c r="X21" s="1622"/>
      <c r="Y21" s="12"/>
      <c r="Z21" s="99"/>
      <c r="AA21" s="2479"/>
      <c r="AB21" s="2500"/>
      <c r="AC21" s="2494"/>
      <c r="AD21" s="2530"/>
      <c r="AE21" s="2488"/>
      <c r="AF21" s="2490"/>
      <c r="AG21" s="60">
        <f>IF(N21=N20,0,IF(N21=N19,0,IF(N21=N18,0,IF(N21=N17,0,IF(N21=N16,0,IF(N21=N15,0,1))))))</f>
        <v>0</v>
      </c>
      <c r="AH21" s="60" t="s">
        <v>231</v>
      </c>
      <c r="AI21" s="60" t="str">
        <f t="shared" si="0"/>
        <v>??</v>
      </c>
      <c r="AJ21" s="60">
        <f>IF(O21=O20,0,IF(O21=O19,0,IF(O21=O18,0,IF(O21=O17,0,IF(O21=O16,0,IF(O21=O15,0,1))))))</f>
        <v>0</v>
      </c>
      <c r="AK21" s="518">
        <f t="shared" si="2"/>
        <v>0</v>
      </c>
    </row>
    <row r="22" spans="1:37" ht="14.1" customHeight="1" thickTop="1" thickBot="1">
      <c r="A22" s="2518"/>
      <c r="B22" s="2460"/>
      <c r="C22" s="2463"/>
      <c r="D22" s="2507"/>
      <c r="E22" s="2469"/>
      <c r="F22" s="2472"/>
      <c r="G22" s="2475"/>
      <c r="H22" s="2509"/>
      <c r="I22" s="2472"/>
      <c r="J22" s="2472"/>
      <c r="K22" s="274"/>
      <c r="L22" s="97"/>
      <c r="M22" s="1472"/>
      <c r="N22" s="1840"/>
      <c r="O22" s="94"/>
      <c r="P22" s="97"/>
      <c r="Q22" s="97"/>
      <c r="R22" s="13"/>
      <c r="S22" s="13"/>
      <c r="T22" s="13"/>
      <c r="U22" s="13"/>
      <c r="V22" s="13"/>
      <c r="W22" s="13"/>
      <c r="X22" s="13"/>
      <c r="Y22" s="13"/>
      <c r="Z22" s="97"/>
      <c r="AA22" s="2480"/>
      <c r="AB22" s="2501"/>
      <c r="AC22" s="2495"/>
      <c r="AD22" s="2530"/>
      <c r="AE22" s="2489"/>
      <c r="AF22" s="2490"/>
      <c r="AG22" s="60">
        <f>IF(N22=N21,0,IF(N22=N20,0,IF(N22=N19,0,IF(N22=N18,0,IF(N22=N17,0,IF(N22=N16,0,IF(N22=N15,0,1)))))))</f>
        <v>0</v>
      </c>
      <c r="AH22" s="60" t="s">
        <v>231</v>
      </c>
      <c r="AI22" s="60" t="str">
        <f t="shared" si="0"/>
        <v>??</v>
      </c>
      <c r="AJ22" s="60">
        <f>IF(O22=O21,0,IF(O22=O20,0,IF(O22=O19,0,IF(O22=O18,0,IF(O22=O17,0,IF(O22=O16,0,IF(O22=O15,0,1)))))))</f>
        <v>0</v>
      </c>
      <c r="AK22" s="518">
        <f t="shared" si="2"/>
        <v>0</v>
      </c>
    </row>
    <row r="23" spans="1:37" ht="14.1" customHeight="1" thickTop="1" thickBot="1">
      <c r="A23" s="2457"/>
      <c r="B23" s="2458"/>
      <c r="C23" s="2461"/>
      <c r="D23" s="2505"/>
      <c r="E23" s="2467"/>
      <c r="F23" s="2470"/>
      <c r="G23" s="2473"/>
      <c r="H23" s="1649" t="s">
        <v>852</v>
      </c>
      <c r="I23" s="2470"/>
      <c r="J23" s="2470"/>
      <c r="K23" s="275"/>
      <c r="L23" s="98"/>
      <c r="M23" s="98"/>
      <c r="N23" s="1841"/>
      <c r="O23" s="80"/>
      <c r="P23" s="98"/>
      <c r="Q23" s="98"/>
      <c r="R23" s="14"/>
      <c r="S23" s="14"/>
      <c r="T23" s="14"/>
      <c r="U23" s="14"/>
      <c r="V23" s="14"/>
      <c r="W23" s="14"/>
      <c r="X23" s="14"/>
      <c r="Y23" s="14"/>
      <c r="Z23" s="98"/>
      <c r="AA23" s="2478">
        <f>SUM(R23:Z30)</f>
        <v>0</v>
      </c>
      <c r="AB23" s="2499"/>
      <c r="AC23" s="2484">
        <f t="shared" ref="AC23" si="3">IF((AA23-AB23)&gt;=0,AA23-AB23,0)</f>
        <v>0</v>
      </c>
      <c r="AD23" s="2487">
        <f t="shared" ref="AD23:AD32" si="4">IF(AA23=0,0,IF(AA23&gt;=AB23,1,(AA23+(18-AB23))/18))</f>
        <v>0</v>
      </c>
      <c r="AE23" s="2487" t="str">
        <f>IF(AD23=1,"pe",IF(AD23&gt;0,"ne",""))</f>
        <v/>
      </c>
      <c r="AF23" s="2490"/>
      <c r="AG23" s="60">
        <v>1</v>
      </c>
      <c r="AH23" s="60" t="s">
        <v>231</v>
      </c>
      <c r="AI23" s="60" t="str">
        <f t="shared" si="0"/>
        <v>??</v>
      </c>
      <c r="AJ23" s="60">
        <v>1</v>
      </c>
      <c r="AK23" s="518">
        <f>C23</f>
        <v>0</v>
      </c>
    </row>
    <row r="24" spans="1:37" ht="14.1" customHeight="1" thickTop="1" thickBot="1">
      <c r="A24" s="2517"/>
      <c r="B24" s="2459"/>
      <c r="C24" s="2462"/>
      <c r="D24" s="2506"/>
      <c r="E24" s="2468"/>
      <c r="F24" s="2471"/>
      <c r="G24" s="2474"/>
      <c r="H24" s="2508"/>
      <c r="I24" s="2471"/>
      <c r="J24" s="2471"/>
      <c r="K24" s="273"/>
      <c r="L24" s="96"/>
      <c r="M24" s="1471"/>
      <c r="N24" s="1840"/>
      <c r="O24" s="90"/>
      <c r="P24" s="99"/>
      <c r="Q24" s="99"/>
      <c r="R24" s="12"/>
      <c r="S24" s="12"/>
      <c r="T24" s="12"/>
      <c r="U24" s="12"/>
      <c r="V24" s="12"/>
      <c r="W24" s="1622"/>
      <c r="X24" s="1622"/>
      <c r="Y24" s="12"/>
      <c r="Z24" s="99"/>
      <c r="AA24" s="2479"/>
      <c r="AB24" s="2500"/>
      <c r="AC24" s="2485"/>
      <c r="AD24" s="2488"/>
      <c r="AE24" s="2488"/>
      <c r="AF24" s="2490"/>
      <c r="AG24" s="60">
        <f>IF(N24=N23,0,1)</f>
        <v>0</v>
      </c>
      <c r="AH24" s="60" t="s">
        <v>231</v>
      </c>
      <c r="AI24" s="60" t="str">
        <f t="shared" si="0"/>
        <v>??</v>
      </c>
      <c r="AJ24" s="60">
        <f>IF(O24=O23,0,1)</f>
        <v>0</v>
      </c>
      <c r="AK24" s="518">
        <f>AK23</f>
        <v>0</v>
      </c>
    </row>
    <row r="25" spans="1:37" ht="14.1" customHeight="1" thickTop="1" thickBot="1">
      <c r="A25" s="2517"/>
      <c r="B25" s="2459"/>
      <c r="C25" s="2462"/>
      <c r="D25" s="2506"/>
      <c r="E25" s="2468"/>
      <c r="F25" s="2471"/>
      <c r="G25" s="2474"/>
      <c r="H25" s="2508"/>
      <c r="I25" s="2471"/>
      <c r="J25" s="2471"/>
      <c r="K25" s="273"/>
      <c r="L25" s="96"/>
      <c r="M25" s="1471"/>
      <c r="N25" s="1840"/>
      <c r="O25" s="90"/>
      <c r="P25" s="99"/>
      <c r="Q25" s="99"/>
      <c r="R25" s="12"/>
      <c r="S25" s="12"/>
      <c r="T25" s="12"/>
      <c r="U25" s="12"/>
      <c r="V25" s="12"/>
      <c r="W25" s="1622"/>
      <c r="X25" s="1622"/>
      <c r="Y25" s="12"/>
      <c r="Z25" s="99"/>
      <c r="AA25" s="2479"/>
      <c r="AB25" s="2500"/>
      <c r="AC25" s="2485"/>
      <c r="AD25" s="2488"/>
      <c r="AE25" s="2488"/>
      <c r="AF25" s="2490"/>
      <c r="AG25" s="60">
        <f>IF(N25=N24,0,IF(N25=N23,0,1))</f>
        <v>0</v>
      </c>
      <c r="AH25" s="60" t="s">
        <v>231</v>
      </c>
      <c r="AI25" s="60" t="str">
        <f t="shared" si="0"/>
        <v>??</v>
      </c>
      <c r="AJ25" s="60">
        <f>IF(O25=O24,0,IF(O25=O23,0,1))</f>
        <v>0</v>
      </c>
      <c r="AK25" s="518">
        <f t="shared" si="2"/>
        <v>0</v>
      </c>
    </row>
    <row r="26" spans="1:37" ht="14.1" customHeight="1" thickTop="1" thickBot="1">
      <c r="A26" s="2517"/>
      <c r="B26" s="2459"/>
      <c r="C26" s="2462"/>
      <c r="D26" s="2506"/>
      <c r="E26" s="2468"/>
      <c r="F26" s="2471"/>
      <c r="G26" s="2474"/>
      <c r="H26" s="2508"/>
      <c r="I26" s="2471"/>
      <c r="J26" s="2471"/>
      <c r="K26" s="273"/>
      <c r="L26" s="96"/>
      <c r="M26" s="1471"/>
      <c r="N26" s="1840"/>
      <c r="O26" s="90"/>
      <c r="P26" s="99"/>
      <c r="Q26" s="99"/>
      <c r="R26" s="12"/>
      <c r="S26" s="12"/>
      <c r="T26" s="12"/>
      <c r="U26" s="12"/>
      <c r="V26" s="12"/>
      <c r="W26" s="1622"/>
      <c r="X26" s="1622"/>
      <c r="Y26" s="12"/>
      <c r="Z26" s="99"/>
      <c r="AA26" s="2479"/>
      <c r="AB26" s="2500"/>
      <c r="AC26" s="2485"/>
      <c r="AD26" s="2488"/>
      <c r="AE26" s="2488"/>
      <c r="AF26" s="2490"/>
      <c r="AG26" s="60">
        <f>IF(N26=N25,0,IF(N26=N24,0,IF(N26=N23,0,1)))</f>
        <v>0</v>
      </c>
      <c r="AH26" s="60" t="s">
        <v>231</v>
      </c>
      <c r="AI26" s="60" t="str">
        <f t="shared" si="0"/>
        <v>??</v>
      </c>
      <c r="AJ26" s="60">
        <f>IF(O26=O25,0,IF(O26=O24,0,IF(O26=O23,0,1)))</f>
        <v>0</v>
      </c>
      <c r="AK26" s="518">
        <f t="shared" si="2"/>
        <v>0</v>
      </c>
    </row>
    <row r="27" spans="1:37" ht="14.1" customHeight="1" thickTop="1" thickBot="1">
      <c r="A27" s="2517"/>
      <c r="B27" s="2459"/>
      <c r="C27" s="2462"/>
      <c r="D27" s="2506"/>
      <c r="E27" s="2468"/>
      <c r="F27" s="2471"/>
      <c r="G27" s="2474"/>
      <c r="H27" s="2508"/>
      <c r="I27" s="2471"/>
      <c r="J27" s="2471"/>
      <c r="K27" s="277"/>
      <c r="L27" s="96"/>
      <c r="M27" s="1471"/>
      <c r="N27" s="1840"/>
      <c r="O27" s="90"/>
      <c r="P27" s="99"/>
      <c r="Q27" s="99"/>
      <c r="R27" s="12"/>
      <c r="S27" s="12"/>
      <c r="T27" s="12"/>
      <c r="U27" s="12"/>
      <c r="V27" s="12"/>
      <c r="W27" s="1622"/>
      <c r="X27" s="1622"/>
      <c r="Y27" s="12"/>
      <c r="Z27" s="99"/>
      <c r="AA27" s="2479"/>
      <c r="AB27" s="2500"/>
      <c r="AC27" s="2485"/>
      <c r="AD27" s="2488"/>
      <c r="AE27" s="2488"/>
      <c r="AF27" s="2490"/>
      <c r="AG27" s="60">
        <f>IF(N27=N26,0,IF(N27=N25,0,IF(N27=N24,0,IF(N27=N23,0,1))))</f>
        <v>0</v>
      </c>
      <c r="AH27" s="60" t="s">
        <v>231</v>
      </c>
      <c r="AI27" s="60" t="str">
        <f t="shared" si="0"/>
        <v>??</v>
      </c>
      <c r="AJ27" s="60">
        <f>IF(O27=O26,0,IF(O27=O25,0,IF(O27=O24,0,IF(O27=O23,0,1))))</f>
        <v>0</v>
      </c>
      <c r="AK27" s="518">
        <f t="shared" si="2"/>
        <v>0</v>
      </c>
    </row>
    <row r="28" spans="1:37" ht="14.1" customHeight="1" thickTop="1" thickBot="1">
      <c r="A28" s="2517"/>
      <c r="B28" s="2459"/>
      <c r="C28" s="2462"/>
      <c r="D28" s="2506"/>
      <c r="E28" s="2468"/>
      <c r="F28" s="2471"/>
      <c r="G28" s="2474"/>
      <c r="H28" s="2508"/>
      <c r="I28" s="2471"/>
      <c r="J28" s="2471"/>
      <c r="K28" s="277"/>
      <c r="L28" s="96"/>
      <c r="M28" s="1471"/>
      <c r="N28" s="1840"/>
      <c r="O28" s="90"/>
      <c r="P28" s="99"/>
      <c r="Q28" s="99"/>
      <c r="R28" s="12"/>
      <c r="S28" s="12"/>
      <c r="T28" s="12"/>
      <c r="U28" s="12"/>
      <c r="V28" s="12"/>
      <c r="W28" s="1622"/>
      <c r="X28" s="1622"/>
      <c r="Y28" s="12"/>
      <c r="Z28" s="99"/>
      <c r="AA28" s="2479"/>
      <c r="AB28" s="2500"/>
      <c r="AC28" s="2494" t="str">
        <f t="shared" ref="AC28" si="5">IF(AC23&gt;9,"Błąd","")</f>
        <v/>
      </c>
      <c r="AD28" s="2488"/>
      <c r="AE28" s="2488"/>
      <c r="AF28" s="2490"/>
      <c r="AG28" s="60">
        <f>IF(N28=N27,0,IF(N28=N26,0,IF(N28=N25,0,IF(N28=N24,0,IF(N28=N23,0,1)))))</f>
        <v>0</v>
      </c>
      <c r="AH28" s="60" t="s">
        <v>231</v>
      </c>
      <c r="AI28" s="60" t="str">
        <f t="shared" si="0"/>
        <v>??</v>
      </c>
      <c r="AJ28" s="60">
        <f>IF(O28=O27,0,IF(O28=O26,0,IF(O28=O25,0,IF(O28=O24,0,IF(O28=O23,0,1)))))</f>
        <v>0</v>
      </c>
      <c r="AK28" s="518">
        <f t="shared" si="2"/>
        <v>0</v>
      </c>
    </row>
    <row r="29" spans="1:37" ht="14.1" customHeight="1" thickTop="1" thickBot="1">
      <c r="A29" s="2517"/>
      <c r="B29" s="2459"/>
      <c r="C29" s="2462"/>
      <c r="D29" s="2506"/>
      <c r="E29" s="2468"/>
      <c r="F29" s="2471"/>
      <c r="G29" s="2474"/>
      <c r="H29" s="2508"/>
      <c r="I29" s="2471"/>
      <c r="J29" s="2471"/>
      <c r="K29" s="277"/>
      <c r="L29" s="96"/>
      <c r="M29" s="1471"/>
      <c r="N29" s="1840"/>
      <c r="O29" s="90"/>
      <c r="P29" s="99"/>
      <c r="Q29" s="99"/>
      <c r="R29" s="12"/>
      <c r="S29" s="12"/>
      <c r="T29" s="12"/>
      <c r="U29" s="12"/>
      <c r="V29" s="12"/>
      <c r="W29" s="1622"/>
      <c r="X29" s="1622"/>
      <c r="Y29" s="12"/>
      <c r="Z29" s="99"/>
      <c r="AA29" s="2479"/>
      <c r="AB29" s="2500"/>
      <c r="AC29" s="2494"/>
      <c r="AD29" s="2488"/>
      <c r="AE29" s="2488"/>
      <c r="AF29" s="2490"/>
      <c r="AG29" s="60">
        <f>IF(N29=N28,0,IF(N29=N27,0,IF(N29=N26,0,IF(N29=N25,0,IF(N29=N24,0,IF(N29=N23,0,1))))))</f>
        <v>0</v>
      </c>
      <c r="AH29" s="60" t="s">
        <v>231</v>
      </c>
      <c r="AI29" s="60" t="str">
        <f t="shared" si="0"/>
        <v>??</v>
      </c>
      <c r="AJ29" s="60">
        <f>IF(O29=O28,0,IF(O29=O27,0,IF(O29=O26,0,IF(O29=O25,0,IF(O29=O24,0,IF(O29=O23,0,1))))))</f>
        <v>0</v>
      </c>
      <c r="AK29" s="518">
        <f t="shared" si="2"/>
        <v>0</v>
      </c>
    </row>
    <row r="30" spans="1:37" ht="14.1" customHeight="1" thickTop="1" thickBot="1">
      <c r="A30" s="2518"/>
      <c r="B30" s="2460"/>
      <c r="C30" s="2463"/>
      <c r="D30" s="2507"/>
      <c r="E30" s="2469"/>
      <c r="F30" s="2472"/>
      <c r="G30" s="2475"/>
      <c r="H30" s="2509"/>
      <c r="I30" s="2472"/>
      <c r="J30" s="2472"/>
      <c r="K30" s="274"/>
      <c r="L30" s="165"/>
      <c r="M30" s="1472"/>
      <c r="N30" s="1840"/>
      <c r="O30" s="94"/>
      <c r="P30" s="97"/>
      <c r="Q30" s="97"/>
      <c r="R30" s="13"/>
      <c r="S30" s="13"/>
      <c r="T30" s="13"/>
      <c r="U30" s="13"/>
      <c r="V30" s="13"/>
      <c r="W30" s="13"/>
      <c r="X30" s="13"/>
      <c r="Y30" s="13"/>
      <c r="Z30" s="97"/>
      <c r="AA30" s="2480"/>
      <c r="AB30" s="2501"/>
      <c r="AC30" s="2495"/>
      <c r="AD30" s="2489"/>
      <c r="AE30" s="2489"/>
      <c r="AF30" s="2490"/>
      <c r="AG30" s="60">
        <f>IF(N30=N29,0,IF(N30=N28,0,IF(N30=N27,0,IF(N30=N26,0,IF(N30=N25,0,IF(N30=N24,0,IF(N30=N23,0,1)))))))</f>
        <v>0</v>
      </c>
      <c r="AH30" s="60" t="s">
        <v>231</v>
      </c>
      <c r="AI30" s="60" t="str">
        <f t="shared" si="0"/>
        <v>??</v>
      </c>
      <c r="AJ30" s="60">
        <f>IF(O30=O29,0,IF(O30=O28,0,IF(O30=O27,0,IF(O30=O26,0,IF(O30=O25,0,IF(O30=O24,0,IF(O30=O23,0,1)))))))</f>
        <v>0</v>
      </c>
      <c r="AK30" s="518">
        <f t="shared" si="2"/>
        <v>0</v>
      </c>
    </row>
    <row r="31" spans="1:37" ht="17.100000000000001" customHeight="1" thickTop="1" thickBot="1">
      <c r="A31" s="68"/>
      <c r="B31" s="70"/>
      <c r="C31" s="179" t="s">
        <v>134</v>
      </c>
      <c r="D31" s="259"/>
      <c r="E31" s="259"/>
      <c r="F31" s="259"/>
      <c r="G31" s="70"/>
      <c r="H31" s="259"/>
      <c r="I31" s="259"/>
      <c r="J31" s="259"/>
      <c r="K31" s="276"/>
      <c r="L31" s="70"/>
      <c r="M31" s="70"/>
      <c r="N31" s="70"/>
      <c r="O31" s="70"/>
      <c r="P31" s="70"/>
      <c r="Q31" s="70"/>
      <c r="R31" s="70"/>
      <c r="S31" s="70"/>
      <c r="T31" s="70"/>
      <c r="U31" s="70"/>
      <c r="V31" s="70"/>
      <c r="W31" s="70"/>
      <c r="X31" s="70"/>
      <c r="Y31" s="70"/>
      <c r="Z31" s="71"/>
      <c r="AA31" s="333">
        <f>SUM(AA32:AA99)</f>
        <v>0</v>
      </c>
      <c r="AB31" s="333"/>
      <c r="AC31" s="25">
        <f>SUM(AC32:AC99)</f>
        <v>0</v>
      </c>
      <c r="AD31" s="333">
        <f>SUM(AD32:AD99)</f>
        <v>0</v>
      </c>
      <c r="AE31" s="110"/>
      <c r="AF31" s="81" t="s">
        <v>54</v>
      </c>
      <c r="AI31" s="60" t="str">
        <f t="shared" si="0"/>
        <v>??</v>
      </c>
    </row>
    <row r="32" spans="1:37" ht="14.1" customHeight="1" thickTop="1" thickBot="1">
      <c r="A32" s="2517"/>
      <c r="B32" s="2458"/>
      <c r="C32" s="2462"/>
      <c r="D32" s="2506"/>
      <c r="E32" s="2467"/>
      <c r="F32" s="2470"/>
      <c r="G32" s="2474"/>
      <c r="H32" s="2476" t="s">
        <v>852</v>
      </c>
      <c r="I32" s="2471"/>
      <c r="J32" s="2471"/>
      <c r="K32" s="275"/>
      <c r="L32" s="96"/>
      <c r="M32" s="98"/>
      <c r="N32" s="1841"/>
      <c r="O32" s="80"/>
      <c r="P32" s="98"/>
      <c r="Q32" s="96"/>
      <c r="R32" s="11"/>
      <c r="S32" s="11"/>
      <c r="T32" s="11"/>
      <c r="U32" s="11"/>
      <c r="V32" s="11"/>
      <c r="W32" s="1623"/>
      <c r="X32" s="1623"/>
      <c r="Y32" s="11"/>
      <c r="Z32" s="96"/>
      <c r="AA32" s="2479">
        <f>SUM(R32:Z41)</f>
        <v>0</v>
      </c>
      <c r="AB32" s="2500">
        <v>16</v>
      </c>
      <c r="AC32" s="2484">
        <f>IF((AA32-AB32)&gt;=0,AA32-AB32,0)</f>
        <v>0</v>
      </c>
      <c r="AD32" s="2487">
        <f t="shared" si="4"/>
        <v>0</v>
      </c>
      <c r="AE32" s="2487" t="str">
        <f>IF(AD32=1,"pe",IF(AD32&gt;0,"ne",""))</f>
        <v/>
      </c>
      <c r="AF32" s="2490"/>
      <c r="AG32" s="60">
        <v>1</v>
      </c>
      <c r="AH32" s="60" t="s">
        <v>232</v>
      </c>
      <c r="AI32" s="60" t="str">
        <f t="shared" si="0"/>
        <v>??</v>
      </c>
      <c r="AJ32" s="60">
        <v>1</v>
      </c>
      <c r="AK32" s="518">
        <f>C32</f>
        <v>0</v>
      </c>
    </row>
    <row r="33" spans="1:37" ht="14.1" customHeight="1" thickTop="1" thickBot="1">
      <c r="A33" s="2517"/>
      <c r="B33" s="2459"/>
      <c r="C33" s="2462"/>
      <c r="D33" s="2506"/>
      <c r="E33" s="2468"/>
      <c r="F33" s="2471"/>
      <c r="G33" s="2474"/>
      <c r="H33" s="2477"/>
      <c r="I33" s="2471"/>
      <c r="J33" s="2471"/>
      <c r="K33" s="273"/>
      <c r="L33" s="96"/>
      <c r="M33" s="1471"/>
      <c r="N33" s="1840"/>
      <c r="O33" s="90"/>
      <c r="P33" s="99"/>
      <c r="Q33" s="99"/>
      <c r="R33" s="12"/>
      <c r="S33" s="12"/>
      <c r="T33" s="12"/>
      <c r="U33" s="12"/>
      <c r="V33" s="12"/>
      <c r="W33" s="1622"/>
      <c r="X33" s="1622"/>
      <c r="Y33" s="12"/>
      <c r="Z33" s="99"/>
      <c r="AA33" s="2479"/>
      <c r="AB33" s="2500"/>
      <c r="AC33" s="2485"/>
      <c r="AD33" s="2488"/>
      <c r="AE33" s="2488"/>
      <c r="AF33" s="2490"/>
      <c r="AG33" s="60">
        <f>IF(N33=N32,0,1)</f>
        <v>0</v>
      </c>
      <c r="AH33" s="60" t="s">
        <v>232</v>
      </c>
      <c r="AI33" s="60" t="str">
        <f t="shared" si="0"/>
        <v>??</v>
      </c>
      <c r="AJ33" s="60">
        <f>IF(O33=O32,0,1)</f>
        <v>0</v>
      </c>
      <c r="AK33" s="518">
        <f t="shared" ref="AK33:AK91" si="6">AK32</f>
        <v>0</v>
      </c>
    </row>
    <row r="34" spans="1:37" ht="14.1" customHeight="1" thickTop="1" thickBot="1">
      <c r="A34" s="2517"/>
      <c r="B34" s="2459"/>
      <c r="C34" s="2462"/>
      <c r="D34" s="2506"/>
      <c r="E34" s="2468"/>
      <c r="F34" s="2471"/>
      <c r="G34" s="2474"/>
      <c r="H34" s="2491"/>
      <c r="I34" s="2471"/>
      <c r="J34" s="2471"/>
      <c r="K34" s="273"/>
      <c r="L34" s="96"/>
      <c r="M34" s="1471"/>
      <c r="N34" s="1840"/>
      <c r="O34" s="90"/>
      <c r="P34" s="99"/>
      <c r="Q34" s="99"/>
      <c r="R34" s="12"/>
      <c r="S34" s="12"/>
      <c r="T34" s="12"/>
      <c r="U34" s="12"/>
      <c r="V34" s="12"/>
      <c r="W34" s="1622"/>
      <c r="X34" s="1622"/>
      <c r="Y34" s="12"/>
      <c r="Z34" s="99"/>
      <c r="AA34" s="2479"/>
      <c r="AB34" s="2500"/>
      <c r="AC34" s="2485"/>
      <c r="AD34" s="2488"/>
      <c r="AE34" s="2488"/>
      <c r="AF34" s="2490"/>
      <c r="AG34" s="60">
        <f>IF(N34=N33,0,IF(N34=N32,0,1))</f>
        <v>0</v>
      </c>
      <c r="AH34" s="60" t="s">
        <v>232</v>
      </c>
      <c r="AI34" s="60" t="str">
        <f t="shared" si="0"/>
        <v>??</v>
      </c>
      <c r="AJ34" s="60">
        <f>IF(O34=O33,0,IF(O34=O32,0,1))</f>
        <v>0</v>
      </c>
      <c r="AK34" s="518">
        <f t="shared" si="6"/>
        <v>0</v>
      </c>
    </row>
    <row r="35" spans="1:37" ht="14.1" customHeight="1" thickTop="1" thickBot="1">
      <c r="A35" s="2517"/>
      <c r="B35" s="2459"/>
      <c r="C35" s="2462"/>
      <c r="D35" s="2506"/>
      <c r="E35" s="2468"/>
      <c r="F35" s="2471"/>
      <c r="G35" s="2474"/>
      <c r="H35" s="2492"/>
      <c r="I35" s="2471"/>
      <c r="J35" s="2471"/>
      <c r="K35" s="273"/>
      <c r="L35" s="96"/>
      <c r="M35" s="1471"/>
      <c r="N35" s="1840"/>
      <c r="O35" s="90"/>
      <c r="P35" s="99"/>
      <c r="Q35" s="99"/>
      <c r="R35" s="12"/>
      <c r="S35" s="12"/>
      <c r="T35" s="12"/>
      <c r="U35" s="12"/>
      <c r="V35" s="12"/>
      <c r="W35" s="1622"/>
      <c r="X35" s="1622"/>
      <c r="Y35" s="12"/>
      <c r="Z35" s="99"/>
      <c r="AA35" s="2479"/>
      <c r="AB35" s="2500"/>
      <c r="AC35" s="2485"/>
      <c r="AD35" s="2488"/>
      <c r="AE35" s="2488"/>
      <c r="AF35" s="2490"/>
      <c r="AG35" s="60">
        <f>IF(N35=N34,0,IF(N35=N33,0,IF(N35=N32,0,1)))</f>
        <v>0</v>
      </c>
      <c r="AH35" s="60" t="s">
        <v>232</v>
      </c>
      <c r="AI35" s="60" t="str">
        <f t="shared" si="0"/>
        <v>??</v>
      </c>
      <c r="AJ35" s="60">
        <f>IF(O35=O34,0,IF(O35=O33,0,IF(O35=O32,0,1)))</f>
        <v>0</v>
      </c>
      <c r="AK35" s="518">
        <f t="shared" si="6"/>
        <v>0</v>
      </c>
    </row>
    <row r="36" spans="1:37" ht="14.1" customHeight="1" thickTop="1" thickBot="1">
      <c r="A36" s="2517"/>
      <c r="B36" s="2459"/>
      <c r="C36" s="2462"/>
      <c r="D36" s="2506"/>
      <c r="E36" s="2468"/>
      <c r="F36" s="2471"/>
      <c r="G36" s="2474"/>
      <c r="H36" s="2492"/>
      <c r="I36" s="2471"/>
      <c r="J36" s="2471"/>
      <c r="K36" s="277"/>
      <c r="L36" s="96"/>
      <c r="M36" s="1471"/>
      <c r="N36" s="1840"/>
      <c r="O36" s="90"/>
      <c r="P36" s="99"/>
      <c r="Q36" s="96"/>
      <c r="R36" s="11"/>
      <c r="S36" s="11"/>
      <c r="T36" s="11"/>
      <c r="U36" s="11"/>
      <c r="V36" s="12"/>
      <c r="W36" s="1622"/>
      <c r="X36" s="1622"/>
      <c r="Y36" s="12"/>
      <c r="Z36" s="99"/>
      <c r="AA36" s="2479"/>
      <c r="AB36" s="2500"/>
      <c r="AC36" s="2485"/>
      <c r="AD36" s="2488"/>
      <c r="AE36" s="2488"/>
      <c r="AF36" s="2490"/>
      <c r="AG36" s="60">
        <f>IF(N36=N35,0,IF(N36=N34,0,IF(N36=N33,0,IF(N36=N32,0,1))))</f>
        <v>0</v>
      </c>
      <c r="AH36" s="60" t="s">
        <v>232</v>
      </c>
      <c r="AI36" s="60" t="str">
        <f t="shared" si="0"/>
        <v>??</v>
      </c>
      <c r="AJ36" s="60">
        <f>IF(O36=O35,0,IF(O36=O34,0,IF(O36=O33,0,IF(O36=O32,0,1))))</f>
        <v>0</v>
      </c>
      <c r="AK36" s="518">
        <f t="shared" si="6"/>
        <v>0</v>
      </c>
    </row>
    <row r="37" spans="1:37" ht="14.1" customHeight="1" thickTop="1" thickBot="1">
      <c r="A37" s="2517"/>
      <c r="B37" s="2459"/>
      <c r="C37" s="2462"/>
      <c r="D37" s="2506"/>
      <c r="E37" s="2468"/>
      <c r="F37" s="2471"/>
      <c r="G37" s="2474"/>
      <c r="H37" s="2492"/>
      <c r="I37" s="2471"/>
      <c r="J37" s="2471"/>
      <c r="K37" s="277"/>
      <c r="L37" s="96"/>
      <c r="M37" s="1471"/>
      <c r="N37" s="1840"/>
      <c r="O37" s="90"/>
      <c r="P37" s="99"/>
      <c r="Q37" s="96"/>
      <c r="R37" s="11"/>
      <c r="S37" s="11"/>
      <c r="T37" s="11"/>
      <c r="U37" s="11"/>
      <c r="V37" s="12"/>
      <c r="W37" s="1622"/>
      <c r="X37" s="1622"/>
      <c r="Y37" s="12"/>
      <c r="Z37" s="99"/>
      <c r="AA37" s="2479"/>
      <c r="AB37" s="2500"/>
      <c r="AC37" s="2485"/>
      <c r="AD37" s="2488"/>
      <c r="AE37" s="2488"/>
      <c r="AF37" s="2490"/>
      <c r="AG37" s="60">
        <f>IF(N37=N36,0,IF(N37=N35,0,IF(N37=N34,0,IF(N37=N33,0,IF(N37=N32,0,1)))))</f>
        <v>0</v>
      </c>
      <c r="AH37" s="60" t="s">
        <v>232</v>
      </c>
      <c r="AI37" s="60" t="str">
        <f t="shared" si="0"/>
        <v>??</v>
      </c>
      <c r="AJ37" s="60">
        <f>IF(O37=O36,0,IF(O37=O35,0,IF(O37=O34,0,IF(O37=O33,0,IF(O37=O32,0,1)))))</f>
        <v>0</v>
      </c>
      <c r="AK37" s="518">
        <f t="shared" si="6"/>
        <v>0</v>
      </c>
    </row>
    <row r="38" spans="1:37" ht="14.1" customHeight="1" thickTop="1" thickBot="1">
      <c r="A38" s="2517"/>
      <c r="B38" s="2459"/>
      <c r="C38" s="2462"/>
      <c r="D38" s="2506"/>
      <c r="E38" s="2468"/>
      <c r="F38" s="2471"/>
      <c r="G38" s="2474"/>
      <c r="H38" s="2492"/>
      <c r="I38" s="2471"/>
      <c r="J38" s="2471"/>
      <c r="K38" s="277"/>
      <c r="L38" s="96"/>
      <c r="M38" s="1471"/>
      <c r="N38" s="1840"/>
      <c r="O38" s="90"/>
      <c r="P38" s="99"/>
      <c r="Q38" s="96"/>
      <c r="R38" s="11"/>
      <c r="S38" s="11"/>
      <c r="T38" s="11"/>
      <c r="U38" s="11"/>
      <c r="V38" s="12"/>
      <c r="W38" s="1622"/>
      <c r="X38" s="1622"/>
      <c r="Y38" s="12"/>
      <c r="Z38" s="99"/>
      <c r="AA38" s="2479"/>
      <c r="AB38" s="2500"/>
      <c r="AC38" s="2494" t="str">
        <f>IF(AC32&gt;9,"błąd","")</f>
        <v/>
      </c>
      <c r="AD38" s="2488"/>
      <c r="AE38" s="2488"/>
      <c r="AF38" s="2490"/>
      <c r="AG38" s="60">
        <f>IF(N38=N37,0,IF(N38=N36,0,IF(N38=N35,0,IF(N38=N34,0,IF(N38=N33,0,IF(N38=N32,0,1))))))</f>
        <v>0</v>
      </c>
      <c r="AH38" s="60" t="s">
        <v>232</v>
      </c>
      <c r="AI38" s="60" t="str">
        <f t="shared" si="0"/>
        <v>??</v>
      </c>
      <c r="AJ38" s="60">
        <f>IF(O38=O37,0,IF(O38=O36,0,IF(O38=O35,0,IF(O38=O34,0,IF(O38=O33,0,IF(O38=O32,0,1))))))</f>
        <v>0</v>
      </c>
      <c r="AK38" s="518">
        <f t="shared" si="6"/>
        <v>0</v>
      </c>
    </row>
    <row r="39" spans="1:37" ht="14.1" customHeight="1" thickTop="1" thickBot="1">
      <c r="A39" s="2517"/>
      <c r="B39" s="2459"/>
      <c r="C39" s="2462"/>
      <c r="D39" s="2506"/>
      <c r="E39" s="2468"/>
      <c r="F39" s="2471"/>
      <c r="G39" s="2474"/>
      <c r="H39" s="2492"/>
      <c r="I39" s="2471"/>
      <c r="J39" s="2471"/>
      <c r="K39" s="277"/>
      <c r="L39" s="96"/>
      <c r="M39" s="1471"/>
      <c r="N39" s="1840"/>
      <c r="O39" s="90"/>
      <c r="P39" s="99"/>
      <c r="Q39" s="99"/>
      <c r="R39" s="12"/>
      <c r="S39" s="12"/>
      <c r="T39" s="12"/>
      <c r="U39" s="12"/>
      <c r="V39" s="12"/>
      <c r="W39" s="1622"/>
      <c r="X39" s="1622"/>
      <c r="Y39" s="12"/>
      <c r="Z39" s="99"/>
      <c r="AA39" s="2479"/>
      <c r="AB39" s="2500"/>
      <c r="AC39" s="2494"/>
      <c r="AD39" s="2488"/>
      <c r="AE39" s="2488"/>
      <c r="AF39" s="2490"/>
      <c r="AG39" s="60">
        <f>IF(N39=N38,0,IF(N39=N37,0,IF(N39=N36,0,IF(N39=N35,0,IF(N39=N34,0,IF(N39=N33,0,IF(N39=N32,0,1)))))))</f>
        <v>0</v>
      </c>
      <c r="AH39" s="60" t="s">
        <v>232</v>
      </c>
      <c r="AI39" s="60" t="str">
        <f t="shared" si="0"/>
        <v>??</v>
      </c>
      <c r="AJ39" s="60">
        <f>IF(O39=O38,0,IF(O39=O37,0,IF(O39=O36,0,IF(O39=O35,0,IF(O39=O34,0,IF(O39=O33,0,IF(O39=O32,0,1)))))))</f>
        <v>0</v>
      </c>
      <c r="AK39" s="518">
        <f t="shared" si="6"/>
        <v>0</v>
      </c>
    </row>
    <row r="40" spans="1:37" ht="14.1" customHeight="1" thickTop="1" thickBot="1">
      <c r="A40" s="2517"/>
      <c r="B40" s="2459"/>
      <c r="C40" s="2462"/>
      <c r="D40" s="2506"/>
      <c r="E40" s="2468"/>
      <c r="F40" s="2471"/>
      <c r="G40" s="2474"/>
      <c r="H40" s="2492"/>
      <c r="I40" s="2471"/>
      <c r="J40" s="2471"/>
      <c r="K40" s="277"/>
      <c r="L40" s="96"/>
      <c r="M40" s="1471"/>
      <c r="N40" s="1840"/>
      <c r="O40" s="90"/>
      <c r="P40" s="99"/>
      <c r="Q40" s="99"/>
      <c r="R40" s="12"/>
      <c r="S40" s="12"/>
      <c r="T40" s="12"/>
      <c r="U40" s="12"/>
      <c r="V40" s="12"/>
      <c r="W40" s="1622"/>
      <c r="X40" s="1622"/>
      <c r="Y40" s="12"/>
      <c r="Z40" s="99"/>
      <c r="AA40" s="2479"/>
      <c r="AB40" s="2500"/>
      <c r="AC40" s="2494"/>
      <c r="AD40" s="2488"/>
      <c r="AE40" s="2488"/>
      <c r="AF40" s="2490"/>
      <c r="AG40" s="60">
        <f>IF(N40=N39,0,IF(N40=N38,0,IF(N40=N37,0,IF(N40=N36,0,IF(N40=N35,0,IF(N40=N34,0,IF(N40=N33,0,IF(N40=N32,0,1))))))))</f>
        <v>0</v>
      </c>
      <c r="AH40" s="60" t="s">
        <v>232</v>
      </c>
      <c r="AI40" s="60" t="str">
        <f t="shared" si="0"/>
        <v>??</v>
      </c>
      <c r="AJ40" s="60">
        <f>IF(O40=O39,0,IF(O40=O38,0,IF(O40=O37,0,IF(O40=O36,0,IF(O40=O35,0,IF(O40=O34,0,IF(O40=O33,0,IF(O40=O32,0,1))))))))</f>
        <v>0</v>
      </c>
      <c r="AK40" s="518">
        <f t="shared" si="6"/>
        <v>0</v>
      </c>
    </row>
    <row r="41" spans="1:37" ht="14.1" customHeight="1" thickTop="1" thickBot="1">
      <c r="A41" s="2518"/>
      <c r="B41" s="2460"/>
      <c r="C41" s="2463"/>
      <c r="D41" s="2507"/>
      <c r="E41" s="2469"/>
      <c r="F41" s="2472"/>
      <c r="G41" s="2475"/>
      <c r="H41" s="2493"/>
      <c r="I41" s="2472"/>
      <c r="J41" s="2472"/>
      <c r="K41" s="274"/>
      <c r="L41" s="97"/>
      <c r="M41" s="97"/>
      <c r="N41" s="1840"/>
      <c r="O41" s="94"/>
      <c r="P41" s="97"/>
      <c r="Q41" s="97"/>
      <c r="R41" s="13"/>
      <c r="S41" s="13"/>
      <c r="T41" s="13"/>
      <c r="U41" s="13"/>
      <c r="V41" s="13"/>
      <c r="W41" s="13"/>
      <c r="X41" s="13"/>
      <c r="Y41" s="13"/>
      <c r="Z41" s="97"/>
      <c r="AA41" s="2480"/>
      <c r="AB41" s="2501"/>
      <c r="AC41" s="2495"/>
      <c r="AD41" s="2489"/>
      <c r="AE41" s="2489"/>
      <c r="AF41" s="2490"/>
      <c r="AG41" s="60">
        <f>IF(N41=N40,0,IF(N41=N39,0,IF(N41=N38,0,IF(N41=N37,0,IF(N41=N36,0,IF(N41=N35,0,IF(N41=N34,0,IF(N41=N33,0,IF(N41=N32,0,1)))))))))</f>
        <v>0</v>
      </c>
      <c r="AH41" s="60" t="s">
        <v>232</v>
      </c>
      <c r="AI41" s="60" t="str">
        <f t="shared" si="0"/>
        <v>??</v>
      </c>
      <c r="AJ41" s="60">
        <f>IF(O41=O40,0,IF(O41=O39,0,IF(O41=O38,0,IF(O41=O37,0,IF(O41=O36,0,IF(O41=O35,0,IF(O41=O34,0,IF(O41=O33,0,IF(O41=O32,0,1)))))))))</f>
        <v>0</v>
      </c>
      <c r="AK41" s="518">
        <f t="shared" si="6"/>
        <v>0</v>
      </c>
    </row>
    <row r="42" spans="1:37" ht="14.1" customHeight="1" thickTop="1" thickBot="1">
      <c r="A42" s="2517"/>
      <c r="B42" s="2458"/>
      <c r="C42" s="2462"/>
      <c r="D42" s="2506"/>
      <c r="E42" s="2467"/>
      <c r="F42" s="2471"/>
      <c r="G42" s="2474"/>
      <c r="H42" s="2476" t="s">
        <v>852</v>
      </c>
      <c r="I42" s="2471"/>
      <c r="J42" s="2471"/>
      <c r="K42" s="275"/>
      <c r="L42" s="96"/>
      <c r="M42" s="98"/>
      <c r="N42" s="1841"/>
      <c r="O42" s="80"/>
      <c r="P42" s="98"/>
      <c r="Q42" s="96"/>
      <c r="R42" s="11"/>
      <c r="S42" s="11"/>
      <c r="T42" s="11"/>
      <c r="U42" s="11"/>
      <c r="V42" s="11"/>
      <c r="W42" s="1623"/>
      <c r="X42" s="1623"/>
      <c r="Y42" s="11"/>
      <c r="Z42" s="96"/>
      <c r="AA42" s="2479">
        <f>SUM(R42:Z51)</f>
        <v>0</v>
      </c>
      <c r="AB42" s="2500"/>
      <c r="AC42" s="2484">
        <f>IF((AA42-AB42)&gt;=0,AA42-AB42,0)</f>
        <v>0</v>
      </c>
      <c r="AD42" s="2487">
        <f t="shared" ref="AD42:AD82" si="7">IF(AA42=0,0,IF(AA42&gt;=AB42,1,(AA42+(18-AB42))/18))</f>
        <v>0</v>
      </c>
      <c r="AE42" s="2487" t="str">
        <f>IF(AD42=1,"pe",IF(AD42&gt;0,"ne",""))</f>
        <v/>
      </c>
      <c r="AF42" s="2490"/>
      <c r="AG42" s="60">
        <v>1</v>
      </c>
      <c r="AH42" s="60" t="s">
        <v>232</v>
      </c>
      <c r="AI42" s="60" t="str">
        <f t="shared" si="0"/>
        <v>??</v>
      </c>
      <c r="AJ42" s="60">
        <v>1</v>
      </c>
      <c r="AK42" s="518">
        <f>C42</f>
        <v>0</v>
      </c>
    </row>
    <row r="43" spans="1:37" ht="14.1" customHeight="1" thickTop="1" thickBot="1">
      <c r="A43" s="2517"/>
      <c r="B43" s="2459"/>
      <c r="C43" s="2462"/>
      <c r="D43" s="2506"/>
      <c r="E43" s="2468"/>
      <c r="F43" s="2471"/>
      <c r="G43" s="2474"/>
      <c r="H43" s="2477"/>
      <c r="I43" s="2471"/>
      <c r="J43" s="2471"/>
      <c r="K43" s="273"/>
      <c r="L43" s="96"/>
      <c r="M43" s="1471"/>
      <c r="N43" s="1840"/>
      <c r="O43" s="90"/>
      <c r="P43" s="99"/>
      <c r="Q43" s="99"/>
      <c r="R43" s="12"/>
      <c r="S43" s="12"/>
      <c r="T43" s="12"/>
      <c r="U43" s="12"/>
      <c r="V43" s="12"/>
      <c r="W43" s="1622"/>
      <c r="X43" s="1622"/>
      <c r="Y43" s="12"/>
      <c r="Z43" s="99"/>
      <c r="AA43" s="2479"/>
      <c r="AB43" s="2500"/>
      <c r="AC43" s="2485"/>
      <c r="AD43" s="2488"/>
      <c r="AE43" s="2488"/>
      <c r="AF43" s="2490"/>
      <c r="AG43" s="60">
        <f>IF(N43=N42,0,1)</f>
        <v>0</v>
      </c>
      <c r="AH43" s="60" t="s">
        <v>232</v>
      </c>
      <c r="AI43" s="60" t="str">
        <f t="shared" si="0"/>
        <v>??</v>
      </c>
      <c r="AJ43" s="60">
        <f>IF(O43=O42,0,1)</f>
        <v>0</v>
      </c>
      <c r="AK43" s="518">
        <f t="shared" si="6"/>
        <v>0</v>
      </c>
    </row>
    <row r="44" spans="1:37" ht="14.1" customHeight="1" thickTop="1" thickBot="1">
      <c r="A44" s="2517"/>
      <c r="B44" s="2459"/>
      <c r="C44" s="2462"/>
      <c r="D44" s="2506"/>
      <c r="E44" s="2468"/>
      <c r="F44" s="2471"/>
      <c r="G44" s="2474"/>
      <c r="H44" s="2491"/>
      <c r="I44" s="2471"/>
      <c r="J44" s="2471"/>
      <c r="K44" s="273"/>
      <c r="L44" s="96"/>
      <c r="M44" s="1471"/>
      <c r="N44" s="1840"/>
      <c r="O44" s="90"/>
      <c r="P44" s="99"/>
      <c r="Q44" s="99"/>
      <c r="R44" s="12"/>
      <c r="S44" s="12"/>
      <c r="T44" s="12"/>
      <c r="U44" s="12"/>
      <c r="V44" s="12"/>
      <c r="W44" s="1622"/>
      <c r="X44" s="1622"/>
      <c r="Y44" s="12"/>
      <c r="Z44" s="99"/>
      <c r="AA44" s="2479"/>
      <c r="AB44" s="2500"/>
      <c r="AC44" s="2485"/>
      <c r="AD44" s="2488"/>
      <c r="AE44" s="2488"/>
      <c r="AF44" s="2490"/>
      <c r="AG44" s="60">
        <f>IF(N44=N43,0,IF(N44=N42,0,1))</f>
        <v>0</v>
      </c>
      <c r="AH44" s="60" t="s">
        <v>232</v>
      </c>
      <c r="AI44" s="60" t="str">
        <f t="shared" si="0"/>
        <v>??</v>
      </c>
      <c r="AJ44" s="60">
        <f>IF(O44=O43,0,IF(O44=O42,0,1))</f>
        <v>0</v>
      </c>
      <c r="AK44" s="518">
        <f t="shared" si="6"/>
        <v>0</v>
      </c>
    </row>
    <row r="45" spans="1:37" ht="14.1" customHeight="1" thickTop="1" thickBot="1">
      <c r="A45" s="2517"/>
      <c r="B45" s="2459"/>
      <c r="C45" s="2462"/>
      <c r="D45" s="2506"/>
      <c r="E45" s="2468"/>
      <c r="F45" s="2471"/>
      <c r="G45" s="2474"/>
      <c r="H45" s="2492"/>
      <c r="I45" s="2471"/>
      <c r="J45" s="2471"/>
      <c r="K45" s="273"/>
      <c r="L45" s="96"/>
      <c r="M45" s="1471"/>
      <c r="N45" s="1840"/>
      <c r="O45" s="90"/>
      <c r="P45" s="99"/>
      <c r="Q45" s="99"/>
      <c r="R45" s="12"/>
      <c r="S45" s="12"/>
      <c r="T45" s="12"/>
      <c r="U45" s="12"/>
      <c r="V45" s="12"/>
      <c r="W45" s="1622"/>
      <c r="X45" s="1622"/>
      <c r="Y45" s="12"/>
      <c r="Z45" s="99"/>
      <c r="AA45" s="2479"/>
      <c r="AB45" s="2500"/>
      <c r="AC45" s="2485"/>
      <c r="AD45" s="2488"/>
      <c r="AE45" s="2488"/>
      <c r="AF45" s="2490"/>
      <c r="AG45" s="60">
        <f>IF(N45=N44,0,IF(N45=N43,0,IF(N45=N42,0,1)))</f>
        <v>0</v>
      </c>
      <c r="AH45" s="60" t="s">
        <v>232</v>
      </c>
      <c r="AI45" s="60" t="str">
        <f t="shared" si="0"/>
        <v>??</v>
      </c>
      <c r="AJ45" s="60">
        <f>IF(O45=O44,0,IF(O45=O43,0,IF(O45=O42,0,1)))</f>
        <v>0</v>
      </c>
      <c r="AK45" s="518">
        <f t="shared" si="6"/>
        <v>0</v>
      </c>
    </row>
    <row r="46" spans="1:37" ht="14.1" customHeight="1" thickTop="1" thickBot="1">
      <c r="A46" s="2517"/>
      <c r="B46" s="2459"/>
      <c r="C46" s="2462"/>
      <c r="D46" s="2506"/>
      <c r="E46" s="2468"/>
      <c r="F46" s="2471"/>
      <c r="G46" s="2474"/>
      <c r="H46" s="2492"/>
      <c r="I46" s="2471"/>
      <c r="J46" s="2471"/>
      <c r="K46" s="277"/>
      <c r="L46" s="96"/>
      <c r="M46" s="1471"/>
      <c r="N46" s="1840"/>
      <c r="O46" s="90"/>
      <c r="P46" s="99"/>
      <c r="Q46" s="99"/>
      <c r="R46" s="12"/>
      <c r="S46" s="12"/>
      <c r="T46" s="12"/>
      <c r="U46" s="12"/>
      <c r="V46" s="12"/>
      <c r="W46" s="1622"/>
      <c r="X46" s="1622"/>
      <c r="Y46" s="12"/>
      <c r="Z46" s="99"/>
      <c r="AA46" s="2479"/>
      <c r="AB46" s="2500"/>
      <c r="AC46" s="2485"/>
      <c r="AD46" s="2488"/>
      <c r="AE46" s="2488"/>
      <c r="AF46" s="2490"/>
      <c r="AG46" s="60">
        <f>IF(N46=N45,0,IF(N46=N44,0,IF(N46=N43,0,IF(N46=N42,0,1))))</f>
        <v>0</v>
      </c>
      <c r="AH46" s="60" t="s">
        <v>232</v>
      </c>
      <c r="AI46" s="60" t="str">
        <f t="shared" si="0"/>
        <v>??</v>
      </c>
      <c r="AJ46" s="60">
        <f>IF(O46=O45,0,IF(O46=O44,0,IF(O46=O43,0,IF(O46=O42,0,1))))</f>
        <v>0</v>
      </c>
      <c r="AK46" s="518">
        <f t="shared" si="6"/>
        <v>0</v>
      </c>
    </row>
    <row r="47" spans="1:37" ht="14.1" customHeight="1" thickTop="1" thickBot="1">
      <c r="A47" s="2517"/>
      <c r="B47" s="2459"/>
      <c r="C47" s="2462"/>
      <c r="D47" s="2506"/>
      <c r="E47" s="2468"/>
      <c r="F47" s="2471"/>
      <c r="G47" s="2474"/>
      <c r="H47" s="2492"/>
      <c r="I47" s="2471"/>
      <c r="J47" s="2471"/>
      <c r="K47" s="277"/>
      <c r="L47" s="96"/>
      <c r="M47" s="1471"/>
      <c r="N47" s="1840"/>
      <c r="O47" s="90"/>
      <c r="P47" s="99"/>
      <c r="Q47" s="99"/>
      <c r="R47" s="12"/>
      <c r="S47" s="12"/>
      <c r="T47" s="12"/>
      <c r="U47" s="12"/>
      <c r="V47" s="12"/>
      <c r="W47" s="1622"/>
      <c r="X47" s="1622"/>
      <c r="Y47" s="12"/>
      <c r="Z47" s="99"/>
      <c r="AA47" s="2479"/>
      <c r="AB47" s="2500"/>
      <c r="AC47" s="2485"/>
      <c r="AD47" s="2488"/>
      <c r="AE47" s="2488"/>
      <c r="AF47" s="2490"/>
      <c r="AG47" s="60">
        <f>IF(N47=N46,0,IF(N47=N45,0,IF(N47=N44,0,IF(N47=N43,0,IF(N47=N42,0,1)))))</f>
        <v>0</v>
      </c>
      <c r="AH47" s="60" t="s">
        <v>232</v>
      </c>
      <c r="AI47" s="60" t="str">
        <f t="shared" si="0"/>
        <v>??</v>
      </c>
      <c r="AJ47" s="60">
        <f>IF(O47=O46,0,IF(O47=O45,0,IF(O47=O44,0,IF(O47=O43,0,IF(O47=O42,0,1)))))</f>
        <v>0</v>
      </c>
      <c r="AK47" s="518">
        <f t="shared" si="6"/>
        <v>0</v>
      </c>
    </row>
    <row r="48" spans="1:37" ht="14.1" customHeight="1" thickTop="1" thickBot="1">
      <c r="A48" s="2517"/>
      <c r="B48" s="2459"/>
      <c r="C48" s="2462"/>
      <c r="D48" s="2506"/>
      <c r="E48" s="2468"/>
      <c r="F48" s="2471"/>
      <c r="G48" s="2474"/>
      <c r="H48" s="2492"/>
      <c r="I48" s="2471"/>
      <c r="J48" s="2471"/>
      <c r="K48" s="277"/>
      <c r="L48" s="96"/>
      <c r="M48" s="1471"/>
      <c r="N48" s="1840"/>
      <c r="O48" s="90"/>
      <c r="P48" s="99"/>
      <c r="Q48" s="99"/>
      <c r="R48" s="12"/>
      <c r="S48" s="12"/>
      <c r="T48" s="12"/>
      <c r="U48" s="12"/>
      <c r="V48" s="12"/>
      <c r="W48" s="1622"/>
      <c r="X48" s="1622"/>
      <c r="Y48" s="12"/>
      <c r="Z48" s="99"/>
      <c r="AA48" s="2479"/>
      <c r="AB48" s="2500"/>
      <c r="AC48" s="2494" t="str">
        <f>IF(AC42&gt;9,"błąd","")</f>
        <v/>
      </c>
      <c r="AD48" s="2488"/>
      <c r="AE48" s="2488"/>
      <c r="AF48" s="2490"/>
      <c r="AG48" s="60">
        <f>IF(N48=N47,0,IF(N48=N46,0,IF(N48=N45,0,IF(N48=N44,0,IF(N48=N43,0,IF(N48=N42,0,1))))))</f>
        <v>0</v>
      </c>
      <c r="AH48" s="60" t="s">
        <v>232</v>
      </c>
      <c r="AI48" s="60" t="str">
        <f t="shared" si="0"/>
        <v>??</v>
      </c>
      <c r="AJ48" s="60">
        <f>IF(O48=O47,0,IF(O48=O46,0,IF(O48=O45,0,IF(O48=O44,0,IF(O48=O43,0,IF(O48=O42,0,1))))))</f>
        <v>0</v>
      </c>
      <c r="AK48" s="518">
        <f t="shared" si="6"/>
        <v>0</v>
      </c>
    </row>
    <row r="49" spans="1:37" ht="14.1" customHeight="1" thickTop="1" thickBot="1">
      <c r="A49" s="2517"/>
      <c r="B49" s="2459"/>
      <c r="C49" s="2462"/>
      <c r="D49" s="2506"/>
      <c r="E49" s="2468"/>
      <c r="F49" s="2471"/>
      <c r="G49" s="2474"/>
      <c r="H49" s="2492"/>
      <c r="I49" s="2471"/>
      <c r="J49" s="2471"/>
      <c r="K49" s="277"/>
      <c r="L49" s="96"/>
      <c r="M49" s="1471"/>
      <c r="N49" s="1840"/>
      <c r="O49" s="90"/>
      <c r="P49" s="99"/>
      <c r="Q49" s="99"/>
      <c r="R49" s="12"/>
      <c r="S49" s="12"/>
      <c r="T49" s="12"/>
      <c r="U49" s="12"/>
      <c r="V49" s="12"/>
      <c r="W49" s="1622"/>
      <c r="X49" s="1622"/>
      <c r="Y49" s="12"/>
      <c r="Z49" s="99"/>
      <c r="AA49" s="2479"/>
      <c r="AB49" s="2500"/>
      <c r="AC49" s="2494"/>
      <c r="AD49" s="2488"/>
      <c r="AE49" s="2488"/>
      <c r="AF49" s="2490"/>
      <c r="AG49" s="60">
        <f>IF(N49=N48,0,IF(N49=N47,0,IF(N49=N46,0,IF(N49=N45,0,IF(N49=N44,0,IF(N49=N43,0,IF(N49=N42,0,1)))))))</f>
        <v>0</v>
      </c>
      <c r="AH49" s="60" t="s">
        <v>232</v>
      </c>
      <c r="AI49" s="60" t="str">
        <f t="shared" si="0"/>
        <v>??</v>
      </c>
      <c r="AJ49" s="60">
        <f>IF(O49=O48,0,IF(O49=O47,0,IF(O49=O46,0,IF(O49=O45,0,IF(O49=O44,0,IF(O49=O43,0,IF(O49=O42,0,1)))))))</f>
        <v>0</v>
      </c>
      <c r="AK49" s="518">
        <f t="shared" si="6"/>
        <v>0</v>
      </c>
    </row>
    <row r="50" spans="1:37" ht="14.1" customHeight="1" thickTop="1" thickBot="1">
      <c r="A50" s="2517"/>
      <c r="B50" s="2459"/>
      <c r="C50" s="2462"/>
      <c r="D50" s="2506"/>
      <c r="E50" s="2468"/>
      <c r="F50" s="2471"/>
      <c r="G50" s="2474"/>
      <c r="H50" s="2492"/>
      <c r="I50" s="2471"/>
      <c r="J50" s="2471"/>
      <c r="K50" s="277"/>
      <c r="L50" s="96"/>
      <c r="M50" s="1471"/>
      <c r="N50" s="1840"/>
      <c r="O50" s="90"/>
      <c r="P50" s="99"/>
      <c r="Q50" s="99"/>
      <c r="R50" s="12"/>
      <c r="S50" s="12"/>
      <c r="T50" s="12"/>
      <c r="U50" s="12"/>
      <c r="V50" s="12"/>
      <c r="W50" s="1622"/>
      <c r="X50" s="1622"/>
      <c r="Y50" s="12"/>
      <c r="Z50" s="99"/>
      <c r="AA50" s="2479"/>
      <c r="AB50" s="2500"/>
      <c r="AC50" s="2494"/>
      <c r="AD50" s="2488"/>
      <c r="AE50" s="2488"/>
      <c r="AF50" s="2490"/>
      <c r="AG50" s="60">
        <f>IF(N50=N49,0,IF(N50=N48,0,IF(N50=N47,0,IF(N50=N46,0,IF(N50=N45,0,IF(N50=N44,0,IF(N50=N43,0,IF(N50=N42,0,1))))))))</f>
        <v>0</v>
      </c>
      <c r="AH50" s="60" t="s">
        <v>232</v>
      </c>
      <c r="AI50" s="60" t="str">
        <f t="shared" si="0"/>
        <v>??</v>
      </c>
      <c r="AJ50" s="60">
        <f>IF(O50=O49,0,IF(O50=O48,0,IF(O50=O47,0,IF(O50=O46,0,IF(O50=O45,0,IF(O50=O44,0,IF(O50=O43,0,IF(O50=O42,0,1))))))))</f>
        <v>0</v>
      </c>
      <c r="AK50" s="518">
        <f t="shared" si="6"/>
        <v>0</v>
      </c>
    </row>
    <row r="51" spans="1:37" ht="14.1" customHeight="1" thickTop="1" thickBot="1">
      <c r="A51" s="2518"/>
      <c r="B51" s="2460"/>
      <c r="C51" s="2463"/>
      <c r="D51" s="2507"/>
      <c r="E51" s="2469"/>
      <c r="F51" s="2472"/>
      <c r="G51" s="2475"/>
      <c r="H51" s="2493"/>
      <c r="I51" s="2472"/>
      <c r="J51" s="2472"/>
      <c r="K51" s="274"/>
      <c r="L51" s="97"/>
      <c r="M51" s="97"/>
      <c r="N51" s="1840"/>
      <c r="O51" s="94"/>
      <c r="P51" s="97"/>
      <c r="Q51" s="97"/>
      <c r="R51" s="13"/>
      <c r="S51" s="13"/>
      <c r="T51" s="13"/>
      <c r="U51" s="13"/>
      <c r="V51" s="13"/>
      <c r="W51" s="13"/>
      <c r="X51" s="13"/>
      <c r="Y51" s="13"/>
      <c r="Z51" s="97"/>
      <c r="AA51" s="2480"/>
      <c r="AB51" s="2501"/>
      <c r="AC51" s="2495"/>
      <c r="AD51" s="2489"/>
      <c r="AE51" s="2489"/>
      <c r="AF51" s="2490"/>
      <c r="AG51" s="60">
        <f>IF(N51=N50,0,IF(N51=N49,0,IF(N51=N48,0,IF(N51=N47,0,IF(N51=N46,0,IF(N51=N45,0,IF(N51=N44,0,IF(N51=N43,0,IF(N51=N42,0,1)))))))))</f>
        <v>0</v>
      </c>
      <c r="AH51" s="60" t="s">
        <v>232</v>
      </c>
      <c r="AI51" s="60" t="str">
        <f t="shared" si="0"/>
        <v>??</v>
      </c>
      <c r="AJ51" s="60">
        <f>IF(O51=O50,0,IF(O51=O49,0,IF(O51=O48,0,IF(O51=O47,0,IF(O51=O46,0,IF(O51=O45,0,IF(O51=O44,0,IF(O51=O43,0,IF(O51=O42,0,1)))))))))</f>
        <v>0</v>
      </c>
      <c r="AK51" s="518">
        <f t="shared" si="6"/>
        <v>0</v>
      </c>
    </row>
    <row r="52" spans="1:37" ht="14.1" customHeight="1" thickTop="1" thickBot="1">
      <c r="A52" s="2517"/>
      <c r="B52" s="2458"/>
      <c r="C52" s="2462"/>
      <c r="D52" s="2506"/>
      <c r="E52" s="2467"/>
      <c r="F52" s="2471"/>
      <c r="G52" s="2474"/>
      <c r="H52" s="2476" t="s">
        <v>852</v>
      </c>
      <c r="I52" s="2471"/>
      <c r="J52" s="2471"/>
      <c r="K52" s="275"/>
      <c r="L52" s="96"/>
      <c r="M52" s="98"/>
      <c r="N52" s="1841"/>
      <c r="O52" s="80"/>
      <c r="P52" s="98"/>
      <c r="Q52" s="96"/>
      <c r="R52" s="11"/>
      <c r="S52" s="11"/>
      <c r="T52" s="11"/>
      <c r="U52" s="11"/>
      <c r="V52" s="11"/>
      <c r="W52" s="1623"/>
      <c r="X52" s="1623"/>
      <c r="Y52" s="11"/>
      <c r="Z52" s="96"/>
      <c r="AA52" s="2479">
        <f>SUM(R52:Z61)</f>
        <v>0</v>
      </c>
      <c r="AB52" s="2500"/>
      <c r="AC52" s="2484">
        <f>IF((AA52-AB52)&gt;=0,AA52-AB52,0)</f>
        <v>0</v>
      </c>
      <c r="AD52" s="2487">
        <f t="shared" si="7"/>
        <v>0</v>
      </c>
      <c r="AE52" s="2487" t="str">
        <f>IF(AD52=1,"pe",IF(AD52&gt;0,"ne",""))</f>
        <v/>
      </c>
      <c r="AF52" s="2490"/>
      <c r="AG52" s="60">
        <v>1</v>
      </c>
      <c r="AH52" s="60" t="s">
        <v>232</v>
      </c>
      <c r="AI52" s="60" t="str">
        <f t="shared" si="0"/>
        <v>??</v>
      </c>
      <c r="AJ52" s="60">
        <v>1</v>
      </c>
      <c r="AK52" s="518">
        <f>C52</f>
        <v>0</v>
      </c>
    </row>
    <row r="53" spans="1:37" ht="14.1" customHeight="1" thickTop="1" thickBot="1">
      <c r="A53" s="2517"/>
      <c r="B53" s="2459"/>
      <c r="C53" s="2462"/>
      <c r="D53" s="2506"/>
      <c r="E53" s="2468"/>
      <c r="F53" s="2471"/>
      <c r="G53" s="2474"/>
      <c r="H53" s="2477"/>
      <c r="I53" s="2471"/>
      <c r="J53" s="2471"/>
      <c r="K53" s="273"/>
      <c r="L53" s="96"/>
      <c r="M53" s="1471"/>
      <c r="N53" s="1840"/>
      <c r="O53" s="90"/>
      <c r="P53" s="99"/>
      <c r="Q53" s="99"/>
      <c r="R53" s="12"/>
      <c r="S53" s="12"/>
      <c r="T53" s="12"/>
      <c r="U53" s="12"/>
      <c r="V53" s="12"/>
      <c r="W53" s="1622"/>
      <c r="X53" s="1622"/>
      <c r="Y53" s="12"/>
      <c r="Z53" s="99"/>
      <c r="AA53" s="2479"/>
      <c r="AB53" s="2500"/>
      <c r="AC53" s="2485"/>
      <c r="AD53" s="2488"/>
      <c r="AE53" s="2488"/>
      <c r="AF53" s="2490"/>
      <c r="AG53" s="60">
        <f>IF(N53=N52,0,1)</f>
        <v>0</v>
      </c>
      <c r="AH53" s="60" t="s">
        <v>232</v>
      </c>
      <c r="AI53" s="60" t="str">
        <f t="shared" si="0"/>
        <v>??</v>
      </c>
      <c r="AJ53" s="60">
        <f>IF(O53=O52,0,1)</f>
        <v>0</v>
      </c>
      <c r="AK53" s="518">
        <f t="shared" si="6"/>
        <v>0</v>
      </c>
    </row>
    <row r="54" spans="1:37" ht="14.1" customHeight="1" thickTop="1" thickBot="1">
      <c r="A54" s="2517"/>
      <c r="B54" s="2459"/>
      <c r="C54" s="2462"/>
      <c r="D54" s="2506"/>
      <c r="E54" s="2468"/>
      <c r="F54" s="2471"/>
      <c r="G54" s="2474"/>
      <c r="H54" s="2491"/>
      <c r="I54" s="2471"/>
      <c r="J54" s="2471"/>
      <c r="K54" s="273"/>
      <c r="L54" s="96"/>
      <c r="M54" s="1471"/>
      <c r="N54" s="1840"/>
      <c r="O54" s="90"/>
      <c r="P54" s="99"/>
      <c r="Q54" s="99"/>
      <c r="R54" s="12"/>
      <c r="S54" s="12"/>
      <c r="T54" s="12"/>
      <c r="U54" s="12"/>
      <c r="V54" s="12"/>
      <c r="W54" s="1622"/>
      <c r="X54" s="1622"/>
      <c r="Y54" s="12"/>
      <c r="Z54" s="99"/>
      <c r="AA54" s="2479"/>
      <c r="AB54" s="2500"/>
      <c r="AC54" s="2485"/>
      <c r="AD54" s="2488"/>
      <c r="AE54" s="2488"/>
      <c r="AF54" s="2490"/>
      <c r="AG54" s="60">
        <f>IF(N54=N53,0,IF(N54=N52,0,1))</f>
        <v>0</v>
      </c>
      <c r="AH54" s="60" t="s">
        <v>232</v>
      </c>
      <c r="AI54" s="60" t="str">
        <f t="shared" si="0"/>
        <v>??</v>
      </c>
      <c r="AJ54" s="60">
        <f>IF(O54=O53,0,IF(O54=O52,0,1))</f>
        <v>0</v>
      </c>
      <c r="AK54" s="518">
        <f t="shared" si="6"/>
        <v>0</v>
      </c>
    </row>
    <row r="55" spans="1:37" ht="14.1" customHeight="1" thickTop="1" thickBot="1">
      <c r="A55" s="2517"/>
      <c r="B55" s="2459"/>
      <c r="C55" s="2462"/>
      <c r="D55" s="2506"/>
      <c r="E55" s="2468"/>
      <c r="F55" s="2471"/>
      <c r="G55" s="2474"/>
      <c r="H55" s="2492"/>
      <c r="I55" s="2471"/>
      <c r="J55" s="2471"/>
      <c r="K55" s="273"/>
      <c r="L55" s="96"/>
      <c r="M55" s="1471"/>
      <c r="N55" s="1840"/>
      <c r="O55" s="90"/>
      <c r="P55" s="99"/>
      <c r="Q55" s="99"/>
      <c r="R55" s="12"/>
      <c r="S55" s="12"/>
      <c r="T55" s="12"/>
      <c r="U55" s="12"/>
      <c r="V55" s="12"/>
      <c r="W55" s="1622"/>
      <c r="X55" s="1622"/>
      <c r="Y55" s="12"/>
      <c r="Z55" s="99"/>
      <c r="AA55" s="2479"/>
      <c r="AB55" s="2500"/>
      <c r="AC55" s="2485"/>
      <c r="AD55" s="2488"/>
      <c r="AE55" s="2488"/>
      <c r="AF55" s="2490"/>
      <c r="AG55" s="60">
        <f>IF(N55=N54,0,IF(N55=N53,0,IF(N55=N52,0,1)))</f>
        <v>0</v>
      </c>
      <c r="AH55" s="60" t="s">
        <v>232</v>
      </c>
      <c r="AI55" s="60" t="str">
        <f t="shared" si="0"/>
        <v>??</v>
      </c>
      <c r="AJ55" s="60">
        <f>IF(O55=O54,0,IF(O55=O53,0,IF(O55=O52,0,1)))</f>
        <v>0</v>
      </c>
      <c r="AK55" s="518">
        <f t="shared" si="6"/>
        <v>0</v>
      </c>
    </row>
    <row r="56" spans="1:37" ht="14.1" customHeight="1" thickTop="1" thickBot="1">
      <c r="A56" s="2517"/>
      <c r="B56" s="2459"/>
      <c r="C56" s="2462"/>
      <c r="D56" s="2506"/>
      <c r="E56" s="2468"/>
      <c r="F56" s="2471"/>
      <c r="G56" s="2474"/>
      <c r="H56" s="2492"/>
      <c r="I56" s="2471"/>
      <c r="J56" s="2471"/>
      <c r="K56" s="277"/>
      <c r="L56" s="96"/>
      <c r="M56" s="1471"/>
      <c r="N56" s="1840"/>
      <c r="O56" s="90"/>
      <c r="P56" s="99"/>
      <c r="Q56" s="99"/>
      <c r="R56" s="12"/>
      <c r="S56" s="12"/>
      <c r="T56" s="12"/>
      <c r="U56" s="12"/>
      <c r="V56" s="12"/>
      <c r="W56" s="1622"/>
      <c r="X56" s="1622"/>
      <c r="Y56" s="12"/>
      <c r="Z56" s="99"/>
      <c r="AA56" s="2479"/>
      <c r="AB56" s="2500"/>
      <c r="AC56" s="2485"/>
      <c r="AD56" s="2488"/>
      <c r="AE56" s="2488"/>
      <c r="AF56" s="2490"/>
      <c r="AG56" s="60">
        <f>IF(N56=N55,0,IF(N56=N54,0,IF(N56=N53,0,IF(N56=N52,0,1))))</f>
        <v>0</v>
      </c>
      <c r="AH56" s="60" t="s">
        <v>232</v>
      </c>
      <c r="AI56" s="60" t="str">
        <f t="shared" si="0"/>
        <v>??</v>
      </c>
      <c r="AJ56" s="60">
        <f>IF(O56=O55,0,IF(O56=O54,0,IF(O56=O53,0,IF(O56=O52,0,1))))</f>
        <v>0</v>
      </c>
      <c r="AK56" s="518">
        <f t="shared" si="6"/>
        <v>0</v>
      </c>
    </row>
    <row r="57" spans="1:37" ht="14.1" customHeight="1" thickTop="1" thickBot="1">
      <c r="A57" s="2517"/>
      <c r="B57" s="2459"/>
      <c r="C57" s="2462"/>
      <c r="D57" s="2506"/>
      <c r="E57" s="2468"/>
      <c r="F57" s="2471"/>
      <c r="G57" s="2474"/>
      <c r="H57" s="2492"/>
      <c r="I57" s="2471"/>
      <c r="J57" s="2471"/>
      <c r="K57" s="277"/>
      <c r="L57" s="96"/>
      <c r="M57" s="1471"/>
      <c r="N57" s="1840"/>
      <c r="O57" s="90"/>
      <c r="P57" s="99"/>
      <c r="Q57" s="99"/>
      <c r="R57" s="12"/>
      <c r="S57" s="12"/>
      <c r="T57" s="12"/>
      <c r="U57" s="12"/>
      <c r="V57" s="12"/>
      <c r="W57" s="1622"/>
      <c r="X57" s="1622"/>
      <c r="Y57" s="12"/>
      <c r="Z57" s="99"/>
      <c r="AA57" s="2479"/>
      <c r="AB57" s="2500"/>
      <c r="AC57" s="2485"/>
      <c r="AD57" s="2488"/>
      <c r="AE57" s="2488"/>
      <c r="AF57" s="2490"/>
      <c r="AG57" s="60">
        <f>IF(N57=N56,0,IF(N57=N55,0,IF(N57=N54,0,IF(N57=N53,0,IF(N57=N52,0,1)))))</f>
        <v>0</v>
      </c>
      <c r="AH57" s="60" t="s">
        <v>232</v>
      </c>
      <c r="AI57" s="60" t="str">
        <f t="shared" si="0"/>
        <v>??</v>
      </c>
      <c r="AJ57" s="60">
        <f>IF(O57=O56,0,IF(O57=O55,0,IF(O57=O54,0,IF(O57=O53,0,IF(O57=O52,0,1)))))</f>
        <v>0</v>
      </c>
      <c r="AK57" s="518">
        <f t="shared" si="6"/>
        <v>0</v>
      </c>
    </row>
    <row r="58" spans="1:37" ht="14.1" customHeight="1" thickTop="1" thickBot="1">
      <c r="A58" s="2517"/>
      <c r="B58" s="2459"/>
      <c r="C58" s="2462"/>
      <c r="D58" s="2506"/>
      <c r="E58" s="2468"/>
      <c r="F58" s="2471"/>
      <c r="G58" s="2474"/>
      <c r="H58" s="2492"/>
      <c r="I58" s="2471"/>
      <c r="J58" s="2471"/>
      <c r="K58" s="277"/>
      <c r="L58" s="96"/>
      <c r="M58" s="1471"/>
      <c r="N58" s="1840"/>
      <c r="O58" s="90"/>
      <c r="P58" s="99"/>
      <c r="Q58" s="99"/>
      <c r="R58" s="12"/>
      <c r="S58" s="12"/>
      <c r="T58" s="12"/>
      <c r="U58" s="12"/>
      <c r="V58" s="12"/>
      <c r="W58" s="1622"/>
      <c r="X58" s="1622"/>
      <c r="Y58" s="12"/>
      <c r="Z58" s="99"/>
      <c r="AA58" s="2479"/>
      <c r="AB58" s="2500"/>
      <c r="AC58" s="2494" t="str">
        <f>IF(AC52&gt;9,"błąd","")</f>
        <v/>
      </c>
      <c r="AD58" s="2488"/>
      <c r="AE58" s="2488"/>
      <c r="AF58" s="2490"/>
      <c r="AG58" s="60">
        <f>IF(N58=N57,0,IF(N58=N56,0,IF(N58=N55,0,IF(N58=N54,0,IF(N58=N53,0,IF(N58=N52,0,1))))))</f>
        <v>0</v>
      </c>
      <c r="AH58" s="60" t="s">
        <v>232</v>
      </c>
      <c r="AI58" s="60" t="str">
        <f t="shared" si="0"/>
        <v>??</v>
      </c>
      <c r="AJ58" s="60">
        <f>IF(O58=O57,0,IF(O58=O56,0,IF(O58=O55,0,IF(O58=O54,0,IF(O58=O53,0,IF(O58=O52,0,1))))))</f>
        <v>0</v>
      </c>
      <c r="AK58" s="518">
        <f t="shared" si="6"/>
        <v>0</v>
      </c>
    </row>
    <row r="59" spans="1:37" ht="14.1" customHeight="1" thickTop="1" thickBot="1">
      <c r="A59" s="2517"/>
      <c r="B59" s="2459"/>
      <c r="C59" s="2462"/>
      <c r="D59" s="2506"/>
      <c r="E59" s="2468"/>
      <c r="F59" s="2471"/>
      <c r="G59" s="2474"/>
      <c r="H59" s="2492"/>
      <c r="I59" s="2471"/>
      <c r="J59" s="2471"/>
      <c r="K59" s="277"/>
      <c r="L59" s="96"/>
      <c r="M59" s="1471"/>
      <c r="N59" s="1840"/>
      <c r="O59" s="90"/>
      <c r="P59" s="99"/>
      <c r="Q59" s="99"/>
      <c r="R59" s="12"/>
      <c r="S59" s="12"/>
      <c r="T59" s="12"/>
      <c r="U59" s="12"/>
      <c r="V59" s="12"/>
      <c r="W59" s="1622"/>
      <c r="X59" s="1622"/>
      <c r="Y59" s="12"/>
      <c r="Z59" s="99"/>
      <c r="AA59" s="2479"/>
      <c r="AB59" s="2500"/>
      <c r="AC59" s="2494"/>
      <c r="AD59" s="2488"/>
      <c r="AE59" s="2488"/>
      <c r="AF59" s="2490"/>
      <c r="AG59" s="60">
        <f>IF(N59=N58,0,IF(N59=N57,0,IF(N59=N56,0,IF(N59=N55,0,IF(N59=N54,0,IF(N59=N53,0,IF(N59=N52,0,1)))))))</f>
        <v>0</v>
      </c>
      <c r="AH59" s="60" t="s">
        <v>232</v>
      </c>
      <c r="AI59" s="60" t="str">
        <f t="shared" si="0"/>
        <v>??</v>
      </c>
      <c r="AJ59" s="60">
        <f>IF(O59=O58,0,IF(O59=O57,0,IF(O59=O56,0,IF(O59=O55,0,IF(O59=O54,0,IF(O59=O53,0,IF(O59=O52,0,1)))))))</f>
        <v>0</v>
      </c>
      <c r="AK59" s="518">
        <f t="shared" si="6"/>
        <v>0</v>
      </c>
    </row>
    <row r="60" spans="1:37" ht="14.1" customHeight="1" thickTop="1" thickBot="1">
      <c r="A60" s="2517"/>
      <c r="B60" s="2459"/>
      <c r="C60" s="2462"/>
      <c r="D60" s="2506"/>
      <c r="E60" s="2468"/>
      <c r="F60" s="2471"/>
      <c r="G60" s="2474"/>
      <c r="H60" s="2492"/>
      <c r="I60" s="2471"/>
      <c r="J60" s="2471"/>
      <c r="K60" s="277"/>
      <c r="L60" s="96"/>
      <c r="M60" s="1471"/>
      <c r="N60" s="1840"/>
      <c r="O60" s="90"/>
      <c r="P60" s="99"/>
      <c r="Q60" s="99"/>
      <c r="R60" s="12"/>
      <c r="S60" s="12"/>
      <c r="T60" s="12"/>
      <c r="U60" s="12"/>
      <c r="V60" s="12"/>
      <c r="W60" s="1622"/>
      <c r="X60" s="1622"/>
      <c r="Y60" s="12"/>
      <c r="Z60" s="99"/>
      <c r="AA60" s="2479"/>
      <c r="AB60" s="2500"/>
      <c r="AC60" s="2494"/>
      <c r="AD60" s="2488"/>
      <c r="AE60" s="2488"/>
      <c r="AF60" s="2490"/>
      <c r="AG60" s="60">
        <f>IF(N60=N59,0,IF(N60=N58,0,IF(N60=N57,0,IF(N60=N56,0,IF(N60=N55,0,IF(N60=N54,0,IF(N60=N53,0,IF(N60=N52,0,1))))))))</f>
        <v>0</v>
      </c>
      <c r="AH60" s="60" t="s">
        <v>232</v>
      </c>
      <c r="AI60" s="60" t="str">
        <f t="shared" si="0"/>
        <v>??</v>
      </c>
      <c r="AJ60" s="60">
        <f>IF(O60=O59,0,IF(O60=O58,0,IF(O60=O57,0,IF(O60=O56,0,IF(O60=O55,0,IF(O60=O54,0,IF(O60=O53,0,IF(O60=O52,0,1))))))))</f>
        <v>0</v>
      </c>
      <c r="AK60" s="518">
        <f t="shared" si="6"/>
        <v>0</v>
      </c>
    </row>
    <row r="61" spans="1:37" ht="14.1" customHeight="1" thickTop="1" thickBot="1">
      <c r="A61" s="2518"/>
      <c r="B61" s="2460"/>
      <c r="C61" s="2463"/>
      <c r="D61" s="2507"/>
      <c r="E61" s="2469"/>
      <c r="F61" s="2472"/>
      <c r="G61" s="2475"/>
      <c r="H61" s="2493"/>
      <c r="I61" s="2472"/>
      <c r="J61" s="2472"/>
      <c r="K61" s="274"/>
      <c r="L61" s="97"/>
      <c r="M61" s="97"/>
      <c r="N61" s="1840"/>
      <c r="O61" s="94"/>
      <c r="P61" s="97"/>
      <c r="Q61" s="97"/>
      <c r="R61" s="13"/>
      <c r="S61" s="13"/>
      <c r="T61" s="13"/>
      <c r="U61" s="13"/>
      <c r="V61" s="13"/>
      <c r="W61" s="13"/>
      <c r="X61" s="13"/>
      <c r="Y61" s="13"/>
      <c r="Z61" s="97"/>
      <c r="AA61" s="2480"/>
      <c r="AB61" s="2501"/>
      <c r="AC61" s="2495"/>
      <c r="AD61" s="2489"/>
      <c r="AE61" s="2489"/>
      <c r="AF61" s="2490"/>
      <c r="AG61" s="60">
        <f>IF(N61=N60,0,IF(N61=N59,0,IF(N61=N58,0,IF(N61=N57,0,IF(N61=N56,0,IF(N61=N55,0,IF(N61=N54,0,IF(N61=N53,0,IF(N61=N52,0,1)))))))))</f>
        <v>0</v>
      </c>
      <c r="AH61" s="60" t="s">
        <v>232</v>
      </c>
      <c r="AI61" s="60" t="str">
        <f t="shared" si="0"/>
        <v>??</v>
      </c>
      <c r="AJ61" s="60">
        <f>IF(O61=O60,0,IF(O61=O59,0,IF(O61=O58,0,IF(O61=O57,0,IF(O61=O56,0,IF(O61=O55,0,IF(O61=O54,0,IF(O61=O53,0,IF(O61=O52,0,1)))))))))</f>
        <v>0</v>
      </c>
      <c r="AK61" s="518">
        <f t="shared" si="6"/>
        <v>0</v>
      </c>
    </row>
    <row r="62" spans="1:37" ht="14.1" customHeight="1" thickTop="1" thickBot="1">
      <c r="A62" s="2517"/>
      <c r="B62" s="2458"/>
      <c r="C62" s="2462"/>
      <c r="D62" s="2506"/>
      <c r="E62" s="2467"/>
      <c r="F62" s="2471"/>
      <c r="G62" s="2474"/>
      <c r="H62" s="2476" t="s">
        <v>852</v>
      </c>
      <c r="I62" s="2471"/>
      <c r="J62" s="2471"/>
      <c r="K62" s="275"/>
      <c r="L62" s="96"/>
      <c r="M62" s="98"/>
      <c r="N62" s="1841"/>
      <c r="O62" s="80"/>
      <c r="P62" s="98"/>
      <c r="Q62" s="96"/>
      <c r="R62" s="11"/>
      <c r="S62" s="11"/>
      <c r="T62" s="11"/>
      <c r="U62" s="11"/>
      <c r="V62" s="11"/>
      <c r="W62" s="1623"/>
      <c r="X62" s="1623"/>
      <c r="Y62" s="11"/>
      <c r="Z62" s="96"/>
      <c r="AA62" s="2479">
        <f>SUM(R62:Z71)</f>
        <v>0</v>
      </c>
      <c r="AB62" s="2500"/>
      <c r="AC62" s="2484">
        <f>IF((AA62-AB62)&gt;=0,AA62-AB62,0)</f>
        <v>0</v>
      </c>
      <c r="AD62" s="2487">
        <f t="shared" si="7"/>
        <v>0</v>
      </c>
      <c r="AE62" s="2487" t="str">
        <f>IF(AD62=1,"pe",IF(AD62&gt;0,"ne",""))</f>
        <v/>
      </c>
      <c r="AF62" s="2490"/>
      <c r="AG62" s="60">
        <v>1</v>
      </c>
      <c r="AH62" s="60" t="s">
        <v>232</v>
      </c>
      <c r="AI62" s="60" t="str">
        <f t="shared" si="0"/>
        <v>??</v>
      </c>
      <c r="AJ62" s="60">
        <v>1</v>
      </c>
      <c r="AK62" s="518">
        <f>C62</f>
        <v>0</v>
      </c>
    </row>
    <row r="63" spans="1:37" ht="14.1" customHeight="1" thickTop="1" thickBot="1">
      <c r="A63" s="2517"/>
      <c r="B63" s="2459"/>
      <c r="C63" s="2462"/>
      <c r="D63" s="2506"/>
      <c r="E63" s="2468"/>
      <c r="F63" s="2471"/>
      <c r="G63" s="2474"/>
      <c r="H63" s="2477"/>
      <c r="I63" s="2471"/>
      <c r="J63" s="2471"/>
      <c r="K63" s="273"/>
      <c r="L63" s="96"/>
      <c r="M63" s="1471"/>
      <c r="N63" s="1840"/>
      <c r="O63" s="90"/>
      <c r="P63" s="99"/>
      <c r="Q63" s="99"/>
      <c r="R63" s="12"/>
      <c r="S63" s="12"/>
      <c r="T63" s="12"/>
      <c r="U63" s="12"/>
      <c r="V63" s="12"/>
      <c r="W63" s="1622"/>
      <c r="X63" s="1622"/>
      <c r="Y63" s="12"/>
      <c r="Z63" s="99"/>
      <c r="AA63" s="2479"/>
      <c r="AB63" s="2500"/>
      <c r="AC63" s="2485"/>
      <c r="AD63" s="2488"/>
      <c r="AE63" s="2488"/>
      <c r="AF63" s="2490"/>
      <c r="AG63" s="60">
        <f>IF(N63=N62,0,1)</f>
        <v>0</v>
      </c>
      <c r="AH63" s="60" t="s">
        <v>232</v>
      </c>
      <c r="AI63" s="60" t="str">
        <f t="shared" si="0"/>
        <v>??</v>
      </c>
      <c r="AJ63" s="60">
        <f>IF(O63=O62,0,1)</f>
        <v>0</v>
      </c>
      <c r="AK63" s="518">
        <f t="shared" si="6"/>
        <v>0</v>
      </c>
    </row>
    <row r="64" spans="1:37" ht="14.1" customHeight="1" thickTop="1" thickBot="1">
      <c r="A64" s="2517"/>
      <c r="B64" s="2459"/>
      <c r="C64" s="2462"/>
      <c r="D64" s="2506"/>
      <c r="E64" s="2468"/>
      <c r="F64" s="2471"/>
      <c r="G64" s="2474"/>
      <c r="H64" s="2491"/>
      <c r="I64" s="2471"/>
      <c r="J64" s="2471"/>
      <c r="K64" s="273"/>
      <c r="L64" s="96"/>
      <c r="M64" s="1471"/>
      <c r="N64" s="1840"/>
      <c r="O64" s="90"/>
      <c r="P64" s="99"/>
      <c r="Q64" s="99"/>
      <c r="R64" s="12"/>
      <c r="S64" s="12"/>
      <c r="T64" s="12"/>
      <c r="U64" s="12"/>
      <c r="V64" s="12"/>
      <c r="W64" s="1622"/>
      <c r="X64" s="1622"/>
      <c r="Y64" s="12"/>
      <c r="Z64" s="99"/>
      <c r="AA64" s="2479"/>
      <c r="AB64" s="2500"/>
      <c r="AC64" s="2485"/>
      <c r="AD64" s="2488"/>
      <c r="AE64" s="2488"/>
      <c r="AF64" s="2490"/>
      <c r="AG64" s="60">
        <f>IF(N64=N63,0,IF(N64=N62,0,1))</f>
        <v>0</v>
      </c>
      <c r="AH64" s="60" t="s">
        <v>232</v>
      </c>
      <c r="AI64" s="60" t="str">
        <f t="shared" si="0"/>
        <v>??</v>
      </c>
      <c r="AJ64" s="60">
        <f>IF(O64=O63,0,IF(O64=O62,0,1))</f>
        <v>0</v>
      </c>
      <c r="AK64" s="518">
        <f t="shared" si="6"/>
        <v>0</v>
      </c>
    </row>
    <row r="65" spans="1:37" ht="14.1" customHeight="1" thickTop="1" thickBot="1">
      <c r="A65" s="2517"/>
      <c r="B65" s="2459"/>
      <c r="C65" s="2462"/>
      <c r="D65" s="2506"/>
      <c r="E65" s="2468"/>
      <c r="F65" s="2471"/>
      <c r="G65" s="2474"/>
      <c r="H65" s="2492"/>
      <c r="I65" s="2471"/>
      <c r="J65" s="2471"/>
      <c r="K65" s="273"/>
      <c r="L65" s="96"/>
      <c r="M65" s="1471"/>
      <c r="N65" s="1840"/>
      <c r="O65" s="90"/>
      <c r="P65" s="99"/>
      <c r="Q65" s="99"/>
      <c r="R65" s="12"/>
      <c r="S65" s="12"/>
      <c r="T65" s="12"/>
      <c r="U65" s="12"/>
      <c r="V65" s="12"/>
      <c r="W65" s="1622"/>
      <c r="X65" s="1622"/>
      <c r="Y65" s="12"/>
      <c r="Z65" s="99"/>
      <c r="AA65" s="2479"/>
      <c r="AB65" s="2500"/>
      <c r="AC65" s="2485"/>
      <c r="AD65" s="2488"/>
      <c r="AE65" s="2488"/>
      <c r="AF65" s="2490"/>
      <c r="AG65" s="60">
        <f>IF(N65=N64,0,IF(N65=N63,0,IF(N65=N62,0,1)))</f>
        <v>0</v>
      </c>
      <c r="AH65" s="60" t="s">
        <v>232</v>
      </c>
      <c r="AI65" s="60" t="str">
        <f t="shared" si="0"/>
        <v>??</v>
      </c>
      <c r="AJ65" s="60">
        <f>IF(O65=O64,0,IF(O65=O63,0,IF(O65=O62,0,1)))</f>
        <v>0</v>
      </c>
      <c r="AK65" s="518">
        <f t="shared" si="6"/>
        <v>0</v>
      </c>
    </row>
    <row r="66" spans="1:37" ht="14.1" customHeight="1" thickTop="1" thickBot="1">
      <c r="A66" s="2517"/>
      <c r="B66" s="2459"/>
      <c r="C66" s="2462"/>
      <c r="D66" s="2506"/>
      <c r="E66" s="2468"/>
      <c r="F66" s="2471"/>
      <c r="G66" s="2474"/>
      <c r="H66" s="2492"/>
      <c r="I66" s="2471"/>
      <c r="J66" s="2471"/>
      <c r="K66" s="277"/>
      <c r="L66" s="96"/>
      <c r="M66" s="1471"/>
      <c r="N66" s="1840"/>
      <c r="O66" s="90"/>
      <c r="P66" s="99"/>
      <c r="Q66" s="99"/>
      <c r="R66" s="12"/>
      <c r="S66" s="12"/>
      <c r="T66" s="12"/>
      <c r="U66" s="12"/>
      <c r="V66" s="12"/>
      <c r="W66" s="1622"/>
      <c r="X66" s="1622"/>
      <c r="Y66" s="12"/>
      <c r="Z66" s="99"/>
      <c r="AA66" s="2479"/>
      <c r="AB66" s="2500"/>
      <c r="AC66" s="2485"/>
      <c r="AD66" s="2488"/>
      <c r="AE66" s="2488"/>
      <c r="AF66" s="2490"/>
      <c r="AG66" s="60">
        <f>IF(N66=N65,0,IF(N66=N64,0,IF(N66=N63,0,IF(N66=N62,0,1))))</f>
        <v>0</v>
      </c>
      <c r="AH66" s="60" t="s">
        <v>232</v>
      </c>
      <c r="AI66" s="60" t="str">
        <f t="shared" si="0"/>
        <v>??</v>
      </c>
      <c r="AJ66" s="60">
        <f>IF(O66=O65,0,IF(O66=O64,0,IF(O66=O63,0,IF(O66=O62,0,1))))</f>
        <v>0</v>
      </c>
      <c r="AK66" s="518">
        <f t="shared" si="6"/>
        <v>0</v>
      </c>
    </row>
    <row r="67" spans="1:37" ht="14.1" customHeight="1" thickTop="1" thickBot="1">
      <c r="A67" s="2517"/>
      <c r="B67" s="2459"/>
      <c r="C67" s="2462"/>
      <c r="D67" s="2506"/>
      <c r="E67" s="2468"/>
      <c r="F67" s="2471"/>
      <c r="G67" s="2474"/>
      <c r="H67" s="2492"/>
      <c r="I67" s="2471"/>
      <c r="J67" s="2471"/>
      <c r="K67" s="277"/>
      <c r="L67" s="96"/>
      <c r="M67" s="1471"/>
      <c r="N67" s="1840"/>
      <c r="O67" s="90"/>
      <c r="P67" s="99"/>
      <c r="Q67" s="99"/>
      <c r="R67" s="12"/>
      <c r="S67" s="12"/>
      <c r="T67" s="12"/>
      <c r="U67" s="12"/>
      <c r="V67" s="12"/>
      <c r="W67" s="1622"/>
      <c r="X67" s="1622"/>
      <c r="Y67" s="12"/>
      <c r="Z67" s="99"/>
      <c r="AA67" s="2479"/>
      <c r="AB67" s="2500"/>
      <c r="AC67" s="2485"/>
      <c r="AD67" s="2488"/>
      <c r="AE67" s="2488"/>
      <c r="AF67" s="2490"/>
      <c r="AG67" s="60">
        <f>IF(N67=N66,0,IF(N67=N65,0,IF(N67=N64,0,IF(N67=N63,0,IF(N67=N62,0,1)))))</f>
        <v>0</v>
      </c>
      <c r="AH67" s="60" t="s">
        <v>232</v>
      </c>
      <c r="AI67" s="60" t="str">
        <f t="shared" si="0"/>
        <v>??</v>
      </c>
      <c r="AJ67" s="60">
        <f>IF(O67=O66,0,IF(O67=O65,0,IF(O67=O64,0,IF(O67=O63,0,IF(O67=O62,0,1)))))</f>
        <v>0</v>
      </c>
      <c r="AK67" s="518">
        <f t="shared" si="6"/>
        <v>0</v>
      </c>
    </row>
    <row r="68" spans="1:37" ht="14.1" customHeight="1" thickTop="1" thickBot="1">
      <c r="A68" s="2517"/>
      <c r="B68" s="2459"/>
      <c r="C68" s="2462"/>
      <c r="D68" s="2506"/>
      <c r="E68" s="2468"/>
      <c r="F68" s="2471"/>
      <c r="G68" s="2474"/>
      <c r="H68" s="2492"/>
      <c r="I68" s="2471"/>
      <c r="J68" s="2471"/>
      <c r="K68" s="277"/>
      <c r="L68" s="96"/>
      <c r="M68" s="1471"/>
      <c r="N68" s="1840"/>
      <c r="O68" s="90"/>
      <c r="P68" s="99"/>
      <c r="Q68" s="99"/>
      <c r="R68" s="12"/>
      <c r="S68" s="12"/>
      <c r="T68" s="12"/>
      <c r="U68" s="12"/>
      <c r="V68" s="12"/>
      <c r="W68" s="1622"/>
      <c r="X68" s="1622"/>
      <c r="Y68" s="12"/>
      <c r="Z68" s="99"/>
      <c r="AA68" s="2479"/>
      <c r="AB68" s="2500"/>
      <c r="AC68" s="2494" t="str">
        <f>IF(AC62&gt;9,"błąd","")</f>
        <v/>
      </c>
      <c r="AD68" s="2488"/>
      <c r="AE68" s="2488"/>
      <c r="AF68" s="2490"/>
      <c r="AG68" s="60">
        <f>IF(N68=N67,0,IF(N68=N66,0,IF(N68=N65,0,IF(N68=N64,0,IF(N68=N63,0,IF(N68=N62,0,1))))))</f>
        <v>0</v>
      </c>
      <c r="AH68" s="60" t="s">
        <v>232</v>
      </c>
      <c r="AI68" s="60" t="str">
        <f t="shared" si="0"/>
        <v>??</v>
      </c>
      <c r="AJ68" s="60">
        <f>IF(O68=O67,0,IF(O68=O66,0,IF(O68=O65,0,IF(O68=O64,0,IF(O68=O63,0,IF(O68=O62,0,1))))))</f>
        <v>0</v>
      </c>
      <c r="AK68" s="518">
        <f t="shared" si="6"/>
        <v>0</v>
      </c>
    </row>
    <row r="69" spans="1:37" ht="14.1" customHeight="1" thickTop="1" thickBot="1">
      <c r="A69" s="2517"/>
      <c r="B69" s="2459"/>
      <c r="C69" s="2462"/>
      <c r="D69" s="2506"/>
      <c r="E69" s="2468"/>
      <c r="F69" s="2471"/>
      <c r="G69" s="2474"/>
      <c r="H69" s="2492"/>
      <c r="I69" s="2471"/>
      <c r="J69" s="2471"/>
      <c r="K69" s="277"/>
      <c r="L69" s="96"/>
      <c r="M69" s="1471"/>
      <c r="N69" s="1840"/>
      <c r="O69" s="90"/>
      <c r="P69" s="99"/>
      <c r="Q69" s="99"/>
      <c r="R69" s="12"/>
      <c r="S69" s="12"/>
      <c r="T69" s="12"/>
      <c r="U69" s="12"/>
      <c r="V69" s="12"/>
      <c r="W69" s="1622"/>
      <c r="X69" s="1622"/>
      <c r="Y69" s="12"/>
      <c r="Z69" s="99"/>
      <c r="AA69" s="2479"/>
      <c r="AB69" s="2500"/>
      <c r="AC69" s="2494"/>
      <c r="AD69" s="2488"/>
      <c r="AE69" s="2488"/>
      <c r="AF69" s="2490"/>
      <c r="AG69" s="60">
        <f>IF(N69=N68,0,IF(N69=N67,0,IF(N69=N66,0,IF(N69=N65,0,IF(N69=N64,0,IF(N69=N63,0,IF(N69=N62,0,1)))))))</f>
        <v>0</v>
      </c>
      <c r="AH69" s="60" t="s">
        <v>232</v>
      </c>
      <c r="AI69" s="60" t="str">
        <f t="shared" si="0"/>
        <v>??</v>
      </c>
      <c r="AJ69" s="60">
        <f>IF(O69=O68,0,IF(O69=O67,0,IF(O69=O66,0,IF(O69=O65,0,IF(O69=O64,0,IF(O69=O63,0,IF(O69=O62,0,1)))))))</f>
        <v>0</v>
      </c>
      <c r="AK69" s="518">
        <f t="shared" si="6"/>
        <v>0</v>
      </c>
    </row>
    <row r="70" spans="1:37" ht="14.1" customHeight="1" thickTop="1" thickBot="1">
      <c r="A70" s="2517"/>
      <c r="B70" s="2459"/>
      <c r="C70" s="2462"/>
      <c r="D70" s="2506"/>
      <c r="E70" s="2468"/>
      <c r="F70" s="2471"/>
      <c r="G70" s="2474"/>
      <c r="H70" s="2492"/>
      <c r="I70" s="2471"/>
      <c r="J70" s="2471"/>
      <c r="K70" s="277"/>
      <c r="L70" s="96"/>
      <c r="M70" s="1471"/>
      <c r="N70" s="1840"/>
      <c r="O70" s="90"/>
      <c r="P70" s="99"/>
      <c r="Q70" s="99"/>
      <c r="R70" s="12"/>
      <c r="S70" s="12"/>
      <c r="T70" s="12"/>
      <c r="U70" s="12"/>
      <c r="V70" s="12"/>
      <c r="W70" s="1622"/>
      <c r="X70" s="1622"/>
      <c r="Y70" s="12"/>
      <c r="Z70" s="99"/>
      <c r="AA70" s="2479"/>
      <c r="AB70" s="2500"/>
      <c r="AC70" s="2494"/>
      <c r="AD70" s="2488"/>
      <c r="AE70" s="2488"/>
      <c r="AF70" s="2490"/>
      <c r="AG70" s="60">
        <f>IF(N70=N69,0,IF(N70=N68,0,IF(N70=N67,0,IF(N70=N66,0,IF(N70=N65,0,IF(N70=N64,0,IF(N70=N63,0,IF(N70=N62,0,1))))))))</f>
        <v>0</v>
      </c>
      <c r="AH70" s="60" t="s">
        <v>232</v>
      </c>
      <c r="AI70" s="60" t="str">
        <f t="shared" si="0"/>
        <v>??</v>
      </c>
      <c r="AJ70" s="60">
        <f>IF(O70=O69,0,IF(O70=O68,0,IF(O70=O67,0,IF(O70=O66,0,IF(O70=O65,0,IF(O70=O64,0,IF(O70=O63,0,IF(O70=O62,0,1))))))))</f>
        <v>0</v>
      </c>
      <c r="AK70" s="518">
        <f t="shared" si="6"/>
        <v>0</v>
      </c>
    </row>
    <row r="71" spans="1:37" ht="14.1" customHeight="1" thickTop="1" thickBot="1">
      <c r="A71" s="2518"/>
      <c r="B71" s="2460"/>
      <c r="C71" s="2463"/>
      <c r="D71" s="2507"/>
      <c r="E71" s="2469"/>
      <c r="F71" s="2472"/>
      <c r="G71" s="2475"/>
      <c r="H71" s="2493"/>
      <c r="I71" s="2472"/>
      <c r="J71" s="2472"/>
      <c r="K71" s="274"/>
      <c r="L71" s="97"/>
      <c r="M71" s="97"/>
      <c r="N71" s="1840"/>
      <c r="O71" s="94"/>
      <c r="P71" s="97"/>
      <c r="Q71" s="97"/>
      <c r="R71" s="13"/>
      <c r="S71" s="13"/>
      <c r="T71" s="13"/>
      <c r="U71" s="13"/>
      <c r="V71" s="13"/>
      <c r="W71" s="13"/>
      <c r="X71" s="13"/>
      <c r="Y71" s="13"/>
      <c r="Z71" s="97"/>
      <c r="AA71" s="2480"/>
      <c r="AB71" s="2501"/>
      <c r="AC71" s="2495"/>
      <c r="AD71" s="2489"/>
      <c r="AE71" s="2489"/>
      <c r="AF71" s="2490"/>
      <c r="AG71" s="60">
        <f>IF(N71=N70,0,IF(N71=N69,0,IF(N71=N68,0,IF(N71=N67,0,IF(N71=N66,0,IF(N71=N65,0,IF(N71=N64,0,IF(N71=N63,0,IF(N71=N62,0,1)))))))))</f>
        <v>0</v>
      </c>
      <c r="AH71" s="60" t="s">
        <v>232</v>
      </c>
      <c r="AI71" s="60" t="str">
        <f t="shared" si="0"/>
        <v>??</v>
      </c>
      <c r="AJ71" s="60">
        <f>IF(O71=O70,0,IF(O71=O69,0,IF(O71=O68,0,IF(O71=O67,0,IF(O71=O66,0,IF(O71=O65,0,IF(O71=O64,0,IF(O71=O63,0,IF(O71=O62,0,1)))))))))</f>
        <v>0</v>
      </c>
      <c r="AK71" s="518">
        <f t="shared" si="6"/>
        <v>0</v>
      </c>
    </row>
    <row r="72" spans="1:37" ht="14.1" customHeight="1" thickTop="1" thickBot="1">
      <c r="A72" s="2517"/>
      <c r="B72" s="2458"/>
      <c r="C72" s="2462"/>
      <c r="D72" s="2506"/>
      <c r="E72" s="2467"/>
      <c r="F72" s="2471"/>
      <c r="G72" s="2474"/>
      <c r="H72" s="2476" t="s">
        <v>852</v>
      </c>
      <c r="I72" s="2471"/>
      <c r="J72" s="2471"/>
      <c r="K72" s="275"/>
      <c r="L72" s="96"/>
      <c r="M72" s="98"/>
      <c r="N72" s="1841"/>
      <c r="O72" s="80"/>
      <c r="P72" s="98"/>
      <c r="Q72" s="96"/>
      <c r="R72" s="11"/>
      <c r="S72" s="11"/>
      <c r="T72" s="11"/>
      <c r="U72" s="11"/>
      <c r="V72" s="11"/>
      <c r="W72" s="1623"/>
      <c r="X72" s="1623"/>
      <c r="Y72" s="11"/>
      <c r="Z72" s="96"/>
      <c r="AA72" s="2479">
        <f>SUM(R72:Z81)</f>
        <v>0</v>
      </c>
      <c r="AB72" s="2500"/>
      <c r="AC72" s="2484">
        <f>IF((AA72-AB72)&gt;=0,AA72-AB72,0)</f>
        <v>0</v>
      </c>
      <c r="AD72" s="2487">
        <f t="shared" si="7"/>
        <v>0</v>
      </c>
      <c r="AE72" s="2487" t="str">
        <f>IF(AD72=1,"pe",IF(AD72&gt;0,"ne",""))</f>
        <v/>
      </c>
      <c r="AF72" s="2490"/>
      <c r="AG72" s="60">
        <v>1</v>
      </c>
      <c r="AH72" s="60" t="s">
        <v>232</v>
      </c>
      <c r="AI72" s="60" t="str">
        <f t="shared" si="0"/>
        <v>??</v>
      </c>
      <c r="AJ72" s="60">
        <v>1</v>
      </c>
      <c r="AK72" s="518">
        <f>C72</f>
        <v>0</v>
      </c>
    </row>
    <row r="73" spans="1:37" ht="14.1" customHeight="1" thickTop="1" thickBot="1">
      <c r="A73" s="2517"/>
      <c r="B73" s="2459"/>
      <c r="C73" s="2462"/>
      <c r="D73" s="2506"/>
      <c r="E73" s="2468"/>
      <c r="F73" s="2471"/>
      <c r="G73" s="2474"/>
      <c r="H73" s="2477"/>
      <c r="I73" s="2471"/>
      <c r="J73" s="2471"/>
      <c r="K73" s="273"/>
      <c r="L73" s="96"/>
      <c r="M73" s="1471"/>
      <c r="N73" s="1840"/>
      <c r="O73" s="90"/>
      <c r="P73" s="99"/>
      <c r="Q73" s="99"/>
      <c r="R73" s="12"/>
      <c r="S73" s="12"/>
      <c r="T73" s="12"/>
      <c r="U73" s="12"/>
      <c r="V73" s="12"/>
      <c r="W73" s="1622"/>
      <c r="X73" s="1622"/>
      <c r="Y73" s="12"/>
      <c r="Z73" s="99"/>
      <c r="AA73" s="2479"/>
      <c r="AB73" s="2500"/>
      <c r="AC73" s="2485"/>
      <c r="AD73" s="2488"/>
      <c r="AE73" s="2488"/>
      <c r="AF73" s="2490"/>
      <c r="AG73" s="60">
        <f>IF(N73=N72,0,1)</f>
        <v>0</v>
      </c>
      <c r="AH73" s="60" t="s">
        <v>232</v>
      </c>
      <c r="AI73" s="60" t="str">
        <f t="shared" si="0"/>
        <v>??</v>
      </c>
      <c r="AJ73" s="60">
        <f>IF(O73=O72,0,1)</f>
        <v>0</v>
      </c>
      <c r="AK73" s="518">
        <f t="shared" si="6"/>
        <v>0</v>
      </c>
    </row>
    <row r="74" spans="1:37" ht="14.1" customHeight="1" thickTop="1" thickBot="1">
      <c r="A74" s="2517"/>
      <c r="B74" s="2459"/>
      <c r="C74" s="2462"/>
      <c r="D74" s="2506"/>
      <c r="E74" s="2468"/>
      <c r="F74" s="2471"/>
      <c r="G74" s="2474"/>
      <c r="H74" s="2491"/>
      <c r="I74" s="2471"/>
      <c r="J74" s="2471"/>
      <c r="K74" s="273"/>
      <c r="L74" s="96"/>
      <c r="M74" s="1471"/>
      <c r="N74" s="1840"/>
      <c r="O74" s="90"/>
      <c r="P74" s="99"/>
      <c r="Q74" s="99"/>
      <c r="R74" s="12"/>
      <c r="S74" s="12"/>
      <c r="T74" s="12"/>
      <c r="U74" s="12"/>
      <c r="V74" s="12"/>
      <c r="W74" s="1622"/>
      <c r="X74" s="1622"/>
      <c r="Y74" s="12"/>
      <c r="Z74" s="99"/>
      <c r="AA74" s="2479"/>
      <c r="AB74" s="2500"/>
      <c r="AC74" s="2485"/>
      <c r="AD74" s="2488"/>
      <c r="AE74" s="2488"/>
      <c r="AF74" s="2490"/>
      <c r="AG74" s="60">
        <f>IF(N74=N73,0,IF(N74=N72,0,1))</f>
        <v>0</v>
      </c>
      <c r="AH74" s="60" t="s">
        <v>232</v>
      </c>
      <c r="AI74" s="60" t="str">
        <f t="shared" si="0"/>
        <v>??</v>
      </c>
      <c r="AJ74" s="60">
        <f>IF(O74=O73,0,IF(O74=O72,0,1))</f>
        <v>0</v>
      </c>
      <c r="AK74" s="518">
        <f t="shared" si="6"/>
        <v>0</v>
      </c>
    </row>
    <row r="75" spans="1:37" ht="14.1" customHeight="1" thickTop="1" thickBot="1">
      <c r="A75" s="2517"/>
      <c r="B75" s="2459"/>
      <c r="C75" s="2462"/>
      <c r="D75" s="2506"/>
      <c r="E75" s="2468"/>
      <c r="F75" s="2471"/>
      <c r="G75" s="2474"/>
      <c r="H75" s="2492"/>
      <c r="I75" s="2471"/>
      <c r="J75" s="2471"/>
      <c r="K75" s="273"/>
      <c r="L75" s="96"/>
      <c r="M75" s="1471"/>
      <c r="N75" s="1843"/>
      <c r="O75" s="90"/>
      <c r="P75" s="99"/>
      <c r="Q75" s="99"/>
      <c r="R75" s="12"/>
      <c r="S75" s="12"/>
      <c r="T75" s="12"/>
      <c r="U75" s="12"/>
      <c r="V75" s="12"/>
      <c r="W75" s="1622"/>
      <c r="X75" s="1622"/>
      <c r="Y75" s="12"/>
      <c r="Z75" s="99"/>
      <c r="AA75" s="2479"/>
      <c r="AB75" s="2500"/>
      <c r="AC75" s="2485"/>
      <c r="AD75" s="2488"/>
      <c r="AE75" s="2488"/>
      <c r="AF75" s="2490"/>
      <c r="AG75" s="60">
        <f>IF(N75=N74,0,IF(N75=N73,0,IF(N75=N72,0,1)))</f>
        <v>0</v>
      </c>
      <c r="AH75" s="60" t="s">
        <v>232</v>
      </c>
      <c r="AI75" s="60" t="str">
        <f t="shared" si="0"/>
        <v>??</v>
      </c>
      <c r="AJ75" s="60">
        <f>IF(O75=O74,0,IF(O75=O73,0,IF(O75=O72,0,1)))</f>
        <v>0</v>
      </c>
      <c r="AK75" s="518">
        <f t="shared" si="6"/>
        <v>0</v>
      </c>
    </row>
    <row r="76" spans="1:37" ht="14.1" customHeight="1" thickTop="1" thickBot="1">
      <c r="A76" s="2517"/>
      <c r="B76" s="2459"/>
      <c r="C76" s="2462"/>
      <c r="D76" s="2506"/>
      <c r="E76" s="2468"/>
      <c r="F76" s="2471"/>
      <c r="G76" s="2474"/>
      <c r="H76" s="2492"/>
      <c r="I76" s="2471"/>
      <c r="J76" s="2471"/>
      <c r="K76" s="277"/>
      <c r="L76" s="96"/>
      <c r="M76" s="1471"/>
      <c r="N76" s="1844"/>
      <c r="O76" s="90"/>
      <c r="P76" s="99"/>
      <c r="Q76" s="99"/>
      <c r="R76" s="12"/>
      <c r="S76" s="12"/>
      <c r="T76" s="12"/>
      <c r="U76" s="12"/>
      <c r="V76" s="12"/>
      <c r="W76" s="1622"/>
      <c r="X76" s="1622"/>
      <c r="Y76" s="12"/>
      <c r="Z76" s="99"/>
      <c r="AA76" s="2479"/>
      <c r="AB76" s="2500"/>
      <c r="AC76" s="2485"/>
      <c r="AD76" s="2488"/>
      <c r="AE76" s="2488"/>
      <c r="AF76" s="2490"/>
      <c r="AG76" s="60">
        <f>IF(N76=N75,0,IF(N76=N74,0,IF(N76=N73,0,IF(N76=N72,0,1))))</f>
        <v>0</v>
      </c>
      <c r="AH76" s="60" t="s">
        <v>232</v>
      </c>
      <c r="AI76" s="60" t="str">
        <f t="shared" si="0"/>
        <v>??</v>
      </c>
      <c r="AJ76" s="60">
        <f>IF(O76=O75,0,IF(O76=O74,0,IF(O76=O73,0,IF(O76=O72,0,1))))</f>
        <v>0</v>
      </c>
      <c r="AK76" s="518">
        <f t="shared" si="6"/>
        <v>0</v>
      </c>
    </row>
    <row r="77" spans="1:37" ht="14.1" customHeight="1" thickTop="1" thickBot="1">
      <c r="A77" s="2517"/>
      <c r="B77" s="2459"/>
      <c r="C77" s="2462"/>
      <c r="D77" s="2506"/>
      <c r="E77" s="2468"/>
      <c r="F77" s="2471"/>
      <c r="G77" s="2474"/>
      <c r="H77" s="2492"/>
      <c r="I77" s="2471"/>
      <c r="J77" s="2471"/>
      <c r="K77" s="277"/>
      <c r="L77" s="96"/>
      <c r="M77" s="1471"/>
      <c r="N77" s="1840"/>
      <c r="O77" s="90"/>
      <c r="P77" s="99"/>
      <c r="Q77" s="99"/>
      <c r="R77" s="12"/>
      <c r="S77" s="12"/>
      <c r="T77" s="12"/>
      <c r="U77" s="12"/>
      <c r="V77" s="12"/>
      <c r="W77" s="1622"/>
      <c r="X77" s="1622"/>
      <c r="Y77" s="12"/>
      <c r="Z77" s="99"/>
      <c r="AA77" s="2479"/>
      <c r="AB77" s="2500"/>
      <c r="AC77" s="2485"/>
      <c r="AD77" s="2488"/>
      <c r="AE77" s="2488"/>
      <c r="AF77" s="2490"/>
      <c r="AG77" s="60">
        <f>IF(N77=N76,0,IF(N77=N75,0,IF(N77=N74,0,IF(N77=N73,0,IF(N77=N72,0,1)))))</f>
        <v>0</v>
      </c>
      <c r="AH77" s="60" t="s">
        <v>232</v>
      </c>
      <c r="AI77" s="60" t="str">
        <f t="shared" si="0"/>
        <v>??</v>
      </c>
      <c r="AJ77" s="60">
        <f>IF(O77=O76,0,IF(O77=O75,0,IF(O77=O74,0,IF(O77=O73,0,IF(O77=O72,0,1)))))</f>
        <v>0</v>
      </c>
      <c r="AK77" s="518">
        <f t="shared" si="6"/>
        <v>0</v>
      </c>
    </row>
    <row r="78" spans="1:37" ht="14.1" customHeight="1" thickTop="1" thickBot="1">
      <c r="A78" s="2517"/>
      <c r="B78" s="2459"/>
      <c r="C78" s="2462"/>
      <c r="D78" s="2506"/>
      <c r="E78" s="2468"/>
      <c r="F78" s="2471"/>
      <c r="G78" s="2474"/>
      <c r="H78" s="2492"/>
      <c r="I78" s="2471"/>
      <c r="J78" s="2471"/>
      <c r="K78" s="277"/>
      <c r="L78" s="96"/>
      <c r="M78" s="1471"/>
      <c r="N78" s="1840"/>
      <c r="O78" s="90"/>
      <c r="P78" s="99"/>
      <c r="Q78" s="99"/>
      <c r="R78" s="12"/>
      <c r="S78" s="12"/>
      <c r="T78" s="12"/>
      <c r="U78" s="12"/>
      <c r="V78" s="12"/>
      <c r="W78" s="1622"/>
      <c r="X78" s="1622"/>
      <c r="Y78" s="12"/>
      <c r="Z78" s="99"/>
      <c r="AA78" s="2479"/>
      <c r="AB78" s="2500"/>
      <c r="AC78" s="2494" t="str">
        <f>IF(AC72&gt;9,"błąd","")</f>
        <v/>
      </c>
      <c r="AD78" s="2488"/>
      <c r="AE78" s="2488"/>
      <c r="AF78" s="2490"/>
      <c r="AG78" s="60">
        <f>IF(N78=N77,0,IF(N78=N76,0,IF(N78=N75,0,IF(N78=N74,0,IF(N78=N73,0,IF(N78=N72,0,1))))))</f>
        <v>0</v>
      </c>
      <c r="AH78" s="60" t="s">
        <v>232</v>
      </c>
      <c r="AI78" s="60" t="str">
        <f t="shared" si="0"/>
        <v>??</v>
      </c>
      <c r="AJ78" s="60">
        <f>IF(O78=O77,0,IF(O78=O76,0,IF(O78=O75,0,IF(O78=O74,0,IF(O78=O73,0,IF(O78=O72,0,1))))))</f>
        <v>0</v>
      </c>
      <c r="AK78" s="518">
        <f t="shared" si="6"/>
        <v>0</v>
      </c>
    </row>
    <row r="79" spans="1:37" ht="14.1" customHeight="1" thickTop="1" thickBot="1">
      <c r="A79" s="2517"/>
      <c r="B79" s="2459"/>
      <c r="C79" s="2462"/>
      <c r="D79" s="2506"/>
      <c r="E79" s="2468"/>
      <c r="F79" s="2471"/>
      <c r="G79" s="2474"/>
      <c r="H79" s="2492"/>
      <c r="I79" s="2471"/>
      <c r="J79" s="2471"/>
      <c r="K79" s="277"/>
      <c r="L79" s="96"/>
      <c r="M79" s="1471"/>
      <c r="N79" s="1840"/>
      <c r="O79" s="90"/>
      <c r="P79" s="99"/>
      <c r="Q79" s="99"/>
      <c r="R79" s="12"/>
      <c r="S79" s="12"/>
      <c r="T79" s="12"/>
      <c r="U79" s="12"/>
      <c r="V79" s="12"/>
      <c r="W79" s="1622"/>
      <c r="X79" s="1622"/>
      <c r="Y79" s="12"/>
      <c r="Z79" s="99"/>
      <c r="AA79" s="2479"/>
      <c r="AB79" s="2500"/>
      <c r="AC79" s="2494"/>
      <c r="AD79" s="2488"/>
      <c r="AE79" s="2488"/>
      <c r="AF79" s="2490"/>
      <c r="AG79" s="60">
        <f>IF(N79=N78,0,IF(N79=N77,0,IF(N79=N76,0,IF(N79=N75,0,IF(N79=N74,0,IF(N79=N73,0,IF(N79=N72,0,1)))))))</f>
        <v>0</v>
      </c>
      <c r="AH79" s="60" t="s">
        <v>232</v>
      </c>
      <c r="AI79" s="60" t="str">
        <f t="shared" si="0"/>
        <v>??</v>
      </c>
      <c r="AJ79" s="60">
        <f>IF(O79=O78,0,IF(O79=O77,0,IF(O79=O76,0,IF(O79=O75,0,IF(O79=O74,0,IF(O79=O73,0,IF(O79=O72,0,1)))))))</f>
        <v>0</v>
      </c>
      <c r="AK79" s="518">
        <f t="shared" si="6"/>
        <v>0</v>
      </c>
    </row>
    <row r="80" spans="1:37" ht="14.1" customHeight="1" thickTop="1" thickBot="1">
      <c r="A80" s="2517"/>
      <c r="B80" s="2459"/>
      <c r="C80" s="2462"/>
      <c r="D80" s="2506"/>
      <c r="E80" s="2468"/>
      <c r="F80" s="2471"/>
      <c r="G80" s="2474"/>
      <c r="H80" s="2492"/>
      <c r="I80" s="2471"/>
      <c r="J80" s="2471"/>
      <c r="K80" s="277"/>
      <c r="L80" s="96"/>
      <c r="M80" s="1471"/>
      <c r="N80" s="1840"/>
      <c r="O80" s="90"/>
      <c r="P80" s="99"/>
      <c r="Q80" s="99"/>
      <c r="R80" s="12"/>
      <c r="S80" s="12"/>
      <c r="T80" s="12"/>
      <c r="U80" s="12"/>
      <c r="V80" s="12"/>
      <c r="W80" s="1622"/>
      <c r="X80" s="1622"/>
      <c r="Y80" s="12"/>
      <c r="Z80" s="99"/>
      <c r="AA80" s="2479"/>
      <c r="AB80" s="2500"/>
      <c r="AC80" s="2494"/>
      <c r="AD80" s="2488"/>
      <c r="AE80" s="2488"/>
      <c r="AF80" s="2490"/>
      <c r="AG80" s="60">
        <f>IF(N80=N79,0,IF(N80=N78,0,IF(N80=N77,0,IF(N80=N76,0,IF(N80=N75,0,IF(N80=N74,0,IF(N80=N73,0,IF(N80=N72,0,1))))))))</f>
        <v>0</v>
      </c>
      <c r="AH80" s="60" t="s">
        <v>232</v>
      </c>
      <c r="AI80" s="60" t="str">
        <f t="shared" si="0"/>
        <v>??</v>
      </c>
      <c r="AJ80" s="60">
        <f>IF(O80=O79,0,IF(O80=O78,0,IF(O80=O77,0,IF(O80=O76,0,IF(O80=O75,0,IF(O80=O74,0,IF(O80=O73,0,IF(O80=O72,0,1))))))))</f>
        <v>0</v>
      </c>
      <c r="AK80" s="518">
        <f t="shared" si="6"/>
        <v>0</v>
      </c>
    </row>
    <row r="81" spans="1:37" ht="14.1" customHeight="1" thickTop="1" thickBot="1">
      <c r="A81" s="2518"/>
      <c r="B81" s="2460"/>
      <c r="C81" s="2463"/>
      <c r="D81" s="2507"/>
      <c r="E81" s="2469"/>
      <c r="F81" s="2472"/>
      <c r="G81" s="2475"/>
      <c r="H81" s="2493"/>
      <c r="I81" s="2472"/>
      <c r="J81" s="2472"/>
      <c r="K81" s="274"/>
      <c r="L81" s="97"/>
      <c r="M81" s="97"/>
      <c r="N81" s="1840"/>
      <c r="O81" s="94"/>
      <c r="P81" s="97"/>
      <c r="Q81" s="97"/>
      <c r="R81" s="13"/>
      <c r="S81" s="13"/>
      <c r="T81" s="13"/>
      <c r="U81" s="13"/>
      <c r="V81" s="13"/>
      <c r="W81" s="13"/>
      <c r="X81" s="13"/>
      <c r="Y81" s="13"/>
      <c r="Z81" s="97"/>
      <c r="AA81" s="2480"/>
      <c r="AB81" s="2501"/>
      <c r="AC81" s="2495"/>
      <c r="AD81" s="2489"/>
      <c r="AE81" s="2489"/>
      <c r="AF81" s="2490"/>
      <c r="AG81" s="60">
        <f>IF(N81=N80,0,IF(N81=N79,0,IF(N81=N78,0,IF(N81=N77,0,IF(N81=N76,0,IF(N81=N75,0,IF(N81=N74,0,IF(N81=N73,0,IF(N81=N72,0,1)))))))))</f>
        <v>0</v>
      </c>
      <c r="AH81" s="60" t="s">
        <v>232</v>
      </c>
      <c r="AI81" s="60" t="str">
        <f t="shared" si="0"/>
        <v>??</v>
      </c>
      <c r="AJ81" s="60">
        <f>IF(O81=O80,0,IF(O81=O79,0,IF(O81=O78,0,IF(O81=O77,0,IF(O81=O76,0,IF(O81=O75,0,IF(O81=O74,0,IF(O81=O73,0,IF(O81=O72,0,1)))))))))</f>
        <v>0</v>
      </c>
      <c r="AK81" s="518">
        <f t="shared" si="6"/>
        <v>0</v>
      </c>
    </row>
    <row r="82" spans="1:37" ht="14.1" customHeight="1" thickTop="1" thickBot="1">
      <c r="A82" s="2517"/>
      <c r="B82" s="2458"/>
      <c r="C82" s="2462"/>
      <c r="D82" s="2506"/>
      <c r="E82" s="2467"/>
      <c r="F82" s="2471"/>
      <c r="G82" s="2474"/>
      <c r="H82" s="2476" t="s">
        <v>852</v>
      </c>
      <c r="I82" s="2471"/>
      <c r="J82" s="2471"/>
      <c r="K82" s="275"/>
      <c r="L82" s="96"/>
      <c r="M82" s="98"/>
      <c r="N82" s="1841"/>
      <c r="O82" s="80"/>
      <c r="P82" s="98"/>
      <c r="Q82" s="96"/>
      <c r="R82" s="11"/>
      <c r="S82" s="11"/>
      <c r="T82" s="11"/>
      <c r="U82" s="11"/>
      <c r="V82" s="11"/>
      <c r="W82" s="1623"/>
      <c r="X82" s="1623"/>
      <c r="Y82" s="11"/>
      <c r="Z82" s="96"/>
      <c r="AA82" s="2479">
        <f>SUM(R82:Z91)</f>
        <v>0</v>
      </c>
      <c r="AB82" s="2500"/>
      <c r="AC82" s="2484">
        <f>IF((AA82-AB82)&gt;=0,AA82-AB82,0)</f>
        <v>0</v>
      </c>
      <c r="AD82" s="2487">
        <f t="shared" si="7"/>
        <v>0</v>
      </c>
      <c r="AE82" s="2487" t="str">
        <f>IF(AD82=1,"pe",IF(AD82&gt;0,"ne",""))</f>
        <v/>
      </c>
      <c r="AF82" s="2490"/>
      <c r="AG82" s="60">
        <v>1</v>
      </c>
      <c r="AH82" s="60" t="s">
        <v>232</v>
      </c>
      <c r="AI82" s="60" t="str">
        <f t="shared" si="0"/>
        <v>??</v>
      </c>
      <c r="AJ82" s="60">
        <v>1</v>
      </c>
      <c r="AK82" s="518">
        <f>C82</f>
        <v>0</v>
      </c>
    </row>
    <row r="83" spans="1:37" ht="14.1" customHeight="1" thickTop="1" thickBot="1">
      <c r="A83" s="2517"/>
      <c r="B83" s="2459"/>
      <c r="C83" s="2462"/>
      <c r="D83" s="2506"/>
      <c r="E83" s="2468"/>
      <c r="F83" s="2471"/>
      <c r="G83" s="2474"/>
      <c r="H83" s="2477"/>
      <c r="I83" s="2471"/>
      <c r="J83" s="2471"/>
      <c r="K83" s="273"/>
      <c r="L83" s="96"/>
      <c r="M83" s="1471"/>
      <c r="N83" s="1840"/>
      <c r="O83" s="90"/>
      <c r="P83" s="99"/>
      <c r="Q83" s="99"/>
      <c r="R83" s="12"/>
      <c r="S83" s="12"/>
      <c r="T83" s="12"/>
      <c r="U83" s="12"/>
      <c r="V83" s="12"/>
      <c r="W83" s="1622"/>
      <c r="X83" s="1622"/>
      <c r="Y83" s="12"/>
      <c r="Z83" s="99"/>
      <c r="AA83" s="2479"/>
      <c r="AB83" s="2500"/>
      <c r="AC83" s="2485"/>
      <c r="AD83" s="2488"/>
      <c r="AE83" s="2488"/>
      <c r="AF83" s="2490"/>
      <c r="AG83" s="60">
        <f>IF(N83=N82,0,1)</f>
        <v>0</v>
      </c>
      <c r="AH83" s="60" t="s">
        <v>232</v>
      </c>
      <c r="AI83" s="60" t="str">
        <f t="shared" si="0"/>
        <v>??</v>
      </c>
      <c r="AJ83" s="60">
        <f>IF(O83=O82,0,1)</f>
        <v>0</v>
      </c>
      <c r="AK83" s="518">
        <f t="shared" si="6"/>
        <v>0</v>
      </c>
    </row>
    <row r="84" spans="1:37" ht="14.1" customHeight="1" thickTop="1" thickBot="1">
      <c r="A84" s="2517"/>
      <c r="B84" s="2459"/>
      <c r="C84" s="2462"/>
      <c r="D84" s="2506"/>
      <c r="E84" s="2468"/>
      <c r="F84" s="2471"/>
      <c r="G84" s="2474"/>
      <c r="H84" s="2491"/>
      <c r="I84" s="2471"/>
      <c r="J84" s="2471"/>
      <c r="K84" s="273"/>
      <c r="L84" s="96"/>
      <c r="M84" s="1471"/>
      <c r="N84" s="1840"/>
      <c r="O84" s="90"/>
      <c r="P84" s="99"/>
      <c r="Q84" s="99"/>
      <c r="R84" s="12"/>
      <c r="S84" s="12"/>
      <c r="T84" s="12"/>
      <c r="U84" s="12"/>
      <c r="V84" s="12"/>
      <c r="W84" s="1622"/>
      <c r="X84" s="1622"/>
      <c r="Y84" s="12"/>
      <c r="Z84" s="99"/>
      <c r="AA84" s="2479"/>
      <c r="AB84" s="2500"/>
      <c r="AC84" s="2485"/>
      <c r="AD84" s="2488"/>
      <c r="AE84" s="2488"/>
      <c r="AF84" s="2490"/>
      <c r="AG84" s="60">
        <f>IF(N84=N83,0,IF(N84=N82,0,1))</f>
        <v>0</v>
      </c>
      <c r="AH84" s="60" t="s">
        <v>232</v>
      </c>
      <c r="AI84" s="60" t="str">
        <f t="shared" si="0"/>
        <v>??</v>
      </c>
      <c r="AJ84" s="60">
        <f>IF(O84=O83,0,IF(O84=O82,0,1))</f>
        <v>0</v>
      </c>
      <c r="AK84" s="518">
        <f t="shared" si="6"/>
        <v>0</v>
      </c>
    </row>
    <row r="85" spans="1:37" ht="14.1" customHeight="1" thickTop="1" thickBot="1">
      <c r="A85" s="2517"/>
      <c r="B85" s="2459"/>
      <c r="C85" s="2462"/>
      <c r="D85" s="2506"/>
      <c r="E85" s="2468"/>
      <c r="F85" s="2471"/>
      <c r="G85" s="2474"/>
      <c r="H85" s="2492"/>
      <c r="I85" s="2471"/>
      <c r="J85" s="2471"/>
      <c r="K85" s="273"/>
      <c r="L85" s="96"/>
      <c r="M85" s="1471"/>
      <c r="N85" s="1840"/>
      <c r="O85" s="90"/>
      <c r="P85" s="99"/>
      <c r="Q85" s="99"/>
      <c r="R85" s="12"/>
      <c r="S85" s="12"/>
      <c r="T85" s="12"/>
      <c r="U85" s="12"/>
      <c r="V85" s="12"/>
      <c r="W85" s="1622"/>
      <c r="X85" s="1622"/>
      <c r="Y85" s="12"/>
      <c r="Z85" s="99"/>
      <c r="AA85" s="2479"/>
      <c r="AB85" s="2500"/>
      <c r="AC85" s="2485"/>
      <c r="AD85" s="2488"/>
      <c r="AE85" s="2488"/>
      <c r="AF85" s="2490"/>
      <c r="AG85" s="60">
        <f>IF(N85=N84,0,IF(N85=N83,0,IF(N85=N82,0,1)))</f>
        <v>0</v>
      </c>
      <c r="AH85" s="60" t="s">
        <v>232</v>
      </c>
      <c r="AI85" s="60" t="str">
        <f t="shared" si="0"/>
        <v>??</v>
      </c>
      <c r="AJ85" s="60">
        <f>IF(O85=O84,0,IF(O85=O83,0,IF(O85=O82,0,1)))</f>
        <v>0</v>
      </c>
      <c r="AK85" s="518">
        <f t="shared" si="6"/>
        <v>0</v>
      </c>
    </row>
    <row r="86" spans="1:37" ht="14.1" customHeight="1" thickTop="1" thickBot="1">
      <c r="A86" s="2517"/>
      <c r="B86" s="2459"/>
      <c r="C86" s="2462"/>
      <c r="D86" s="2506"/>
      <c r="E86" s="2468"/>
      <c r="F86" s="2471"/>
      <c r="G86" s="2474"/>
      <c r="H86" s="2492"/>
      <c r="I86" s="2471"/>
      <c r="J86" s="2471"/>
      <c r="K86" s="277"/>
      <c r="L86" s="96"/>
      <c r="M86" s="1471"/>
      <c r="N86" s="1840"/>
      <c r="O86" s="90"/>
      <c r="P86" s="99"/>
      <c r="Q86" s="99"/>
      <c r="R86" s="12"/>
      <c r="S86" s="12"/>
      <c r="T86" s="12"/>
      <c r="U86" s="12"/>
      <c r="V86" s="12"/>
      <c r="W86" s="1622"/>
      <c r="X86" s="1622"/>
      <c r="Y86" s="12"/>
      <c r="Z86" s="99"/>
      <c r="AA86" s="2479"/>
      <c r="AB86" s="2500"/>
      <c r="AC86" s="2485"/>
      <c r="AD86" s="2488"/>
      <c r="AE86" s="2488"/>
      <c r="AF86" s="2490"/>
      <c r="AG86" s="60">
        <f>IF(N86=N85,0,IF(N86=N84,0,IF(N86=N83,0,IF(N86=N82,0,1))))</f>
        <v>0</v>
      </c>
      <c r="AH86" s="60" t="s">
        <v>232</v>
      </c>
      <c r="AI86" s="60" t="str">
        <f t="shared" si="0"/>
        <v>??</v>
      </c>
      <c r="AJ86" s="60">
        <f>IF(O86=O85,0,IF(O86=O84,0,IF(O86=O83,0,IF(O86=O82,0,1))))</f>
        <v>0</v>
      </c>
      <c r="AK86" s="518">
        <f t="shared" si="6"/>
        <v>0</v>
      </c>
    </row>
    <row r="87" spans="1:37" ht="14.1" customHeight="1" thickTop="1" thickBot="1">
      <c r="A87" s="2517"/>
      <c r="B87" s="2459"/>
      <c r="C87" s="2462"/>
      <c r="D87" s="2506"/>
      <c r="E87" s="2468"/>
      <c r="F87" s="2471"/>
      <c r="G87" s="2474"/>
      <c r="H87" s="2492"/>
      <c r="I87" s="2471"/>
      <c r="J87" s="2471"/>
      <c r="K87" s="277"/>
      <c r="L87" s="96"/>
      <c r="M87" s="1471"/>
      <c r="N87" s="1840"/>
      <c r="O87" s="90"/>
      <c r="P87" s="99"/>
      <c r="Q87" s="99"/>
      <c r="R87" s="12"/>
      <c r="S87" s="12"/>
      <c r="T87" s="12"/>
      <c r="U87" s="12"/>
      <c r="V87" s="12"/>
      <c r="W87" s="1622"/>
      <c r="X87" s="1622"/>
      <c r="Y87" s="12"/>
      <c r="Z87" s="99"/>
      <c r="AA87" s="2479"/>
      <c r="AB87" s="2500"/>
      <c r="AC87" s="2485"/>
      <c r="AD87" s="2488"/>
      <c r="AE87" s="2488"/>
      <c r="AF87" s="2490"/>
      <c r="AG87" s="60">
        <f>IF(N87=N86,0,IF(N87=N85,0,IF(N87=N84,0,IF(N87=N83,0,IF(N87=N82,0,1)))))</f>
        <v>0</v>
      </c>
      <c r="AH87" s="60" t="s">
        <v>232</v>
      </c>
      <c r="AI87" s="60" t="str">
        <f t="shared" si="0"/>
        <v>??</v>
      </c>
      <c r="AJ87" s="60">
        <f>IF(O87=O86,0,IF(O87=O85,0,IF(O87=O84,0,IF(O87=O83,0,IF(O87=O82,0,1)))))</f>
        <v>0</v>
      </c>
      <c r="AK87" s="518">
        <f t="shared" si="6"/>
        <v>0</v>
      </c>
    </row>
    <row r="88" spans="1:37" ht="14.1" customHeight="1" thickTop="1" thickBot="1">
      <c r="A88" s="2517"/>
      <c r="B88" s="2459"/>
      <c r="C88" s="2462"/>
      <c r="D88" s="2506"/>
      <c r="E88" s="2468"/>
      <c r="F88" s="2471"/>
      <c r="G88" s="2474"/>
      <c r="H88" s="2492"/>
      <c r="I88" s="2471"/>
      <c r="J88" s="2471"/>
      <c r="K88" s="277"/>
      <c r="L88" s="96"/>
      <c r="M88" s="1471"/>
      <c r="N88" s="1840"/>
      <c r="O88" s="90"/>
      <c r="P88" s="99"/>
      <c r="Q88" s="99"/>
      <c r="R88" s="12"/>
      <c r="S88" s="12"/>
      <c r="T88" s="12"/>
      <c r="U88" s="12"/>
      <c r="V88" s="12"/>
      <c r="W88" s="1622"/>
      <c r="X88" s="1622"/>
      <c r="Y88" s="12"/>
      <c r="Z88" s="99"/>
      <c r="AA88" s="2479"/>
      <c r="AB88" s="2500"/>
      <c r="AC88" s="2494" t="str">
        <f>IF(AC82&gt;9,"błąd","")</f>
        <v/>
      </c>
      <c r="AD88" s="2488"/>
      <c r="AE88" s="2488"/>
      <c r="AF88" s="2490"/>
      <c r="AG88" s="60">
        <f>IF(N88=N87,0,IF(N88=N86,0,IF(N88=N85,0,IF(N88=N84,0,IF(N88=N83,0,IF(N88=N82,0,1))))))</f>
        <v>0</v>
      </c>
      <c r="AH88" s="60" t="s">
        <v>232</v>
      </c>
      <c r="AI88" s="60" t="str">
        <f t="shared" si="0"/>
        <v>??</v>
      </c>
      <c r="AJ88" s="60">
        <f>IF(O88=O87,0,IF(O88=O86,0,IF(O88=O85,0,IF(O88=O84,0,IF(O88=O83,0,IF(O88=O82,0,1))))))</f>
        <v>0</v>
      </c>
      <c r="AK88" s="518">
        <f t="shared" si="6"/>
        <v>0</v>
      </c>
    </row>
    <row r="89" spans="1:37" ht="14.1" customHeight="1" thickTop="1" thickBot="1">
      <c r="A89" s="2517"/>
      <c r="B89" s="2459"/>
      <c r="C89" s="2462"/>
      <c r="D89" s="2506"/>
      <c r="E89" s="2468"/>
      <c r="F89" s="2471"/>
      <c r="G89" s="2474"/>
      <c r="H89" s="2492"/>
      <c r="I89" s="2471"/>
      <c r="J89" s="2471"/>
      <c r="K89" s="277"/>
      <c r="L89" s="96"/>
      <c r="M89" s="1471"/>
      <c r="N89" s="1840"/>
      <c r="O89" s="90"/>
      <c r="P89" s="99"/>
      <c r="Q89" s="99"/>
      <c r="R89" s="12"/>
      <c r="S89" s="12"/>
      <c r="T89" s="12"/>
      <c r="U89" s="12"/>
      <c r="V89" s="12"/>
      <c r="W89" s="1622"/>
      <c r="X89" s="1622"/>
      <c r="Y89" s="12"/>
      <c r="Z89" s="99"/>
      <c r="AA89" s="2479"/>
      <c r="AB89" s="2500"/>
      <c r="AC89" s="2494"/>
      <c r="AD89" s="2488"/>
      <c r="AE89" s="2488"/>
      <c r="AF89" s="2490"/>
      <c r="AG89" s="60">
        <f>IF(N89=N88,0,IF(N89=N87,0,IF(N89=N86,0,IF(N89=N85,0,IF(N89=N84,0,IF(N89=N83,0,IF(N89=N82,0,1)))))))</f>
        <v>0</v>
      </c>
      <c r="AH89" s="60" t="s">
        <v>232</v>
      </c>
      <c r="AI89" s="60" t="str">
        <f t="shared" si="0"/>
        <v>??</v>
      </c>
      <c r="AJ89" s="60">
        <f>IF(O89=O88,0,IF(O89=O87,0,IF(O89=O86,0,IF(O89=O85,0,IF(O89=O84,0,IF(O89=O83,0,IF(O89=O82,0,1)))))))</f>
        <v>0</v>
      </c>
      <c r="AK89" s="518">
        <f t="shared" si="6"/>
        <v>0</v>
      </c>
    </row>
    <row r="90" spans="1:37" ht="14.1" customHeight="1" thickTop="1" thickBot="1">
      <c r="A90" s="2517"/>
      <c r="B90" s="2459"/>
      <c r="C90" s="2462"/>
      <c r="D90" s="2506"/>
      <c r="E90" s="2468"/>
      <c r="F90" s="2471"/>
      <c r="G90" s="2474"/>
      <c r="H90" s="2492"/>
      <c r="I90" s="2471"/>
      <c r="J90" s="2471"/>
      <c r="K90" s="277"/>
      <c r="L90" s="96"/>
      <c r="M90" s="1471"/>
      <c r="N90" s="1840"/>
      <c r="O90" s="90"/>
      <c r="P90" s="99"/>
      <c r="Q90" s="99"/>
      <c r="R90" s="12"/>
      <c r="S90" s="12"/>
      <c r="T90" s="12"/>
      <c r="U90" s="12"/>
      <c r="V90" s="12"/>
      <c r="W90" s="1622"/>
      <c r="X90" s="1622"/>
      <c r="Y90" s="12"/>
      <c r="Z90" s="99"/>
      <c r="AA90" s="2479"/>
      <c r="AB90" s="2500"/>
      <c r="AC90" s="2494"/>
      <c r="AD90" s="2488"/>
      <c r="AE90" s="2488"/>
      <c r="AF90" s="2490"/>
      <c r="AG90" s="60">
        <f>IF(N90=N89,0,IF(N90=N88,0,IF(N90=N87,0,IF(N90=N86,0,IF(N90=N85,0,IF(N90=N84,0,IF(N90=N83,0,IF(N90=N82,0,1))))))))</f>
        <v>0</v>
      </c>
      <c r="AH90" s="60" t="s">
        <v>232</v>
      </c>
      <c r="AI90" s="60" t="str">
        <f t="shared" si="0"/>
        <v>??</v>
      </c>
      <c r="AJ90" s="60">
        <f>IF(O90=O89,0,IF(O90=O88,0,IF(O90=O87,0,IF(O90=O86,0,IF(O90=O85,0,IF(O90=O84,0,IF(O90=O83,0,IF(O90=O82,0,1))))))))</f>
        <v>0</v>
      </c>
      <c r="AK90" s="518">
        <f t="shared" si="6"/>
        <v>0</v>
      </c>
    </row>
    <row r="91" spans="1:37" ht="14.1" customHeight="1" thickTop="1" thickBot="1">
      <c r="A91" s="2518"/>
      <c r="B91" s="2460"/>
      <c r="C91" s="2463"/>
      <c r="D91" s="2507"/>
      <c r="E91" s="2469"/>
      <c r="F91" s="2472"/>
      <c r="G91" s="2475"/>
      <c r="H91" s="2493"/>
      <c r="I91" s="2472"/>
      <c r="J91" s="2472"/>
      <c r="K91" s="274"/>
      <c r="L91" s="97"/>
      <c r="M91" s="97"/>
      <c r="N91" s="1840"/>
      <c r="O91" s="94"/>
      <c r="P91" s="97"/>
      <c r="Q91" s="97"/>
      <c r="R91" s="13"/>
      <c r="S91" s="13"/>
      <c r="T91" s="13"/>
      <c r="U91" s="13"/>
      <c r="V91" s="13"/>
      <c r="W91" s="13"/>
      <c r="X91" s="13"/>
      <c r="Y91" s="13"/>
      <c r="Z91" s="97"/>
      <c r="AA91" s="2480"/>
      <c r="AB91" s="2501"/>
      <c r="AC91" s="2495"/>
      <c r="AD91" s="2489"/>
      <c r="AE91" s="2489"/>
      <c r="AF91" s="2490"/>
      <c r="AG91" s="60">
        <f>IF(N91=N90,0,IF(N91=N89,0,IF(N91=N88,0,IF(N91=N87,0,IF(N91=N86,0,IF(N91=N85,0,IF(N91=N84,0,IF(N91=N83,0,IF(N91=N82,0,1)))))))))</f>
        <v>0</v>
      </c>
      <c r="AH91" s="60" t="s">
        <v>232</v>
      </c>
      <c r="AI91" s="60" t="str">
        <f t="shared" si="0"/>
        <v>??</v>
      </c>
      <c r="AJ91" s="60">
        <f>IF(O91=O90,0,IF(O91=O89,0,IF(O91=O88,0,IF(O91=O87,0,IF(O91=O86,0,IF(O91=O85,0,IF(O91=O84,0,IF(O91=O83,0,IF(O91=O82,0,1)))))))))</f>
        <v>0</v>
      </c>
      <c r="AK91" s="518">
        <f t="shared" si="6"/>
        <v>0</v>
      </c>
    </row>
    <row r="92" spans="1:37" ht="14.1" customHeight="1" thickTop="1" thickBot="1">
      <c r="A92" s="2517"/>
      <c r="B92" s="2458"/>
      <c r="C92" s="2462"/>
      <c r="D92" s="2465"/>
      <c r="E92" s="2467"/>
      <c r="F92" s="2471"/>
      <c r="G92" s="2474"/>
      <c r="H92" s="1649" t="s">
        <v>852</v>
      </c>
      <c r="I92" s="2471"/>
      <c r="J92" s="2471"/>
      <c r="K92" s="275"/>
      <c r="L92" s="96"/>
      <c r="M92" s="98"/>
      <c r="N92" s="1841"/>
      <c r="O92" s="80"/>
      <c r="P92" s="98"/>
      <c r="Q92" s="96"/>
      <c r="R92" s="11"/>
      <c r="S92" s="11"/>
      <c r="T92" s="11"/>
      <c r="U92" s="11"/>
      <c r="V92" s="11"/>
      <c r="W92" s="1623"/>
      <c r="X92" s="1623"/>
      <c r="Y92" s="11"/>
      <c r="Z92" s="96"/>
      <c r="AA92" s="2478">
        <f>SUM(R92:Z99)</f>
        <v>0</v>
      </c>
      <c r="AB92" s="2499"/>
      <c r="AC92" s="2484">
        <f t="shared" ref="AC92" si="8">IF((AA92-AB92)&gt;=0,AA92-AB92,0)</f>
        <v>0</v>
      </c>
      <c r="AD92" s="2487">
        <f t="shared" ref="AD92" si="9">IF(AA92=0,0,IF(AA92&gt;=AB92,1,(AA92+(18-AB92))/18))</f>
        <v>0</v>
      </c>
      <c r="AE92" s="2487" t="str">
        <f>IF(AD92=1,"pe",IF(AD92&gt;0,"ne",""))</f>
        <v/>
      </c>
      <c r="AF92" s="2490"/>
      <c r="AG92" s="60">
        <v>1</v>
      </c>
      <c r="AH92" s="60" t="s">
        <v>232</v>
      </c>
      <c r="AI92" s="60" t="str">
        <f t="shared" ref="AI92:AI280" si="10">$C$2</f>
        <v>??</v>
      </c>
      <c r="AJ92" s="60">
        <v>1</v>
      </c>
      <c r="AK92" s="518">
        <f>C92</f>
        <v>0</v>
      </c>
    </row>
    <row r="93" spans="1:37" ht="14.1" customHeight="1" thickTop="1" thickBot="1">
      <c r="A93" s="2517"/>
      <c r="B93" s="2459"/>
      <c r="C93" s="2462"/>
      <c r="D93" s="2465"/>
      <c r="E93" s="2468"/>
      <c r="F93" s="2471"/>
      <c r="G93" s="2474"/>
      <c r="H93" s="2492"/>
      <c r="I93" s="2471"/>
      <c r="J93" s="2471"/>
      <c r="K93" s="273"/>
      <c r="L93" s="96"/>
      <c r="M93" s="1471"/>
      <c r="N93" s="1840"/>
      <c r="O93" s="90"/>
      <c r="P93" s="99"/>
      <c r="Q93" s="99"/>
      <c r="R93" s="12"/>
      <c r="S93" s="12"/>
      <c r="T93" s="12"/>
      <c r="U93" s="12"/>
      <c r="V93" s="12"/>
      <c r="W93" s="1622"/>
      <c r="X93" s="1622"/>
      <c r="Y93" s="12"/>
      <c r="Z93" s="99"/>
      <c r="AA93" s="2479"/>
      <c r="AB93" s="2500"/>
      <c r="AC93" s="2485"/>
      <c r="AD93" s="2488"/>
      <c r="AE93" s="2488"/>
      <c r="AF93" s="2490"/>
      <c r="AG93" s="60">
        <f>IF(N93=N92,0,1)</f>
        <v>0</v>
      </c>
      <c r="AH93" s="60" t="s">
        <v>232</v>
      </c>
      <c r="AI93" s="60" t="str">
        <f t="shared" si="10"/>
        <v>??</v>
      </c>
      <c r="AJ93" s="60">
        <f>IF(O93=O92,0,1)</f>
        <v>0</v>
      </c>
      <c r="AK93" s="518">
        <f>AK92</f>
        <v>0</v>
      </c>
    </row>
    <row r="94" spans="1:37" ht="14.1" customHeight="1" thickTop="1" thickBot="1">
      <c r="A94" s="2517"/>
      <c r="B94" s="2459"/>
      <c r="C94" s="2462"/>
      <c r="D94" s="2465"/>
      <c r="E94" s="2468"/>
      <c r="F94" s="2471"/>
      <c r="G94" s="2474"/>
      <c r="H94" s="2492"/>
      <c r="I94" s="2471"/>
      <c r="J94" s="2471"/>
      <c r="K94" s="273"/>
      <c r="L94" s="96"/>
      <c r="M94" s="1471"/>
      <c r="N94" s="1840"/>
      <c r="O94" s="90"/>
      <c r="P94" s="99"/>
      <c r="Q94" s="99"/>
      <c r="R94" s="12"/>
      <c r="S94" s="12"/>
      <c r="T94" s="12"/>
      <c r="U94" s="12"/>
      <c r="V94" s="12"/>
      <c r="W94" s="1622"/>
      <c r="X94" s="1622"/>
      <c r="Y94" s="12"/>
      <c r="Z94" s="99"/>
      <c r="AA94" s="2479"/>
      <c r="AB94" s="2500"/>
      <c r="AC94" s="2485"/>
      <c r="AD94" s="2488"/>
      <c r="AE94" s="2488"/>
      <c r="AF94" s="2490"/>
      <c r="AG94" s="60">
        <f>IF(N94=N93,0,IF(N94=N92,0,1))</f>
        <v>0</v>
      </c>
      <c r="AH94" s="60" t="s">
        <v>232</v>
      </c>
      <c r="AI94" s="60" t="str">
        <f t="shared" si="10"/>
        <v>??</v>
      </c>
      <c r="AJ94" s="60">
        <f>IF(O94=O93,0,IF(O94=O92,0,1))</f>
        <v>0</v>
      </c>
      <c r="AK94" s="518">
        <f t="shared" ref="AK94:AK99" si="11">AK93</f>
        <v>0</v>
      </c>
    </row>
    <row r="95" spans="1:37" ht="14.1" customHeight="1" thickTop="1" thickBot="1">
      <c r="A95" s="2517"/>
      <c r="B95" s="2459"/>
      <c r="C95" s="2462"/>
      <c r="D95" s="2465"/>
      <c r="E95" s="2468"/>
      <c r="F95" s="2471"/>
      <c r="G95" s="2474"/>
      <c r="H95" s="2492"/>
      <c r="I95" s="2471"/>
      <c r="J95" s="2471"/>
      <c r="K95" s="273"/>
      <c r="L95" s="96"/>
      <c r="M95" s="1471"/>
      <c r="N95" s="1840"/>
      <c r="O95" s="90"/>
      <c r="P95" s="99"/>
      <c r="Q95" s="99"/>
      <c r="R95" s="12"/>
      <c r="S95" s="12"/>
      <c r="T95" s="12"/>
      <c r="U95" s="12"/>
      <c r="V95" s="12"/>
      <c r="W95" s="1622"/>
      <c r="X95" s="1622"/>
      <c r="Y95" s="12"/>
      <c r="Z95" s="99"/>
      <c r="AA95" s="2479"/>
      <c r="AB95" s="2500"/>
      <c r="AC95" s="2485"/>
      <c r="AD95" s="2488"/>
      <c r="AE95" s="2488"/>
      <c r="AF95" s="2490"/>
      <c r="AG95" s="60">
        <f>IF(N95=N94,0,IF(N95=N93,0,IF(N95=N92,0,1)))</f>
        <v>0</v>
      </c>
      <c r="AH95" s="60" t="s">
        <v>232</v>
      </c>
      <c r="AI95" s="60" t="str">
        <f t="shared" si="10"/>
        <v>??</v>
      </c>
      <c r="AJ95" s="60">
        <f>IF(O95=O94,0,IF(O95=O93,0,IF(O95=O92,0,1)))</f>
        <v>0</v>
      </c>
      <c r="AK95" s="518">
        <f t="shared" si="11"/>
        <v>0</v>
      </c>
    </row>
    <row r="96" spans="1:37" ht="14.1" customHeight="1" thickTop="1" thickBot="1">
      <c r="A96" s="2517"/>
      <c r="B96" s="2459"/>
      <c r="C96" s="2462"/>
      <c r="D96" s="2465"/>
      <c r="E96" s="2468"/>
      <c r="F96" s="2471"/>
      <c r="G96" s="2474"/>
      <c r="H96" s="2492"/>
      <c r="I96" s="2471"/>
      <c r="J96" s="2471"/>
      <c r="K96" s="277"/>
      <c r="L96" s="96"/>
      <c r="M96" s="1471"/>
      <c r="N96" s="1840"/>
      <c r="O96" s="90"/>
      <c r="P96" s="99"/>
      <c r="Q96" s="99"/>
      <c r="R96" s="12"/>
      <c r="S96" s="12"/>
      <c r="T96" s="12"/>
      <c r="U96" s="12"/>
      <c r="V96" s="12"/>
      <c r="W96" s="1622"/>
      <c r="X96" s="1622"/>
      <c r="Y96" s="12"/>
      <c r="Z96" s="99"/>
      <c r="AA96" s="2479"/>
      <c r="AB96" s="2500"/>
      <c r="AC96" s="2485"/>
      <c r="AD96" s="2488"/>
      <c r="AE96" s="2488"/>
      <c r="AF96" s="2490"/>
      <c r="AG96" s="60">
        <f>IF(N96=N95,0,IF(N96=N94,0,IF(N96=N93,0,IF(N96=N92,0,1))))</f>
        <v>0</v>
      </c>
      <c r="AH96" s="60" t="s">
        <v>232</v>
      </c>
      <c r="AI96" s="60" t="str">
        <f t="shared" si="10"/>
        <v>??</v>
      </c>
      <c r="AJ96" s="60">
        <f>IF(O96=O95,0,IF(O96=O94,0,IF(O96=O93,0,IF(O96=O92,0,1))))</f>
        <v>0</v>
      </c>
      <c r="AK96" s="518">
        <f t="shared" si="11"/>
        <v>0</v>
      </c>
    </row>
    <row r="97" spans="1:37" ht="14.1" customHeight="1" thickTop="1" thickBot="1">
      <c r="A97" s="2517"/>
      <c r="B97" s="2459"/>
      <c r="C97" s="2462"/>
      <c r="D97" s="2465"/>
      <c r="E97" s="2468"/>
      <c r="F97" s="2471"/>
      <c r="G97" s="2474"/>
      <c r="H97" s="2492"/>
      <c r="I97" s="2471"/>
      <c r="J97" s="2471"/>
      <c r="K97" s="277"/>
      <c r="L97" s="96"/>
      <c r="M97" s="1471"/>
      <c r="N97" s="1840"/>
      <c r="O97" s="90"/>
      <c r="P97" s="99"/>
      <c r="Q97" s="99"/>
      <c r="R97" s="12"/>
      <c r="S97" s="12"/>
      <c r="T97" s="12"/>
      <c r="U97" s="12"/>
      <c r="V97" s="12"/>
      <c r="W97" s="1622"/>
      <c r="X97" s="1622"/>
      <c r="Y97" s="12"/>
      <c r="Z97" s="99"/>
      <c r="AA97" s="2479"/>
      <c r="AB97" s="2500"/>
      <c r="AC97" s="2494" t="str">
        <f t="shared" ref="AC97" si="12">IF(AC92&gt;9,"błąd","")</f>
        <v/>
      </c>
      <c r="AD97" s="2488"/>
      <c r="AE97" s="2488"/>
      <c r="AF97" s="2490"/>
      <c r="AG97" s="60">
        <f>IF(N97=N96,0,IF(N97=N95,0,IF(N97=N94,0,IF(N97=N93,0,IF(N97=N92,0,1)))))</f>
        <v>0</v>
      </c>
      <c r="AH97" s="60" t="s">
        <v>232</v>
      </c>
      <c r="AI97" s="60" t="str">
        <f t="shared" si="10"/>
        <v>??</v>
      </c>
      <c r="AJ97" s="60">
        <f>IF(O97=O96,0,IF(O97=O95,0,IF(O97=O94,0,IF(O97=O93,0,IF(O97=O92,0,1)))))</f>
        <v>0</v>
      </c>
      <c r="AK97" s="518">
        <f t="shared" si="11"/>
        <v>0</v>
      </c>
    </row>
    <row r="98" spans="1:37" ht="14.1" customHeight="1" thickTop="1" thickBot="1">
      <c r="A98" s="2517"/>
      <c r="B98" s="2459"/>
      <c r="C98" s="2462"/>
      <c r="D98" s="2465"/>
      <c r="E98" s="2468"/>
      <c r="F98" s="2471"/>
      <c r="G98" s="2474"/>
      <c r="H98" s="2492"/>
      <c r="I98" s="2471"/>
      <c r="J98" s="2471"/>
      <c r="K98" s="277"/>
      <c r="L98" s="96"/>
      <c r="M98" s="1471"/>
      <c r="N98" s="1840"/>
      <c r="O98" s="90"/>
      <c r="P98" s="99"/>
      <c r="Q98" s="99"/>
      <c r="R98" s="12"/>
      <c r="S98" s="12"/>
      <c r="T98" s="12"/>
      <c r="U98" s="12"/>
      <c r="V98" s="12"/>
      <c r="W98" s="1622"/>
      <c r="X98" s="1622"/>
      <c r="Y98" s="12"/>
      <c r="Z98" s="99"/>
      <c r="AA98" s="2479"/>
      <c r="AB98" s="2500"/>
      <c r="AC98" s="2494"/>
      <c r="AD98" s="2488"/>
      <c r="AE98" s="2488"/>
      <c r="AF98" s="2490"/>
      <c r="AG98" s="60">
        <f>IF(N98=N97,0,IF(N98=N96,0,IF(N98=N95,0,IF(N98=N94,0,IF(N98=N93,0,IF(N98=N92,0,1))))))</f>
        <v>0</v>
      </c>
      <c r="AH98" s="60" t="s">
        <v>232</v>
      </c>
      <c r="AI98" s="60" t="str">
        <f t="shared" si="10"/>
        <v>??</v>
      </c>
      <c r="AJ98" s="60">
        <f>IF(O98=O97,0,IF(O98=O96,0,IF(O98=O95,0,IF(O98=O94,0,IF(O98=O93,0,IF(O98=O92,0,1))))))</f>
        <v>0</v>
      </c>
      <c r="AK98" s="518">
        <f t="shared" si="11"/>
        <v>0</v>
      </c>
    </row>
    <row r="99" spans="1:37" ht="14.1" customHeight="1" thickTop="1" thickBot="1">
      <c r="A99" s="2518"/>
      <c r="B99" s="2460"/>
      <c r="C99" s="2463"/>
      <c r="D99" s="2466"/>
      <c r="E99" s="2469"/>
      <c r="F99" s="2472"/>
      <c r="G99" s="2475"/>
      <c r="H99" s="2493"/>
      <c r="I99" s="2472"/>
      <c r="J99" s="2472"/>
      <c r="K99" s="274"/>
      <c r="L99" s="97"/>
      <c r="M99" s="97"/>
      <c r="N99" s="1840"/>
      <c r="O99" s="94"/>
      <c r="P99" s="97"/>
      <c r="Q99" s="97"/>
      <c r="R99" s="13"/>
      <c r="S99" s="13"/>
      <c r="T99" s="13"/>
      <c r="U99" s="13"/>
      <c r="V99" s="13"/>
      <c r="W99" s="13"/>
      <c r="X99" s="13"/>
      <c r="Y99" s="13"/>
      <c r="Z99" s="97"/>
      <c r="AA99" s="2480"/>
      <c r="AB99" s="2501"/>
      <c r="AC99" s="2495"/>
      <c r="AD99" s="2489"/>
      <c r="AE99" s="2489"/>
      <c r="AF99" s="2490"/>
      <c r="AG99" s="60">
        <f>IF(N99=N98,0,IF(N99=N97,0,IF(N99=N96,0,IF(N99=N95,0,IF(N99=N94,0,IF(N99=N93,0,IF(N99=N92,0,1)))))))</f>
        <v>0</v>
      </c>
      <c r="AH99" s="60" t="s">
        <v>232</v>
      </c>
      <c r="AI99" s="60" t="str">
        <f t="shared" si="10"/>
        <v>??</v>
      </c>
      <c r="AJ99" s="60">
        <f>IF(O99=O98,0,IF(O99=O97,0,IF(O99=O96,0,IF(O99=O95,0,IF(O99=O94,0,IF(O99=O93,0,IF(O99=O92,0,1)))))))</f>
        <v>0</v>
      </c>
      <c r="AK99" s="518">
        <f t="shared" si="11"/>
        <v>0</v>
      </c>
    </row>
    <row r="100" spans="1:37" ht="17.100000000000001" customHeight="1" thickTop="1" thickBot="1">
      <c r="A100" s="68"/>
      <c r="B100" s="70"/>
      <c r="C100" s="179" t="s">
        <v>411</v>
      </c>
      <c r="D100" s="259"/>
      <c r="E100" s="259"/>
      <c r="F100" s="259"/>
      <c r="G100" s="70"/>
      <c r="H100" s="259"/>
      <c r="I100" s="259"/>
      <c r="J100" s="259"/>
      <c r="K100" s="276"/>
      <c r="L100" s="70"/>
      <c r="M100" s="70"/>
      <c r="N100" s="70"/>
      <c r="O100" s="70"/>
      <c r="P100" s="70"/>
      <c r="Q100" s="70"/>
      <c r="R100" s="70"/>
      <c r="S100" s="70"/>
      <c r="T100" s="70"/>
      <c r="U100" s="70"/>
      <c r="V100" s="70"/>
      <c r="W100" s="70"/>
      <c r="X100" s="70"/>
      <c r="Y100" s="70"/>
      <c r="Z100" s="71"/>
      <c r="AA100" s="334">
        <f>SUM(AA101:AA1050)</f>
        <v>0</v>
      </c>
      <c r="AB100" s="334"/>
      <c r="AC100" s="166">
        <f>SUM(AC101:AC1050)</f>
        <v>0</v>
      </c>
      <c r="AD100" s="334">
        <f>SUM(AD101:AD1050)</f>
        <v>0</v>
      </c>
      <c r="AE100" s="110"/>
      <c r="AF100" s="81" t="s">
        <v>54</v>
      </c>
      <c r="AI100" s="60" t="str">
        <f t="shared" si="10"/>
        <v>??</v>
      </c>
    </row>
    <row r="101" spans="1:37" ht="14.1" customHeight="1" thickTop="1" thickBot="1">
      <c r="A101" s="2457"/>
      <c r="B101" s="2458"/>
      <c r="C101" s="2461"/>
      <c r="D101" s="2464"/>
      <c r="E101" s="2467"/>
      <c r="F101" s="2470"/>
      <c r="G101" s="2473"/>
      <c r="H101" s="2476" t="s">
        <v>852</v>
      </c>
      <c r="I101" s="2470"/>
      <c r="J101" s="2470"/>
      <c r="K101" s="275"/>
      <c r="L101" s="98"/>
      <c r="M101" s="98"/>
      <c r="N101" s="1841"/>
      <c r="O101" s="80"/>
      <c r="P101" s="98"/>
      <c r="Q101" s="98"/>
      <c r="R101" s="14"/>
      <c r="S101" s="14"/>
      <c r="T101" s="14"/>
      <c r="U101" s="14"/>
      <c r="V101" s="14"/>
      <c r="W101" s="14"/>
      <c r="X101" s="14"/>
      <c r="Y101" s="14"/>
      <c r="Z101" s="98"/>
      <c r="AA101" s="2478">
        <f>SUM(R101:Z110)</f>
        <v>0</v>
      </c>
      <c r="AB101" s="2478">
        <f>IF(AA101&gt;0,18,0)</f>
        <v>0</v>
      </c>
      <c r="AC101" s="2484">
        <f t="shared" ref="AC101" si="13">IF((AA101-AB101)&gt;=0,AA101-AB101,0)</f>
        <v>0</v>
      </c>
      <c r="AD101" s="2486">
        <f>IF(AA101&lt;AB101,AA101,AB101)/IF(AB101=0,1,AB101)</f>
        <v>0</v>
      </c>
      <c r="AE101" s="2487" t="str">
        <f>IF(AD101=1,"pe",IF(AD101&gt;0,"ne",""))</f>
        <v/>
      </c>
      <c r="AF101" s="2490"/>
      <c r="AG101" s="60">
        <v>1</v>
      </c>
      <c r="AH101" s="60" t="s">
        <v>232</v>
      </c>
      <c r="AI101" s="60" t="str">
        <f t="shared" si="10"/>
        <v>??</v>
      </c>
      <c r="AJ101" s="60">
        <v>1</v>
      </c>
      <c r="AK101" s="518">
        <f>C101</f>
        <v>0</v>
      </c>
    </row>
    <row r="102" spans="1:37" ht="14.1" customHeight="1" thickTop="1" thickBot="1">
      <c r="A102" s="2517"/>
      <c r="B102" s="2459"/>
      <c r="C102" s="2462"/>
      <c r="D102" s="2465"/>
      <c r="E102" s="2468"/>
      <c r="F102" s="2471"/>
      <c r="G102" s="2474"/>
      <c r="H102" s="2477"/>
      <c r="I102" s="2471"/>
      <c r="J102" s="2471"/>
      <c r="K102" s="273"/>
      <c r="L102" s="99"/>
      <c r="M102" s="1471"/>
      <c r="N102" s="1840"/>
      <c r="O102" s="90"/>
      <c r="P102" s="99"/>
      <c r="Q102" s="99"/>
      <c r="R102" s="12"/>
      <c r="S102" s="12"/>
      <c r="T102" s="12"/>
      <c r="U102" s="12"/>
      <c r="V102" s="12"/>
      <c r="W102" s="1622"/>
      <c r="X102" s="1622"/>
      <c r="Y102" s="12"/>
      <c r="Z102" s="99"/>
      <c r="AA102" s="2479"/>
      <c r="AB102" s="2479"/>
      <c r="AC102" s="2485"/>
      <c r="AD102" s="2486"/>
      <c r="AE102" s="2488"/>
      <c r="AF102" s="2490"/>
      <c r="AG102" s="60">
        <f>IF(N102=N101,0,1)</f>
        <v>0</v>
      </c>
      <c r="AH102" s="60" t="s">
        <v>232</v>
      </c>
      <c r="AI102" s="60" t="str">
        <f t="shared" si="10"/>
        <v>??</v>
      </c>
      <c r="AJ102" s="60">
        <f>IF(O102=O101,0,1)</f>
        <v>0</v>
      </c>
      <c r="AK102" s="518">
        <f t="shared" ref="AK102:AK240" si="14">AK101</f>
        <v>0</v>
      </c>
    </row>
    <row r="103" spans="1:37" ht="14.1" customHeight="1" thickTop="1" thickBot="1">
      <c r="A103" s="2517"/>
      <c r="B103" s="2459"/>
      <c r="C103" s="2462"/>
      <c r="D103" s="2465"/>
      <c r="E103" s="2468"/>
      <c r="F103" s="2471"/>
      <c r="G103" s="2474"/>
      <c r="H103" s="2491"/>
      <c r="I103" s="2471"/>
      <c r="J103" s="2471"/>
      <c r="K103" s="273"/>
      <c r="L103" s="99"/>
      <c r="M103" s="1471"/>
      <c r="N103" s="1840"/>
      <c r="O103" s="90"/>
      <c r="P103" s="99"/>
      <c r="Q103" s="99"/>
      <c r="R103" s="12"/>
      <c r="S103" s="12"/>
      <c r="T103" s="12"/>
      <c r="U103" s="12"/>
      <c r="V103" s="12"/>
      <c r="W103" s="1622"/>
      <c r="X103" s="1622"/>
      <c r="Y103" s="12"/>
      <c r="Z103" s="99"/>
      <c r="AA103" s="2479"/>
      <c r="AB103" s="2479"/>
      <c r="AC103" s="2485"/>
      <c r="AD103" s="2486"/>
      <c r="AE103" s="2488"/>
      <c r="AF103" s="2490"/>
      <c r="AG103" s="60">
        <f>IF(N103=N102,0,IF(N103=N101,0,1))</f>
        <v>0</v>
      </c>
      <c r="AH103" s="60" t="s">
        <v>232</v>
      </c>
      <c r="AI103" s="60" t="str">
        <f t="shared" si="10"/>
        <v>??</v>
      </c>
      <c r="AJ103" s="60">
        <f>IF(O103=O102,0,IF(O103=O101,0,1))</f>
        <v>0</v>
      </c>
      <c r="AK103" s="518">
        <f t="shared" si="14"/>
        <v>0</v>
      </c>
    </row>
    <row r="104" spans="1:37" ht="14.1" customHeight="1" thickTop="1" thickBot="1">
      <c r="A104" s="2517"/>
      <c r="B104" s="2459"/>
      <c r="C104" s="2462"/>
      <c r="D104" s="2465"/>
      <c r="E104" s="2468"/>
      <c r="F104" s="2471"/>
      <c r="G104" s="2474"/>
      <c r="H104" s="2492"/>
      <c r="I104" s="2471"/>
      <c r="J104" s="2471"/>
      <c r="K104" s="273"/>
      <c r="L104" s="99"/>
      <c r="M104" s="1471"/>
      <c r="N104" s="1840"/>
      <c r="O104" s="90"/>
      <c r="P104" s="99"/>
      <c r="Q104" s="99"/>
      <c r="R104" s="12"/>
      <c r="S104" s="12"/>
      <c r="T104" s="12"/>
      <c r="U104" s="12"/>
      <c r="V104" s="12"/>
      <c r="W104" s="1622"/>
      <c r="X104" s="1622"/>
      <c r="Y104" s="12"/>
      <c r="Z104" s="99"/>
      <c r="AA104" s="2479"/>
      <c r="AB104" s="2479"/>
      <c r="AC104" s="2485"/>
      <c r="AD104" s="2486"/>
      <c r="AE104" s="2488"/>
      <c r="AF104" s="2490"/>
      <c r="AG104" s="60">
        <f>IF(N104=N103,0,IF(N104=N102,0,IF(N104=N101,0,1)))</f>
        <v>0</v>
      </c>
      <c r="AH104" s="60" t="s">
        <v>232</v>
      </c>
      <c r="AI104" s="60" t="str">
        <f t="shared" si="10"/>
        <v>??</v>
      </c>
      <c r="AJ104" s="60">
        <f>IF(O104=O103,0,IF(O104=O102,0,IF(O104=O101,0,1)))</f>
        <v>0</v>
      </c>
      <c r="AK104" s="518">
        <f t="shared" si="14"/>
        <v>0</v>
      </c>
    </row>
    <row r="105" spans="1:37" ht="14.1" customHeight="1" thickTop="1" thickBot="1">
      <c r="A105" s="2517"/>
      <c r="B105" s="2459"/>
      <c r="C105" s="2462"/>
      <c r="D105" s="2465"/>
      <c r="E105" s="2468"/>
      <c r="F105" s="2471"/>
      <c r="G105" s="2474"/>
      <c r="H105" s="2492"/>
      <c r="I105" s="2471"/>
      <c r="J105" s="2471"/>
      <c r="K105" s="277"/>
      <c r="L105" s="99"/>
      <c r="M105" s="1471"/>
      <c r="N105" s="1840"/>
      <c r="O105" s="90"/>
      <c r="P105" s="99"/>
      <c r="Q105" s="99"/>
      <c r="R105" s="12"/>
      <c r="S105" s="12"/>
      <c r="T105" s="12"/>
      <c r="U105" s="12"/>
      <c r="V105" s="12"/>
      <c r="W105" s="1622"/>
      <c r="X105" s="1622"/>
      <c r="Y105" s="12"/>
      <c r="Z105" s="99"/>
      <c r="AA105" s="2479"/>
      <c r="AB105" s="2479"/>
      <c r="AC105" s="2485"/>
      <c r="AD105" s="2486"/>
      <c r="AE105" s="2488"/>
      <c r="AF105" s="2490"/>
      <c r="AG105" s="60">
        <f>IF(N105=N104,0,IF(N105=N103,0,IF(N105=N102,0,IF(N105=N101,0,1))))</f>
        <v>0</v>
      </c>
      <c r="AH105" s="60" t="s">
        <v>232</v>
      </c>
      <c r="AI105" s="60" t="str">
        <f t="shared" si="10"/>
        <v>??</v>
      </c>
      <c r="AJ105" s="60">
        <f>IF(O105=O104,0,IF(O105=O103,0,IF(O105=O102,0,IF(O105=O101,0,1))))</f>
        <v>0</v>
      </c>
      <c r="AK105" s="518">
        <f t="shared" si="14"/>
        <v>0</v>
      </c>
    </row>
    <row r="106" spans="1:37" ht="14.1" customHeight="1" thickTop="1" thickBot="1">
      <c r="A106" s="2517"/>
      <c r="B106" s="2459"/>
      <c r="C106" s="2462"/>
      <c r="D106" s="2465"/>
      <c r="E106" s="2468"/>
      <c r="F106" s="2471"/>
      <c r="G106" s="2474"/>
      <c r="H106" s="2492"/>
      <c r="I106" s="2471"/>
      <c r="J106" s="2471"/>
      <c r="K106" s="277"/>
      <c r="L106" s="99"/>
      <c r="M106" s="1471"/>
      <c r="N106" s="1840"/>
      <c r="O106" s="90"/>
      <c r="P106" s="99"/>
      <c r="Q106" s="99"/>
      <c r="R106" s="12"/>
      <c r="S106" s="12"/>
      <c r="T106" s="12"/>
      <c r="U106" s="12"/>
      <c r="V106" s="12"/>
      <c r="W106" s="1622"/>
      <c r="X106" s="1622"/>
      <c r="Y106" s="12"/>
      <c r="Z106" s="99"/>
      <c r="AA106" s="2479"/>
      <c r="AB106" s="2479"/>
      <c r="AC106" s="2485"/>
      <c r="AD106" s="2486"/>
      <c r="AE106" s="2488"/>
      <c r="AF106" s="2490"/>
      <c r="AG106" s="60">
        <f>IF(N106=N105,0,IF(N106=N104,0,IF(N106=N103,0,IF(N106=N102,0,IF(N106=N101,0,1)))))</f>
        <v>0</v>
      </c>
      <c r="AH106" s="60" t="s">
        <v>232</v>
      </c>
      <c r="AI106" s="60" t="str">
        <f t="shared" si="10"/>
        <v>??</v>
      </c>
      <c r="AJ106" s="60">
        <f>IF(O106=O105,0,IF(O106=O104,0,IF(O106=O103,0,IF(O106=O102,0,IF(O106=O101,0,1)))))</f>
        <v>0</v>
      </c>
      <c r="AK106" s="518">
        <f t="shared" si="14"/>
        <v>0</v>
      </c>
    </row>
    <row r="107" spans="1:37" ht="14.1" customHeight="1" thickTop="1" thickBot="1">
      <c r="A107" s="2517"/>
      <c r="B107" s="2459"/>
      <c r="C107" s="2462"/>
      <c r="D107" s="2465"/>
      <c r="E107" s="2468"/>
      <c r="F107" s="2471"/>
      <c r="G107" s="2474"/>
      <c r="H107" s="2492"/>
      <c r="I107" s="2471"/>
      <c r="J107" s="2471"/>
      <c r="K107" s="277"/>
      <c r="L107" s="99"/>
      <c r="M107" s="1471"/>
      <c r="N107" s="1840"/>
      <c r="O107" s="90"/>
      <c r="P107" s="99"/>
      <c r="Q107" s="99"/>
      <c r="R107" s="12"/>
      <c r="S107" s="12"/>
      <c r="T107" s="12"/>
      <c r="U107" s="12"/>
      <c r="V107" s="12"/>
      <c r="W107" s="1622"/>
      <c r="X107" s="1622"/>
      <c r="Y107" s="12"/>
      <c r="Z107" s="99"/>
      <c r="AA107" s="2479"/>
      <c r="AB107" s="2479"/>
      <c r="AC107" s="2494" t="str">
        <f t="shared" ref="AC107" si="15">IF(AC101&gt;9,"błąd","")</f>
        <v/>
      </c>
      <c r="AD107" s="2486"/>
      <c r="AE107" s="2488"/>
      <c r="AF107" s="2490"/>
      <c r="AG107" s="60">
        <f>IF(N107=N106,0,IF(N107=N105,0,IF(N107=N104,0,IF(N107=N103,0,IF(N107=N102,0,IF(N107=N101,0,1))))))</f>
        <v>0</v>
      </c>
      <c r="AH107" s="60" t="s">
        <v>232</v>
      </c>
      <c r="AI107" s="60" t="str">
        <f t="shared" si="10"/>
        <v>??</v>
      </c>
      <c r="AJ107" s="60">
        <f>IF(O107=O106,0,IF(O107=O105,0,IF(O107=O104,0,IF(O107=O103,0,IF(O107=O102,0,IF(O107=O101,0,1))))))</f>
        <v>0</v>
      </c>
      <c r="AK107" s="518">
        <f t="shared" si="14"/>
        <v>0</v>
      </c>
    </row>
    <row r="108" spans="1:37" ht="14.1" customHeight="1" thickTop="1" thickBot="1">
      <c r="A108" s="2517"/>
      <c r="B108" s="2459"/>
      <c r="C108" s="2462"/>
      <c r="D108" s="2465"/>
      <c r="E108" s="2468"/>
      <c r="F108" s="2471"/>
      <c r="G108" s="2474"/>
      <c r="H108" s="2492"/>
      <c r="I108" s="2471"/>
      <c r="J108" s="2471"/>
      <c r="K108" s="277"/>
      <c r="L108" s="99"/>
      <c r="M108" s="1471"/>
      <c r="N108" s="1840"/>
      <c r="O108" s="90"/>
      <c r="P108" s="99"/>
      <c r="Q108" s="99"/>
      <c r="R108" s="12"/>
      <c r="S108" s="12"/>
      <c r="T108" s="12"/>
      <c r="U108" s="12"/>
      <c r="V108" s="12"/>
      <c r="W108" s="1622"/>
      <c r="X108" s="1622"/>
      <c r="Y108" s="12"/>
      <c r="Z108" s="99"/>
      <c r="AA108" s="2479"/>
      <c r="AB108" s="2479"/>
      <c r="AC108" s="2494"/>
      <c r="AD108" s="2486"/>
      <c r="AE108" s="2488"/>
      <c r="AF108" s="2490"/>
      <c r="AG108" s="60">
        <f>IF(N108=N107,0,IF(N108=N106,0,IF(N108=N105,0,IF(N108=N104,0,IF(N108=N103,0,IF(N108=N102,0,IF(N108=N101,0,1)))))))</f>
        <v>0</v>
      </c>
      <c r="AH108" s="60" t="s">
        <v>232</v>
      </c>
      <c r="AI108" s="60" t="str">
        <f t="shared" si="10"/>
        <v>??</v>
      </c>
      <c r="AJ108" s="60">
        <f>IF(O108=O107,0,IF(O108=O106,0,IF(O108=O105,0,IF(O108=O104,0,IF(O108=O103,0,IF(O108=O102,0,IF(O108=O101,0,1)))))))</f>
        <v>0</v>
      </c>
      <c r="AK108" s="518">
        <f t="shared" si="14"/>
        <v>0</v>
      </c>
    </row>
    <row r="109" spans="1:37" ht="14.1" customHeight="1" thickTop="1" thickBot="1">
      <c r="A109" s="2517"/>
      <c r="B109" s="2459"/>
      <c r="C109" s="2462"/>
      <c r="D109" s="2465"/>
      <c r="E109" s="2468"/>
      <c r="F109" s="2471"/>
      <c r="G109" s="2474"/>
      <c r="H109" s="2492"/>
      <c r="I109" s="2471"/>
      <c r="J109" s="2471"/>
      <c r="K109" s="277"/>
      <c r="L109" s="99"/>
      <c r="M109" s="1471"/>
      <c r="N109" s="1840"/>
      <c r="O109" s="90"/>
      <c r="P109" s="99"/>
      <c r="Q109" s="99"/>
      <c r="R109" s="12"/>
      <c r="S109" s="12"/>
      <c r="T109" s="12"/>
      <c r="U109" s="12"/>
      <c r="V109" s="12"/>
      <c r="W109" s="1622"/>
      <c r="X109" s="1622"/>
      <c r="Y109" s="12"/>
      <c r="Z109" s="99"/>
      <c r="AA109" s="2479"/>
      <c r="AB109" s="2479"/>
      <c r="AC109" s="2494"/>
      <c r="AD109" s="2486"/>
      <c r="AE109" s="2488"/>
      <c r="AF109" s="2490"/>
      <c r="AG109" s="60">
        <f>IF(N109=N108,0,IF(N109=N107,0,IF(N109=N106,0,IF(N109=N105,0,IF(N109=N104,0,IF(N109=N103,0,IF(N109=N102,0,IF(N109=N101,0,1))))))))</f>
        <v>0</v>
      </c>
      <c r="AH109" s="60" t="s">
        <v>232</v>
      </c>
      <c r="AI109" s="60" t="str">
        <f t="shared" si="10"/>
        <v>??</v>
      </c>
      <c r="AJ109" s="60">
        <f>IF(O109=O108,0,IF(O109=O107,0,IF(O109=O106,0,IF(O109=O105,0,IF(O109=O104,0,IF(O109=O103,0,IF(O109=O102,0,IF(O109=O101,0,1))))))))</f>
        <v>0</v>
      </c>
      <c r="AK109" s="518">
        <f t="shared" si="14"/>
        <v>0</v>
      </c>
    </row>
    <row r="110" spans="1:37" ht="14.1" customHeight="1" thickTop="1" thickBot="1">
      <c r="A110" s="2518"/>
      <c r="B110" s="2460"/>
      <c r="C110" s="2463"/>
      <c r="D110" s="2466"/>
      <c r="E110" s="2469"/>
      <c r="F110" s="2472"/>
      <c r="G110" s="2475"/>
      <c r="H110" s="2493"/>
      <c r="I110" s="2472"/>
      <c r="J110" s="2472"/>
      <c r="K110" s="274"/>
      <c r="L110" s="97"/>
      <c r="M110" s="97"/>
      <c r="N110" s="1840"/>
      <c r="O110" s="94"/>
      <c r="P110" s="97"/>
      <c r="Q110" s="97"/>
      <c r="R110" s="13"/>
      <c r="S110" s="13"/>
      <c r="T110" s="13"/>
      <c r="U110" s="13"/>
      <c r="V110" s="13"/>
      <c r="W110" s="13"/>
      <c r="X110" s="13"/>
      <c r="Y110" s="13"/>
      <c r="Z110" s="97"/>
      <c r="AA110" s="2480"/>
      <c r="AB110" s="2480"/>
      <c r="AC110" s="2495"/>
      <c r="AD110" s="2486"/>
      <c r="AE110" s="2489"/>
      <c r="AF110" s="2490"/>
      <c r="AG110" s="60">
        <f>IF(N110=N109,0,IF(N110=N108,0,IF(N110=N107,0,IF(N110=N106,0,IF(N110=N105,0,IF(N110=N104,0,IF(N110=N103,0,IF(N110=N102,0,IF(N110=N101,0,1)))))))))</f>
        <v>0</v>
      </c>
      <c r="AH110" s="60" t="s">
        <v>232</v>
      </c>
      <c r="AI110" s="60" t="str">
        <f t="shared" si="10"/>
        <v>??</v>
      </c>
      <c r="AJ110" s="60">
        <f>IF(O110=O109,0,IF(O110=O108,0,IF(O110=O107,0,IF(O110=O106,0,IF(O110=O105,0,IF(O110=O104,0,IF(O110=O103,0,IF(O110=O102,0,IF(O110=O101,0,1)))))))))</f>
        <v>0</v>
      </c>
      <c r="AK110" s="518">
        <f t="shared" si="14"/>
        <v>0</v>
      </c>
    </row>
    <row r="111" spans="1:37" ht="14.1" customHeight="1" thickTop="1" thickBot="1">
      <c r="A111" s="2457"/>
      <c r="B111" s="2458"/>
      <c r="C111" s="2461"/>
      <c r="D111" s="2464"/>
      <c r="E111" s="2467"/>
      <c r="F111" s="2470"/>
      <c r="G111" s="2473"/>
      <c r="H111" s="2476" t="s">
        <v>852</v>
      </c>
      <c r="I111" s="2470"/>
      <c r="J111" s="2470"/>
      <c r="K111" s="275"/>
      <c r="L111" s="98"/>
      <c r="M111" s="98"/>
      <c r="N111" s="1841"/>
      <c r="O111" s="80"/>
      <c r="P111" s="98"/>
      <c r="Q111" s="98"/>
      <c r="R111" s="14"/>
      <c r="S111" s="14"/>
      <c r="T111" s="14"/>
      <c r="U111" s="14"/>
      <c r="V111" s="14"/>
      <c r="W111" s="14"/>
      <c r="X111" s="14"/>
      <c r="Y111" s="14"/>
      <c r="Z111" s="98"/>
      <c r="AA111" s="2478">
        <f>SUM(R111:Z120)</f>
        <v>0</v>
      </c>
      <c r="AB111" s="2478">
        <f>IF(AA111&gt;0,18,0)</f>
        <v>0</v>
      </c>
      <c r="AC111" s="2484">
        <f t="shared" ref="AC111" si="16">IF((AA111-AB111)&gt;=0,AA111-AB111,0)</f>
        <v>0</v>
      </c>
      <c r="AD111" s="2486">
        <f>IF(AA111&lt;AB111,AA111,AB111)/IF(AB111=0,1,AB111)</f>
        <v>0</v>
      </c>
      <c r="AE111" s="2487" t="str">
        <f>IF(AD111=1,"pe",IF(AD111&gt;0,"ne",""))</f>
        <v/>
      </c>
      <c r="AF111" s="2490"/>
      <c r="AG111" s="60">
        <v>1</v>
      </c>
      <c r="AH111" s="60" t="s">
        <v>232</v>
      </c>
      <c r="AI111" s="60" t="str">
        <f t="shared" si="10"/>
        <v>??</v>
      </c>
      <c r="AJ111" s="60">
        <v>1</v>
      </c>
      <c r="AK111" s="518">
        <f>C111</f>
        <v>0</v>
      </c>
    </row>
    <row r="112" spans="1:37" ht="14.1" customHeight="1" thickTop="1" thickBot="1">
      <c r="A112" s="2457"/>
      <c r="B112" s="2459"/>
      <c r="C112" s="2462"/>
      <c r="D112" s="2465"/>
      <c r="E112" s="2468"/>
      <c r="F112" s="2471"/>
      <c r="G112" s="2474"/>
      <c r="H112" s="2477"/>
      <c r="I112" s="2471"/>
      <c r="J112" s="2471"/>
      <c r="K112" s="273"/>
      <c r="L112" s="99"/>
      <c r="M112" s="1471"/>
      <c r="N112" s="1840"/>
      <c r="O112" s="90"/>
      <c r="P112" s="99"/>
      <c r="Q112" s="99"/>
      <c r="R112" s="12"/>
      <c r="S112" s="12"/>
      <c r="T112" s="12"/>
      <c r="U112" s="12"/>
      <c r="V112" s="12"/>
      <c r="W112" s="1622"/>
      <c r="X112" s="1622"/>
      <c r="Y112" s="12"/>
      <c r="Z112" s="99"/>
      <c r="AA112" s="2479"/>
      <c r="AB112" s="2479"/>
      <c r="AC112" s="2485"/>
      <c r="AD112" s="2486"/>
      <c r="AE112" s="2488"/>
      <c r="AF112" s="2490"/>
      <c r="AG112" s="60">
        <f>IF(N112=N111,0,1)</f>
        <v>0</v>
      </c>
      <c r="AH112" s="60" t="s">
        <v>232</v>
      </c>
      <c r="AI112" s="60" t="str">
        <f t="shared" si="10"/>
        <v>??</v>
      </c>
      <c r="AJ112" s="60">
        <f>IF(O112=O111,0,1)</f>
        <v>0</v>
      </c>
      <c r="AK112" s="518">
        <f t="shared" si="14"/>
        <v>0</v>
      </c>
    </row>
    <row r="113" spans="1:37" ht="14.1" customHeight="1" thickTop="1" thickBot="1">
      <c r="A113" s="2457"/>
      <c r="B113" s="2459"/>
      <c r="C113" s="2462"/>
      <c r="D113" s="2465"/>
      <c r="E113" s="2468"/>
      <c r="F113" s="2471"/>
      <c r="G113" s="2474"/>
      <c r="H113" s="2491"/>
      <c r="I113" s="2471"/>
      <c r="J113" s="2471"/>
      <c r="K113" s="273"/>
      <c r="L113" s="99"/>
      <c r="M113" s="1471"/>
      <c r="N113" s="1840"/>
      <c r="O113" s="90"/>
      <c r="P113" s="99"/>
      <c r="Q113" s="99"/>
      <c r="R113" s="12"/>
      <c r="S113" s="12"/>
      <c r="T113" s="12"/>
      <c r="U113" s="12"/>
      <c r="V113" s="12"/>
      <c r="W113" s="1622"/>
      <c r="X113" s="1622"/>
      <c r="Y113" s="12"/>
      <c r="Z113" s="99"/>
      <c r="AA113" s="2479"/>
      <c r="AB113" s="2479"/>
      <c r="AC113" s="2485"/>
      <c r="AD113" s="2486"/>
      <c r="AE113" s="2488"/>
      <c r="AF113" s="2490"/>
      <c r="AG113" s="60">
        <f>IF(N113=N112,0,IF(N113=N111,0,1))</f>
        <v>0</v>
      </c>
      <c r="AH113" s="60" t="s">
        <v>232</v>
      </c>
      <c r="AI113" s="60" t="str">
        <f t="shared" si="10"/>
        <v>??</v>
      </c>
      <c r="AJ113" s="60">
        <f>IF(O113=O112,0,IF(O113=O111,0,1))</f>
        <v>0</v>
      </c>
      <c r="AK113" s="518">
        <f t="shared" si="14"/>
        <v>0</v>
      </c>
    </row>
    <row r="114" spans="1:37" ht="14.1" customHeight="1" thickTop="1" thickBot="1">
      <c r="A114" s="2457"/>
      <c r="B114" s="2459"/>
      <c r="C114" s="2462"/>
      <c r="D114" s="2465"/>
      <c r="E114" s="2468"/>
      <c r="F114" s="2471"/>
      <c r="G114" s="2474"/>
      <c r="H114" s="2492"/>
      <c r="I114" s="2471"/>
      <c r="J114" s="2471"/>
      <c r="K114" s="273"/>
      <c r="L114" s="99"/>
      <c r="M114" s="1471"/>
      <c r="N114" s="1840"/>
      <c r="O114" s="90"/>
      <c r="P114" s="99"/>
      <c r="Q114" s="99"/>
      <c r="R114" s="12"/>
      <c r="S114" s="12"/>
      <c r="T114" s="12"/>
      <c r="U114" s="12"/>
      <c r="V114" s="12"/>
      <c r="W114" s="1622"/>
      <c r="X114" s="1622"/>
      <c r="Y114" s="12"/>
      <c r="Z114" s="99"/>
      <c r="AA114" s="2479"/>
      <c r="AB114" s="2479"/>
      <c r="AC114" s="2485"/>
      <c r="AD114" s="2486"/>
      <c r="AE114" s="2488"/>
      <c r="AF114" s="2490"/>
      <c r="AG114" s="60">
        <f>IF(N114=N113,0,IF(N114=N112,0,IF(N114=N111,0,1)))</f>
        <v>0</v>
      </c>
      <c r="AH114" s="60" t="s">
        <v>232</v>
      </c>
      <c r="AI114" s="60" t="str">
        <f t="shared" si="10"/>
        <v>??</v>
      </c>
      <c r="AJ114" s="60">
        <f>IF(O114=O113,0,IF(O114=O112,0,IF(O114=O111,0,1)))</f>
        <v>0</v>
      </c>
      <c r="AK114" s="518">
        <f t="shared" si="14"/>
        <v>0</v>
      </c>
    </row>
    <row r="115" spans="1:37" ht="14.1" customHeight="1" thickTop="1" thickBot="1">
      <c r="A115" s="2457"/>
      <c r="B115" s="2459"/>
      <c r="C115" s="2462"/>
      <c r="D115" s="2465"/>
      <c r="E115" s="2468"/>
      <c r="F115" s="2471"/>
      <c r="G115" s="2474"/>
      <c r="H115" s="2492"/>
      <c r="I115" s="2471"/>
      <c r="J115" s="2471"/>
      <c r="K115" s="277"/>
      <c r="L115" s="99"/>
      <c r="M115" s="1471"/>
      <c r="N115" s="1840"/>
      <c r="O115" s="90"/>
      <c r="P115" s="99"/>
      <c r="Q115" s="99"/>
      <c r="R115" s="12"/>
      <c r="S115" s="12"/>
      <c r="T115" s="12"/>
      <c r="U115" s="12"/>
      <c r="V115" s="12"/>
      <c r="W115" s="1622"/>
      <c r="X115" s="1622"/>
      <c r="Y115" s="12"/>
      <c r="Z115" s="99"/>
      <c r="AA115" s="2479"/>
      <c r="AB115" s="2479"/>
      <c r="AC115" s="2485"/>
      <c r="AD115" s="2486"/>
      <c r="AE115" s="2488"/>
      <c r="AF115" s="2490"/>
      <c r="AG115" s="60">
        <f>IF(N115=N114,0,IF(N115=N113,0,IF(N115=N112,0,IF(N115=N111,0,1))))</f>
        <v>0</v>
      </c>
      <c r="AH115" s="60" t="s">
        <v>232</v>
      </c>
      <c r="AI115" s="60" t="str">
        <f t="shared" si="10"/>
        <v>??</v>
      </c>
      <c r="AJ115" s="60">
        <f>IF(O115=O114,0,IF(O115=O113,0,IF(O115=O112,0,IF(O115=O111,0,1))))</f>
        <v>0</v>
      </c>
      <c r="AK115" s="518">
        <f t="shared" si="14"/>
        <v>0</v>
      </c>
    </row>
    <row r="116" spans="1:37" ht="14.1" customHeight="1" thickTop="1" thickBot="1">
      <c r="A116" s="2457"/>
      <c r="B116" s="2459"/>
      <c r="C116" s="2462"/>
      <c r="D116" s="2465"/>
      <c r="E116" s="2468"/>
      <c r="F116" s="2471"/>
      <c r="G116" s="2474"/>
      <c r="H116" s="2492"/>
      <c r="I116" s="2471"/>
      <c r="J116" s="2471"/>
      <c r="K116" s="277"/>
      <c r="L116" s="99"/>
      <c r="M116" s="1471"/>
      <c r="N116" s="1840"/>
      <c r="O116" s="90"/>
      <c r="P116" s="99"/>
      <c r="Q116" s="99"/>
      <c r="R116" s="12"/>
      <c r="S116" s="12"/>
      <c r="T116" s="12"/>
      <c r="U116" s="12"/>
      <c r="V116" s="12"/>
      <c r="W116" s="1622"/>
      <c r="X116" s="1622"/>
      <c r="Y116" s="12"/>
      <c r="Z116" s="99"/>
      <c r="AA116" s="2479"/>
      <c r="AB116" s="2479"/>
      <c r="AC116" s="2485"/>
      <c r="AD116" s="2486"/>
      <c r="AE116" s="2488"/>
      <c r="AF116" s="2490"/>
      <c r="AG116" s="60">
        <f>IF(N116=N115,0,IF(N116=N114,0,IF(N116=N113,0,IF(N116=N112,0,IF(N116=N111,0,1)))))</f>
        <v>0</v>
      </c>
      <c r="AH116" s="60" t="s">
        <v>232</v>
      </c>
      <c r="AI116" s="60" t="str">
        <f t="shared" si="10"/>
        <v>??</v>
      </c>
      <c r="AJ116" s="60">
        <f>IF(O116=O115,0,IF(O116=O114,0,IF(O116=O113,0,IF(O116=O112,0,IF(O116=O111,0,1)))))</f>
        <v>0</v>
      </c>
      <c r="AK116" s="518">
        <f t="shared" si="14"/>
        <v>0</v>
      </c>
    </row>
    <row r="117" spans="1:37" ht="14.1" customHeight="1" thickTop="1" thickBot="1">
      <c r="A117" s="2457"/>
      <c r="B117" s="2459"/>
      <c r="C117" s="2462"/>
      <c r="D117" s="2465"/>
      <c r="E117" s="2468"/>
      <c r="F117" s="2471"/>
      <c r="G117" s="2474"/>
      <c r="H117" s="2492"/>
      <c r="I117" s="2471"/>
      <c r="J117" s="2471"/>
      <c r="K117" s="277"/>
      <c r="L117" s="99"/>
      <c r="M117" s="1471"/>
      <c r="N117" s="1840"/>
      <c r="O117" s="90"/>
      <c r="P117" s="99"/>
      <c r="Q117" s="99"/>
      <c r="R117" s="12"/>
      <c r="S117" s="12"/>
      <c r="T117" s="12"/>
      <c r="U117" s="12"/>
      <c r="V117" s="12"/>
      <c r="W117" s="1622"/>
      <c r="X117" s="1622"/>
      <c r="Y117" s="12"/>
      <c r="Z117" s="99"/>
      <c r="AA117" s="2479"/>
      <c r="AB117" s="2479"/>
      <c r="AC117" s="2494" t="str">
        <f t="shared" ref="AC117" si="17">IF(AC111&gt;9,"błąd","")</f>
        <v/>
      </c>
      <c r="AD117" s="2486"/>
      <c r="AE117" s="2488"/>
      <c r="AF117" s="2490"/>
      <c r="AG117" s="60">
        <f>IF(N117=N116,0,IF(N117=N115,0,IF(N117=N114,0,IF(N117=N113,0,IF(N117=N112,0,IF(N117=N111,0,1))))))</f>
        <v>0</v>
      </c>
      <c r="AH117" s="60" t="s">
        <v>232</v>
      </c>
      <c r="AI117" s="60" t="str">
        <f t="shared" si="10"/>
        <v>??</v>
      </c>
      <c r="AJ117" s="60">
        <f>IF(O117=O116,0,IF(O117=O115,0,IF(O117=O114,0,IF(O117=O113,0,IF(O117=O112,0,IF(O117=O111,0,1))))))</f>
        <v>0</v>
      </c>
      <c r="AK117" s="518">
        <f t="shared" si="14"/>
        <v>0</v>
      </c>
    </row>
    <row r="118" spans="1:37" ht="14.1" customHeight="1" thickTop="1" thickBot="1">
      <c r="A118" s="2457"/>
      <c r="B118" s="2459"/>
      <c r="C118" s="2462"/>
      <c r="D118" s="2465"/>
      <c r="E118" s="2468"/>
      <c r="F118" s="2471"/>
      <c r="G118" s="2474"/>
      <c r="H118" s="2492"/>
      <c r="I118" s="2471"/>
      <c r="J118" s="2471"/>
      <c r="K118" s="277"/>
      <c r="L118" s="99"/>
      <c r="M118" s="1471"/>
      <c r="N118" s="1840"/>
      <c r="O118" s="90"/>
      <c r="P118" s="99"/>
      <c r="Q118" s="99"/>
      <c r="R118" s="12"/>
      <c r="S118" s="12"/>
      <c r="T118" s="12"/>
      <c r="U118" s="12"/>
      <c r="V118" s="12"/>
      <c r="W118" s="1622"/>
      <c r="X118" s="1622"/>
      <c r="Y118" s="12"/>
      <c r="Z118" s="99"/>
      <c r="AA118" s="2479"/>
      <c r="AB118" s="2479"/>
      <c r="AC118" s="2494"/>
      <c r="AD118" s="2486"/>
      <c r="AE118" s="2488"/>
      <c r="AF118" s="2490"/>
      <c r="AG118" s="60">
        <f>IF(N118=N117,0,IF(N118=N116,0,IF(N118=N115,0,IF(N118=N114,0,IF(N118=N113,0,IF(N118=N112,0,IF(N118=N111,0,1)))))))</f>
        <v>0</v>
      </c>
      <c r="AH118" s="60" t="s">
        <v>232</v>
      </c>
      <c r="AI118" s="60" t="str">
        <f t="shared" si="10"/>
        <v>??</v>
      </c>
      <c r="AJ118" s="60">
        <f>IF(O118=O117,0,IF(O118=O116,0,IF(O118=O115,0,IF(O118=O114,0,IF(O118=O113,0,IF(O118=O112,0,IF(O118=O111,0,1)))))))</f>
        <v>0</v>
      </c>
      <c r="AK118" s="518">
        <f t="shared" si="14"/>
        <v>0</v>
      </c>
    </row>
    <row r="119" spans="1:37" ht="14.1" customHeight="1" thickTop="1" thickBot="1">
      <c r="A119" s="2457"/>
      <c r="B119" s="2459"/>
      <c r="C119" s="2462"/>
      <c r="D119" s="2465"/>
      <c r="E119" s="2468"/>
      <c r="F119" s="2471"/>
      <c r="G119" s="2474"/>
      <c r="H119" s="2492"/>
      <c r="I119" s="2471"/>
      <c r="J119" s="2471"/>
      <c r="K119" s="277"/>
      <c r="L119" s="99"/>
      <c r="M119" s="1471"/>
      <c r="N119" s="1840"/>
      <c r="O119" s="90"/>
      <c r="P119" s="99"/>
      <c r="Q119" s="99"/>
      <c r="R119" s="12"/>
      <c r="S119" s="12"/>
      <c r="T119" s="12"/>
      <c r="U119" s="12"/>
      <c r="V119" s="12"/>
      <c r="W119" s="1622"/>
      <c r="X119" s="1622"/>
      <c r="Y119" s="12"/>
      <c r="Z119" s="99"/>
      <c r="AA119" s="2479"/>
      <c r="AB119" s="2479"/>
      <c r="AC119" s="2494"/>
      <c r="AD119" s="2486"/>
      <c r="AE119" s="2488"/>
      <c r="AF119" s="2490"/>
      <c r="AG119" s="60">
        <f>IF(N119=N118,0,IF(N119=N117,0,IF(N119=N116,0,IF(N119=N115,0,IF(N119=N114,0,IF(N119=N113,0,IF(N119=N112,0,IF(N119=N111,0,1))))))))</f>
        <v>0</v>
      </c>
      <c r="AH119" s="60" t="s">
        <v>232</v>
      </c>
      <c r="AI119" s="60" t="str">
        <f t="shared" si="10"/>
        <v>??</v>
      </c>
      <c r="AJ119" s="60">
        <f>IF(O119=O118,0,IF(O119=O117,0,IF(O119=O116,0,IF(O119=O115,0,IF(O119=O114,0,IF(O119=O113,0,IF(O119=O112,0,IF(O119=O111,0,1))))))))</f>
        <v>0</v>
      </c>
      <c r="AK119" s="518">
        <f t="shared" si="14"/>
        <v>0</v>
      </c>
    </row>
    <row r="120" spans="1:37" ht="14.1" customHeight="1" thickTop="1" thickBot="1">
      <c r="A120" s="2457"/>
      <c r="B120" s="2460"/>
      <c r="C120" s="2463"/>
      <c r="D120" s="2466"/>
      <c r="E120" s="2469"/>
      <c r="F120" s="2472"/>
      <c r="G120" s="2475"/>
      <c r="H120" s="2493"/>
      <c r="I120" s="2472"/>
      <c r="J120" s="2472"/>
      <c r="K120" s="274"/>
      <c r="L120" s="97"/>
      <c r="M120" s="97"/>
      <c r="N120" s="1840"/>
      <c r="O120" s="94"/>
      <c r="P120" s="97"/>
      <c r="Q120" s="97"/>
      <c r="R120" s="13"/>
      <c r="S120" s="13"/>
      <c r="T120" s="13"/>
      <c r="U120" s="13"/>
      <c r="V120" s="13"/>
      <c r="W120" s="13"/>
      <c r="X120" s="13"/>
      <c r="Y120" s="13"/>
      <c r="Z120" s="97"/>
      <c r="AA120" s="2480"/>
      <c r="AB120" s="2480"/>
      <c r="AC120" s="2495"/>
      <c r="AD120" s="2486"/>
      <c r="AE120" s="2489"/>
      <c r="AF120" s="2490"/>
      <c r="AG120" s="60">
        <f>IF(N120=N119,0,IF(N120=N118,0,IF(N120=N117,0,IF(N120=N116,0,IF(N120=N115,0,IF(N120=N114,0,IF(N120=N113,0,IF(N120=N112,0,IF(N120=N111,0,1)))))))))</f>
        <v>0</v>
      </c>
      <c r="AH120" s="60" t="s">
        <v>232</v>
      </c>
      <c r="AI120" s="60" t="str">
        <f t="shared" si="10"/>
        <v>??</v>
      </c>
      <c r="AJ120" s="60">
        <f>IF(O120=O119,0,IF(O120=O118,0,IF(O120=O117,0,IF(O120=O116,0,IF(O120=O115,0,IF(O120=O114,0,IF(O120=O113,0,IF(O120=O112,0,IF(O120=O111,0,1)))))))))</f>
        <v>0</v>
      </c>
      <c r="AK120" s="518">
        <f t="shared" si="14"/>
        <v>0</v>
      </c>
    </row>
    <row r="121" spans="1:37" ht="14.1" customHeight="1" thickTop="1" thickBot="1">
      <c r="A121" s="2457"/>
      <c r="B121" s="2458"/>
      <c r="C121" s="2461"/>
      <c r="D121" s="2464"/>
      <c r="E121" s="2467"/>
      <c r="F121" s="2470"/>
      <c r="G121" s="2473"/>
      <c r="H121" s="2476" t="s">
        <v>852</v>
      </c>
      <c r="I121" s="2470"/>
      <c r="J121" s="2470"/>
      <c r="K121" s="275"/>
      <c r="L121" s="98"/>
      <c r="M121" s="98"/>
      <c r="N121" s="1841"/>
      <c r="O121" s="80"/>
      <c r="P121" s="98"/>
      <c r="Q121" s="98"/>
      <c r="R121" s="14"/>
      <c r="S121" s="14"/>
      <c r="T121" s="14"/>
      <c r="U121" s="14"/>
      <c r="V121" s="14"/>
      <c r="W121" s="14"/>
      <c r="X121" s="14"/>
      <c r="Y121" s="14"/>
      <c r="Z121" s="98"/>
      <c r="AA121" s="2478">
        <f>SUM(R121:Z130)</f>
        <v>0</v>
      </c>
      <c r="AB121" s="2478">
        <f>IF(AA121&gt;0,18,0)</f>
        <v>0</v>
      </c>
      <c r="AC121" s="2484">
        <f t="shared" ref="AC121" si="18">IF((AA121-AB121)&gt;=0,AA121-AB121,0)</f>
        <v>0</v>
      </c>
      <c r="AD121" s="2486">
        <f>IF(AA121&lt;AB121,AA121,AB121)/IF(AB121=0,1,AB121)</f>
        <v>0</v>
      </c>
      <c r="AE121" s="2487" t="str">
        <f>IF(AD121=1,"pe",IF(AD121&gt;0,"ne",""))</f>
        <v/>
      </c>
      <c r="AF121" s="2490"/>
      <c r="AG121" s="60">
        <v>1</v>
      </c>
      <c r="AH121" s="60" t="s">
        <v>232</v>
      </c>
      <c r="AI121" s="60" t="str">
        <f t="shared" si="10"/>
        <v>??</v>
      </c>
      <c r="AJ121" s="60">
        <v>1</v>
      </c>
      <c r="AK121" s="518">
        <f>C121</f>
        <v>0</v>
      </c>
    </row>
    <row r="122" spans="1:37" ht="14.1" customHeight="1" thickTop="1" thickBot="1">
      <c r="A122" s="2457"/>
      <c r="B122" s="2459"/>
      <c r="C122" s="2462"/>
      <c r="D122" s="2465"/>
      <c r="E122" s="2468"/>
      <c r="F122" s="2471"/>
      <c r="G122" s="2474"/>
      <c r="H122" s="2477"/>
      <c r="I122" s="2471"/>
      <c r="J122" s="2471"/>
      <c r="K122" s="273"/>
      <c r="L122" s="99"/>
      <c r="M122" s="1471"/>
      <c r="N122" s="1840"/>
      <c r="O122" s="90"/>
      <c r="P122" s="99"/>
      <c r="Q122" s="99"/>
      <c r="R122" s="12"/>
      <c r="S122" s="12"/>
      <c r="T122" s="12"/>
      <c r="U122" s="12"/>
      <c r="V122" s="12"/>
      <c r="W122" s="1622"/>
      <c r="X122" s="1622"/>
      <c r="Y122" s="12"/>
      <c r="Z122" s="99"/>
      <c r="AA122" s="2479"/>
      <c r="AB122" s="2479"/>
      <c r="AC122" s="2485"/>
      <c r="AD122" s="2486"/>
      <c r="AE122" s="2488"/>
      <c r="AF122" s="2490"/>
      <c r="AG122" s="60">
        <f>IF(N122=N121,0,1)</f>
        <v>0</v>
      </c>
      <c r="AH122" s="60" t="s">
        <v>232</v>
      </c>
      <c r="AI122" s="60" t="str">
        <f t="shared" si="10"/>
        <v>??</v>
      </c>
      <c r="AJ122" s="60">
        <f>IF(O122=O121,0,1)</f>
        <v>0</v>
      </c>
      <c r="AK122" s="518">
        <f t="shared" ref="AK122:AK150" si="19">AK121</f>
        <v>0</v>
      </c>
    </row>
    <row r="123" spans="1:37" ht="14.1" customHeight="1" thickTop="1" thickBot="1">
      <c r="A123" s="2457"/>
      <c r="B123" s="2459"/>
      <c r="C123" s="2462"/>
      <c r="D123" s="2465"/>
      <c r="E123" s="2468"/>
      <c r="F123" s="2471"/>
      <c r="G123" s="2474"/>
      <c r="H123" s="2491"/>
      <c r="I123" s="2471"/>
      <c r="J123" s="2471"/>
      <c r="K123" s="273"/>
      <c r="L123" s="99"/>
      <c r="M123" s="1471"/>
      <c r="N123" s="1840"/>
      <c r="O123" s="90"/>
      <c r="P123" s="99"/>
      <c r="Q123" s="99"/>
      <c r="R123" s="12"/>
      <c r="S123" s="12"/>
      <c r="T123" s="12"/>
      <c r="U123" s="12"/>
      <c r="V123" s="12"/>
      <c r="W123" s="1622"/>
      <c r="X123" s="1622"/>
      <c r="Y123" s="12"/>
      <c r="Z123" s="99"/>
      <c r="AA123" s="2479"/>
      <c r="AB123" s="2479"/>
      <c r="AC123" s="2485"/>
      <c r="AD123" s="2486"/>
      <c r="AE123" s="2488"/>
      <c r="AF123" s="2490"/>
      <c r="AG123" s="60">
        <f>IF(N123=N122,0,IF(N123=N121,0,1))</f>
        <v>0</v>
      </c>
      <c r="AH123" s="60" t="s">
        <v>232</v>
      </c>
      <c r="AI123" s="60" t="str">
        <f t="shared" si="10"/>
        <v>??</v>
      </c>
      <c r="AJ123" s="60">
        <f>IF(O123=O122,0,IF(O123=O121,0,1))</f>
        <v>0</v>
      </c>
      <c r="AK123" s="518">
        <f t="shared" si="19"/>
        <v>0</v>
      </c>
    </row>
    <row r="124" spans="1:37" ht="14.1" customHeight="1" thickTop="1" thickBot="1">
      <c r="A124" s="2457"/>
      <c r="B124" s="2459"/>
      <c r="C124" s="2462"/>
      <c r="D124" s="2465"/>
      <c r="E124" s="2468"/>
      <c r="F124" s="2471"/>
      <c r="G124" s="2474"/>
      <c r="H124" s="2492"/>
      <c r="I124" s="2471"/>
      <c r="J124" s="2471"/>
      <c r="K124" s="273"/>
      <c r="L124" s="99"/>
      <c r="M124" s="1471"/>
      <c r="N124" s="1840"/>
      <c r="O124" s="90"/>
      <c r="P124" s="99"/>
      <c r="Q124" s="99"/>
      <c r="R124" s="12"/>
      <c r="S124" s="12"/>
      <c r="T124" s="12"/>
      <c r="U124" s="12"/>
      <c r="V124" s="12"/>
      <c r="W124" s="1622"/>
      <c r="X124" s="1622"/>
      <c r="Y124" s="12"/>
      <c r="Z124" s="99"/>
      <c r="AA124" s="2479"/>
      <c r="AB124" s="2479"/>
      <c r="AC124" s="2485"/>
      <c r="AD124" s="2486"/>
      <c r="AE124" s="2488"/>
      <c r="AF124" s="2490"/>
      <c r="AG124" s="60">
        <f>IF(N124=N123,0,IF(N124=N122,0,IF(N124=N121,0,1)))</f>
        <v>0</v>
      </c>
      <c r="AH124" s="60" t="s">
        <v>232</v>
      </c>
      <c r="AI124" s="60" t="str">
        <f t="shared" si="10"/>
        <v>??</v>
      </c>
      <c r="AJ124" s="60">
        <f>IF(O124=O123,0,IF(O124=O122,0,IF(O124=O121,0,1)))</f>
        <v>0</v>
      </c>
      <c r="AK124" s="518">
        <f t="shared" si="19"/>
        <v>0</v>
      </c>
    </row>
    <row r="125" spans="1:37" ht="14.1" customHeight="1" thickTop="1" thickBot="1">
      <c r="A125" s="2457"/>
      <c r="B125" s="2459"/>
      <c r="C125" s="2462"/>
      <c r="D125" s="2465"/>
      <c r="E125" s="2468"/>
      <c r="F125" s="2471"/>
      <c r="G125" s="2474"/>
      <c r="H125" s="2492"/>
      <c r="I125" s="2471"/>
      <c r="J125" s="2471"/>
      <c r="K125" s="277"/>
      <c r="L125" s="99"/>
      <c r="M125" s="1471"/>
      <c r="N125" s="1840"/>
      <c r="O125" s="90"/>
      <c r="P125" s="99"/>
      <c r="Q125" s="99"/>
      <c r="R125" s="12"/>
      <c r="S125" s="12"/>
      <c r="T125" s="12"/>
      <c r="U125" s="12"/>
      <c r="V125" s="12"/>
      <c r="W125" s="1622"/>
      <c r="X125" s="1622"/>
      <c r="Y125" s="12"/>
      <c r="Z125" s="99"/>
      <c r="AA125" s="2479"/>
      <c r="AB125" s="2479"/>
      <c r="AC125" s="2485"/>
      <c r="AD125" s="2486"/>
      <c r="AE125" s="2488"/>
      <c r="AF125" s="2490"/>
      <c r="AG125" s="60">
        <f>IF(N125=N124,0,IF(N125=N123,0,IF(N125=N122,0,IF(N125=N121,0,1))))</f>
        <v>0</v>
      </c>
      <c r="AH125" s="60" t="s">
        <v>232</v>
      </c>
      <c r="AI125" s="60" t="str">
        <f t="shared" si="10"/>
        <v>??</v>
      </c>
      <c r="AJ125" s="60">
        <f>IF(O125=O124,0,IF(O125=O123,0,IF(O125=O122,0,IF(O125=O121,0,1))))</f>
        <v>0</v>
      </c>
      <c r="AK125" s="518">
        <f t="shared" si="19"/>
        <v>0</v>
      </c>
    </row>
    <row r="126" spans="1:37" ht="14.1" customHeight="1" thickTop="1" thickBot="1">
      <c r="A126" s="2457"/>
      <c r="B126" s="2459"/>
      <c r="C126" s="2462"/>
      <c r="D126" s="2465"/>
      <c r="E126" s="2468"/>
      <c r="F126" s="2471"/>
      <c r="G126" s="2474"/>
      <c r="H126" s="2492"/>
      <c r="I126" s="2471"/>
      <c r="J126" s="2471"/>
      <c r="K126" s="277"/>
      <c r="L126" s="99"/>
      <c r="M126" s="1471"/>
      <c r="N126" s="1840"/>
      <c r="O126" s="90"/>
      <c r="P126" s="99"/>
      <c r="Q126" s="99"/>
      <c r="R126" s="12"/>
      <c r="S126" s="12"/>
      <c r="T126" s="12"/>
      <c r="U126" s="12"/>
      <c r="V126" s="12"/>
      <c r="W126" s="1622"/>
      <c r="X126" s="1622"/>
      <c r="Y126" s="12"/>
      <c r="Z126" s="99"/>
      <c r="AA126" s="2479"/>
      <c r="AB126" s="2479"/>
      <c r="AC126" s="2485"/>
      <c r="AD126" s="2486"/>
      <c r="AE126" s="2488"/>
      <c r="AF126" s="2490"/>
      <c r="AG126" s="60">
        <f>IF(N126=N125,0,IF(N126=N124,0,IF(N126=N123,0,IF(N126=N122,0,IF(N126=N121,0,1)))))</f>
        <v>0</v>
      </c>
      <c r="AH126" s="60" t="s">
        <v>232</v>
      </c>
      <c r="AI126" s="60" t="str">
        <f t="shared" si="10"/>
        <v>??</v>
      </c>
      <c r="AJ126" s="60">
        <f>IF(O126=O125,0,IF(O126=O124,0,IF(O126=O123,0,IF(O126=O122,0,IF(O126=O121,0,1)))))</f>
        <v>0</v>
      </c>
      <c r="AK126" s="518">
        <f t="shared" si="19"/>
        <v>0</v>
      </c>
    </row>
    <row r="127" spans="1:37" ht="14.1" customHeight="1" thickTop="1" thickBot="1">
      <c r="A127" s="2457"/>
      <c r="B127" s="2459"/>
      <c r="C127" s="2462"/>
      <c r="D127" s="2465"/>
      <c r="E127" s="2468"/>
      <c r="F127" s="2471"/>
      <c r="G127" s="2474"/>
      <c r="H127" s="2492"/>
      <c r="I127" s="2471"/>
      <c r="J127" s="2471"/>
      <c r="K127" s="277"/>
      <c r="L127" s="99"/>
      <c r="M127" s="1471"/>
      <c r="N127" s="1840"/>
      <c r="O127" s="90"/>
      <c r="P127" s="99"/>
      <c r="Q127" s="99"/>
      <c r="R127" s="12"/>
      <c r="S127" s="12"/>
      <c r="T127" s="12"/>
      <c r="U127" s="12"/>
      <c r="V127" s="12"/>
      <c r="W127" s="1622"/>
      <c r="X127" s="1622"/>
      <c r="Y127" s="12"/>
      <c r="Z127" s="99"/>
      <c r="AA127" s="2479"/>
      <c r="AB127" s="2479"/>
      <c r="AC127" s="2494" t="str">
        <f t="shared" ref="AC127" si="20">IF(AC121&gt;9,"błąd","")</f>
        <v/>
      </c>
      <c r="AD127" s="2486"/>
      <c r="AE127" s="2488"/>
      <c r="AF127" s="2490"/>
      <c r="AG127" s="60">
        <f>IF(N127=N126,0,IF(N127=N125,0,IF(N127=N124,0,IF(N127=N123,0,IF(N127=N122,0,IF(N127=N121,0,1))))))</f>
        <v>0</v>
      </c>
      <c r="AH127" s="60" t="s">
        <v>232</v>
      </c>
      <c r="AI127" s="60" t="str">
        <f t="shared" si="10"/>
        <v>??</v>
      </c>
      <c r="AJ127" s="60">
        <f>IF(O127=O126,0,IF(O127=O125,0,IF(O127=O124,0,IF(O127=O123,0,IF(O127=O122,0,IF(O127=O121,0,1))))))</f>
        <v>0</v>
      </c>
      <c r="AK127" s="518">
        <f t="shared" si="19"/>
        <v>0</v>
      </c>
    </row>
    <row r="128" spans="1:37" ht="14.1" customHeight="1" thickTop="1" thickBot="1">
      <c r="A128" s="2457"/>
      <c r="B128" s="2459"/>
      <c r="C128" s="2462"/>
      <c r="D128" s="2465"/>
      <c r="E128" s="2468"/>
      <c r="F128" s="2471"/>
      <c r="G128" s="2474"/>
      <c r="H128" s="2492"/>
      <c r="I128" s="2471"/>
      <c r="J128" s="2471"/>
      <c r="K128" s="277"/>
      <c r="L128" s="99"/>
      <c r="M128" s="1471"/>
      <c r="N128" s="1840"/>
      <c r="O128" s="90"/>
      <c r="P128" s="99"/>
      <c r="Q128" s="99"/>
      <c r="R128" s="12"/>
      <c r="S128" s="12"/>
      <c r="T128" s="12"/>
      <c r="U128" s="12"/>
      <c r="V128" s="12"/>
      <c r="W128" s="1622"/>
      <c r="X128" s="1622"/>
      <c r="Y128" s="12"/>
      <c r="Z128" s="99"/>
      <c r="AA128" s="2479"/>
      <c r="AB128" s="2479"/>
      <c r="AC128" s="2494"/>
      <c r="AD128" s="2486"/>
      <c r="AE128" s="2488"/>
      <c r="AF128" s="2490"/>
      <c r="AG128" s="60">
        <f>IF(N128=N127,0,IF(N128=N126,0,IF(N128=N125,0,IF(N128=N124,0,IF(N128=N123,0,IF(N128=N122,0,IF(N128=N121,0,1)))))))</f>
        <v>0</v>
      </c>
      <c r="AH128" s="60" t="s">
        <v>232</v>
      </c>
      <c r="AI128" s="60" t="str">
        <f t="shared" si="10"/>
        <v>??</v>
      </c>
      <c r="AJ128" s="60">
        <f>IF(O128=O127,0,IF(O128=O126,0,IF(O128=O125,0,IF(O128=O124,0,IF(O128=O123,0,IF(O128=O122,0,IF(O128=O121,0,1)))))))</f>
        <v>0</v>
      </c>
      <c r="AK128" s="518">
        <f t="shared" si="19"/>
        <v>0</v>
      </c>
    </row>
    <row r="129" spans="1:37" ht="14.1" customHeight="1" thickTop="1" thickBot="1">
      <c r="A129" s="2457"/>
      <c r="B129" s="2459"/>
      <c r="C129" s="2462"/>
      <c r="D129" s="2465"/>
      <c r="E129" s="2468"/>
      <c r="F129" s="2471"/>
      <c r="G129" s="2474"/>
      <c r="H129" s="2492"/>
      <c r="I129" s="2471"/>
      <c r="J129" s="2471"/>
      <c r="K129" s="277"/>
      <c r="L129" s="99"/>
      <c r="M129" s="1471"/>
      <c r="N129" s="1840"/>
      <c r="O129" s="90"/>
      <c r="P129" s="99"/>
      <c r="Q129" s="99"/>
      <c r="R129" s="12"/>
      <c r="S129" s="12"/>
      <c r="T129" s="12"/>
      <c r="U129" s="12"/>
      <c r="V129" s="12"/>
      <c r="W129" s="1622"/>
      <c r="X129" s="1622"/>
      <c r="Y129" s="12"/>
      <c r="Z129" s="99"/>
      <c r="AA129" s="2479"/>
      <c r="AB129" s="2479"/>
      <c r="AC129" s="2494"/>
      <c r="AD129" s="2486"/>
      <c r="AE129" s="2488"/>
      <c r="AF129" s="2490"/>
      <c r="AG129" s="60">
        <f>IF(N129=N128,0,IF(N129=N127,0,IF(N129=N126,0,IF(N129=N125,0,IF(N129=N124,0,IF(N129=N123,0,IF(N129=N122,0,IF(N129=N121,0,1))))))))</f>
        <v>0</v>
      </c>
      <c r="AH129" s="60" t="s">
        <v>232</v>
      </c>
      <c r="AI129" s="60" t="str">
        <f t="shared" si="10"/>
        <v>??</v>
      </c>
      <c r="AJ129" s="60">
        <f>IF(O129=O128,0,IF(O129=O127,0,IF(O129=O126,0,IF(O129=O125,0,IF(O129=O124,0,IF(O129=O123,0,IF(O129=O122,0,IF(O129=O121,0,1))))))))</f>
        <v>0</v>
      </c>
      <c r="AK129" s="518">
        <f t="shared" si="19"/>
        <v>0</v>
      </c>
    </row>
    <row r="130" spans="1:37" ht="14.1" customHeight="1" thickTop="1" thickBot="1">
      <c r="A130" s="2457"/>
      <c r="B130" s="2460"/>
      <c r="C130" s="2463"/>
      <c r="D130" s="2466"/>
      <c r="E130" s="2469"/>
      <c r="F130" s="2472"/>
      <c r="G130" s="2475"/>
      <c r="H130" s="2493"/>
      <c r="I130" s="2472"/>
      <c r="J130" s="2472"/>
      <c r="K130" s="274"/>
      <c r="L130" s="97"/>
      <c r="M130" s="97"/>
      <c r="N130" s="1840"/>
      <c r="O130" s="94"/>
      <c r="P130" s="97"/>
      <c r="Q130" s="97"/>
      <c r="R130" s="13"/>
      <c r="S130" s="13"/>
      <c r="T130" s="13"/>
      <c r="U130" s="13"/>
      <c r="V130" s="13"/>
      <c r="W130" s="13"/>
      <c r="X130" s="13"/>
      <c r="Y130" s="13"/>
      <c r="Z130" s="97"/>
      <c r="AA130" s="2480"/>
      <c r="AB130" s="2480"/>
      <c r="AC130" s="2495"/>
      <c r="AD130" s="2486"/>
      <c r="AE130" s="2489"/>
      <c r="AF130" s="2490"/>
      <c r="AG130" s="60">
        <f>IF(N130=N129,0,IF(N130=N128,0,IF(N130=N127,0,IF(N130=N126,0,IF(N130=N125,0,IF(N130=N124,0,IF(N130=N123,0,IF(N130=N122,0,IF(N130=N121,0,1)))))))))</f>
        <v>0</v>
      </c>
      <c r="AH130" s="60" t="s">
        <v>232</v>
      </c>
      <c r="AI130" s="60" t="str">
        <f t="shared" si="10"/>
        <v>??</v>
      </c>
      <c r="AJ130" s="60">
        <f>IF(O130=O129,0,IF(O130=O128,0,IF(O130=O127,0,IF(O130=O126,0,IF(O130=O125,0,IF(O130=O124,0,IF(O130=O123,0,IF(O130=O122,0,IF(O130=O121,0,1)))))))))</f>
        <v>0</v>
      </c>
      <c r="AK130" s="518">
        <f t="shared" si="19"/>
        <v>0</v>
      </c>
    </row>
    <row r="131" spans="1:37" ht="14.1" customHeight="1" thickTop="1" thickBot="1">
      <c r="A131" s="2457"/>
      <c r="B131" s="2458"/>
      <c r="C131" s="2461"/>
      <c r="D131" s="2464"/>
      <c r="E131" s="2467"/>
      <c r="F131" s="2470"/>
      <c r="G131" s="2473"/>
      <c r="H131" s="2476" t="s">
        <v>852</v>
      </c>
      <c r="I131" s="2470"/>
      <c r="J131" s="2470"/>
      <c r="K131" s="275"/>
      <c r="L131" s="98"/>
      <c r="M131" s="98"/>
      <c r="N131" s="1841"/>
      <c r="O131" s="80"/>
      <c r="P131" s="98"/>
      <c r="Q131" s="98"/>
      <c r="R131" s="14"/>
      <c r="S131" s="14"/>
      <c r="T131" s="14"/>
      <c r="U131" s="14"/>
      <c r="V131" s="14"/>
      <c r="W131" s="14"/>
      <c r="X131" s="14"/>
      <c r="Y131" s="14"/>
      <c r="Z131" s="98"/>
      <c r="AA131" s="2478">
        <f>SUM(R131:Z140)</f>
        <v>0</v>
      </c>
      <c r="AB131" s="2478">
        <f>IF(AA131&gt;0,18,0)</f>
        <v>0</v>
      </c>
      <c r="AC131" s="2484">
        <f t="shared" ref="AC131" si="21">IF((AA131-AB131)&gt;=0,AA131-AB131,0)</f>
        <v>0</v>
      </c>
      <c r="AD131" s="2486">
        <f>IF(AA131&lt;AB131,AA131,AB131)/IF(AB131=0,1,AB131)</f>
        <v>0</v>
      </c>
      <c r="AE131" s="2487" t="str">
        <f>IF(AD131=1,"pe",IF(AD131&gt;0,"ne",""))</f>
        <v/>
      </c>
      <c r="AF131" s="2490"/>
      <c r="AG131" s="60">
        <v>1</v>
      </c>
      <c r="AH131" s="60" t="s">
        <v>232</v>
      </c>
      <c r="AI131" s="60" t="str">
        <f t="shared" si="10"/>
        <v>??</v>
      </c>
      <c r="AJ131" s="60">
        <v>1</v>
      </c>
      <c r="AK131" s="518">
        <f>C131</f>
        <v>0</v>
      </c>
    </row>
    <row r="132" spans="1:37" ht="14.1" customHeight="1" thickTop="1" thickBot="1">
      <c r="A132" s="2457"/>
      <c r="B132" s="2459"/>
      <c r="C132" s="2462"/>
      <c r="D132" s="2465"/>
      <c r="E132" s="2468"/>
      <c r="F132" s="2471"/>
      <c r="G132" s="2474"/>
      <c r="H132" s="2477"/>
      <c r="I132" s="2471"/>
      <c r="J132" s="2471"/>
      <c r="K132" s="273"/>
      <c r="L132" s="99"/>
      <c r="M132" s="1471"/>
      <c r="N132" s="1840"/>
      <c r="O132" s="90"/>
      <c r="P132" s="99"/>
      <c r="Q132" s="99"/>
      <c r="R132" s="12"/>
      <c r="S132" s="12"/>
      <c r="T132" s="12"/>
      <c r="U132" s="12"/>
      <c r="V132" s="12"/>
      <c r="W132" s="1622"/>
      <c r="X132" s="1622"/>
      <c r="Y132" s="12"/>
      <c r="Z132" s="99"/>
      <c r="AA132" s="2479"/>
      <c r="AB132" s="2479"/>
      <c r="AC132" s="2485"/>
      <c r="AD132" s="2486"/>
      <c r="AE132" s="2488"/>
      <c r="AF132" s="2490"/>
      <c r="AG132" s="60">
        <f>IF(N132=N131,0,1)</f>
        <v>0</v>
      </c>
      <c r="AH132" s="60" t="s">
        <v>232</v>
      </c>
      <c r="AI132" s="60" t="str">
        <f t="shared" si="10"/>
        <v>??</v>
      </c>
      <c r="AJ132" s="60">
        <f>IF(O132=O131,0,1)</f>
        <v>0</v>
      </c>
      <c r="AK132" s="518">
        <f t="shared" si="19"/>
        <v>0</v>
      </c>
    </row>
    <row r="133" spans="1:37" ht="14.1" customHeight="1" thickTop="1" thickBot="1">
      <c r="A133" s="2457"/>
      <c r="B133" s="2459"/>
      <c r="C133" s="2462"/>
      <c r="D133" s="2465"/>
      <c r="E133" s="2468"/>
      <c r="F133" s="2471"/>
      <c r="G133" s="2474"/>
      <c r="H133" s="2491"/>
      <c r="I133" s="2471"/>
      <c r="J133" s="2471"/>
      <c r="K133" s="273"/>
      <c r="L133" s="99"/>
      <c r="M133" s="1471"/>
      <c r="N133" s="1840"/>
      <c r="O133" s="90"/>
      <c r="P133" s="99"/>
      <c r="Q133" s="99"/>
      <c r="R133" s="12"/>
      <c r="S133" s="12"/>
      <c r="T133" s="12"/>
      <c r="U133" s="12"/>
      <c r="V133" s="12"/>
      <c r="W133" s="1622"/>
      <c r="X133" s="1622"/>
      <c r="Y133" s="12"/>
      <c r="Z133" s="99"/>
      <c r="AA133" s="2479"/>
      <c r="AB133" s="2479"/>
      <c r="AC133" s="2485"/>
      <c r="AD133" s="2486"/>
      <c r="AE133" s="2488"/>
      <c r="AF133" s="2490"/>
      <c r="AG133" s="60">
        <f>IF(N133=N132,0,IF(N133=N131,0,1))</f>
        <v>0</v>
      </c>
      <c r="AH133" s="60" t="s">
        <v>232</v>
      </c>
      <c r="AI133" s="60" t="str">
        <f t="shared" si="10"/>
        <v>??</v>
      </c>
      <c r="AJ133" s="60">
        <f>IF(O133=O132,0,IF(O133=O131,0,1))</f>
        <v>0</v>
      </c>
      <c r="AK133" s="518">
        <f t="shared" si="19"/>
        <v>0</v>
      </c>
    </row>
    <row r="134" spans="1:37" ht="14.1" customHeight="1" thickTop="1" thickBot="1">
      <c r="A134" s="2457"/>
      <c r="B134" s="2459"/>
      <c r="C134" s="2462"/>
      <c r="D134" s="2465"/>
      <c r="E134" s="2468"/>
      <c r="F134" s="2471"/>
      <c r="G134" s="2474"/>
      <c r="H134" s="2492"/>
      <c r="I134" s="2471"/>
      <c r="J134" s="2471"/>
      <c r="K134" s="273"/>
      <c r="L134" s="99"/>
      <c r="M134" s="1471"/>
      <c r="N134" s="1840"/>
      <c r="O134" s="90"/>
      <c r="P134" s="99"/>
      <c r="Q134" s="99"/>
      <c r="R134" s="12"/>
      <c r="S134" s="12"/>
      <c r="T134" s="12"/>
      <c r="U134" s="12"/>
      <c r="V134" s="12"/>
      <c r="W134" s="1622"/>
      <c r="X134" s="1622"/>
      <c r="Y134" s="12"/>
      <c r="Z134" s="99"/>
      <c r="AA134" s="2479"/>
      <c r="AB134" s="2479"/>
      <c r="AC134" s="2485"/>
      <c r="AD134" s="2486"/>
      <c r="AE134" s="2488"/>
      <c r="AF134" s="2490"/>
      <c r="AG134" s="60">
        <f>IF(N134=N133,0,IF(N134=N132,0,IF(N134=N131,0,1)))</f>
        <v>0</v>
      </c>
      <c r="AH134" s="60" t="s">
        <v>232</v>
      </c>
      <c r="AI134" s="60" t="str">
        <f t="shared" si="10"/>
        <v>??</v>
      </c>
      <c r="AJ134" s="60">
        <f>IF(O134=O133,0,IF(O134=O132,0,IF(O134=O131,0,1)))</f>
        <v>0</v>
      </c>
      <c r="AK134" s="518">
        <f t="shared" si="19"/>
        <v>0</v>
      </c>
    </row>
    <row r="135" spans="1:37" ht="14.1" customHeight="1" thickTop="1" thickBot="1">
      <c r="A135" s="2457"/>
      <c r="B135" s="2459"/>
      <c r="C135" s="2462"/>
      <c r="D135" s="2465"/>
      <c r="E135" s="2468"/>
      <c r="F135" s="2471"/>
      <c r="G135" s="2474"/>
      <c r="H135" s="2492"/>
      <c r="I135" s="2471"/>
      <c r="J135" s="2471"/>
      <c r="K135" s="277"/>
      <c r="L135" s="99"/>
      <c r="M135" s="1471"/>
      <c r="N135" s="1840"/>
      <c r="O135" s="90"/>
      <c r="P135" s="99"/>
      <c r="Q135" s="99"/>
      <c r="R135" s="12"/>
      <c r="S135" s="12"/>
      <c r="T135" s="12"/>
      <c r="U135" s="12"/>
      <c r="V135" s="12"/>
      <c r="W135" s="1622"/>
      <c r="X135" s="1622"/>
      <c r="Y135" s="12"/>
      <c r="Z135" s="99"/>
      <c r="AA135" s="2479"/>
      <c r="AB135" s="2479"/>
      <c r="AC135" s="2485"/>
      <c r="AD135" s="2486"/>
      <c r="AE135" s="2488"/>
      <c r="AF135" s="2490"/>
      <c r="AG135" s="60">
        <f>IF(N135=N134,0,IF(N135=N133,0,IF(N135=N132,0,IF(N135=N131,0,1))))</f>
        <v>0</v>
      </c>
      <c r="AH135" s="60" t="s">
        <v>232</v>
      </c>
      <c r="AI135" s="60" t="str">
        <f t="shared" si="10"/>
        <v>??</v>
      </c>
      <c r="AJ135" s="60">
        <f>IF(O135=O134,0,IF(O135=O133,0,IF(O135=O132,0,IF(O135=O131,0,1))))</f>
        <v>0</v>
      </c>
      <c r="AK135" s="518">
        <f t="shared" si="19"/>
        <v>0</v>
      </c>
    </row>
    <row r="136" spans="1:37" ht="14.1" customHeight="1" thickTop="1" thickBot="1">
      <c r="A136" s="2457"/>
      <c r="B136" s="2459"/>
      <c r="C136" s="2462"/>
      <c r="D136" s="2465"/>
      <c r="E136" s="2468"/>
      <c r="F136" s="2471"/>
      <c r="G136" s="2474"/>
      <c r="H136" s="2492"/>
      <c r="I136" s="2471"/>
      <c r="J136" s="2471"/>
      <c r="K136" s="277"/>
      <c r="L136" s="99"/>
      <c r="M136" s="1471"/>
      <c r="N136" s="1840"/>
      <c r="O136" s="90"/>
      <c r="P136" s="99"/>
      <c r="Q136" s="99"/>
      <c r="R136" s="12"/>
      <c r="S136" s="12"/>
      <c r="T136" s="12"/>
      <c r="U136" s="12"/>
      <c r="V136" s="12"/>
      <c r="W136" s="1622"/>
      <c r="X136" s="1622"/>
      <c r="Y136" s="12"/>
      <c r="Z136" s="99"/>
      <c r="AA136" s="2479"/>
      <c r="AB136" s="2479"/>
      <c r="AC136" s="2485"/>
      <c r="AD136" s="2486"/>
      <c r="AE136" s="2488"/>
      <c r="AF136" s="2490"/>
      <c r="AG136" s="60">
        <f>IF(N136=N135,0,IF(N136=N134,0,IF(N136=N133,0,IF(N136=N132,0,IF(N136=N131,0,1)))))</f>
        <v>0</v>
      </c>
      <c r="AH136" s="60" t="s">
        <v>232</v>
      </c>
      <c r="AI136" s="60" t="str">
        <f t="shared" si="10"/>
        <v>??</v>
      </c>
      <c r="AJ136" s="60">
        <f>IF(O136=O135,0,IF(O136=O134,0,IF(O136=O133,0,IF(O136=O132,0,IF(O136=O131,0,1)))))</f>
        <v>0</v>
      </c>
      <c r="AK136" s="518">
        <f t="shared" si="19"/>
        <v>0</v>
      </c>
    </row>
    <row r="137" spans="1:37" ht="14.1" customHeight="1" thickTop="1" thickBot="1">
      <c r="A137" s="2457"/>
      <c r="B137" s="2459"/>
      <c r="C137" s="2462"/>
      <c r="D137" s="2465"/>
      <c r="E137" s="2468"/>
      <c r="F137" s="2471"/>
      <c r="G137" s="2474"/>
      <c r="H137" s="2492"/>
      <c r="I137" s="2471"/>
      <c r="J137" s="2471"/>
      <c r="K137" s="277"/>
      <c r="L137" s="99"/>
      <c r="M137" s="1471"/>
      <c r="N137" s="1840"/>
      <c r="O137" s="90"/>
      <c r="P137" s="99"/>
      <c r="Q137" s="99"/>
      <c r="R137" s="12"/>
      <c r="S137" s="12"/>
      <c r="T137" s="12"/>
      <c r="U137" s="12"/>
      <c r="V137" s="12"/>
      <c r="W137" s="1622"/>
      <c r="X137" s="1622"/>
      <c r="Y137" s="12"/>
      <c r="Z137" s="99"/>
      <c r="AA137" s="2479"/>
      <c r="AB137" s="2479"/>
      <c r="AC137" s="2494" t="str">
        <f t="shared" ref="AC137" si="22">IF(AC131&gt;9,"błąd","")</f>
        <v/>
      </c>
      <c r="AD137" s="2486"/>
      <c r="AE137" s="2488"/>
      <c r="AF137" s="2490"/>
      <c r="AG137" s="60">
        <f>IF(N137=N136,0,IF(N137=N135,0,IF(N137=N134,0,IF(N137=N133,0,IF(N137=N132,0,IF(N137=N131,0,1))))))</f>
        <v>0</v>
      </c>
      <c r="AH137" s="60" t="s">
        <v>232</v>
      </c>
      <c r="AI137" s="60" t="str">
        <f t="shared" si="10"/>
        <v>??</v>
      </c>
      <c r="AJ137" s="60">
        <f>IF(O137=O136,0,IF(O137=O135,0,IF(O137=O134,0,IF(O137=O133,0,IF(O137=O132,0,IF(O137=O131,0,1))))))</f>
        <v>0</v>
      </c>
      <c r="AK137" s="518">
        <f t="shared" si="19"/>
        <v>0</v>
      </c>
    </row>
    <row r="138" spans="1:37" ht="14.1" customHeight="1" thickTop="1" thickBot="1">
      <c r="A138" s="2457"/>
      <c r="B138" s="2459"/>
      <c r="C138" s="2462"/>
      <c r="D138" s="2465"/>
      <c r="E138" s="2468"/>
      <c r="F138" s="2471"/>
      <c r="G138" s="2474"/>
      <c r="H138" s="2492"/>
      <c r="I138" s="2471"/>
      <c r="J138" s="2471"/>
      <c r="K138" s="277"/>
      <c r="L138" s="99"/>
      <c r="M138" s="1471"/>
      <c r="N138" s="1840"/>
      <c r="O138" s="90"/>
      <c r="P138" s="99"/>
      <c r="Q138" s="99"/>
      <c r="R138" s="12"/>
      <c r="S138" s="12"/>
      <c r="T138" s="12"/>
      <c r="U138" s="12"/>
      <c r="V138" s="12"/>
      <c r="W138" s="1622"/>
      <c r="X138" s="1622"/>
      <c r="Y138" s="12"/>
      <c r="Z138" s="99"/>
      <c r="AA138" s="2479"/>
      <c r="AB138" s="2479"/>
      <c r="AC138" s="2494"/>
      <c r="AD138" s="2486"/>
      <c r="AE138" s="2488"/>
      <c r="AF138" s="2490"/>
      <c r="AG138" s="60">
        <f>IF(N138=N137,0,IF(N138=N136,0,IF(N138=N135,0,IF(N138=N134,0,IF(N138=N133,0,IF(N138=N132,0,IF(N138=N131,0,1)))))))</f>
        <v>0</v>
      </c>
      <c r="AH138" s="60" t="s">
        <v>232</v>
      </c>
      <c r="AI138" s="60" t="str">
        <f t="shared" si="10"/>
        <v>??</v>
      </c>
      <c r="AJ138" s="60">
        <f>IF(O138=O137,0,IF(O138=O136,0,IF(O138=O135,0,IF(O138=O134,0,IF(O138=O133,0,IF(O138=O132,0,IF(O138=O131,0,1)))))))</f>
        <v>0</v>
      </c>
      <c r="AK138" s="518">
        <f t="shared" si="19"/>
        <v>0</v>
      </c>
    </row>
    <row r="139" spans="1:37" ht="14.1" customHeight="1" thickTop="1" thickBot="1">
      <c r="A139" s="2457"/>
      <c r="B139" s="2459"/>
      <c r="C139" s="2462"/>
      <c r="D139" s="2465"/>
      <c r="E139" s="2468"/>
      <c r="F139" s="2471"/>
      <c r="G139" s="2474"/>
      <c r="H139" s="2492"/>
      <c r="I139" s="2471"/>
      <c r="J139" s="2471"/>
      <c r="K139" s="277"/>
      <c r="L139" s="99"/>
      <c r="M139" s="1471"/>
      <c r="N139" s="1840"/>
      <c r="O139" s="90"/>
      <c r="P139" s="99"/>
      <c r="Q139" s="99"/>
      <c r="R139" s="12"/>
      <c r="S139" s="12"/>
      <c r="T139" s="12"/>
      <c r="U139" s="12"/>
      <c r="V139" s="12"/>
      <c r="W139" s="1622"/>
      <c r="X139" s="1622"/>
      <c r="Y139" s="12"/>
      <c r="Z139" s="99"/>
      <c r="AA139" s="2479"/>
      <c r="AB139" s="2479"/>
      <c r="AC139" s="2494"/>
      <c r="AD139" s="2486"/>
      <c r="AE139" s="2488"/>
      <c r="AF139" s="2490"/>
      <c r="AG139" s="60">
        <f>IF(N139=N138,0,IF(N139=N137,0,IF(N139=N136,0,IF(N139=N135,0,IF(N139=N134,0,IF(N139=N133,0,IF(N139=N132,0,IF(N139=N131,0,1))))))))</f>
        <v>0</v>
      </c>
      <c r="AH139" s="60" t="s">
        <v>232</v>
      </c>
      <c r="AI139" s="60" t="str">
        <f t="shared" si="10"/>
        <v>??</v>
      </c>
      <c r="AJ139" s="60">
        <f>IF(O139=O138,0,IF(O139=O137,0,IF(O139=O136,0,IF(O139=O135,0,IF(O139=O134,0,IF(O139=O133,0,IF(O139=O132,0,IF(O139=O131,0,1))))))))</f>
        <v>0</v>
      </c>
      <c r="AK139" s="518">
        <f t="shared" si="19"/>
        <v>0</v>
      </c>
    </row>
    <row r="140" spans="1:37" ht="14.1" customHeight="1" thickTop="1" thickBot="1">
      <c r="A140" s="2457"/>
      <c r="B140" s="2460"/>
      <c r="C140" s="2463"/>
      <c r="D140" s="2466"/>
      <c r="E140" s="2469"/>
      <c r="F140" s="2472"/>
      <c r="G140" s="2475"/>
      <c r="H140" s="2493"/>
      <c r="I140" s="2472"/>
      <c r="J140" s="2472"/>
      <c r="K140" s="274"/>
      <c r="L140" s="97"/>
      <c r="M140" s="97"/>
      <c r="N140" s="1840"/>
      <c r="O140" s="94"/>
      <c r="P140" s="97"/>
      <c r="Q140" s="97"/>
      <c r="R140" s="13"/>
      <c r="S140" s="13"/>
      <c r="T140" s="13"/>
      <c r="U140" s="13"/>
      <c r="V140" s="13"/>
      <c r="W140" s="13"/>
      <c r="X140" s="13"/>
      <c r="Y140" s="13"/>
      <c r="Z140" s="97"/>
      <c r="AA140" s="2480"/>
      <c r="AB140" s="2480"/>
      <c r="AC140" s="2495"/>
      <c r="AD140" s="2486"/>
      <c r="AE140" s="2489"/>
      <c r="AF140" s="2490"/>
      <c r="AG140" s="60">
        <f>IF(N140=N139,0,IF(N140=N138,0,IF(N140=N137,0,IF(N140=N136,0,IF(N140=N135,0,IF(N140=N134,0,IF(N140=N133,0,IF(N140=N132,0,IF(N140=N131,0,1)))))))))</f>
        <v>0</v>
      </c>
      <c r="AH140" s="60" t="s">
        <v>232</v>
      </c>
      <c r="AI140" s="60" t="str">
        <f t="shared" si="10"/>
        <v>??</v>
      </c>
      <c r="AJ140" s="60">
        <f>IF(O140=O139,0,IF(O140=O138,0,IF(O140=O137,0,IF(O140=O136,0,IF(O140=O135,0,IF(O140=O134,0,IF(O140=O133,0,IF(O140=O132,0,IF(O140=O131,0,1)))))))))</f>
        <v>0</v>
      </c>
      <c r="AK140" s="518">
        <f t="shared" si="19"/>
        <v>0</v>
      </c>
    </row>
    <row r="141" spans="1:37" ht="14.1" customHeight="1" thickTop="1" thickBot="1">
      <c r="A141" s="2457"/>
      <c r="B141" s="2458"/>
      <c r="C141" s="2461"/>
      <c r="D141" s="2464"/>
      <c r="E141" s="2467"/>
      <c r="F141" s="2470"/>
      <c r="G141" s="2473"/>
      <c r="H141" s="2476" t="s">
        <v>852</v>
      </c>
      <c r="I141" s="2470"/>
      <c r="J141" s="2470"/>
      <c r="K141" s="275"/>
      <c r="L141" s="98"/>
      <c r="M141" s="98"/>
      <c r="N141" s="1841"/>
      <c r="O141" s="80"/>
      <c r="P141" s="98"/>
      <c r="Q141" s="98"/>
      <c r="R141" s="14"/>
      <c r="S141" s="14"/>
      <c r="T141" s="14"/>
      <c r="U141" s="14"/>
      <c r="V141" s="14"/>
      <c r="W141" s="14"/>
      <c r="X141" s="14"/>
      <c r="Y141" s="14"/>
      <c r="Z141" s="98"/>
      <c r="AA141" s="2478">
        <f>SUM(R141:Z150)</f>
        <v>0</v>
      </c>
      <c r="AB141" s="2478">
        <f>IF(AA141&gt;0,18,0)</f>
        <v>0</v>
      </c>
      <c r="AC141" s="2484">
        <f t="shared" ref="AC141" si="23">IF((AA141-AB141)&gt;=0,AA141-AB141,0)</f>
        <v>0</v>
      </c>
      <c r="AD141" s="2486">
        <f>IF(AA141&lt;AB141,AA141,AB141)/IF(AB141=0,1,AB141)</f>
        <v>0</v>
      </c>
      <c r="AE141" s="2487" t="str">
        <f>IF(AD141=1,"pe",IF(AD141&gt;0,"ne",""))</f>
        <v/>
      </c>
      <c r="AF141" s="2490"/>
      <c r="AG141" s="60">
        <v>1</v>
      </c>
      <c r="AH141" s="60" t="s">
        <v>232</v>
      </c>
      <c r="AI141" s="60" t="str">
        <f t="shared" si="10"/>
        <v>??</v>
      </c>
      <c r="AJ141" s="60">
        <v>1</v>
      </c>
      <c r="AK141" s="518">
        <f>C141</f>
        <v>0</v>
      </c>
    </row>
    <row r="142" spans="1:37" ht="14.1" customHeight="1" thickTop="1" thickBot="1">
      <c r="A142" s="2457"/>
      <c r="B142" s="2459"/>
      <c r="C142" s="2462"/>
      <c r="D142" s="2465"/>
      <c r="E142" s="2468"/>
      <c r="F142" s="2471"/>
      <c r="G142" s="2474"/>
      <c r="H142" s="2477"/>
      <c r="I142" s="2471"/>
      <c r="J142" s="2471"/>
      <c r="K142" s="273"/>
      <c r="L142" s="99"/>
      <c r="M142" s="1471"/>
      <c r="N142" s="1840"/>
      <c r="O142" s="90"/>
      <c r="P142" s="99"/>
      <c r="Q142" s="99"/>
      <c r="R142" s="12"/>
      <c r="S142" s="12"/>
      <c r="T142" s="12"/>
      <c r="U142" s="12"/>
      <c r="V142" s="12"/>
      <c r="W142" s="1622"/>
      <c r="X142" s="1622"/>
      <c r="Y142" s="12"/>
      <c r="Z142" s="99"/>
      <c r="AA142" s="2479"/>
      <c r="AB142" s="2479"/>
      <c r="AC142" s="2485"/>
      <c r="AD142" s="2486"/>
      <c r="AE142" s="2488"/>
      <c r="AF142" s="2490"/>
      <c r="AG142" s="60">
        <f>IF(N142=N141,0,1)</f>
        <v>0</v>
      </c>
      <c r="AH142" s="60" t="s">
        <v>232</v>
      </c>
      <c r="AI142" s="60" t="str">
        <f t="shared" si="10"/>
        <v>??</v>
      </c>
      <c r="AJ142" s="60">
        <f>IF(O142=O141,0,1)</f>
        <v>0</v>
      </c>
      <c r="AK142" s="518">
        <f t="shared" si="19"/>
        <v>0</v>
      </c>
    </row>
    <row r="143" spans="1:37" ht="14.1" customHeight="1" thickTop="1" thickBot="1">
      <c r="A143" s="2457"/>
      <c r="B143" s="2459"/>
      <c r="C143" s="2462"/>
      <c r="D143" s="2465"/>
      <c r="E143" s="2468"/>
      <c r="F143" s="2471"/>
      <c r="G143" s="2474"/>
      <c r="H143" s="2491"/>
      <c r="I143" s="2471"/>
      <c r="J143" s="2471"/>
      <c r="K143" s="273"/>
      <c r="L143" s="99"/>
      <c r="M143" s="1471"/>
      <c r="N143" s="1840"/>
      <c r="O143" s="90"/>
      <c r="P143" s="99"/>
      <c r="Q143" s="99"/>
      <c r="R143" s="12"/>
      <c r="S143" s="12"/>
      <c r="T143" s="12"/>
      <c r="U143" s="12"/>
      <c r="V143" s="12"/>
      <c r="W143" s="1622"/>
      <c r="X143" s="1622"/>
      <c r="Y143" s="12"/>
      <c r="Z143" s="99"/>
      <c r="AA143" s="2479"/>
      <c r="AB143" s="2479"/>
      <c r="AC143" s="2485"/>
      <c r="AD143" s="2486"/>
      <c r="AE143" s="2488"/>
      <c r="AF143" s="2490"/>
      <c r="AG143" s="60">
        <f>IF(N143=N142,0,IF(N143=N141,0,1))</f>
        <v>0</v>
      </c>
      <c r="AH143" s="60" t="s">
        <v>232</v>
      </c>
      <c r="AI143" s="60" t="str">
        <f t="shared" si="10"/>
        <v>??</v>
      </c>
      <c r="AJ143" s="60">
        <f>IF(O143=O142,0,IF(O143=O141,0,1))</f>
        <v>0</v>
      </c>
      <c r="AK143" s="518">
        <f t="shared" si="19"/>
        <v>0</v>
      </c>
    </row>
    <row r="144" spans="1:37" ht="14.1" customHeight="1" thickTop="1" thickBot="1">
      <c r="A144" s="2457"/>
      <c r="B144" s="2459"/>
      <c r="C144" s="2462"/>
      <c r="D144" s="2465"/>
      <c r="E144" s="2468"/>
      <c r="F144" s="2471"/>
      <c r="G144" s="2474"/>
      <c r="H144" s="2492"/>
      <c r="I144" s="2471"/>
      <c r="J144" s="2471"/>
      <c r="K144" s="273"/>
      <c r="L144" s="99"/>
      <c r="M144" s="1471"/>
      <c r="N144" s="1840"/>
      <c r="O144" s="90"/>
      <c r="P144" s="99"/>
      <c r="Q144" s="99"/>
      <c r="R144" s="12"/>
      <c r="S144" s="12"/>
      <c r="T144" s="12"/>
      <c r="U144" s="12"/>
      <c r="V144" s="12"/>
      <c r="W144" s="1622"/>
      <c r="X144" s="1622"/>
      <c r="Y144" s="12"/>
      <c r="Z144" s="99"/>
      <c r="AA144" s="2479"/>
      <c r="AB144" s="2479"/>
      <c r="AC144" s="2485"/>
      <c r="AD144" s="2486"/>
      <c r="AE144" s="2488"/>
      <c r="AF144" s="2490"/>
      <c r="AG144" s="60">
        <f>IF(N144=N143,0,IF(N144=N142,0,IF(N144=N141,0,1)))</f>
        <v>0</v>
      </c>
      <c r="AH144" s="60" t="s">
        <v>232</v>
      </c>
      <c r="AI144" s="60" t="str">
        <f t="shared" si="10"/>
        <v>??</v>
      </c>
      <c r="AJ144" s="60">
        <f>IF(O144=O143,0,IF(O144=O142,0,IF(O144=O141,0,1)))</f>
        <v>0</v>
      </c>
      <c r="AK144" s="518">
        <f t="shared" si="19"/>
        <v>0</v>
      </c>
    </row>
    <row r="145" spans="1:37" ht="14.1" customHeight="1" thickTop="1" thickBot="1">
      <c r="A145" s="2457"/>
      <c r="B145" s="2459"/>
      <c r="C145" s="2462"/>
      <c r="D145" s="2465"/>
      <c r="E145" s="2468"/>
      <c r="F145" s="2471"/>
      <c r="G145" s="2474"/>
      <c r="H145" s="2492"/>
      <c r="I145" s="2471"/>
      <c r="J145" s="2471"/>
      <c r="K145" s="277"/>
      <c r="L145" s="99"/>
      <c r="M145" s="1471"/>
      <c r="N145" s="1840"/>
      <c r="O145" s="90"/>
      <c r="P145" s="99"/>
      <c r="Q145" s="99"/>
      <c r="R145" s="12"/>
      <c r="S145" s="12"/>
      <c r="T145" s="12"/>
      <c r="U145" s="12"/>
      <c r="V145" s="12"/>
      <c r="W145" s="1622"/>
      <c r="X145" s="1622"/>
      <c r="Y145" s="12"/>
      <c r="Z145" s="99"/>
      <c r="AA145" s="2479"/>
      <c r="AB145" s="2479"/>
      <c r="AC145" s="2485"/>
      <c r="AD145" s="2486"/>
      <c r="AE145" s="2488"/>
      <c r="AF145" s="2490"/>
      <c r="AG145" s="60">
        <f>IF(N145=N144,0,IF(N145=N143,0,IF(N145=N142,0,IF(N145=N141,0,1))))</f>
        <v>0</v>
      </c>
      <c r="AH145" s="60" t="s">
        <v>232</v>
      </c>
      <c r="AI145" s="60" t="str">
        <f t="shared" si="10"/>
        <v>??</v>
      </c>
      <c r="AJ145" s="60">
        <f>IF(O145=O144,0,IF(O145=O143,0,IF(O145=O142,0,IF(O145=O141,0,1))))</f>
        <v>0</v>
      </c>
      <c r="AK145" s="518">
        <f t="shared" si="19"/>
        <v>0</v>
      </c>
    </row>
    <row r="146" spans="1:37" ht="14.1" customHeight="1" thickTop="1" thickBot="1">
      <c r="A146" s="2457"/>
      <c r="B146" s="2459"/>
      <c r="C146" s="2462"/>
      <c r="D146" s="2465"/>
      <c r="E146" s="2468"/>
      <c r="F146" s="2471"/>
      <c r="G146" s="2474"/>
      <c r="H146" s="2492"/>
      <c r="I146" s="2471"/>
      <c r="J146" s="2471"/>
      <c r="K146" s="277"/>
      <c r="L146" s="99"/>
      <c r="M146" s="1471"/>
      <c r="N146" s="1840"/>
      <c r="O146" s="90"/>
      <c r="P146" s="99"/>
      <c r="Q146" s="99"/>
      <c r="R146" s="12"/>
      <c r="S146" s="12"/>
      <c r="T146" s="12"/>
      <c r="U146" s="12"/>
      <c r="V146" s="12"/>
      <c r="W146" s="1622"/>
      <c r="X146" s="1622"/>
      <c r="Y146" s="12"/>
      <c r="Z146" s="99"/>
      <c r="AA146" s="2479"/>
      <c r="AB146" s="2479"/>
      <c r="AC146" s="2485"/>
      <c r="AD146" s="2486"/>
      <c r="AE146" s="2488"/>
      <c r="AF146" s="2490"/>
      <c r="AG146" s="60">
        <f>IF(N146=N145,0,IF(N146=N144,0,IF(N146=N143,0,IF(N146=N142,0,IF(N146=N141,0,1)))))</f>
        <v>0</v>
      </c>
      <c r="AH146" s="60" t="s">
        <v>232</v>
      </c>
      <c r="AI146" s="60" t="str">
        <f t="shared" si="10"/>
        <v>??</v>
      </c>
      <c r="AJ146" s="60">
        <f>IF(O146=O145,0,IF(O146=O144,0,IF(O146=O143,0,IF(O146=O142,0,IF(O146=O141,0,1)))))</f>
        <v>0</v>
      </c>
      <c r="AK146" s="518">
        <f t="shared" si="19"/>
        <v>0</v>
      </c>
    </row>
    <row r="147" spans="1:37" ht="14.1" customHeight="1" thickTop="1" thickBot="1">
      <c r="A147" s="2457"/>
      <c r="B147" s="2459"/>
      <c r="C147" s="2462"/>
      <c r="D147" s="2465"/>
      <c r="E147" s="2468"/>
      <c r="F147" s="2471"/>
      <c r="G147" s="2474"/>
      <c r="H147" s="2492"/>
      <c r="I147" s="2471"/>
      <c r="J147" s="2471"/>
      <c r="K147" s="277"/>
      <c r="L147" s="99"/>
      <c r="M147" s="1471"/>
      <c r="N147" s="1840"/>
      <c r="O147" s="90"/>
      <c r="P147" s="99"/>
      <c r="Q147" s="99"/>
      <c r="R147" s="12"/>
      <c r="S147" s="12"/>
      <c r="T147" s="12"/>
      <c r="U147" s="12"/>
      <c r="V147" s="12"/>
      <c r="W147" s="1622"/>
      <c r="X147" s="1622"/>
      <c r="Y147" s="12"/>
      <c r="Z147" s="99"/>
      <c r="AA147" s="2479"/>
      <c r="AB147" s="2479"/>
      <c r="AC147" s="2494" t="str">
        <f t="shared" ref="AC147" si="24">IF(AC141&gt;9,"błąd","")</f>
        <v/>
      </c>
      <c r="AD147" s="2486"/>
      <c r="AE147" s="2488"/>
      <c r="AF147" s="2490"/>
      <c r="AG147" s="60">
        <f>IF(N147=N146,0,IF(N147=N145,0,IF(N147=N144,0,IF(N147=N143,0,IF(N147=N142,0,IF(N147=N141,0,1))))))</f>
        <v>0</v>
      </c>
      <c r="AH147" s="60" t="s">
        <v>232</v>
      </c>
      <c r="AI147" s="60" t="str">
        <f t="shared" si="10"/>
        <v>??</v>
      </c>
      <c r="AJ147" s="60">
        <f>IF(O147=O146,0,IF(O147=O145,0,IF(O147=O144,0,IF(O147=O143,0,IF(O147=O142,0,IF(O147=O141,0,1))))))</f>
        <v>0</v>
      </c>
      <c r="AK147" s="518">
        <f t="shared" si="19"/>
        <v>0</v>
      </c>
    </row>
    <row r="148" spans="1:37" ht="14.1" customHeight="1" thickTop="1" thickBot="1">
      <c r="A148" s="2457"/>
      <c r="B148" s="2459"/>
      <c r="C148" s="2462"/>
      <c r="D148" s="2465"/>
      <c r="E148" s="2468"/>
      <c r="F148" s="2471"/>
      <c r="G148" s="2474"/>
      <c r="H148" s="2492"/>
      <c r="I148" s="2471"/>
      <c r="J148" s="2471"/>
      <c r="K148" s="277"/>
      <c r="L148" s="99"/>
      <c r="M148" s="1471"/>
      <c r="N148" s="1840"/>
      <c r="O148" s="90"/>
      <c r="P148" s="99"/>
      <c r="Q148" s="99"/>
      <c r="R148" s="12"/>
      <c r="S148" s="12"/>
      <c r="T148" s="12"/>
      <c r="U148" s="12"/>
      <c r="V148" s="12"/>
      <c r="W148" s="1622"/>
      <c r="X148" s="1622"/>
      <c r="Y148" s="12"/>
      <c r="Z148" s="99"/>
      <c r="AA148" s="2479"/>
      <c r="AB148" s="2479"/>
      <c r="AC148" s="2494"/>
      <c r="AD148" s="2486"/>
      <c r="AE148" s="2488"/>
      <c r="AF148" s="2490"/>
      <c r="AG148" s="60">
        <f>IF(N148=N147,0,IF(N148=N146,0,IF(N148=N145,0,IF(N148=N144,0,IF(N148=N143,0,IF(N148=N142,0,IF(N148=N141,0,1)))))))</f>
        <v>0</v>
      </c>
      <c r="AH148" s="60" t="s">
        <v>232</v>
      </c>
      <c r="AI148" s="60" t="str">
        <f t="shared" si="10"/>
        <v>??</v>
      </c>
      <c r="AJ148" s="60">
        <f>IF(O148=O147,0,IF(O148=O146,0,IF(O148=O145,0,IF(O148=O144,0,IF(O148=O143,0,IF(O148=O142,0,IF(O148=O141,0,1)))))))</f>
        <v>0</v>
      </c>
      <c r="AK148" s="518">
        <f t="shared" si="19"/>
        <v>0</v>
      </c>
    </row>
    <row r="149" spans="1:37" ht="14.1" customHeight="1" thickTop="1" thickBot="1">
      <c r="A149" s="2457"/>
      <c r="B149" s="2459"/>
      <c r="C149" s="2462"/>
      <c r="D149" s="2465"/>
      <c r="E149" s="2468"/>
      <c r="F149" s="2471"/>
      <c r="G149" s="2474"/>
      <c r="H149" s="2492"/>
      <c r="I149" s="2471"/>
      <c r="J149" s="2471"/>
      <c r="K149" s="277"/>
      <c r="L149" s="99"/>
      <c r="M149" s="1471"/>
      <c r="N149" s="1840"/>
      <c r="O149" s="90"/>
      <c r="P149" s="99"/>
      <c r="Q149" s="99"/>
      <c r="R149" s="12"/>
      <c r="S149" s="12"/>
      <c r="T149" s="12"/>
      <c r="U149" s="12"/>
      <c r="V149" s="12"/>
      <c r="W149" s="1622"/>
      <c r="X149" s="1622"/>
      <c r="Y149" s="12"/>
      <c r="Z149" s="99"/>
      <c r="AA149" s="2479"/>
      <c r="AB149" s="2479"/>
      <c r="AC149" s="2494"/>
      <c r="AD149" s="2486"/>
      <c r="AE149" s="2488"/>
      <c r="AF149" s="2490"/>
      <c r="AG149" s="60">
        <f>IF(N149=N148,0,IF(N149=N147,0,IF(N149=N146,0,IF(N149=N145,0,IF(N149=N144,0,IF(N149=N143,0,IF(N149=N142,0,IF(N149=N141,0,1))))))))</f>
        <v>0</v>
      </c>
      <c r="AH149" s="60" t="s">
        <v>232</v>
      </c>
      <c r="AI149" s="60" t="str">
        <f t="shared" si="10"/>
        <v>??</v>
      </c>
      <c r="AJ149" s="60">
        <f>IF(O149=O148,0,IF(O149=O147,0,IF(O149=O146,0,IF(O149=O145,0,IF(O149=O144,0,IF(O149=O143,0,IF(O149=O142,0,IF(O149=O141,0,1))))))))</f>
        <v>0</v>
      </c>
      <c r="AK149" s="518">
        <f t="shared" si="19"/>
        <v>0</v>
      </c>
    </row>
    <row r="150" spans="1:37" ht="14.1" customHeight="1" thickTop="1" thickBot="1">
      <c r="A150" s="2457"/>
      <c r="B150" s="2460"/>
      <c r="C150" s="2463"/>
      <c r="D150" s="2466"/>
      <c r="E150" s="2469"/>
      <c r="F150" s="2472"/>
      <c r="G150" s="2475"/>
      <c r="H150" s="2493"/>
      <c r="I150" s="2472"/>
      <c r="J150" s="2472"/>
      <c r="K150" s="274"/>
      <c r="L150" s="97"/>
      <c r="M150" s="97"/>
      <c r="N150" s="1840"/>
      <c r="O150" s="94"/>
      <c r="P150" s="97"/>
      <c r="Q150" s="97"/>
      <c r="R150" s="13"/>
      <c r="S150" s="13"/>
      <c r="T150" s="13"/>
      <c r="U150" s="13"/>
      <c r="V150" s="13"/>
      <c r="W150" s="13"/>
      <c r="X150" s="13"/>
      <c r="Y150" s="13"/>
      <c r="Z150" s="97"/>
      <c r="AA150" s="2480"/>
      <c r="AB150" s="2480"/>
      <c r="AC150" s="2495"/>
      <c r="AD150" s="2486"/>
      <c r="AE150" s="2489"/>
      <c r="AF150" s="2490"/>
      <c r="AG150" s="60">
        <f>IF(N150=N149,0,IF(N150=N148,0,IF(N150=N147,0,IF(N150=N146,0,IF(N150=N145,0,IF(N150=N144,0,IF(N150=N143,0,IF(N150=N142,0,IF(N150=N141,0,1)))))))))</f>
        <v>0</v>
      </c>
      <c r="AH150" s="60" t="s">
        <v>232</v>
      </c>
      <c r="AI150" s="60" t="str">
        <f t="shared" si="10"/>
        <v>??</v>
      </c>
      <c r="AJ150" s="60">
        <f>IF(O150=O149,0,IF(O150=O148,0,IF(O150=O147,0,IF(O150=O146,0,IF(O150=O145,0,IF(O150=O144,0,IF(O150=O143,0,IF(O150=O142,0,IF(O150=O141,0,1)))))))))</f>
        <v>0</v>
      </c>
      <c r="AK150" s="518">
        <f t="shared" si="19"/>
        <v>0</v>
      </c>
    </row>
    <row r="151" spans="1:37" ht="14.1" customHeight="1" thickTop="1" thickBot="1">
      <c r="A151" s="2457"/>
      <c r="B151" s="2458"/>
      <c r="C151" s="2461"/>
      <c r="D151" s="2464"/>
      <c r="E151" s="2467"/>
      <c r="F151" s="2470"/>
      <c r="G151" s="2473"/>
      <c r="H151" s="2476" t="s">
        <v>852</v>
      </c>
      <c r="I151" s="2470"/>
      <c r="J151" s="2470"/>
      <c r="K151" s="275"/>
      <c r="L151" s="98"/>
      <c r="M151" s="98"/>
      <c r="N151" s="1841"/>
      <c r="O151" s="80"/>
      <c r="P151" s="98"/>
      <c r="Q151" s="98"/>
      <c r="R151" s="14"/>
      <c r="S151" s="14"/>
      <c r="T151" s="14"/>
      <c r="U151" s="14"/>
      <c r="V151" s="14"/>
      <c r="W151" s="14"/>
      <c r="X151" s="14"/>
      <c r="Y151" s="14"/>
      <c r="Z151" s="98"/>
      <c r="AA151" s="2478">
        <f>SUM(R151:Z160)</f>
        <v>0</v>
      </c>
      <c r="AB151" s="2478">
        <f>IF(AA151&gt;0,18,0)</f>
        <v>0</v>
      </c>
      <c r="AC151" s="2484">
        <f t="shared" ref="AC151" si="25">IF((AA151-AB151)&gt;=0,AA151-AB151,0)</f>
        <v>0</v>
      </c>
      <c r="AD151" s="2486">
        <f>IF(AA151&lt;AB151,AA151,AB151)/IF(AB151=0,1,AB151)</f>
        <v>0</v>
      </c>
      <c r="AE151" s="2487" t="str">
        <f>IF(AD151=1,"pe",IF(AD151&gt;0,"ne",""))</f>
        <v/>
      </c>
      <c r="AF151" s="2490"/>
      <c r="AG151" s="60">
        <v>1</v>
      </c>
      <c r="AH151" s="60" t="s">
        <v>232</v>
      </c>
      <c r="AI151" s="60" t="str">
        <f t="shared" si="10"/>
        <v>??</v>
      </c>
      <c r="AJ151" s="60">
        <v>1</v>
      </c>
      <c r="AK151" s="518">
        <f>C151</f>
        <v>0</v>
      </c>
    </row>
    <row r="152" spans="1:37" ht="14.1" customHeight="1" thickTop="1" thickBot="1">
      <c r="A152" s="2457"/>
      <c r="B152" s="2459"/>
      <c r="C152" s="2462"/>
      <c r="D152" s="2465"/>
      <c r="E152" s="2468"/>
      <c r="F152" s="2471"/>
      <c r="G152" s="2474"/>
      <c r="H152" s="2477"/>
      <c r="I152" s="2471"/>
      <c r="J152" s="2471"/>
      <c r="K152" s="273"/>
      <c r="L152" s="99"/>
      <c r="M152" s="1471"/>
      <c r="N152" s="1840"/>
      <c r="O152" s="90"/>
      <c r="P152" s="99"/>
      <c r="Q152" s="99"/>
      <c r="R152" s="12"/>
      <c r="S152" s="12"/>
      <c r="T152" s="12"/>
      <c r="U152" s="12"/>
      <c r="V152" s="12"/>
      <c r="W152" s="1622"/>
      <c r="X152" s="1622"/>
      <c r="Y152" s="12"/>
      <c r="Z152" s="99"/>
      <c r="AA152" s="2479"/>
      <c r="AB152" s="2479"/>
      <c r="AC152" s="2485"/>
      <c r="AD152" s="2486"/>
      <c r="AE152" s="2488"/>
      <c r="AF152" s="2490"/>
      <c r="AG152" s="60">
        <f>IF(N152=N151,0,1)</f>
        <v>0</v>
      </c>
      <c r="AH152" s="60" t="s">
        <v>232</v>
      </c>
      <c r="AI152" s="60" t="str">
        <f t="shared" si="10"/>
        <v>??</v>
      </c>
      <c r="AJ152" s="60">
        <f>IF(O152=O151,0,1)</f>
        <v>0</v>
      </c>
      <c r="AK152" s="518">
        <f t="shared" si="14"/>
        <v>0</v>
      </c>
    </row>
    <row r="153" spans="1:37" ht="14.1" customHeight="1" thickTop="1" thickBot="1">
      <c r="A153" s="2457"/>
      <c r="B153" s="2459"/>
      <c r="C153" s="2462"/>
      <c r="D153" s="2465"/>
      <c r="E153" s="2468"/>
      <c r="F153" s="2471"/>
      <c r="G153" s="2474"/>
      <c r="H153" s="2491"/>
      <c r="I153" s="2471"/>
      <c r="J153" s="2471"/>
      <c r="K153" s="273"/>
      <c r="L153" s="99"/>
      <c r="M153" s="1471"/>
      <c r="N153" s="1840"/>
      <c r="O153" s="90"/>
      <c r="P153" s="99"/>
      <c r="Q153" s="99"/>
      <c r="R153" s="12"/>
      <c r="S153" s="12"/>
      <c r="T153" s="12"/>
      <c r="U153" s="12"/>
      <c r="V153" s="12"/>
      <c r="W153" s="1622"/>
      <c r="X153" s="1622"/>
      <c r="Y153" s="12"/>
      <c r="Z153" s="99"/>
      <c r="AA153" s="2479"/>
      <c r="AB153" s="2479"/>
      <c r="AC153" s="2485"/>
      <c r="AD153" s="2486"/>
      <c r="AE153" s="2488"/>
      <c r="AF153" s="2490"/>
      <c r="AG153" s="60">
        <f>IF(N153=N152,0,IF(N153=N151,0,1))</f>
        <v>0</v>
      </c>
      <c r="AH153" s="60" t="s">
        <v>232</v>
      </c>
      <c r="AI153" s="60" t="str">
        <f t="shared" si="10"/>
        <v>??</v>
      </c>
      <c r="AJ153" s="60">
        <f>IF(O153=O152,0,IF(O153=O151,0,1))</f>
        <v>0</v>
      </c>
      <c r="AK153" s="518">
        <f t="shared" si="14"/>
        <v>0</v>
      </c>
    </row>
    <row r="154" spans="1:37" ht="14.1" customHeight="1" thickTop="1" thickBot="1">
      <c r="A154" s="2457"/>
      <c r="B154" s="2459"/>
      <c r="C154" s="2462"/>
      <c r="D154" s="2465"/>
      <c r="E154" s="2468"/>
      <c r="F154" s="2471"/>
      <c r="G154" s="2474"/>
      <c r="H154" s="2492"/>
      <c r="I154" s="2471"/>
      <c r="J154" s="2471"/>
      <c r="K154" s="273"/>
      <c r="L154" s="99"/>
      <c r="M154" s="1471"/>
      <c r="N154" s="1840"/>
      <c r="O154" s="90"/>
      <c r="P154" s="99"/>
      <c r="Q154" s="99"/>
      <c r="R154" s="12"/>
      <c r="S154" s="12"/>
      <c r="T154" s="12"/>
      <c r="U154" s="12"/>
      <c r="V154" s="12"/>
      <c r="W154" s="1622"/>
      <c r="X154" s="1622"/>
      <c r="Y154" s="12"/>
      <c r="Z154" s="99"/>
      <c r="AA154" s="2479"/>
      <c r="AB154" s="2479"/>
      <c r="AC154" s="2485"/>
      <c r="AD154" s="2486"/>
      <c r="AE154" s="2488"/>
      <c r="AF154" s="2490"/>
      <c r="AG154" s="60">
        <f>IF(N154=N153,0,IF(N154=N152,0,IF(N154=N151,0,1)))</f>
        <v>0</v>
      </c>
      <c r="AH154" s="60" t="s">
        <v>232</v>
      </c>
      <c r="AI154" s="60" t="str">
        <f t="shared" si="10"/>
        <v>??</v>
      </c>
      <c r="AJ154" s="60">
        <f>IF(O154=O153,0,IF(O154=O152,0,IF(O154=O151,0,1)))</f>
        <v>0</v>
      </c>
      <c r="AK154" s="518">
        <f t="shared" si="14"/>
        <v>0</v>
      </c>
    </row>
    <row r="155" spans="1:37" ht="14.1" customHeight="1" thickTop="1" thickBot="1">
      <c r="A155" s="2457"/>
      <c r="B155" s="2459"/>
      <c r="C155" s="2462"/>
      <c r="D155" s="2465"/>
      <c r="E155" s="2468"/>
      <c r="F155" s="2471"/>
      <c r="G155" s="2474"/>
      <c r="H155" s="2492"/>
      <c r="I155" s="2471"/>
      <c r="J155" s="2471"/>
      <c r="K155" s="277"/>
      <c r="L155" s="99"/>
      <c r="M155" s="1471"/>
      <c r="N155" s="1840"/>
      <c r="O155" s="90"/>
      <c r="P155" s="99"/>
      <c r="Q155" s="99"/>
      <c r="R155" s="12"/>
      <c r="S155" s="12"/>
      <c r="T155" s="12"/>
      <c r="U155" s="12"/>
      <c r="V155" s="12"/>
      <c r="W155" s="1622"/>
      <c r="X155" s="1622"/>
      <c r="Y155" s="12"/>
      <c r="Z155" s="99"/>
      <c r="AA155" s="2479"/>
      <c r="AB155" s="2479"/>
      <c r="AC155" s="2485"/>
      <c r="AD155" s="2486"/>
      <c r="AE155" s="2488"/>
      <c r="AF155" s="2490"/>
      <c r="AG155" s="60">
        <f>IF(N155=N154,0,IF(N155=N153,0,IF(N155=N152,0,IF(N155=N151,0,1))))</f>
        <v>0</v>
      </c>
      <c r="AH155" s="60" t="s">
        <v>232</v>
      </c>
      <c r="AI155" s="60" t="str">
        <f t="shared" si="10"/>
        <v>??</v>
      </c>
      <c r="AJ155" s="60">
        <f>IF(O155=O154,0,IF(O155=O153,0,IF(O155=O152,0,IF(O155=O151,0,1))))</f>
        <v>0</v>
      </c>
      <c r="AK155" s="518">
        <f t="shared" si="14"/>
        <v>0</v>
      </c>
    </row>
    <row r="156" spans="1:37" ht="14.1" customHeight="1" thickTop="1" thickBot="1">
      <c r="A156" s="2457"/>
      <c r="B156" s="2459"/>
      <c r="C156" s="2462"/>
      <c r="D156" s="2465"/>
      <c r="E156" s="2468"/>
      <c r="F156" s="2471"/>
      <c r="G156" s="2474"/>
      <c r="H156" s="2492"/>
      <c r="I156" s="2471"/>
      <c r="J156" s="2471"/>
      <c r="K156" s="277"/>
      <c r="L156" s="99"/>
      <c r="M156" s="1471"/>
      <c r="N156" s="1840"/>
      <c r="O156" s="90"/>
      <c r="P156" s="99"/>
      <c r="Q156" s="99"/>
      <c r="R156" s="12"/>
      <c r="S156" s="12"/>
      <c r="T156" s="12"/>
      <c r="U156" s="12"/>
      <c r="V156" s="12"/>
      <c r="W156" s="1622"/>
      <c r="X156" s="1622"/>
      <c r="Y156" s="12"/>
      <c r="Z156" s="99"/>
      <c r="AA156" s="2479"/>
      <c r="AB156" s="2479"/>
      <c r="AC156" s="2485"/>
      <c r="AD156" s="2486"/>
      <c r="AE156" s="2488"/>
      <c r="AF156" s="2490"/>
      <c r="AG156" s="60">
        <f>IF(N156=N155,0,IF(N156=N154,0,IF(N156=N153,0,IF(N156=N152,0,IF(N156=N151,0,1)))))</f>
        <v>0</v>
      </c>
      <c r="AH156" s="60" t="s">
        <v>232</v>
      </c>
      <c r="AI156" s="60" t="str">
        <f t="shared" si="10"/>
        <v>??</v>
      </c>
      <c r="AJ156" s="60">
        <f>IF(O156=O155,0,IF(O156=O154,0,IF(O156=O153,0,IF(O156=O152,0,IF(O156=O151,0,1)))))</f>
        <v>0</v>
      </c>
      <c r="AK156" s="518">
        <f t="shared" si="14"/>
        <v>0</v>
      </c>
    </row>
    <row r="157" spans="1:37" ht="14.1" customHeight="1" thickTop="1" thickBot="1">
      <c r="A157" s="2457"/>
      <c r="B157" s="2459"/>
      <c r="C157" s="2462"/>
      <c r="D157" s="2465"/>
      <c r="E157" s="2468"/>
      <c r="F157" s="2471"/>
      <c r="G157" s="2474"/>
      <c r="H157" s="2492"/>
      <c r="I157" s="2471"/>
      <c r="J157" s="2471"/>
      <c r="K157" s="277"/>
      <c r="L157" s="99"/>
      <c r="M157" s="1471"/>
      <c r="N157" s="1840"/>
      <c r="O157" s="90"/>
      <c r="P157" s="99"/>
      <c r="Q157" s="99"/>
      <c r="R157" s="12"/>
      <c r="S157" s="12"/>
      <c r="T157" s="12"/>
      <c r="U157" s="12"/>
      <c r="V157" s="12"/>
      <c r="W157" s="1622"/>
      <c r="X157" s="1622"/>
      <c r="Y157" s="12"/>
      <c r="Z157" s="99"/>
      <c r="AA157" s="2479"/>
      <c r="AB157" s="2479"/>
      <c r="AC157" s="2494" t="str">
        <f t="shared" ref="AC157" si="26">IF(AC151&gt;9,"błąd","")</f>
        <v/>
      </c>
      <c r="AD157" s="2486"/>
      <c r="AE157" s="2488"/>
      <c r="AF157" s="2490"/>
      <c r="AG157" s="60">
        <f>IF(N157=N156,0,IF(N157=N155,0,IF(N157=N154,0,IF(N157=N153,0,IF(N157=N152,0,IF(N157=N151,0,1))))))</f>
        <v>0</v>
      </c>
      <c r="AH157" s="60" t="s">
        <v>232</v>
      </c>
      <c r="AI157" s="60" t="str">
        <f t="shared" si="10"/>
        <v>??</v>
      </c>
      <c r="AJ157" s="60">
        <f>IF(O157=O156,0,IF(O157=O155,0,IF(O157=O154,0,IF(O157=O153,0,IF(O157=O152,0,IF(O157=O151,0,1))))))</f>
        <v>0</v>
      </c>
      <c r="AK157" s="518">
        <f t="shared" si="14"/>
        <v>0</v>
      </c>
    </row>
    <row r="158" spans="1:37" ht="14.1" customHeight="1" thickTop="1" thickBot="1">
      <c r="A158" s="2457"/>
      <c r="B158" s="2459"/>
      <c r="C158" s="2462"/>
      <c r="D158" s="2465"/>
      <c r="E158" s="2468"/>
      <c r="F158" s="2471"/>
      <c r="G158" s="2474"/>
      <c r="H158" s="2492"/>
      <c r="I158" s="2471"/>
      <c r="J158" s="2471"/>
      <c r="K158" s="277"/>
      <c r="L158" s="99"/>
      <c r="M158" s="1471"/>
      <c r="N158" s="1840"/>
      <c r="O158" s="90"/>
      <c r="P158" s="99"/>
      <c r="Q158" s="99"/>
      <c r="R158" s="12"/>
      <c r="S158" s="12"/>
      <c r="T158" s="12"/>
      <c r="U158" s="12"/>
      <c r="V158" s="12"/>
      <c r="W158" s="1622"/>
      <c r="X158" s="1622"/>
      <c r="Y158" s="12"/>
      <c r="Z158" s="99"/>
      <c r="AA158" s="2479"/>
      <c r="AB158" s="2479"/>
      <c r="AC158" s="2494"/>
      <c r="AD158" s="2486"/>
      <c r="AE158" s="2488"/>
      <c r="AF158" s="2490"/>
      <c r="AG158" s="60">
        <f>IF(N158=N157,0,IF(N158=N156,0,IF(N158=N155,0,IF(N158=N154,0,IF(N158=N153,0,IF(N158=N152,0,IF(N158=N151,0,1)))))))</f>
        <v>0</v>
      </c>
      <c r="AH158" s="60" t="s">
        <v>232</v>
      </c>
      <c r="AI158" s="60" t="str">
        <f t="shared" si="10"/>
        <v>??</v>
      </c>
      <c r="AJ158" s="60">
        <f>IF(O158=O157,0,IF(O158=O156,0,IF(O158=O155,0,IF(O158=O154,0,IF(O158=O153,0,IF(O158=O152,0,IF(O158=O151,0,1)))))))</f>
        <v>0</v>
      </c>
      <c r="AK158" s="518">
        <f t="shared" si="14"/>
        <v>0</v>
      </c>
    </row>
    <row r="159" spans="1:37" ht="14.1" customHeight="1" thickTop="1" thickBot="1">
      <c r="A159" s="2457"/>
      <c r="B159" s="2459"/>
      <c r="C159" s="2462"/>
      <c r="D159" s="2465"/>
      <c r="E159" s="2468"/>
      <c r="F159" s="2471"/>
      <c r="G159" s="2474"/>
      <c r="H159" s="2492"/>
      <c r="I159" s="2471"/>
      <c r="J159" s="2471"/>
      <c r="K159" s="277"/>
      <c r="L159" s="99"/>
      <c r="M159" s="1471"/>
      <c r="N159" s="1840"/>
      <c r="O159" s="90"/>
      <c r="P159" s="99"/>
      <c r="Q159" s="99"/>
      <c r="R159" s="12"/>
      <c r="S159" s="12"/>
      <c r="T159" s="12"/>
      <c r="U159" s="12"/>
      <c r="V159" s="12"/>
      <c r="W159" s="1622"/>
      <c r="X159" s="1622"/>
      <c r="Y159" s="12"/>
      <c r="Z159" s="99"/>
      <c r="AA159" s="2479"/>
      <c r="AB159" s="2479"/>
      <c r="AC159" s="2494"/>
      <c r="AD159" s="2486"/>
      <c r="AE159" s="2488"/>
      <c r="AF159" s="2490"/>
      <c r="AG159" s="60">
        <f>IF(N159=N158,0,IF(N159=N157,0,IF(N159=N156,0,IF(N159=N155,0,IF(N159=N154,0,IF(N159=N153,0,IF(N159=N152,0,IF(N159=N151,0,1))))))))</f>
        <v>0</v>
      </c>
      <c r="AH159" s="60" t="s">
        <v>232</v>
      </c>
      <c r="AI159" s="60" t="str">
        <f t="shared" si="10"/>
        <v>??</v>
      </c>
      <c r="AJ159" s="60">
        <f>IF(O159=O158,0,IF(O159=O157,0,IF(O159=O156,0,IF(O159=O155,0,IF(O159=O154,0,IF(O159=O153,0,IF(O159=O152,0,IF(O159=O151,0,1))))))))</f>
        <v>0</v>
      </c>
      <c r="AK159" s="518">
        <f t="shared" si="14"/>
        <v>0</v>
      </c>
    </row>
    <row r="160" spans="1:37" ht="14.1" customHeight="1" thickTop="1" thickBot="1">
      <c r="A160" s="2457"/>
      <c r="B160" s="2460"/>
      <c r="C160" s="2463"/>
      <c r="D160" s="2466"/>
      <c r="E160" s="2469"/>
      <c r="F160" s="2472"/>
      <c r="G160" s="2475"/>
      <c r="H160" s="2493"/>
      <c r="I160" s="2472"/>
      <c r="J160" s="2472"/>
      <c r="K160" s="274"/>
      <c r="L160" s="97"/>
      <c r="M160" s="97"/>
      <c r="N160" s="1840"/>
      <c r="O160" s="94"/>
      <c r="P160" s="97"/>
      <c r="Q160" s="97"/>
      <c r="R160" s="13"/>
      <c r="S160" s="13"/>
      <c r="T160" s="13"/>
      <c r="U160" s="13"/>
      <c r="V160" s="13"/>
      <c r="W160" s="13"/>
      <c r="X160" s="13"/>
      <c r="Y160" s="13"/>
      <c r="Z160" s="97"/>
      <c r="AA160" s="2480"/>
      <c r="AB160" s="2480"/>
      <c r="AC160" s="2495"/>
      <c r="AD160" s="2486"/>
      <c r="AE160" s="2489"/>
      <c r="AF160" s="2490"/>
      <c r="AG160" s="60">
        <f>IF(N160=N159,0,IF(N160=N158,0,IF(N160=N157,0,IF(N160=N156,0,IF(N160=N155,0,IF(N160=N154,0,IF(N160=N153,0,IF(N160=N152,0,IF(N160=N151,0,1)))))))))</f>
        <v>0</v>
      </c>
      <c r="AH160" s="60" t="s">
        <v>232</v>
      </c>
      <c r="AI160" s="60" t="str">
        <f t="shared" si="10"/>
        <v>??</v>
      </c>
      <c r="AJ160" s="60">
        <f>IF(O160=O159,0,IF(O160=O158,0,IF(O160=O157,0,IF(O160=O156,0,IF(O160=O155,0,IF(O160=O154,0,IF(O160=O153,0,IF(O160=O152,0,IF(O160=O151,0,1)))))))))</f>
        <v>0</v>
      </c>
      <c r="AK160" s="518">
        <f t="shared" si="14"/>
        <v>0</v>
      </c>
    </row>
    <row r="161" spans="1:37" ht="14.1" customHeight="1" thickTop="1" thickBot="1">
      <c r="A161" s="2457"/>
      <c r="B161" s="2458"/>
      <c r="C161" s="2461"/>
      <c r="D161" s="2464"/>
      <c r="E161" s="2467"/>
      <c r="F161" s="2470"/>
      <c r="G161" s="2473"/>
      <c r="H161" s="2476" t="s">
        <v>852</v>
      </c>
      <c r="I161" s="2470"/>
      <c r="J161" s="2470"/>
      <c r="K161" s="275"/>
      <c r="L161" s="98"/>
      <c r="M161" s="98"/>
      <c r="N161" s="1841"/>
      <c r="O161" s="80"/>
      <c r="P161" s="98"/>
      <c r="Q161" s="98"/>
      <c r="R161" s="14"/>
      <c r="S161" s="14"/>
      <c r="T161" s="14"/>
      <c r="U161" s="14"/>
      <c r="V161" s="14"/>
      <c r="W161" s="14"/>
      <c r="X161" s="14"/>
      <c r="Y161" s="14"/>
      <c r="Z161" s="98"/>
      <c r="AA161" s="2478">
        <f>SUM(R161:Z170)</f>
        <v>0</v>
      </c>
      <c r="AB161" s="2478">
        <f>IF(AA161&gt;0,18,0)</f>
        <v>0</v>
      </c>
      <c r="AC161" s="2484">
        <f t="shared" ref="AC161" si="27">IF((AA161-AB161)&gt;=0,AA161-AB161,0)</f>
        <v>0</v>
      </c>
      <c r="AD161" s="2486">
        <f>IF(AA161&lt;AB161,AA161,AB161)/IF(AB161=0,1,AB161)</f>
        <v>0</v>
      </c>
      <c r="AE161" s="2487" t="str">
        <f>IF(AD161=1,"pe",IF(AD161&gt;0,"ne",""))</f>
        <v/>
      </c>
      <c r="AF161" s="2490"/>
      <c r="AG161" s="60">
        <v>1</v>
      </c>
      <c r="AH161" s="60" t="s">
        <v>232</v>
      </c>
      <c r="AI161" s="60" t="str">
        <f t="shared" si="10"/>
        <v>??</v>
      </c>
      <c r="AJ161" s="60">
        <v>1</v>
      </c>
      <c r="AK161" s="518">
        <f>C161</f>
        <v>0</v>
      </c>
    </row>
    <row r="162" spans="1:37" ht="14.1" customHeight="1" thickTop="1" thickBot="1">
      <c r="A162" s="2457"/>
      <c r="B162" s="2459"/>
      <c r="C162" s="2462"/>
      <c r="D162" s="2465"/>
      <c r="E162" s="2468"/>
      <c r="F162" s="2471"/>
      <c r="G162" s="2474"/>
      <c r="H162" s="2477"/>
      <c r="I162" s="2471"/>
      <c r="J162" s="2471"/>
      <c r="K162" s="273"/>
      <c r="L162" s="99"/>
      <c r="M162" s="1471"/>
      <c r="N162" s="1840"/>
      <c r="O162" s="90"/>
      <c r="P162" s="99"/>
      <c r="Q162" s="99"/>
      <c r="R162" s="12"/>
      <c r="S162" s="12"/>
      <c r="T162" s="12"/>
      <c r="U162" s="12"/>
      <c r="V162" s="12"/>
      <c r="W162" s="1622"/>
      <c r="X162" s="1622"/>
      <c r="Y162" s="12"/>
      <c r="Z162" s="99"/>
      <c r="AA162" s="2479"/>
      <c r="AB162" s="2479"/>
      <c r="AC162" s="2485"/>
      <c r="AD162" s="2486"/>
      <c r="AE162" s="2488"/>
      <c r="AF162" s="2490"/>
      <c r="AG162" s="60">
        <f>IF(N162=N161,0,1)</f>
        <v>0</v>
      </c>
      <c r="AH162" s="60" t="s">
        <v>232</v>
      </c>
      <c r="AI162" s="60" t="str">
        <f t="shared" si="10"/>
        <v>??</v>
      </c>
      <c r="AJ162" s="60">
        <f>IF(O162=O161,0,1)</f>
        <v>0</v>
      </c>
      <c r="AK162" s="518">
        <f t="shared" ref="AK162:AK190" si="28">AK161</f>
        <v>0</v>
      </c>
    </row>
    <row r="163" spans="1:37" ht="14.1" customHeight="1" thickTop="1" thickBot="1">
      <c r="A163" s="2457"/>
      <c r="B163" s="2459"/>
      <c r="C163" s="2462"/>
      <c r="D163" s="2465"/>
      <c r="E163" s="2468"/>
      <c r="F163" s="2471"/>
      <c r="G163" s="2474"/>
      <c r="H163" s="2491"/>
      <c r="I163" s="2471"/>
      <c r="J163" s="2471"/>
      <c r="K163" s="273"/>
      <c r="L163" s="99"/>
      <c r="M163" s="1471"/>
      <c r="N163" s="1840"/>
      <c r="O163" s="90"/>
      <c r="P163" s="99"/>
      <c r="Q163" s="99"/>
      <c r="R163" s="12"/>
      <c r="S163" s="12"/>
      <c r="T163" s="12"/>
      <c r="U163" s="12"/>
      <c r="V163" s="12"/>
      <c r="W163" s="1622"/>
      <c r="X163" s="1622"/>
      <c r="Y163" s="12"/>
      <c r="Z163" s="99"/>
      <c r="AA163" s="2479"/>
      <c r="AB163" s="2479"/>
      <c r="AC163" s="2485"/>
      <c r="AD163" s="2486"/>
      <c r="AE163" s="2488"/>
      <c r="AF163" s="2490"/>
      <c r="AG163" s="60">
        <f>IF(N163=N162,0,IF(N163=N161,0,1))</f>
        <v>0</v>
      </c>
      <c r="AH163" s="60" t="s">
        <v>232</v>
      </c>
      <c r="AI163" s="60" t="str">
        <f t="shared" si="10"/>
        <v>??</v>
      </c>
      <c r="AJ163" s="60">
        <f>IF(O163=O162,0,IF(O163=O161,0,1))</f>
        <v>0</v>
      </c>
      <c r="AK163" s="518">
        <f t="shared" si="28"/>
        <v>0</v>
      </c>
    </row>
    <row r="164" spans="1:37" ht="14.1" customHeight="1" thickTop="1" thickBot="1">
      <c r="A164" s="2457"/>
      <c r="B164" s="2459"/>
      <c r="C164" s="2462"/>
      <c r="D164" s="2465"/>
      <c r="E164" s="2468"/>
      <c r="F164" s="2471"/>
      <c r="G164" s="2474"/>
      <c r="H164" s="2492"/>
      <c r="I164" s="2471"/>
      <c r="J164" s="2471"/>
      <c r="K164" s="273"/>
      <c r="L164" s="99"/>
      <c r="M164" s="1471"/>
      <c r="N164" s="1840"/>
      <c r="O164" s="90"/>
      <c r="P164" s="99"/>
      <c r="Q164" s="99"/>
      <c r="R164" s="12"/>
      <c r="S164" s="12"/>
      <c r="T164" s="12"/>
      <c r="U164" s="12"/>
      <c r="V164" s="12"/>
      <c r="W164" s="1622"/>
      <c r="X164" s="1622"/>
      <c r="Y164" s="12"/>
      <c r="Z164" s="99"/>
      <c r="AA164" s="2479"/>
      <c r="AB164" s="2479"/>
      <c r="AC164" s="2485"/>
      <c r="AD164" s="2486"/>
      <c r="AE164" s="2488"/>
      <c r="AF164" s="2490"/>
      <c r="AG164" s="60">
        <f>IF(N164=N163,0,IF(N164=N162,0,IF(N164=N161,0,1)))</f>
        <v>0</v>
      </c>
      <c r="AH164" s="60" t="s">
        <v>232</v>
      </c>
      <c r="AI164" s="60" t="str">
        <f t="shared" si="10"/>
        <v>??</v>
      </c>
      <c r="AJ164" s="60">
        <f>IF(O164=O163,0,IF(O164=O162,0,IF(O164=O161,0,1)))</f>
        <v>0</v>
      </c>
      <c r="AK164" s="518">
        <f t="shared" si="28"/>
        <v>0</v>
      </c>
    </row>
    <row r="165" spans="1:37" ht="14.1" customHeight="1" thickTop="1" thickBot="1">
      <c r="A165" s="2457"/>
      <c r="B165" s="2459"/>
      <c r="C165" s="2462"/>
      <c r="D165" s="2465"/>
      <c r="E165" s="2468"/>
      <c r="F165" s="2471"/>
      <c r="G165" s="2474"/>
      <c r="H165" s="2492"/>
      <c r="I165" s="2471"/>
      <c r="J165" s="2471"/>
      <c r="K165" s="277"/>
      <c r="L165" s="99"/>
      <c r="M165" s="1471"/>
      <c r="N165" s="1840"/>
      <c r="O165" s="90"/>
      <c r="P165" s="99"/>
      <c r="Q165" s="99"/>
      <c r="R165" s="12"/>
      <c r="S165" s="12"/>
      <c r="T165" s="12"/>
      <c r="U165" s="12"/>
      <c r="V165" s="12"/>
      <c r="W165" s="1622"/>
      <c r="X165" s="1622"/>
      <c r="Y165" s="12"/>
      <c r="Z165" s="99"/>
      <c r="AA165" s="2479"/>
      <c r="AB165" s="2479"/>
      <c r="AC165" s="2485"/>
      <c r="AD165" s="2486"/>
      <c r="AE165" s="2488"/>
      <c r="AF165" s="2490"/>
      <c r="AG165" s="60">
        <f>IF(N165=N164,0,IF(N165=N163,0,IF(N165=N162,0,IF(N165=N161,0,1))))</f>
        <v>0</v>
      </c>
      <c r="AH165" s="60" t="s">
        <v>232</v>
      </c>
      <c r="AI165" s="60" t="str">
        <f t="shared" si="10"/>
        <v>??</v>
      </c>
      <c r="AJ165" s="60">
        <f>IF(O165=O164,0,IF(O165=O163,0,IF(O165=O162,0,IF(O165=O161,0,1))))</f>
        <v>0</v>
      </c>
      <c r="AK165" s="518">
        <f t="shared" si="28"/>
        <v>0</v>
      </c>
    </row>
    <row r="166" spans="1:37" ht="14.1" customHeight="1" thickTop="1" thickBot="1">
      <c r="A166" s="2457"/>
      <c r="B166" s="2459"/>
      <c r="C166" s="2462"/>
      <c r="D166" s="2465"/>
      <c r="E166" s="2468"/>
      <c r="F166" s="2471"/>
      <c r="G166" s="2474"/>
      <c r="H166" s="2492"/>
      <c r="I166" s="2471"/>
      <c r="J166" s="2471"/>
      <c r="K166" s="277"/>
      <c r="L166" s="99"/>
      <c r="M166" s="1471"/>
      <c r="N166" s="1840"/>
      <c r="O166" s="90"/>
      <c r="P166" s="99"/>
      <c r="Q166" s="99"/>
      <c r="R166" s="12"/>
      <c r="S166" s="12"/>
      <c r="T166" s="12"/>
      <c r="U166" s="12"/>
      <c r="V166" s="12"/>
      <c r="W166" s="1622"/>
      <c r="X166" s="1622"/>
      <c r="Y166" s="12"/>
      <c r="Z166" s="99"/>
      <c r="AA166" s="2479"/>
      <c r="AB166" s="2479"/>
      <c r="AC166" s="2485"/>
      <c r="AD166" s="2486"/>
      <c r="AE166" s="2488"/>
      <c r="AF166" s="2490"/>
      <c r="AG166" s="60">
        <f>IF(N166=N165,0,IF(N166=N164,0,IF(N166=N163,0,IF(N166=N162,0,IF(N166=N161,0,1)))))</f>
        <v>0</v>
      </c>
      <c r="AH166" s="60" t="s">
        <v>232</v>
      </c>
      <c r="AI166" s="60" t="str">
        <f t="shared" si="10"/>
        <v>??</v>
      </c>
      <c r="AJ166" s="60">
        <f>IF(O166=O165,0,IF(O166=O164,0,IF(O166=O163,0,IF(O166=O162,0,IF(O166=O161,0,1)))))</f>
        <v>0</v>
      </c>
      <c r="AK166" s="518">
        <f t="shared" si="28"/>
        <v>0</v>
      </c>
    </row>
    <row r="167" spans="1:37" ht="14.1" customHeight="1" thickTop="1" thickBot="1">
      <c r="A167" s="2457"/>
      <c r="B167" s="2459"/>
      <c r="C167" s="2462"/>
      <c r="D167" s="2465"/>
      <c r="E167" s="2468"/>
      <c r="F167" s="2471"/>
      <c r="G167" s="2474"/>
      <c r="H167" s="2492"/>
      <c r="I167" s="2471"/>
      <c r="J167" s="2471"/>
      <c r="K167" s="277"/>
      <c r="L167" s="99"/>
      <c r="M167" s="1471"/>
      <c r="N167" s="1840"/>
      <c r="O167" s="90"/>
      <c r="P167" s="99"/>
      <c r="Q167" s="99"/>
      <c r="R167" s="12"/>
      <c r="S167" s="12"/>
      <c r="T167" s="12"/>
      <c r="U167" s="12"/>
      <c r="V167" s="12"/>
      <c r="W167" s="1622"/>
      <c r="X167" s="1622"/>
      <c r="Y167" s="12"/>
      <c r="Z167" s="99"/>
      <c r="AA167" s="2479"/>
      <c r="AB167" s="2479"/>
      <c r="AC167" s="2494" t="str">
        <f t="shared" ref="AC167" si="29">IF(AC161&gt;9,"błąd","")</f>
        <v/>
      </c>
      <c r="AD167" s="2486"/>
      <c r="AE167" s="2488"/>
      <c r="AF167" s="2490"/>
      <c r="AG167" s="60">
        <f>IF(N167=N166,0,IF(N167=N165,0,IF(N167=N164,0,IF(N167=N163,0,IF(N167=N162,0,IF(N167=N161,0,1))))))</f>
        <v>0</v>
      </c>
      <c r="AH167" s="60" t="s">
        <v>232</v>
      </c>
      <c r="AI167" s="60" t="str">
        <f t="shared" si="10"/>
        <v>??</v>
      </c>
      <c r="AJ167" s="60">
        <f>IF(O167=O166,0,IF(O167=O165,0,IF(O167=O164,0,IF(O167=O163,0,IF(O167=O162,0,IF(O167=O161,0,1))))))</f>
        <v>0</v>
      </c>
      <c r="AK167" s="518">
        <f t="shared" si="28"/>
        <v>0</v>
      </c>
    </row>
    <row r="168" spans="1:37" ht="14.1" customHeight="1" thickTop="1" thickBot="1">
      <c r="A168" s="2457"/>
      <c r="B168" s="2459"/>
      <c r="C168" s="2462"/>
      <c r="D168" s="2465"/>
      <c r="E168" s="2468"/>
      <c r="F168" s="2471"/>
      <c r="G168" s="2474"/>
      <c r="H168" s="2492"/>
      <c r="I168" s="2471"/>
      <c r="J168" s="2471"/>
      <c r="K168" s="277"/>
      <c r="L168" s="99"/>
      <c r="M168" s="1471"/>
      <c r="N168" s="1840"/>
      <c r="O168" s="90"/>
      <c r="P168" s="99"/>
      <c r="Q168" s="99"/>
      <c r="R168" s="12"/>
      <c r="S168" s="12"/>
      <c r="T168" s="12"/>
      <c r="U168" s="12"/>
      <c r="V168" s="12"/>
      <c r="W168" s="1622"/>
      <c r="X168" s="1622"/>
      <c r="Y168" s="12"/>
      <c r="Z168" s="99"/>
      <c r="AA168" s="2479"/>
      <c r="AB168" s="2479"/>
      <c r="AC168" s="2494"/>
      <c r="AD168" s="2486"/>
      <c r="AE168" s="2488"/>
      <c r="AF168" s="2490"/>
      <c r="AG168" s="60">
        <f>IF(N168=N167,0,IF(N168=N166,0,IF(N168=N165,0,IF(N168=N164,0,IF(N168=N163,0,IF(N168=N162,0,IF(N168=N161,0,1)))))))</f>
        <v>0</v>
      </c>
      <c r="AH168" s="60" t="s">
        <v>232</v>
      </c>
      <c r="AI168" s="60" t="str">
        <f t="shared" si="10"/>
        <v>??</v>
      </c>
      <c r="AJ168" s="60">
        <f>IF(O168=O167,0,IF(O168=O166,0,IF(O168=O165,0,IF(O168=O164,0,IF(O168=O163,0,IF(O168=O162,0,IF(O168=O161,0,1)))))))</f>
        <v>0</v>
      </c>
      <c r="AK168" s="518">
        <f t="shared" si="28"/>
        <v>0</v>
      </c>
    </row>
    <row r="169" spans="1:37" ht="14.1" customHeight="1" thickTop="1" thickBot="1">
      <c r="A169" s="2457"/>
      <c r="B169" s="2459"/>
      <c r="C169" s="2462"/>
      <c r="D169" s="2465"/>
      <c r="E169" s="2468"/>
      <c r="F169" s="2471"/>
      <c r="G169" s="2474"/>
      <c r="H169" s="2492"/>
      <c r="I169" s="2471"/>
      <c r="J169" s="2471"/>
      <c r="K169" s="277"/>
      <c r="L169" s="99"/>
      <c r="M169" s="1471"/>
      <c r="N169" s="1840"/>
      <c r="O169" s="90"/>
      <c r="P169" s="99"/>
      <c r="Q169" s="99"/>
      <c r="R169" s="12"/>
      <c r="S169" s="12"/>
      <c r="T169" s="12"/>
      <c r="U169" s="12"/>
      <c r="V169" s="12"/>
      <c r="W169" s="1622"/>
      <c r="X169" s="1622"/>
      <c r="Y169" s="12"/>
      <c r="Z169" s="99"/>
      <c r="AA169" s="2479"/>
      <c r="AB169" s="2479"/>
      <c r="AC169" s="2494"/>
      <c r="AD169" s="2486"/>
      <c r="AE169" s="2488"/>
      <c r="AF169" s="2490"/>
      <c r="AG169" s="60">
        <f>IF(N169=N168,0,IF(N169=N167,0,IF(N169=N166,0,IF(N169=N165,0,IF(N169=N164,0,IF(N169=N163,0,IF(N169=N162,0,IF(N169=N161,0,1))))))))</f>
        <v>0</v>
      </c>
      <c r="AH169" s="60" t="s">
        <v>232</v>
      </c>
      <c r="AI169" s="60" t="str">
        <f t="shared" si="10"/>
        <v>??</v>
      </c>
      <c r="AJ169" s="60">
        <f>IF(O169=O168,0,IF(O169=O167,0,IF(O169=O166,0,IF(O169=O165,0,IF(O169=O164,0,IF(O169=O163,0,IF(O169=O162,0,IF(O169=O161,0,1))))))))</f>
        <v>0</v>
      </c>
      <c r="AK169" s="518">
        <f t="shared" si="28"/>
        <v>0</v>
      </c>
    </row>
    <row r="170" spans="1:37" ht="14.1" customHeight="1" thickTop="1" thickBot="1">
      <c r="A170" s="2457"/>
      <c r="B170" s="2460"/>
      <c r="C170" s="2463"/>
      <c r="D170" s="2466"/>
      <c r="E170" s="2469"/>
      <c r="F170" s="2472"/>
      <c r="G170" s="2475"/>
      <c r="H170" s="2493"/>
      <c r="I170" s="2472"/>
      <c r="J170" s="2472"/>
      <c r="K170" s="274"/>
      <c r="L170" s="97"/>
      <c r="M170" s="97"/>
      <c r="N170" s="1840"/>
      <c r="O170" s="94"/>
      <c r="P170" s="97"/>
      <c r="Q170" s="97"/>
      <c r="R170" s="13"/>
      <c r="S170" s="13"/>
      <c r="T170" s="13"/>
      <c r="U170" s="13"/>
      <c r="V170" s="13"/>
      <c r="W170" s="13"/>
      <c r="X170" s="13"/>
      <c r="Y170" s="13"/>
      <c r="Z170" s="97"/>
      <c r="AA170" s="2480"/>
      <c r="AB170" s="2480"/>
      <c r="AC170" s="2495"/>
      <c r="AD170" s="2486"/>
      <c r="AE170" s="2489"/>
      <c r="AF170" s="2490"/>
      <c r="AG170" s="60">
        <f>IF(N170=N169,0,IF(N170=N168,0,IF(N170=N167,0,IF(N170=N166,0,IF(N170=N165,0,IF(N170=N164,0,IF(N170=N163,0,IF(N170=N162,0,IF(N170=N161,0,1)))))))))</f>
        <v>0</v>
      </c>
      <c r="AH170" s="60" t="s">
        <v>232</v>
      </c>
      <c r="AI170" s="60" t="str">
        <f t="shared" si="10"/>
        <v>??</v>
      </c>
      <c r="AJ170" s="60">
        <f>IF(O170=O169,0,IF(O170=O168,0,IF(O170=O167,0,IF(O170=O166,0,IF(O170=O165,0,IF(O170=O164,0,IF(O170=O163,0,IF(O170=O162,0,IF(O170=O161,0,1)))))))))</f>
        <v>0</v>
      </c>
      <c r="AK170" s="518">
        <f t="shared" si="28"/>
        <v>0</v>
      </c>
    </row>
    <row r="171" spans="1:37" ht="14.1" customHeight="1" thickTop="1" thickBot="1">
      <c r="A171" s="2457"/>
      <c r="B171" s="2458"/>
      <c r="C171" s="2461"/>
      <c r="D171" s="2464"/>
      <c r="E171" s="2467"/>
      <c r="F171" s="2470"/>
      <c r="G171" s="2473"/>
      <c r="H171" s="2476" t="s">
        <v>852</v>
      </c>
      <c r="I171" s="2470"/>
      <c r="J171" s="2470"/>
      <c r="K171" s="275"/>
      <c r="L171" s="98"/>
      <c r="M171" s="98"/>
      <c r="N171" s="1841"/>
      <c r="O171" s="80"/>
      <c r="P171" s="98"/>
      <c r="Q171" s="98"/>
      <c r="R171" s="14"/>
      <c r="S171" s="14"/>
      <c r="T171" s="14"/>
      <c r="U171" s="14"/>
      <c r="V171" s="14"/>
      <c r="W171" s="14"/>
      <c r="X171" s="14"/>
      <c r="Y171" s="14"/>
      <c r="Z171" s="98"/>
      <c r="AA171" s="2478">
        <f>SUM(R171:Z180)</f>
        <v>0</v>
      </c>
      <c r="AB171" s="2478">
        <f>IF(AA171&gt;0,18,0)</f>
        <v>0</v>
      </c>
      <c r="AC171" s="2484">
        <f t="shared" ref="AC171" si="30">IF((AA171-AB171)&gt;=0,AA171-AB171,0)</f>
        <v>0</v>
      </c>
      <c r="AD171" s="2486">
        <f>IF(AA171&lt;AB171,AA171,AB171)/IF(AB171=0,1,AB171)</f>
        <v>0</v>
      </c>
      <c r="AE171" s="2487" t="str">
        <f>IF(AD171=1,"pe",IF(AD171&gt;0,"ne",""))</f>
        <v/>
      </c>
      <c r="AF171" s="2490"/>
      <c r="AG171" s="60">
        <v>1</v>
      </c>
      <c r="AH171" s="60" t="s">
        <v>232</v>
      </c>
      <c r="AI171" s="60" t="str">
        <f t="shared" si="10"/>
        <v>??</v>
      </c>
      <c r="AJ171" s="60">
        <v>1</v>
      </c>
      <c r="AK171" s="518">
        <f>C171</f>
        <v>0</v>
      </c>
    </row>
    <row r="172" spans="1:37" ht="14.1" customHeight="1" thickTop="1" thickBot="1">
      <c r="A172" s="2457"/>
      <c r="B172" s="2459"/>
      <c r="C172" s="2462"/>
      <c r="D172" s="2465"/>
      <c r="E172" s="2468"/>
      <c r="F172" s="2471"/>
      <c r="G172" s="2474"/>
      <c r="H172" s="2477"/>
      <c r="I172" s="2471"/>
      <c r="J172" s="2471"/>
      <c r="K172" s="273"/>
      <c r="L172" s="99"/>
      <c r="M172" s="1471"/>
      <c r="N172" s="1840"/>
      <c r="O172" s="90"/>
      <c r="P172" s="99"/>
      <c r="Q172" s="99"/>
      <c r="R172" s="12"/>
      <c r="S172" s="12"/>
      <c r="T172" s="12"/>
      <c r="U172" s="12"/>
      <c r="V172" s="12"/>
      <c r="W172" s="1622"/>
      <c r="X172" s="1622"/>
      <c r="Y172" s="12"/>
      <c r="Z172" s="99"/>
      <c r="AA172" s="2479"/>
      <c r="AB172" s="2479"/>
      <c r="AC172" s="2485"/>
      <c r="AD172" s="2486"/>
      <c r="AE172" s="2488"/>
      <c r="AF172" s="2490"/>
      <c r="AG172" s="60">
        <f>IF(N172=N171,0,1)</f>
        <v>0</v>
      </c>
      <c r="AH172" s="60" t="s">
        <v>232</v>
      </c>
      <c r="AI172" s="60" t="str">
        <f t="shared" si="10"/>
        <v>??</v>
      </c>
      <c r="AJ172" s="60">
        <f>IF(O172=O171,0,1)</f>
        <v>0</v>
      </c>
      <c r="AK172" s="518">
        <f t="shared" si="28"/>
        <v>0</v>
      </c>
    </row>
    <row r="173" spans="1:37" ht="14.1" customHeight="1" thickTop="1" thickBot="1">
      <c r="A173" s="2457"/>
      <c r="B173" s="2459"/>
      <c r="C173" s="2462"/>
      <c r="D173" s="2465"/>
      <c r="E173" s="2468"/>
      <c r="F173" s="2471"/>
      <c r="G173" s="2474"/>
      <c r="H173" s="2491"/>
      <c r="I173" s="2471"/>
      <c r="J173" s="2471"/>
      <c r="K173" s="273"/>
      <c r="L173" s="99"/>
      <c r="M173" s="1471"/>
      <c r="N173" s="1840"/>
      <c r="O173" s="90"/>
      <c r="P173" s="99"/>
      <c r="Q173" s="99"/>
      <c r="R173" s="12"/>
      <c r="S173" s="12"/>
      <c r="T173" s="12"/>
      <c r="U173" s="12"/>
      <c r="V173" s="12"/>
      <c r="W173" s="1622"/>
      <c r="X173" s="1622"/>
      <c r="Y173" s="12"/>
      <c r="Z173" s="99"/>
      <c r="AA173" s="2479"/>
      <c r="AB173" s="2479"/>
      <c r="AC173" s="2485"/>
      <c r="AD173" s="2486"/>
      <c r="AE173" s="2488"/>
      <c r="AF173" s="2490"/>
      <c r="AG173" s="60">
        <f>IF(N173=N172,0,IF(N173=N171,0,1))</f>
        <v>0</v>
      </c>
      <c r="AH173" s="60" t="s">
        <v>232</v>
      </c>
      <c r="AI173" s="60" t="str">
        <f t="shared" si="10"/>
        <v>??</v>
      </c>
      <c r="AJ173" s="60">
        <f>IF(O173=O172,0,IF(O173=O171,0,1))</f>
        <v>0</v>
      </c>
      <c r="AK173" s="518">
        <f t="shared" si="28"/>
        <v>0</v>
      </c>
    </row>
    <row r="174" spans="1:37" ht="14.1" customHeight="1" thickTop="1" thickBot="1">
      <c r="A174" s="2457"/>
      <c r="B174" s="2459"/>
      <c r="C174" s="2462"/>
      <c r="D174" s="2465"/>
      <c r="E174" s="2468"/>
      <c r="F174" s="2471"/>
      <c r="G174" s="2474"/>
      <c r="H174" s="2492"/>
      <c r="I174" s="2471"/>
      <c r="J174" s="2471"/>
      <c r="K174" s="273"/>
      <c r="L174" s="99"/>
      <c r="M174" s="1471"/>
      <c r="N174" s="1840"/>
      <c r="O174" s="90"/>
      <c r="P174" s="99"/>
      <c r="Q174" s="99"/>
      <c r="R174" s="12"/>
      <c r="S174" s="12"/>
      <c r="T174" s="12"/>
      <c r="U174" s="12"/>
      <c r="V174" s="12"/>
      <c r="W174" s="1622"/>
      <c r="X174" s="1622"/>
      <c r="Y174" s="12"/>
      <c r="Z174" s="99"/>
      <c r="AA174" s="2479"/>
      <c r="AB174" s="2479"/>
      <c r="AC174" s="2485"/>
      <c r="AD174" s="2486"/>
      <c r="AE174" s="2488"/>
      <c r="AF174" s="2490"/>
      <c r="AG174" s="60">
        <f>IF(N174=N173,0,IF(N174=N172,0,IF(N174=N171,0,1)))</f>
        <v>0</v>
      </c>
      <c r="AH174" s="60" t="s">
        <v>232</v>
      </c>
      <c r="AI174" s="60" t="str">
        <f t="shared" si="10"/>
        <v>??</v>
      </c>
      <c r="AJ174" s="60">
        <f>IF(O174=O173,0,IF(O174=O172,0,IF(O174=O171,0,1)))</f>
        <v>0</v>
      </c>
      <c r="AK174" s="518">
        <f t="shared" si="28"/>
        <v>0</v>
      </c>
    </row>
    <row r="175" spans="1:37" ht="14.1" customHeight="1" thickTop="1" thickBot="1">
      <c r="A175" s="2457"/>
      <c r="B175" s="2459"/>
      <c r="C175" s="2462"/>
      <c r="D175" s="2465"/>
      <c r="E175" s="2468"/>
      <c r="F175" s="2471"/>
      <c r="G175" s="2474"/>
      <c r="H175" s="2492"/>
      <c r="I175" s="2471"/>
      <c r="J175" s="2471"/>
      <c r="K175" s="277"/>
      <c r="L175" s="99"/>
      <c r="M175" s="1471"/>
      <c r="N175" s="1840"/>
      <c r="O175" s="90"/>
      <c r="P175" s="99"/>
      <c r="Q175" s="99"/>
      <c r="R175" s="12"/>
      <c r="S175" s="12"/>
      <c r="T175" s="12"/>
      <c r="U175" s="12"/>
      <c r="V175" s="12"/>
      <c r="W175" s="1622"/>
      <c r="X175" s="1622"/>
      <c r="Y175" s="12"/>
      <c r="Z175" s="99"/>
      <c r="AA175" s="2479"/>
      <c r="AB175" s="2479"/>
      <c r="AC175" s="2485"/>
      <c r="AD175" s="2486"/>
      <c r="AE175" s="2488"/>
      <c r="AF175" s="2490"/>
      <c r="AG175" s="60">
        <f>IF(N175=N174,0,IF(N175=N173,0,IF(N175=N172,0,IF(N175=N171,0,1))))</f>
        <v>0</v>
      </c>
      <c r="AH175" s="60" t="s">
        <v>232</v>
      </c>
      <c r="AI175" s="60" t="str">
        <f t="shared" si="10"/>
        <v>??</v>
      </c>
      <c r="AJ175" s="60">
        <f>IF(O175=O174,0,IF(O175=O173,0,IF(O175=O172,0,IF(O175=O171,0,1))))</f>
        <v>0</v>
      </c>
      <c r="AK175" s="518">
        <f t="shared" si="28"/>
        <v>0</v>
      </c>
    </row>
    <row r="176" spans="1:37" ht="14.1" customHeight="1" thickTop="1" thickBot="1">
      <c r="A176" s="2457"/>
      <c r="B176" s="2459"/>
      <c r="C176" s="2462"/>
      <c r="D176" s="2465"/>
      <c r="E176" s="2468"/>
      <c r="F176" s="2471"/>
      <c r="G176" s="2474"/>
      <c r="H176" s="2492"/>
      <c r="I176" s="2471"/>
      <c r="J176" s="2471"/>
      <c r="K176" s="277"/>
      <c r="L176" s="99"/>
      <c r="M176" s="1471"/>
      <c r="N176" s="1840"/>
      <c r="O176" s="90"/>
      <c r="P176" s="99"/>
      <c r="Q176" s="99"/>
      <c r="R176" s="12"/>
      <c r="S176" s="12"/>
      <c r="T176" s="12"/>
      <c r="U176" s="12"/>
      <c r="V176" s="12"/>
      <c r="W176" s="1622"/>
      <c r="X176" s="1622"/>
      <c r="Y176" s="12"/>
      <c r="Z176" s="99"/>
      <c r="AA176" s="2479"/>
      <c r="AB176" s="2479"/>
      <c r="AC176" s="2485"/>
      <c r="AD176" s="2486"/>
      <c r="AE176" s="2488"/>
      <c r="AF176" s="2490"/>
      <c r="AG176" s="60">
        <f>IF(N176=N175,0,IF(N176=N174,0,IF(N176=N173,0,IF(N176=N172,0,IF(N176=N171,0,1)))))</f>
        <v>0</v>
      </c>
      <c r="AH176" s="60" t="s">
        <v>232</v>
      </c>
      <c r="AI176" s="60" t="str">
        <f t="shared" si="10"/>
        <v>??</v>
      </c>
      <c r="AJ176" s="60">
        <f>IF(O176=O175,0,IF(O176=O174,0,IF(O176=O173,0,IF(O176=O172,0,IF(O176=O171,0,1)))))</f>
        <v>0</v>
      </c>
      <c r="AK176" s="518">
        <f t="shared" si="28"/>
        <v>0</v>
      </c>
    </row>
    <row r="177" spans="1:37" ht="14.1" customHeight="1" thickTop="1" thickBot="1">
      <c r="A177" s="2457"/>
      <c r="B177" s="2459"/>
      <c r="C177" s="2462"/>
      <c r="D177" s="2465"/>
      <c r="E177" s="2468"/>
      <c r="F177" s="2471"/>
      <c r="G177" s="2474"/>
      <c r="H177" s="2492"/>
      <c r="I177" s="2471"/>
      <c r="J177" s="2471"/>
      <c r="K177" s="277"/>
      <c r="L177" s="99"/>
      <c r="M177" s="1471"/>
      <c r="N177" s="1840"/>
      <c r="O177" s="90"/>
      <c r="P177" s="99"/>
      <c r="Q177" s="99"/>
      <c r="R177" s="12"/>
      <c r="S177" s="12"/>
      <c r="T177" s="12"/>
      <c r="U177" s="12"/>
      <c r="V177" s="12"/>
      <c r="W177" s="1622"/>
      <c r="X177" s="1622"/>
      <c r="Y177" s="12"/>
      <c r="Z177" s="99"/>
      <c r="AA177" s="2479"/>
      <c r="AB177" s="2479"/>
      <c r="AC177" s="2494" t="str">
        <f t="shared" ref="AC177" si="31">IF(AC171&gt;9,"błąd","")</f>
        <v/>
      </c>
      <c r="AD177" s="2486"/>
      <c r="AE177" s="2488"/>
      <c r="AF177" s="2490"/>
      <c r="AG177" s="60">
        <f>IF(N177=N176,0,IF(N177=N175,0,IF(N177=N174,0,IF(N177=N173,0,IF(N177=N172,0,IF(N177=N171,0,1))))))</f>
        <v>0</v>
      </c>
      <c r="AH177" s="60" t="s">
        <v>232</v>
      </c>
      <c r="AI177" s="60" t="str">
        <f t="shared" si="10"/>
        <v>??</v>
      </c>
      <c r="AJ177" s="60">
        <f>IF(O177=O176,0,IF(O177=O175,0,IF(O177=O174,0,IF(O177=O173,0,IF(O177=O172,0,IF(O177=O171,0,1))))))</f>
        <v>0</v>
      </c>
      <c r="AK177" s="518">
        <f t="shared" si="28"/>
        <v>0</v>
      </c>
    </row>
    <row r="178" spans="1:37" ht="14.1" customHeight="1" thickTop="1" thickBot="1">
      <c r="A178" s="2457"/>
      <c r="B178" s="2459"/>
      <c r="C178" s="2462"/>
      <c r="D178" s="2465"/>
      <c r="E178" s="2468"/>
      <c r="F178" s="2471"/>
      <c r="G178" s="2474"/>
      <c r="H178" s="2492"/>
      <c r="I178" s="2471"/>
      <c r="J178" s="2471"/>
      <c r="K178" s="277"/>
      <c r="L178" s="99"/>
      <c r="M178" s="1471"/>
      <c r="N178" s="1840"/>
      <c r="O178" s="90"/>
      <c r="P178" s="99"/>
      <c r="Q178" s="99"/>
      <c r="R178" s="12"/>
      <c r="S178" s="12"/>
      <c r="T178" s="12"/>
      <c r="U178" s="12"/>
      <c r="V178" s="12"/>
      <c r="W178" s="1622"/>
      <c r="X178" s="1622"/>
      <c r="Y178" s="12"/>
      <c r="Z178" s="99"/>
      <c r="AA178" s="2479"/>
      <c r="AB178" s="2479"/>
      <c r="AC178" s="2494"/>
      <c r="AD178" s="2486"/>
      <c r="AE178" s="2488"/>
      <c r="AF178" s="2490"/>
      <c r="AG178" s="60">
        <f>IF(N178=N177,0,IF(N178=N176,0,IF(N178=N175,0,IF(N178=N174,0,IF(N178=N173,0,IF(N178=N172,0,IF(N178=N171,0,1)))))))</f>
        <v>0</v>
      </c>
      <c r="AH178" s="60" t="s">
        <v>232</v>
      </c>
      <c r="AI178" s="60" t="str">
        <f t="shared" si="10"/>
        <v>??</v>
      </c>
      <c r="AJ178" s="60">
        <f>IF(O178=O177,0,IF(O178=O176,0,IF(O178=O175,0,IF(O178=O174,0,IF(O178=O173,0,IF(O178=O172,0,IF(O178=O171,0,1)))))))</f>
        <v>0</v>
      </c>
      <c r="AK178" s="518">
        <f t="shared" si="28"/>
        <v>0</v>
      </c>
    </row>
    <row r="179" spans="1:37" ht="14.1" customHeight="1" thickTop="1" thickBot="1">
      <c r="A179" s="2457"/>
      <c r="B179" s="2459"/>
      <c r="C179" s="2462"/>
      <c r="D179" s="2465"/>
      <c r="E179" s="2468"/>
      <c r="F179" s="2471"/>
      <c r="G179" s="2474"/>
      <c r="H179" s="2492"/>
      <c r="I179" s="2471"/>
      <c r="J179" s="2471"/>
      <c r="K179" s="277"/>
      <c r="L179" s="99"/>
      <c r="M179" s="1471"/>
      <c r="N179" s="1840"/>
      <c r="O179" s="90"/>
      <c r="P179" s="99"/>
      <c r="Q179" s="99"/>
      <c r="R179" s="12"/>
      <c r="S179" s="12"/>
      <c r="T179" s="12"/>
      <c r="U179" s="12"/>
      <c r="V179" s="12"/>
      <c r="W179" s="1622"/>
      <c r="X179" s="1622"/>
      <c r="Y179" s="12"/>
      <c r="Z179" s="99"/>
      <c r="AA179" s="2479"/>
      <c r="AB179" s="2479"/>
      <c r="AC179" s="2494"/>
      <c r="AD179" s="2486"/>
      <c r="AE179" s="2488"/>
      <c r="AF179" s="2490"/>
      <c r="AG179" s="60">
        <f>IF(N179=N178,0,IF(N179=N177,0,IF(N179=N176,0,IF(N179=N175,0,IF(N179=N174,0,IF(N179=N173,0,IF(N179=N172,0,IF(N179=N171,0,1))))))))</f>
        <v>0</v>
      </c>
      <c r="AH179" s="60" t="s">
        <v>232</v>
      </c>
      <c r="AI179" s="60" t="str">
        <f t="shared" si="10"/>
        <v>??</v>
      </c>
      <c r="AJ179" s="60">
        <f>IF(O179=O178,0,IF(O179=O177,0,IF(O179=O176,0,IF(O179=O175,0,IF(O179=O174,0,IF(O179=O173,0,IF(O179=O172,0,IF(O179=O171,0,1))))))))</f>
        <v>0</v>
      </c>
      <c r="AK179" s="518">
        <f t="shared" si="28"/>
        <v>0</v>
      </c>
    </row>
    <row r="180" spans="1:37" ht="14.1" customHeight="1" thickTop="1" thickBot="1">
      <c r="A180" s="2457"/>
      <c r="B180" s="2460"/>
      <c r="C180" s="2463"/>
      <c r="D180" s="2466"/>
      <c r="E180" s="2469"/>
      <c r="F180" s="2472"/>
      <c r="G180" s="2475"/>
      <c r="H180" s="2493"/>
      <c r="I180" s="2472"/>
      <c r="J180" s="2472"/>
      <c r="K180" s="274"/>
      <c r="L180" s="97"/>
      <c r="M180" s="97"/>
      <c r="N180" s="1840"/>
      <c r="O180" s="94"/>
      <c r="P180" s="97"/>
      <c r="Q180" s="97"/>
      <c r="R180" s="13"/>
      <c r="S180" s="13"/>
      <c r="T180" s="13"/>
      <c r="U180" s="13"/>
      <c r="V180" s="13"/>
      <c r="W180" s="13"/>
      <c r="X180" s="13"/>
      <c r="Y180" s="13"/>
      <c r="Z180" s="97"/>
      <c r="AA180" s="2480"/>
      <c r="AB180" s="2480"/>
      <c r="AC180" s="2495"/>
      <c r="AD180" s="2486"/>
      <c r="AE180" s="2489"/>
      <c r="AF180" s="2490"/>
      <c r="AG180" s="60">
        <f>IF(N180=N179,0,IF(N180=N178,0,IF(N180=N177,0,IF(N180=N176,0,IF(N180=N175,0,IF(N180=N174,0,IF(N180=N173,0,IF(N180=N172,0,IF(N180=N171,0,1)))))))))</f>
        <v>0</v>
      </c>
      <c r="AH180" s="60" t="s">
        <v>232</v>
      </c>
      <c r="AI180" s="60" t="str">
        <f t="shared" si="10"/>
        <v>??</v>
      </c>
      <c r="AJ180" s="60">
        <f>IF(O180=O179,0,IF(O180=O178,0,IF(O180=O177,0,IF(O180=O176,0,IF(O180=O175,0,IF(O180=O174,0,IF(O180=O173,0,IF(O180=O172,0,IF(O180=O171,0,1)))))))))</f>
        <v>0</v>
      </c>
      <c r="AK180" s="518">
        <f t="shared" si="28"/>
        <v>0</v>
      </c>
    </row>
    <row r="181" spans="1:37" ht="14.1" customHeight="1" thickTop="1" thickBot="1">
      <c r="A181" s="2457"/>
      <c r="B181" s="2458"/>
      <c r="C181" s="2461"/>
      <c r="D181" s="2464"/>
      <c r="E181" s="2467"/>
      <c r="F181" s="2470"/>
      <c r="G181" s="2473"/>
      <c r="H181" s="2476" t="s">
        <v>852</v>
      </c>
      <c r="I181" s="2470"/>
      <c r="J181" s="2470"/>
      <c r="K181" s="275"/>
      <c r="L181" s="98"/>
      <c r="M181" s="98"/>
      <c r="N181" s="1841"/>
      <c r="O181" s="80"/>
      <c r="P181" s="98"/>
      <c r="Q181" s="98"/>
      <c r="R181" s="14"/>
      <c r="S181" s="14"/>
      <c r="T181" s="14"/>
      <c r="U181" s="14"/>
      <c r="V181" s="14"/>
      <c r="W181" s="14"/>
      <c r="X181" s="14"/>
      <c r="Y181" s="14"/>
      <c r="Z181" s="98"/>
      <c r="AA181" s="2478">
        <f>SUM(R181:Z190)</f>
        <v>0</v>
      </c>
      <c r="AB181" s="2478">
        <f>IF(AA181&gt;0,18,0)</f>
        <v>0</v>
      </c>
      <c r="AC181" s="2484">
        <f t="shared" ref="AC181" si="32">IF((AA181-AB181)&gt;=0,AA181-AB181,0)</f>
        <v>0</v>
      </c>
      <c r="AD181" s="2486">
        <f>IF(AA181&lt;AB181,AA181,AB181)/IF(AB181=0,1,AB181)</f>
        <v>0</v>
      </c>
      <c r="AE181" s="2487" t="str">
        <f>IF(AD181=1,"pe",IF(AD181&gt;0,"ne",""))</f>
        <v/>
      </c>
      <c r="AF181" s="2490"/>
      <c r="AG181" s="60">
        <v>1</v>
      </c>
      <c r="AH181" s="60" t="s">
        <v>232</v>
      </c>
      <c r="AI181" s="60" t="str">
        <f t="shared" si="10"/>
        <v>??</v>
      </c>
      <c r="AJ181" s="60">
        <v>1</v>
      </c>
      <c r="AK181" s="518">
        <f>C181</f>
        <v>0</v>
      </c>
    </row>
    <row r="182" spans="1:37" ht="14.1" customHeight="1" thickTop="1" thickBot="1">
      <c r="A182" s="2457"/>
      <c r="B182" s="2459"/>
      <c r="C182" s="2462"/>
      <c r="D182" s="2465"/>
      <c r="E182" s="2468"/>
      <c r="F182" s="2471"/>
      <c r="G182" s="2474"/>
      <c r="H182" s="2477"/>
      <c r="I182" s="2471"/>
      <c r="J182" s="2471"/>
      <c r="K182" s="273"/>
      <c r="L182" s="99"/>
      <c r="M182" s="1471"/>
      <c r="N182" s="1840"/>
      <c r="O182" s="90"/>
      <c r="P182" s="99"/>
      <c r="Q182" s="99"/>
      <c r="R182" s="12"/>
      <c r="S182" s="12"/>
      <c r="T182" s="12"/>
      <c r="U182" s="12"/>
      <c r="V182" s="12"/>
      <c r="W182" s="1622"/>
      <c r="X182" s="1622"/>
      <c r="Y182" s="12"/>
      <c r="Z182" s="99"/>
      <c r="AA182" s="2479"/>
      <c r="AB182" s="2479"/>
      <c r="AC182" s="2485"/>
      <c r="AD182" s="2486"/>
      <c r="AE182" s="2488"/>
      <c r="AF182" s="2490"/>
      <c r="AG182" s="60">
        <f>IF(N182=N181,0,1)</f>
        <v>0</v>
      </c>
      <c r="AH182" s="60" t="s">
        <v>232</v>
      </c>
      <c r="AI182" s="60" t="str">
        <f t="shared" si="10"/>
        <v>??</v>
      </c>
      <c r="AJ182" s="60">
        <f>IF(O182=O181,0,1)</f>
        <v>0</v>
      </c>
      <c r="AK182" s="518">
        <f t="shared" si="28"/>
        <v>0</v>
      </c>
    </row>
    <row r="183" spans="1:37" ht="14.1" customHeight="1" thickTop="1" thickBot="1">
      <c r="A183" s="2457"/>
      <c r="B183" s="2459"/>
      <c r="C183" s="2462"/>
      <c r="D183" s="2465"/>
      <c r="E183" s="2468"/>
      <c r="F183" s="2471"/>
      <c r="G183" s="2474"/>
      <c r="H183" s="2491"/>
      <c r="I183" s="2471"/>
      <c r="J183" s="2471"/>
      <c r="K183" s="273"/>
      <c r="L183" s="99"/>
      <c r="M183" s="1471"/>
      <c r="N183" s="1840"/>
      <c r="O183" s="90"/>
      <c r="P183" s="99"/>
      <c r="Q183" s="99"/>
      <c r="R183" s="12"/>
      <c r="S183" s="12"/>
      <c r="T183" s="12"/>
      <c r="U183" s="12"/>
      <c r="V183" s="12"/>
      <c r="W183" s="1622"/>
      <c r="X183" s="1622"/>
      <c r="Y183" s="12"/>
      <c r="Z183" s="99"/>
      <c r="AA183" s="2479"/>
      <c r="AB183" s="2479"/>
      <c r="AC183" s="2485"/>
      <c r="AD183" s="2486"/>
      <c r="AE183" s="2488"/>
      <c r="AF183" s="2490"/>
      <c r="AG183" s="60">
        <f>IF(N183=N182,0,IF(N183=N181,0,1))</f>
        <v>0</v>
      </c>
      <c r="AH183" s="60" t="s">
        <v>232</v>
      </c>
      <c r="AI183" s="60" t="str">
        <f t="shared" si="10"/>
        <v>??</v>
      </c>
      <c r="AJ183" s="60">
        <f>IF(O183=O182,0,IF(O183=O181,0,1))</f>
        <v>0</v>
      </c>
      <c r="AK183" s="518">
        <f t="shared" si="28"/>
        <v>0</v>
      </c>
    </row>
    <row r="184" spans="1:37" ht="14.1" customHeight="1" thickTop="1" thickBot="1">
      <c r="A184" s="2457"/>
      <c r="B184" s="2459"/>
      <c r="C184" s="2462"/>
      <c r="D184" s="2465"/>
      <c r="E184" s="2468"/>
      <c r="F184" s="2471"/>
      <c r="G184" s="2474"/>
      <c r="H184" s="2492"/>
      <c r="I184" s="2471"/>
      <c r="J184" s="2471"/>
      <c r="K184" s="273"/>
      <c r="L184" s="99"/>
      <c r="M184" s="1471"/>
      <c r="N184" s="1840"/>
      <c r="O184" s="90"/>
      <c r="P184" s="99"/>
      <c r="Q184" s="99"/>
      <c r="R184" s="12"/>
      <c r="S184" s="12"/>
      <c r="T184" s="12"/>
      <c r="U184" s="12"/>
      <c r="V184" s="12"/>
      <c r="W184" s="1622"/>
      <c r="X184" s="1622"/>
      <c r="Y184" s="12"/>
      <c r="Z184" s="99"/>
      <c r="AA184" s="2479"/>
      <c r="AB184" s="2479"/>
      <c r="AC184" s="2485"/>
      <c r="AD184" s="2486"/>
      <c r="AE184" s="2488"/>
      <c r="AF184" s="2490"/>
      <c r="AG184" s="60">
        <f>IF(N184=N183,0,IF(N184=N182,0,IF(N184=N181,0,1)))</f>
        <v>0</v>
      </c>
      <c r="AH184" s="60" t="s">
        <v>232</v>
      </c>
      <c r="AI184" s="60" t="str">
        <f t="shared" si="10"/>
        <v>??</v>
      </c>
      <c r="AJ184" s="60">
        <f>IF(O184=O183,0,IF(O184=O182,0,IF(O184=O181,0,1)))</f>
        <v>0</v>
      </c>
      <c r="AK184" s="518">
        <f t="shared" si="28"/>
        <v>0</v>
      </c>
    </row>
    <row r="185" spans="1:37" ht="14.1" customHeight="1" thickTop="1" thickBot="1">
      <c r="A185" s="2457"/>
      <c r="B185" s="2459"/>
      <c r="C185" s="2462"/>
      <c r="D185" s="2465"/>
      <c r="E185" s="2468"/>
      <c r="F185" s="2471"/>
      <c r="G185" s="2474"/>
      <c r="H185" s="2492"/>
      <c r="I185" s="2471"/>
      <c r="J185" s="2471"/>
      <c r="K185" s="277"/>
      <c r="L185" s="99"/>
      <c r="M185" s="1471"/>
      <c r="N185" s="1840"/>
      <c r="O185" s="90"/>
      <c r="P185" s="99"/>
      <c r="Q185" s="99"/>
      <c r="R185" s="12"/>
      <c r="S185" s="12"/>
      <c r="T185" s="12"/>
      <c r="U185" s="12"/>
      <c r="V185" s="12"/>
      <c r="W185" s="1622"/>
      <c r="X185" s="1622"/>
      <c r="Y185" s="12"/>
      <c r="Z185" s="99"/>
      <c r="AA185" s="2479"/>
      <c r="AB185" s="2479"/>
      <c r="AC185" s="2485"/>
      <c r="AD185" s="2486"/>
      <c r="AE185" s="2488"/>
      <c r="AF185" s="2490"/>
      <c r="AG185" s="60">
        <f>IF(N185=N184,0,IF(N185=N183,0,IF(N185=N182,0,IF(N185=N181,0,1))))</f>
        <v>0</v>
      </c>
      <c r="AH185" s="60" t="s">
        <v>232</v>
      </c>
      <c r="AI185" s="60" t="str">
        <f t="shared" si="10"/>
        <v>??</v>
      </c>
      <c r="AJ185" s="60">
        <f>IF(O185=O184,0,IF(O185=O183,0,IF(O185=O182,0,IF(O185=O181,0,1))))</f>
        <v>0</v>
      </c>
      <c r="AK185" s="518">
        <f t="shared" si="28"/>
        <v>0</v>
      </c>
    </row>
    <row r="186" spans="1:37" ht="14.1" customHeight="1" thickTop="1" thickBot="1">
      <c r="A186" s="2457"/>
      <c r="B186" s="2459"/>
      <c r="C186" s="2462"/>
      <c r="D186" s="2465"/>
      <c r="E186" s="2468"/>
      <c r="F186" s="2471"/>
      <c r="G186" s="2474"/>
      <c r="H186" s="2492"/>
      <c r="I186" s="2471"/>
      <c r="J186" s="2471"/>
      <c r="K186" s="277"/>
      <c r="L186" s="99"/>
      <c r="M186" s="1471"/>
      <c r="N186" s="1840"/>
      <c r="O186" s="90"/>
      <c r="P186" s="99"/>
      <c r="Q186" s="99"/>
      <c r="R186" s="12"/>
      <c r="S186" s="12"/>
      <c r="T186" s="12"/>
      <c r="U186" s="12"/>
      <c r="V186" s="12"/>
      <c r="W186" s="1622"/>
      <c r="X186" s="1622"/>
      <c r="Y186" s="12"/>
      <c r="Z186" s="99"/>
      <c r="AA186" s="2479"/>
      <c r="AB186" s="2479"/>
      <c r="AC186" s="2485"/>
      <c r="AD186" s="2486"/>
      <c r="AE186" s="2488"/>
      <c r="AF186" s="2490"/>
      <c r="AG186" s="60">
        <f>IF(N186=N185,0,IF(N186=N184,0,IF(N186=N183,0,IF(N186=N182,0,IF(N186=N181,0,1)))))</f>
        <v>0</v>
      </c>
      <c r="AH186" s="60" t="s">
        <v>232</v>
      </c>
      <c r="AI186" s="60" t="str">
        <f t="shared" si="10"/>
        <v>??</v>
      </c>
      <c r="AJ186" s="60">
        <f>IF(O186=O185,0,IF(O186=O184,0,IF(O186=O183,0,IF(O186=O182,0,IF(O186=O181,0,1)))))</f>
        <v>0</v>
      </c>
      <c r="AK186" s="518">
        <f t="shared" si="28"/>
        <v>0</v>
      </c>
    </row>
    <row r="187" spans="1:37" ht="14.1" customHeight="1" thickTop="1" thickBot="1">
      <c r="A187" s="2457"/>
      <c r="B187" s="2459"/>
      <c r="C187" s="2462"/>
      <c r="D187" s="2465"/>
      <c r="E187" s="2468"/>
      <c r="F187" s="2471"/>
      <c r="G187" s="2474"/>
      <c r="H187" s="2492"/>
      <c r="I187" s="2471"/>
      <c r="J187" s="2471"/>
      <c r="K187" s="277"/>
      <c r="L187" s="99"/>
      <c r="M187" s="1471"/>
      <c r="N187" s="1840"/>
      <c r="O187" s="90"/>
      <c r="P187" s="99"/>
      <c r="Q187" s="99"/>
      <c r="R187" s="12"/>
      <c r="S187" s="12"/>
      <c r="T187" s="12"/>
      <c r="U187" s="12"/>
      <c r="V187" s="12"/>
      <c r="W187" s="1622"/>
      <c r="X187" s="1622"/>
      <c r="Y187" s="12"/>
      <c r="Z187" s="99"/>
      <c r="AA187" s="2479"/>
      <c r="AB187" s="2479"/>
      <c r="AC187" s="2494" t="str">
        <f t="shared" ref="AC187" si="33">IF(AC181&gt;9,"błąd","")</f>
        <v/>
      </c>
      <c r="AD187" s="2486"/>
      <c r="AE187" s="2488"/>
      <c r="AF187" s="2490"/>
      <c r="AG187" s="60">
        <f>IF(N187=N186,0,IF(N187=N185,0,IF(N187=N184,0,IF(N187=N183,0,IF(N187=N182,0,IF(N187=N181,0,1))))))</f>
        <v>0</v>
      </c>
      <c r="AH187" s="60" t="s">
        <v>232</v>
      </c>
      <c r="AI187" s="60" t="str">
        <f t="shared" si="10"/>
        <v>??</v>
      </c>
      <c r="AJ187" s="60">
        <f>IF(O187=O186,0,IF(O187=O185,0,IF(O187=O184,0,IF(O187=O183,0,IF(O187=O182,0,IF(O187=O181,0,1))))))</f>
        <v>0</v>
      </c>
      <c r="AK187" s="518">
        <f t="shared" si="28"/>
        <v>0</v>
      </c>
    </row>
    <row r="188" spans="1:37" ht="14.1" customHeight="1" thickTop="1" thickBot="1">
      <c r="A188" s="2457"/>
      <c r="B188" s="2459"/>
      <c r="C188" s="2462"/>
      <c r="D188" s="2465"/>
      <c r="E188" s="2468"/>
      <c r="F188" s="2471"/>
      <c r="G188" s="2474"/>
      <c r="H188" s="2492"/>
      <c r="I188" s="2471"/>
      <c r="J188" s="2471"/>
      <c r="K188" s="277"/>
      <c r="L188" s="99"/>
      <c r="M188" s="1471"/>
      <c r="N188" s="1840"/>
      <c r="O188" s="90"/>
      <c r="P188" s="99"/>
      <c r="Q188" s="99"/>
      <c r="R188" s="12"/>
      <c r="S188" s="12"/>
      <c r="T188" s="12"/>
      <c r="U188" s="12"/>
      <c r="V188" s="12"/>
      <c r="W188" s="1622"/>
      <c r="X188" s="1622"/>
      <c r="Y188" s="12"/>
      <c r="Z188" s="99"/>
      <c r="AA188" s="2479"/>
      <c r="AB188" s="2479"/>
      <c r="AC188" s="2494"/>
      <c r="AD188" s="2486"/>
      <c r="AE188" s="2488"/>
      <c r="AF188" s="2490"/>
      <c r="AG188" s="60">
        <f>IF(N188=N187,0,IF(N188=N186,0,IF(N188=N185,0,IF(N188=N184,0,IF(N188=N183,0,IF(N188=N182,0,IF(N188=N181,0,1)))))))</f>
        <v>0</v>
      </c>
      <c r="AH188" s="60" t="s">
        <v>232</v>
      </c>
      <c r="AI188" s="60" t="str">
        <f t="shared" si="10"/>
        <v>??</v>
      </c>
      <c r="AJ188" s="60">
        <f>IF(O188=O187,0,IF(O188=O186,0,IF(O188=O185,0,IF(O188=O184,0,IF(O188=O183,0,IF(O188=O182,0,IF(O188=O181,0,1)))))))</f>
        <v>0</v>
      </c>
      <c r="AK188" s="518">
        <f t="shared" si="28"/>
        <v>0</v>
      </c>
    </row>
    <row r="189" spans="1:37" ht="14.1" customHeight="1" thickTop="1" thickBot="1">
      <c r="A189" s="2457"/>
      <c r="B189" s="2459"/>
      <c r="C189" s="2462"/>
      <c r="D189" s="2465"/>
      <c r="E189" s="2468"/>
      <c r="F189" s="2471"/>
      <c r="G189" s="2474"/>
      <c r="H189" s="2492"/>
      <c r="I189" s="2471"/>
      <c r="J189" s="2471"/>
      <c r="K189" s="277"/>
      <c r="L189" s="99"/>
      <c r="M189" s="1471"/>
      <c r="N189" s="1840"/>
      <c r="O189" s="90"/>
      <c r="P189" s="99"/>
      <c r="Q189" s="99"/>
      <c r="R189" s="12"/>
      <c r="S189" s="12"/>
      <c r="T189" s="12"/>
      <c r="U189" s="12"/>
      <c r="V189" s="12"/>
      <c r="W189" s="1622"/>
      <c r="X189" s="1622"/>
      <c r="Y189" s="12"/>
      <c r="Z189" s="99"/>
      <c r="AA189" s="2479"/>
      <c r="AB189" s="2479"/>
      <c r="AC189" s="2494"/>
      <c r="AD189" s="2486"/>
      <c r="AE189" s="2488"/>
      <c r="AF189" s="2490"/>
      <c r="AG189" s="60">
        <f>IF(N189=N188,0,IF(N189=N187,0,IF(N189=N186,0,IF(N189=N185,0,IF(N189=N184,0,IF(N189=N183,0,IF(N189=N182,0,IF(N189=N181,0,1))))))))</f>
        <v>0</v>
      </c>
      <c r="AH189" s="60" t="s">
        <v>232</v>
      </c>
      <c r="AI189" s="60" t="str">
        <f t="shared" si="10"/>
        <v>??</v>
      </c>
      <c r="AJ189" s="60">
        <f>IF(O189=O188,0,IF(O189=O187,0,IF(O189=O186,0,IF(O189=O185,0,IF(O189=O184,0,IF(O189=O183,0,IF(O189=O182,0,IF(O189=O181,0,1))))))))</f>
        <v>0</v>
      </c>
      <c r="AK189" s="518">
        <f t="shared" si="28"/>
        <v>0</v>
      </c>
    </row>
    <row r="190" spans="1:37" ht="14.1" customHeight="1" thickTop="1" thickBot="1">
      <c r="A190" s="2457"/>
      <c r="B190" s="2460"/>
      <c r="C190" s="2463"/>
      <c r="D190" s="2466"/>
      <c r="E190" s="2469"/>
      <c r="F190" s="2472"/>
      <c r="G190" s="2475"/>
      <c r="H190" s="2493"/>
      <c r="I190" s="2472"/>
      <c r="J190" s="2472"/>
      <c r="K190" s="274"/>
      <c r="L190" s="97"/>
      <c r="M190" s="97"/>
      <c r="N190" s="1840"/>
      <c r="O190" s="94"/>
      <c r="P190" s="97"/>
      <c r="Q190" s="97"/>
      <c r="R190" s="13"/>
      <c r="S190" s="13"/>
      <c r="T190" s="13"/>
      <c r="U190" s="13"/>
      <c r="V190" s="13"/>
      <c r="W190" s="13"/>
      <c r="X190" s="13"/>
      <c r="Y190" s="13"/>
      <c r="Z190" s="97"/>
      <c r="AA190" s="2480"/>
      <c r="AB190" s="2480"/>
      <c r="AC190" s="2495"/>
      <c r="AD190" s="2486"/>
      <c r="AE190" s="2489"/>
      <c r="AF190" s="2490"/>
      <c r="AG190" s="60">
        <f>IF(N190=N189,0,IF(N190=N188,0,IF(N190=N187,0,IF(N190=N186,0,IF(N190=N185,0,IF(N190=N184,0,IF(N190=N183,0,IF(N190=N182,0,IF(N190=N181,0,1)))))))))</f>
        <v>0</v>
      </c>
      <c r="AH190" s="60" t="s">
        <v>232</v>
      </c>
      <c r="AI190" s="60" t="str">
        <f t="shared" si="10"/>
        <v>??</v>
      </c>
      <c r="AJ190" s="60">
        <f>IF(O190=O189,0,IF(O190=O188,0,IF(O190=O187,0,IF(O190=O186,0,IF(O190=O185,0,IF(O190=O184,0,IF(O190=O183,0,IF(O190=O182,0,IF(O190=O181,0,1)))))))))</f>
        <v>0</v>
      </c>
      <c r="AK190" s="518">
        <f t="shared" si="28"/>
        <v>0</v>
      </c>
    </row>
    <row r="191" spans="1:37" ht="14.1" customHeight="1" thickTop="1" thickBot="1">
      <c r="A191" s="2457"/>
      <c r="B191" s="2458"/>
      <c r="C191" s="2461"/>
      <c r="D191" s="2464"/>
      <c r="E191" s="2467"/>
      <c r="F191" s="2470"/>
      <c r="G191" s="2473"/>
      <c r="H191" s="2476" t="s">
        <v>852</v>
      </c>
      <c r="I191" s="2470"/>
      <c r="J191" s="2470"/>
      <c r="K191" s="275"/>
      <c r="L191" s="98"/>
      <c r="M191" s="98"/>
      <c r="N191" s="1841"/>
      <c r="O191" s="80"/>
      <c r="P191" s="98"/>
      <c r="Q191" s="98"/>
      <c r="R191" s="14"/>
      <c r="S191" s="14"/>
      <c r="T191" s="14"/>
      <c r="U191" s="14"/>
      <c r="V191" s="14"/>
      <c r="W191" s="14"/>
      <c r="X191" s="14"/>
      <c r="Y191" s="14"/>
      <c r="Z191" s="98"/>
      <c r="AA191" s="2478">
        <f>SUM(R191:Z200)</f>
        <v>0</v>
      </c>
      <c r="AB191" s="2478">
        <f>IF(AA191&gt;0,18,0)</f>
        <v>0</v>
      </c>
      <c r="AC191" s="2484">
        <f t="shared" ref="AC191" si="34">IF((AA191-AB191)&gt;=0,AA191-AB191,0)</f>
        <v>0</v>
      </c>
      <c r="AD191" s="2486">
        <f>IF(AA191&lt;AB191,AA191,AB191)/IF(AB191=0,1,AB191)</f>
        <v>0</v>
      </c>
      <c r="AE191" s="2487" t="str">
        <f>IF(AD191=1,"pe",IF(AD191&gt;0,"ne",""))</f>
        <v/>
      </c>
      <c r="AF191" s="2490"/>
      <c r="AG191" s="60">
        <v>1</v>
      </c>
      <c r="AH191" s="60" t="s">
        <v>232</v>
      </c>
      <c r="AI191" s="60" t="str">
        <f t="shared" si="10"/>
        <v>??</v>
      </c>
      <c r="AJ191" s="60">
        <v>1</v>
      </c>
      <c r="AK191" s="518">
        <f>C191</f>
        <v>0</v>
      </c>
    </row>
    <row r="192" spans="1:37" ht="14.1" customHeight="1" thickTop="1" thickBot="1">
      <c r="A192" s="2457"/>
      <c r="B192" s="2459"/>
      <c r="C192" s="2462"/>
      <c r="D192" s="2465"/>
      <c r="E192" s="2468"/>
      <c r="F192" s="2471"/>
      <c r="G192" s="2474"/>
      <c r="H192" s="2477"/>
      <c r="I192" s="2471"/>
      <c r="J192" s="2471"/>
      <c r="K192" s="273"/>
      <c r="L192" s="99"/>
      <c r="M192" s="1471"/>
      <c r="N192" s="1840"/>
      <c r="O192" s="90"/>
      <c r="P192" s="99"/>
      <c r="Q192" s="99"/>
      <c r="R192" s="12"/>
      <c r="S192" s="12"/>
      <c r="T192" s="12"/>
      <c r="U192" s="12"/>
      <c r="V192" s="12"/>
      <c r="W192" s="1622"/>
      <c r="X192" s="1622"/>
      <c r="Y192" s="12"/>
      <c r="Z192" s="99"/>
      <c r="AA192" s="2479"/>
      <c r="AB192" s="2479"/>
      <c r="AC192" s="2485"/>
      <c r="AD192" s="2486"/>
      <c r="AE192" s="2488"/>
      <c r="AF192" s="2490"/>
      <c r="AG192" s="60">
        <f>IF(N192=N191,0,1)</f>
        <v>0</v>
      </c>
      <c r="AH192" s="60" t="s">
        <v>232</v>
      </c>
      <c r="AI192" s="60" t="str">
        <f t="shared" si="10"/>
        <v>??</v>
      </c>
      <c r="AJ192" s="60">
        <f>IF(O192=O191,0,1)</f>
        <v>0</v>
      </c>
      <c r="AK192" s="518">
        <f t="shared" si="14"/>
        <v>0</v>
      </c>
    </row>
    <row r="193" spans="1:37" ht="14.1" customHeight="1" thickTop="1" thickBot="1">
      <c r="A193" s="2457"/>
      <c r="B193" s="2459"/>
      <c r="C193" s="2462"/>
      <c r="D193" s="2465"/>
      <c r="E193" s="2468"/>
      <c r="F193" s="2471"/>
      <c r="G193" s="2474"/>
      <c r="H193" s="2491"/>
      <c r="I193" s="2471"/>
      <c r="J193" s="2471"/>
      <c r="K193" s="273"/>
      <c r="L193" s="99"/>
      <c r="M193" s="1471"/>
      <c r="N193" s="1840"/>
      <c r="O193" s="90"/>
      <c r="P193" s="99"/>
      <c r="Q193" s="99"/>
      <c r="R193" s="12"/>
      <c r="S193" s="12"/>
      <c r="T193" s="12"/>
      <c r="U193" s="12"/>
      <c r="V193" s="12"/>
      <c r="W193" s="1622"/>
      <c r="X193" s="1622"/>
      <c r="Y193" s="12"/>
      <c r="Z193" s="99"/>
      <c r="AA193" s="2479"/>
      <c r="AB193" s="2479"/>
      <c r="AC193" s="2485"/>
      <c r="AD193" s="2486"/>
      <c r="AE193" s="2488"/>
      <c r="AF193" s="2490"/>
      <c r="AG193" s="60">
        <f>IF(N193=N192,0,IF(N193=N191,0,1))</f>
        <v>0</v>
      </c>
      <c r="AH193" s="60" t="s">
        <v>232</v>
      </c>
      <c r="AI193" s="60" t="str">
        <f t="shared" si="10"/>
        <v>??</v>
      </c>
      <c r="AJ193" s="60">
        <f>IF(O193=O192,0,IF(O193=O191,0,1))</f>
        <v>0</v>
      </c>
      <c r="AK193" s="518">
        <f t="shared" si="14"/>
        <v>0</v>
      </c>
    </row>
    <row r="194" spans="1:37" ht="14.1" customHeight="1" thickTop="1" thickBot="1">
      <c r="A194" s="2457"/>
      <c r="B194" s="2459"/>
      <c r="C194" s="2462"/>
      <c r="D194" s="2465"/>
      <c r="E194" s="2468"/>
      <c r="F194" s="2471"/>
      <c r="G194" s="2474"/>
      <c r="H194" s="2492"/>
      <c r="I194" s="2471"/>
      <c r="J194" s="2471"/>
      <c r="K194" s="273"/>
      <c r="L194" s="99"/>
      <c r="M194" s="1471"/>
      <c r="N194" s="1840"/>
      <c r="O194" s="90"/>
      <c r="P194" s="99"/>
      <c r="Q194" s="99"/>
      <c r="R194" s="12"/>
      <c r="S194" s="12"/>
      <c r="T194" s="12"/>
      <c r="U194" s="12"/>
      <c r="V194" s="12"/>
      <c r="W194" s="1622"/>
      <c r="X194" s="1622"/>
      <c r="Y194" s="12"/>
      <c r="Z194" s="99"/>
      <c r="AA194" s="2479"/>
      <c r="AB194" s="2479"/>
      <c r="AC194" s="2485"/>
      <c r="AD194" s="2486"/>
      <c r="AE194" s="2488"/>
      <c r="AF194" s="2490"/>
      <c r="AG194" s="60">
        <f>IF(N194=N193,0,IF(N194=N192,0,IF(N194=N191,0,1)))</f>
        <v>0</v>
      </c>
      <c r="AH194" s="60" t="s">
        <v>232</v>
      </c>
      <c r="AI194" s="60" t="str">
        <f t="shared" si="10"/>
        <v>??</v>
      </c>
      <c r="AJ194" s="60">
        <f>IF(O194=O193,0,IF(O194=O192,0,IF(O194=O191,0,1)))</f>
        <v>0</v>
      </c>
      <c r="AK194" s="518">
        <f t="shared" si="14"/>
        <v>0</v>
      </c>
    </row>
    <row r="195" spans="1:37" ht="14.1" customHeight="1" thickTop="1" thickBot="1">
      <c r="A195" s="2457"/>
      <c r="B195" s="2459"/>
      <c r="C195" s="2462"/>
      <c r="D195" s="2465"/>
      <c r="E195" s="2468"/>
      <c r="F195" s="2471"/>
      <c r="G195" s="2474"/>
      <c r="H195" s="2492"/>
      <c r="I195" s="2471"/>
      <c r="J195" s="2471"/>
      <c r="K195" s="277"/>
      <c r="L195" s="99"/>
      <c r="M195" s="1471"/>
      <c r="N195" s="1840"/>
      <c r="O195" s="90"/>
      <c r="P195" s="99"/>
      <c r="Q195" s="99"/>
      <c r="R195" s="12"/>
      <c r="S195" s="12"/>
      <c r="T195" s="12"/>
      <c r="U195" s="12"/>
      <c r="V195" s="12"/>
      <c r="W195" s="1622"/>
      <c r="X195" s="1622"/>
      <c r="Y195" s="12"/>
      <c r="Z195" s="99"/>
      <c r="AA195" s="2479"/>
      <c r="AB195" s="2479"/>
      <c r="AC195" s="2485"/>
      <c r="AD195" s="2486"/>
      <c r="AE195" s="2488"/>
      <c r="AF195" s="2490"/>
      <c r="AG195" s="60">
        <f>IF(N195=N194,0,IF(N195=N193,0,IF(N195=N192,0,IF(N195=N191,0,1))))</f>
        <v>0</v>
      </c>
      <c r="AH195" s="60" t="s">
        <v>232</v>
      </c>
      <c r="AI195" s="60" t="str">
        <f t="shared" si="10"/>
        <v>??</v>
      </c>
      <c r="AJ195" s="60">
        <f>IF(O195=O194,0,IF(O195=O193,0,IF(O195=O192,0,IF(O195=O191,0,1))))</f>
        <v>0</v>
      </c>
      <c r="AK195" s="518">
        <f t="shared" si="14"/>
        <v>0</v>
      </c>
    </row>
    <row r="196" spans="1:37" ht="14.1" customHeight="1" thickTop="1" thickBot="1">
      <c r="A196" s="2457"/>
      <c r="B196" s="2459"/>
      <c r="C196" s="2462"/>
      <c r="D196" s="2465"/>
      <c r="E196" s="2468"/>
      <c r="F196" s="2471"/>
      <c r="G196" s="2474"/>
      <c r="H196" s="2492"/>
      <c r="I196" s="2471"/>
      <c r="J196" s="2471"/>
      <c r="K196" s="277"/>
      <c r="L196" s="99"/>
      <c r="M196" s="1471"/>
      <c r="N196" s="1840"/>
      <c r="O196" s="90"/>
      <c r="P196" s="99"/>
      <c r="Q196" s="99"/>
      <c r="R196" s="12"/>
      <c r="S196" s="12"/>
      <c r="T196" s="12"/>
      <c r="U196" s="12"/>
      <c r="V196" s="12"/>
      <c r="W196" s="1622"/>
      <c r="X196" s="1622"/>
      <c r="Y196" s="12"/>
      <c r="Z196" s="99"/>
      <c r="AA196" s="2479"/>
      <c r="AB196" s="2479"/>
      <c r="AC196" s="2485"/>
      <c r="AD196" s="2486"/>
      <c r="AE196" s="2488"/>
      <c r="AF196" s="2490"/>
      <c r="AG196" s="60">
        <f>IF(N196=N195,0,IF(N196=N194,0,IF(N196=N193,0,IF(N196=N192,0,IF(N196=N191,0,1)))))</f>
        <v>0</v>
      </c>
      <c r="AH196" s="60" t="s">
        <v>232</v>
      </c>
      <c r="AI196" s="60" t="str">
        <f t="shared" si="10"/>
        <v>??</v>
      </c>
      <c r="AJ196" s="60">
        <f>IF(O196=O195,0,IF(O196=O194,0,IF(O196=O193,0,IF(O196=O192,0,IF(O196=O191,0,1)))))</f>
        <v>0</v>
      </c>
      <c r="AK196" s="518">
        <f t="shared" si="14"/>
        <v>0</v>
      </c>
    </row>
    <row r="197" spans="1:37" ht="14.1" customHeight="1" thickTop="1" thickBot="1">
      <c r="A197" s="2457"/>
      <c r="B197" s="2459"/>
      <c r="C197" s="2462"/>
      <c r="D197" s="2465"/>
      <c r="E197" s="2468"/>
      <c r="F197" s="2471"/>
      <c r="G197" s="2474"/>
      <c r="H197" s="2492"/>
      <c r="I197" s="2471"/>
      <c r="J197" s="2471"/>
      <c r="K197" s="277"/>
      <c r="L197" s="99"/>
      <c r="M197" s="1471"/>
      <c r="N197" s="1840"/>
      <c r="O197" s="90"/>
      <c r="P197" s="99"/>
      <c r="Q197" s="99"/>
      <c r="R197" s="12"/>
      <c r="S197" s="12"/>
      <c r="T197" s="12"/>
      <c r="U197" s="12"/>
      <c r="V197" s="12"/>
      <c r="W197" s="1622"/>
      <c r="X197" s="1622"/>
      <c r="Y197" s="12"/>
      <c r="Z197" s="99"/>
      <c r="AA197" s="2479"/>
      <c r="AB197" s="2479"/>
      <c r="AC197" s="2494" t="str">
        <f t="shared" ref="AC197" si="35">IF(AC191&gt;9,"błąd","")</f>
        <v/>
      </c>
      <c r="AD197" s="2486"/>
      <c r="AE197" s="2488"/>
      <c r="AF197" s="2490"/>
      <c r="AG197" s="60">
        <f>IF(N197=N196,0,IF(N197=N195,0,IF(N197=N194,0,IF(N197=N193,0,IF(N197=N192,0,IF(N197=N191,0,1))))))</f>
        <v>0</v>
      </c>
      <c r="AH197" s="60" t="s">
        <v>232</v>
      </c>
      <c r="AI197" s="60" t="str">
        <f t="shared" si="10"/>
        <v>??</v>
      </c>
      <c r="AJ197" s="60">
        <f>IF(O197=O196,0,IF(O197=O195,0,IF(O197=O194,0,IF(O197=O193,0,IF(O197=O192,0,IF(O197=O191,0,1))))))</f>
        <v>0</v>
      </c>
      <c r="AK197" s="518">
        <f t="shared" si="14"/>
        <v>0</v>
      </c>
    </row>
    <row r="198" spans="1:37" ht="14.1" customHeight="1" thickTop="1" thickBot="1">
      <c r="A198" s="2457"/>
      <c r="B198" s="2459"/>
      <c r="C198" s="2462"/>
      <c r="D198" s="2465"/>
      <c r="E198" s="2468"/>
      <c r="F198" s="2471"/>
      <c r="G198" s="2474"/>
      <c r="H198" s="2492"/>
      <c r="I198" s="2471"/>
      <c r="J198" s="2471"/>
      <c r="K198" s="277"/>
      <c r="L198" s="99"/>
      <c r="M198" s="1471"/>
      <c r="N198" s="1840"/>
      <c r="O198" s="90"/>
      <c r="P198" s="99"/>
      <c r="Q198" s="99"/>
      <c r="R198" s="12"/>
      <c r="S198" s="12"/>
      <c r="T198" s="12"/>
      <c r="U198" s="12"/>
      <c r="V198" s="12"/>
      <c r="W198" s="1622"/>
      <c r="X198" s="1622"/>
      <c r="Y198" s="12"/>
      <c r="Z198" s="99"/>
      <c r="AA198" s="2479"/>
      <c r="AB198" s="2479"/>
      <c r="AC198" s="2494"/>
      <c r="AD198" s="2486"/>
      <c r="AE198" s="2488"/>
      <c r="AF198" s="2490"/>
      <c r="AG198" s="60">
        <f>IF(N198=N197,0,IF(N198=N196,0,IF(N198=N195,0,IF(N198=N194,0,IF(N198=N193,0,IF(N198=N192,0,IF(N198=N191,0,1)))))))</f>
        <v>0</v>
      </c>
      <c r="AH198" s="60" t="s">
        <v>232</v>
      </c>
      <c r="AI198" s="60" t="str">
        <f t="shared" si="10"/>
        <v>??</v>
      </c>
      <c r="AJ198" s="60">
        <f>IF(O198=O197,0,IF(O198=O196,0,IF(O198=O195,0,IF(O198=O194,0,IF(O198=O193,0,IF(O198=O192,0,IF(O198=O191,0,1)))))))</f>
        <v>0</v>
      </c>
      <c r="AK198" s="518">
        <f t="shared" si="14"/>
        <v>0</v>
      </c>
    </row>
    <row r="199" spans="1:37" ht="14.1" customHeight="1" thickTop="1" thickBot="1">
      <c r="A199" s="2457"/>
      <c r="B199" s="2459"/>
      <c r="C199" s="2462"/>
      <c r="D199" s="2465"/>
      <c r="E199" s="2468"/>
      <c r="F199" s="2471"/>
      <c r="G199" s="2474"/>
      <c r="H199" s="2492"/>
      <c r="I199" s="2471"/>
      <c r="J199" s="2471"/>
      <c r="K199" s="277"/>
      <c r="L199" s="99"/>
      <c r="M199" s="1471"/>
      <c r="N199" s="1840"/>
      <c r="O199" s="90"/>
      <c r="P199" s="99"/>
      <c r="Q199" s="99"/>
      <c r="R199" s="12"/>
      <c r="S199" s="12"/>
      <c r="T199" s="12"/>
      <c r="U199" s="12"/>
      <c r="V199" s="12"/>
      <c r="W199" s="1622"/>
      <c r="X199" s="1622"/>
      <c r="Y199" s="12"/>
      <c r="Z199" s="99"/>
      <c r="AA199" s="2479"/>
      <c r="AB199" s="2479"/>
      <c r="AC199" s="2494"/>
      <c r="AD199" s="2486"/>
      <c r="AE199" s="2488"/>
      <c r="AF199" s="2490"/>
      <c r="AG199" s="60">
        <f>IF(N199=N198,0,IF(N199=N197,0,IF(N199=N196,0,IF(N199=N195,0,IF(N199=N194,0,IF(N199=N193,0,IF(N199=N192,0,IF(N199=N191,0,1))))))))</f>
        <v>0</v>
      </c>
      <c r="AH199" s="60" t="s">
        <v>232</v>
      </c>
      <c r="AI199" s="60" t="str">
        <f t="shared" si="10"/>
        <v>??</v>
      </c>
      <c r="AJ199" s="60">
        <f>IF(O199=O198,0,IF(O199=O197,0,IF(O199=O196,0,IF(O199=O195,0,IF(O199=O194,0,IF(O199=O193,0,IF(O199=O192,0,IF(O199=O191,0,1))))))))</f>
        <v>0</v>
      </c>
      <c r="AK199" s="518">
        <f t="shared" si="14"/>
        <v>0</v>
      </c>
    </row>
    <row r="200" spans="1:37" ht="14.1" customHeight="1" thickTop="1" thickBot="1">
      <c r="A200" s="2457"/>
      <c r="B200" s="2460"/>
      <c r="C200" s="2463"/>
      <c r="D200" s="2466"/>
      <c r="E200" s="2469"/>
      <c r="F200" s="2472"/>
      <c r="G200" s="2475"/>
      <c r="H200" s="2493"/>
      <c r="I200" s="2472"/>
      <c r="J200" s="2472"/>
      <c r="K200" s="274"/>
      <c r="L200" s="97"/>
      <c r="M200" s="97"/>
      <c r="N200" s="1840"/>
      <c r="O200" s="94"/>
      <c r="P200" s="97"/>
      <c r="Q200" s="97"/>
      <c r="R200" s="13"/>
      <c r="S200" s="13"/>
      <c r="T200" s="13"/>
      <c r="U200" s="13"/>
      <c r="V200" s="13"/>
      <c r="W200" s="13"/>
      <c r="X200" s="13"/>
      <c r="Y200" s="13"/>
      <c r="Z200" s="97"/>
      <c r="AA200" s="2480"/>
      <c r="AB200" s="2480"/>
      <c r="AC200" s="2495"/>
      <c r="AD200" s="2486"/>
      <c r="AE200" s="2489"/>
      <c r="AF200" s="2490"/>
      <c r="AG200" s="60">
        <f>IF(N200=N199,0,IF(N200=N198,0,IF(N200=N197,0,IF(N200=N196,0,IF(N200=N195,0,IF(N200=N194,0,IF(N200=N193,0,IF(N200=N192,0,IF(N200=N191,0,1)))))))))</f>
        <v>0</v>
      </c>
      <c r="AH200" s="60" t="s">
        <v>232</v>
      </c>
      <c r="AI200" s="60" t="str">
        <f t="shared" si="10"/>
        <v>??</v>
      </c>
      <c r="AJ200" s="60">
        <f>IF(O200=O199,0,IF(O200=O198,0,IF(O200=O197,0,IF(O200=O196,0,IF(O200=O195,0,IF(O200=O194,0,IF(O200=O193,0,IF(O200=O192,0,IF(O200=O191,0,1)))))))))</f>
        <v>0</v>
      </c>
      <c r="AK200" s="518">
        <f t="shared" si="14"/>
        <v>0</v>
      </c>
    </row>
    <row r="201" spans="1:37" ht="14.1" customHeight="1" thickTop="1" thickBot="1">
      <c r="A201" s="2457"/>
      <c r="B201" s="2458"/>
      <c r="C201" s="2461"/>
      <c r="D201" s="2464"/>
      <c r="E201" s="2467"/>
      <c r="F201" s="2470"/>
      <c r="G201" s="2473"/>
      <c r="H201" s="2476" t="s">
        <v>852</v>
      </c>
      <c r="I201" s="2470"/>
      <c r="J201" s="2470"/>
      <c r="K201" s="275"/>
      <c r="L201" s="98"/>
      <c r="M201" s="98"/>
      <c r="N201" s="1841"/>
      <c r="O201" s="80"/>
      <c r="P201" s="98"/>
      <c r="Q201" s="98"/>
      <c r="R201" s="14"/>
      <c r="S201" s="14"/>
      <c r="T201" s="14"/>
      <c r="U201" s="14"/>
      <c r="V201" s="14"/>
      <c r="W201" s="14"/>
      <c r="X201" s="14"/>
      <c r="Y201" s="14"/>
      <c r="Z201" s="98"/>
      <c r="AA201" s="2478">
        <f>SUM(R201:Z210)</f>
        <v>0</v>
      </c>
      <c r="AB201" s="2478">
        <f>IF(AA201&gt;0,18,0)</f>
        <v>0</v>
      </c>
      <c r="AC201" s="2484">
        <f t="shared" ref="AC201" si="36">IF((AA201-AB201)&gt;=0,AA201-AB201,0)</f>
        <v>0</v>
      </c>
      <c r="AD201" s="2486">
        <f>IF(AA201&lt;AB201,AA201,AB201)/IF(AB201=0,1,AB201)</f>
        <v>0</v>
      </c>
      <c r="AE201" s="2487" t="str">
        <f>IF(AD201=1,"pe",IF(AD201&gt;0,"ne",""))</f>
        <v/>
      </c>
      <c r="AF201" s="2490"/>
      <c r="AG201" s="60">
        <v>1</v>
      </c>
      <c r="AH201" s="60" t="s">
        <v>232</v>
      </c>
      <c r="AI201" s="60" t="str">
        <f t="shared" si="10"/>
        <v>??</v>
      </c>
      <c r="AJ201" s="60">
        <v>1</v>
      </c>
      <c r="AK201" s="518">
        <f>C201</f>
        <v>0</v>
      </c>
    </row>
    <row r="202" spans="1:37" ht="14.1" customHeight="1" thickTop="1" thickBot="1">
      <c r="A202" s="2457"/>
      <c r="B202" s="2459"/>
      <c r="C202" s="2462"/>
      <c r="D202" s="2465"/>
      <c r="E202" s="2468"/>
      <c r="F202" s="2471"/>
      <c r="G202" s="2474"/>
      <c r="H202" s="2477"/>
      <c r="I202" s="2471"/>
      <c r="J202" s="2471"/>
      <c r="K202" s="273"/>
      <c r="L202" s="99"/>
      <c r="M202" s="1471"/>
      <c r="N202" s="1840"/>
      <c r="O202" s="90"/>
      <c r="P202" s="99"/>
      <c r="Q202" s="99"/>
      <c r="R202" s="12"/>
      <c r="S202" s="12"/>
      <c r="T202" s="12"/>
      <c r="U202" s="12"/>
      <c r="V202" s="12"/>
      <c r="W202" s="1622"/>
      <c r="X202" s="1622"/>
      <c r="Y202" s="12"/>
      <c r="Z202" s="99"/>
      <c r="AA202" s="2479"/>
      <c r="AB202" s="2479"/>
      <c r="AC202" s="2485"/>
      <c r="AD202" s="2486"/>
      <c r="AE202" s="2488"/>
      <c r="AF202" s="2490"/>
      <c r="AG202" s="60">
        <f>IF(N202=N201,0,1)</f>
        <v>0</v>
      </c>
      <c r="AH202" s="60" t="s">
        <v>232</v>
      </c>
      <c r="AI202" s="60" t="str">
        <f t="shared" si="10"/>
        <v>??</v>
      </c>
      <c r="AJ202" s="60">
        <f>IF(O202=O201,0,1)</f>
        <v>0</v>
      </c>
      <c r="AK202" s="518">
        <f t="shared" ref="AK202:AK230" si="37">AK201</f>
        <v>0</v>
      </c>
    </row>
    <row r="203" spans="1:37" ht="14.1" customHeight="1" thickTop="1" thickBot="1">
      <c r="A203" s="2457"/>
      <c r="B203" s="2459"/>
      <c r="C203" s="2462"/>
      <c r="D203" s="2465"/>
      <c r="E203" s="2468"/>
      <c r="F203" s="2471"/>
      <c r="G203" s="2474"/>
      <c r="H203" s="2491"/>
      <c r="I203" s="2471"/>
      <c r="J203" s="2471"/>
      <c r="K203" s="273"/>
      <c r="L203" s="99"/>
      <c r="M203" s="1471"/>
      <c r="N203" s="1840"/>
      <c r="O203" s="90"/>
      <c r="P203" s="99"/>
      <c r="Q203" s="99"/>
      <c r="R203" s="12"/>
      <c r="S203" s="12"/>
      <c r="T203" s="12"/>
      <c r="U203" s="12"/>
      <c r="V203" s="12"/>
      <c r="W203" s="1622"/>
      <c r="X203" s="1622"/>
      <c r="Y203" s="12"/>
      <c r="Z203" s="99"/>
      <c r="AA203" s="2479"/>
      <c r="AB203" s="2479"/>
      <c r="AC203" s="2485"/>
      <c r="AD203" s="2486"/>
      <c r="AE203" s="2488"/>
      <c r="AF203" s="2490"/>
      <c r="AG203" s="60">
        <f>IF(N203=N202,0,IF(N203=N201,0,1))</f>
        <v>0</v>
      </c>
      <c r="AH203" s="60" t="s">
        <v>232</v>
      </c>
      <c r="AI203" s="60" t="str">
        <f t="shared" si="10"/>
        <v>??</v>
      </c>
      <c r="AJ203" s="60">
        <f>IF(O203=O202,0,IF(O203=O201,0,1))</f>
        <v>0</v>
      </c>
      <c r="AK203" s="518">
        <f t="shared" si="37"/>
        <v>0</v>
      </c>
    </row>
    <row r="204" spans="1:37" ht="14.1" customHeight="1" thickTop="1" thickBot="1">
      <c r="A204" s="2457"/>
      <c r="B204" s="2459"/>
      <c r="C204" s="2462"/>
      <c r="D204" s="2465"/>
      <c r="E204" s="2468"/>
      <c r="F204" s="2471"/>
      <c r="G204" s="2474"/>
      <c r="H204" s="2492"/>
      <c r="I204" s="2471"/>
      <c r="J204" s="2471"/>
      <c r="K204" s="273"/>
      <c r="L204" s="99"/>
      <c r="M204" s="1471"/>
      <c r="N204" s="1840"/>
      <c r="O204" s="90"/>
      <c r="P204" s="99"/>
      <c r="Q204" s="99"/>
      <c r="R204" s="12"/>
      <c r="S204" s="12"/>
      <c r="T204" s="12"/>
      <c r="U204" s="12"/>
      <c r="V204" s="12"/>
      <c r="W204" s="1622"/>
      <c r="X204" s="1622"/>
      <c r="Y204" s="12"/>
      <c r="Z204" s="99"/>
      <c r="AA204" s="2479"/>
      <c r="AB204" s="2479"/>
      <c r="AC204" s="2485"/>
      <c r="AD204" s="2486"/>
      <c r="AE204" s="2488"/>
      <c r="AF204" s="2490"/>
      <c r="AG204" s="60">
        <f>IF(N204=N203,0,IF(N204=N202,0,IF(N204=N201,0,1)))</f>
        <v>0</v>
      </c>
      <c r="AH204" s="60" t="s">
        <v>232</v>
      </c>
      <c r="AI204" s="60" t="str">
        <f t="shared" si="10"/>
        <v>??</v>
      </c>
      <c r="AJ204" s="60">
        <f>IF(O204=O203,0,IF(O204=O202,0,IF(O204=O201,0,1)))</f>
        <v>0</v>
      </c>
      <c r="AK204" s="518">
        <f t="shared" si="37"/>
        <v>0</v>
      </c>
    </row>
    <row r="205" spans="1:37" ht="14.1" customHeight="1" thickTop="1" thickBot="1">
      <c r="A205" s="2457"/>
      <c r="B205" s="2459"/>
      <c r="C205" s="2462"/>
      <c r="D205" s="2465"/>
      <c r="E205" s="2468"/>
      <c r="F205" s="2471"/>
      <c r="G205" s="2474"/>
      <c r="H205" s="2492"/>
      <c r="I205" s="2471"/>
      <c r="J205" s="2471"/>
      <c r="K205" s="277"/>
      <c r="L205" s="99"/>
      <c r="M205" s="1471"/>
      <c r="N205" s="1840"/>
      <c r="O205" s="90"/>
      <c r="P205" s="99"/>
      <c r="Q205" s="99"/>
      <c r="R205" s="12"/>
      <c r="S205" s="12"/>
      <c r="T205" s="12"/>
      <c r="U205" s="12"/>
      <c r="V205" s="12"/>
      <c r="W205" s="1622"/>
      <c r="X205" s="1622"/>
      <c r="Y205" s="12"/>
      <c r="Z205" s="99"/>
      <c r="AA205" s="2479"/>
      <c r="AB205" s="2479"/>
      <c r="AC205" s="2485"/>
      <c r="AD205" s="2486"/>
      <c r="AE205" s="2488"/>
      <c r="AF205" s="2490"/>
      <c r="AG205" s="60">
        <f>IF(N205=N204,0,IF(N205=N203,0,IF(N205=N202,0,IF(N205=N201,0,1))))</f>
        <v>0</v>
      </c>
      <c r="AH205" s="60" t="s">
        <v>232</v>
      </c>
      <c r="AI205" s="60" t="str">
        <f t="shared" si="10"/>
        <v>??</v>
      </c>
      <c r="AJ205" s="60">
        <f>IF(O205=O204,0,IF(O205=O203,0,IF(O205=O202,0,IF(O205=O201,0,1))))</f>
        <v>0</v>
      </c>
      <c r="AK205" s="518">
        <f t="shared" si="37"/>
        <v>0</v>
      </c>
    </row>
    <row r="206" spans="1:37" ht="14.1" customHeight="1" thickTop="1" thickBot="1">
      <c r="A206" s="2457"/>
      <c r="B206" s="2459"/>
      <c r="C206" s="2462"/>
      <c r="D206" s="2465"/>
      <c r="E206" s="2468"/>
      <c r="F206" s="2471"/>
      <c r="G206" s="2474"/>
      <c r="H206" s="2492"/>
      <c r="I206" s="2471"/>
      <c r="J206" s="2471"/>
      <c r="K206" s="277"/>
      <c r="L206" s="99"/>
      <c r="M206" s="1471"/>
      <c r="N206" s="1840"/>
      <c r="O206" s="90"/>
      <c r="P206" s="99"/>
      <c r="Q206" s="99"/>
      <c r="R206" s="12"/>
      <c r="S206" s="12"/>
      <c r="T206" s="12"/>
      <c r="U206" s="12"/>
      <c r="V206" s="12"/>
      <c r="W206" s="1622"/>
      <c r="X206" s="1622"/>
      <c r="Y206" s="12"/>
      <c r="Z206" s="99"/>
      <c r="AA206" s="2479"/>
      <c r="AB206" s="2479"/>
      <c r="AC206" s="2485"/>
      <c r="AD206" s="2486"/>
      <c r="AE206" s="2488"/>
      <c r="AF206" s="2490"/>
      <c r="AG206" s="60">
        <f>IF(N206=N205,0,IF(N206=N204,0,IF(N206=N203,0,IF(N206=N202,0,IF(N206=N201,0,1)))))</f>
        <v>0</v>
      </c>
      <c r="AH206" s="60" t="s">
        <v>232</v>
      </c>
      <c r="AI206" s="60" t="str">
        <f t="shared" si="10"/>
        <v>??</v>
      </c>
      <c r="AJ206" s="60">
        <f>IF(O206=O205,0,IF(O206=O204,0,IF(O206=O203,0,IF(O206=O202,0,IF(O206=O201,0,1)))))</f>
        <v>0</v>
      </c>
      <c r="AK206" s="518">
        <f t="shared" si="37"/>
        <v>0</v>
      </c>
    </row>
    <row r="207" spans="1:37" ht="14.1" customHeight="1" thickTop="1" thickBot="1">
      <c r="A207" s="2457"/>
      <c r="B207" s="2459"/>
      <c r="C207" s="2462"/>
      <c r="D207" s="2465"/>
      <c r="E207" s="2468"/>
      <c r="F207" s="2471"/>
      <c r="G207" s="2474"/>
      <c r="H207" s="2492"/>
      <c r="I207" s="2471"/>
      <c r="J207" s="2471"/>
      <c r="K207" s="277"/>
      <c r="L207" s="99"/>
      <c r="M207" s="1471"/>
      <c r="N207" s="1840"/>
      <c r="O207" s="90"/>
      <c r="P207" s="99"/>
      <c r="Q207" s="99"/>
      <c r="R207" s="12"/>
      <c r="S207" s="12"/>
      <c r="T207" s="12"/>
      <c r="U207" s="12"/>
      <c r="V207" s="12"/>
      <c r="W207" s="1622"/>
      <c r="X207" s="1622"/>
      <c r="Y207" s="12"/>
      <c r="Z207" s="99"/>
      <c r="AA207" s="2479"/>
      <c r="AB207" s="2479"/>
      <c r="AC207" s="2494" t="str">
        <f t="shared" ref="AC207" si="38">IF(AC201&gt;9,"błąd","")</f>
        <v/>
      </c>
      <c r="AD207" s="2486"/>
      <c r="AE207" s="2488"/>
      <c r="AF207" s="2490"/>
      <c r="AG207" s="60">
        <f>IF(N207=N206,0,IF(N207=N205,0,IF(N207=N204,0,IF(N207=N203,0,IF(N207=N202,0,IF(N207=N201,0,1))))))</f>
        <v>0</v>
      </c>
      <c r="AH207" s="60" t="s">
        <v>232</v>
      </c>
      <c r="AI207" s="60" t="str">
        <f t="shared" si="10"/>
        <v>??</v>
      </c>
      <c r="AJ207" s="60">
        <f>IF(O207=O206,0,IF(O207=O205,0,IF(O207=O204,0,IF(O207=O203,0,IF(O207=O202,0,IF(O207=O201,0,1))))))</f>
        <v>0</v>
      </c>
      <c r="AK207" s="518">
        <f t="shared" si="37"/>
        <v>0</v>
      </c>
    </row>
    <row r="208" spans="1:37" ht="14.1" customHeight="1" thickTop="1" thickBot="1">
      <c r="A208" s="2457"/>
      <c r="B208" s="2459"/>
      <c r="C208" s="2462"/>
      <c r="D208" s="2465"/>
      <c r="E208" s="2468"/>
      <c r="F208" s="2471"/>
      <c r="G208" s="2474"/>
      <c r="H208" s="2492"/>
      <c r="I208" s="2471"/>
      <c r="J208" s="2471"/>
      <c r="K208" s="277"/>
      <c r="L208" s="99"/>
      <c r="M208" s="1471"/>
      <c r="N208" s="1840"/>
      <c r="O208" s="90"/>
      <c r="P208" s="99"/>
      <c r="Q208" s="99"/>
      <c r="R208" s="12"/>
      <c r="S208" s="12"/>
      <c r="T208" s="12"/>
      <c r="U208" s="12"/>
      <c r="V208" s="12"/>
      <c r="W208" s="1622"/>
      <c r="X208" s="1622"/>
      <c r="Y208" s="12"/>
      <c r="Z208" s="99"/>
      <c r="AA208" s="2479"/>
      <c r="AB208" s="2479"/>
      <c r="AC208" s="2494"/>
      <c r="AD208" s="2486"/>
      <c r="AE208" s="2488"/>
      <c r="AF208" s="2490"/>
      <c r="AG208" s="60">
        <f>IF(N208=N207,0,IF(N208=N206,0,IF(N208=N205,0,IF(N208=N204,0,IF(N208=N203,0,IF(N208=N202,0,IF(N208=N201,0,1)))))))</f>
        <v>0</v>
      </c>
      <c r="AH208" s="60" t="s">
        <v>232</v>
      </c>
      <c r="AI208" s="60" t="str">
        <f t="shared" si="10"/>
        <v>??</v>
      </c>
      <c r="AJ208" s="60">
        <f>IF(O208=O207,0,IF(O208=O206,0,IF(O208=O205,0,IF(O208=O204,0,IF(O208=O203,0,IF(O208=O202,0,IF(O208=O201,0,1)))))))</f>
        <v>0</v>
      </c>
      <c r="AK208" s="518">
        <f t="shared" si="37"/>
        <v>0</v>
      </c>
    </row>
    <row r="209" spans="1:37" ht="14.1" customHeight="1" thickTop="1" thickBot="1">
      <c r="A209" s="2457"/>
      <c r="B209" s="2459"/>
      <c r="C209" s="2462"/>
      <c r="D209" s="2465"/>
      <c r="E209" s="2468"/>
      <c r="F209" s="2471"/>
      <c r="G209" s="2474"/>
      <c r="H209" s="2492"/>
      <c r="I209" s="2471"/>
      <c r="J209" s="2471"/>
      <c r="K209" s="277"/>
      <c r="L209" s="99"/>
      <c r="M209" s="1471"/>
      <c r="N209" s="1840"/>
      <c r="O209" s="90"/>
      <c r="P209" s="99"/>
      <c r="Q209" s="99"/>
      <c r="R209" s="12"/>
      <c r="S209" s="12"/>
      <c r="T209" s="12"/>
      <c r="U209" s="12"/>
      <c r="V209" s="12"/>
      <c r="W209" s="1622"/>
      <c r="X209" s="1622"/>
      <c r="Y209" s="12"/>
      <c r="Z209" s="99"/>
      <c r="AA209" s="2479"/>
      <c r="AB209" s="2479"/>
      <c r="AC209" s="2494"/>
      <c r="AD209" s="2486"/>
      <c r="AE209" s="2488"/>
      <c r="AF209" s="2490"/>
      <c r="AG209" s="60">
        <f>IF(N209=N208,0,IF(N209=N207,0,IF(N209=N206,0,IF(N209=N205,0,IF(N209=N204,0,IF(N209=N203,0,IF(N209=N202,0,IF(N209=N201,0,1))))))))</f>
        <v>0</v>
      </c>
      <c r="AH209" s="60" t="s">
        <v>232</v>
      </c>
      <c r="AI209" s="60" t="str">
        <f t="shared" si="10"/>
        <v>??</v>
      </c>
      <c r="AJ209" s="60">
        <f>IF(O209=O208,0,IF(O209=O207,0,IF(O209=O206,0,IF(O209=O205,0,IF(O209=O204,0,IF(O209=O203,0,IF(O209=O202,0,IF(O209=O201,0,1))))))))</f>
        <v>0</v>
      </c>
      <c r="AK209" s="518">
        <f t="shared" si="37"/>
        <v>0</v>
      </c>
    </row>
    <row r="210" spans="1:37" ht="14.1" customHeight="1" thickTop="1" thickBot="1">
      <c r="A210" s="2457"/>
      <c r="B210" s="2460"/>
      <c r="C210" s="2463"/>
      <c r="D210" s="2466"/>
      <c r="E210" s="2469"/>
      <c r="F210" s="2472"/>
      <c r="G210" s="2475"/>
      <c r="H210" s="2493"/>
      <c r="I210" s="2472"/>
      <c r="J210" s="2472"/>
      <c r="K210" s="274"/>
      <c r="L210" s="97"/>
      <c r="M210" s="97"/>
      <c r="N210" s="1840"/>
      <c r="O210" s="94"/>
      <c r="P210" s="97"/>
      <c r="Q210" s="97"/>
      <c r="R210" s="13"/>
      <c r="S210" s="13"/>
      <c r="T210" s="13"/>
      <c r="U210" s="13"/>
      <c r="V210" s="13"/>
      <c r="W210" s="13"/>
      <c r="X210" s="13"/>
      <c r="Y210" s="13"/>
      <c r="Z210" s="97"/>
      <c r="AA210" s="2480"/>
      <c r="AB210" s="2480"/>
      <c r="AC210" s="2495"/>
      <c r="AD210" s="2486"/>
      <c r="AE210" s="2489"/>
      <c r="AF210" s="2490"/>
      <c r="AG210" s="60">
        <f>IF(N210=N209,0,IF(N210=N208,0,IF(N210=N207,0,IF(N210=N206,0,IF(N210=N205,0,IF(N210=N204,0,IF(N210=N203,0,IF(N210=N202,0,IF(N210=N201,0,1)))))))))</f>
        <v>0</v>
      </c>
      <c r="AH210" s="60" t="s">
        <v>232</v>
      </c>
      <c r="AI210" s="60" t="str">
        <f t="shared" si="10"/>
        <v>??</v>
      </c>
      <c r="AJ210" s="60">
        <f>IF(O210=O209,0,IF(O210=O208,0,IF(O210=O207,0,IF(O210=O206,0,IF(O210=O205,0,IF(O210=O204,0,IF(O210=O203,0,IF(O210=O202,0,IF(O210=O201,0,1)))))))))</f>
        <v>0</v>
      </c>
      <c r="AK210" s="518">
        <f t="shared" si="37"/>
        <v>0</v>
      </c>
    </row>
    <row r="211" spans="1:37" ht="14.1" customHeight="1" thickTop="1" thickBot="1">
      <c r="A211" s="2457"/>
      <c r="B211" s="2458"/>
      <c r="C211" s="2461"/>
      <c r="D211" s="2464"/>
      <c r="E211" s="2467"/>
      <c r="F211" s="2470"/>
      <c r="G211" s="2473"/>
      <c r="H211" s="2476" t="s">
        <v>852</v>
      </c>
      <c r="I211" s="2470"/>
      <c r="J211" s="2470"/>
      <c r="K211" s="275"/>
      <c r="L211" s="98"/>
      <c r="M211" s="98"/>
      <c r="N211" s="1841"/>
      <c r="O211" s="80"/>
      <c r="P211" s="98"/>
      <c r="Q211" s="98"/>
      <c r="R211" s="14"/>
      <c r="S211" s="14"/>
      <c r="T211" s="14"/>
      <c r="U211" s="14"/>
      <c r="V211" s="14"/>
      <c r="W211" s="14"/>
      <c r="X211" s="14"/>
      <c r="Y211" s="14"/>
      <c r="Z211" s="98"/>
      <c r="AA211" s="2478">
        <f>SUM(R211:Z220)</f>
        <v>0</v>
      </c>
      <c r="AB211" s="2478">
        <f>IF(AA211&gt;0,18,0)</f>
        <v>0</v>
      </c>
      <c r="AC211" s="2484">
        <f t="shared" ref="AC211" si="39">IF((AA211-AB211)&gt;=0,AA211-AB211,0)</f>
        <v>0</v>
      </c>
      <c r="AD211" s="2486">
        <f>IF(AA211&lt;AB211,AA211,AB211)/IF(AB211=0,1,AB211)</f>
        <v>0</v>
      </c>
      <c r="AE211" s="2487" t="str">
        <f>IF(AD211=1,"pe",IF(AD211&gt;0,"ne",""))</f>
        <v/>
      </c>
      <c r="AF211" s="2490"/>
      <c r="AG211" s="60">
        <v>1</v>
      </c>
      <c r="AH211" s="60" t="s">
        <v>232</v>
      </c>
      <c r="AI211" s="60" t="str">
        <f t="shared" si="10"/>
        <v>??</v>
      </c>
      <c r="AJ211" s="60">
        <v>1</v>
      </c>
      <c r="AK211" s="518">
        <f>C211</f>
        <v>0</v>
      </c>
    </row>
    <row r="212" spans="1:37" ht="14.1" customHeight="1" thickTop="1" thickBot="1">
      <c r="A212" s="2457"/>
      <c r="B212" s="2459"/>
      <c r="C212" s="2462"/>
      <c r="D212" s="2465"/>
      <c r="E212" s="2468"/>
      <c r="F212" s="2471"/>
      <c r="G212" s="2474"/>
      <c r="H212" s="2477"/>
      <c r="I212" s="2471"/>
      <c r="J212" s="2471"/>
      <c r="K212" s="273"/>
      <c r="L212" s="99"/>
      <c r="M212" s="1471"/>
      <c r="N212" s="1840"/>
      <c r="O212" s="90"/>
      <c r="P212" s="99"/>
      <c r="Q212" s="99"/>
      <c r="R212" s="12"/>
      <c r="S212" s="12"/>
      <c r="T212" s="12"/>
      <c r="U212" s="12"/>
      <c r="V212" s="12"/>
      <c r="W212" s="1622"/>
      <c r="X212" s="1622"/>
      <c r="Y212" s="12"/>
      <c r="Z212" s="99"/>
      <c r="AA212" s="2479"/>
      <c r="AB212" s="2479"/>
      <c r="AC212" s="2485"/>
      <c r="AD212" s="2486"/>
      <c r="AE212" s="2488"/>
      <c r="AF212" s="2490"/>
      <c r="AG212" s="60">
        <f>IF(N212=N211,0,1)</f>
        <v>0</v>
      </c>
      <c r="AH212" s="60" t="s">
        <v>232</v>
      </c>
      <c r="AI212" s="60" t="str">
        <f t="shared" si="10"/>
        <v>??</v>
      </c>
      <c r="AJ212" s="60">
        <f>IF(O212=O211,0,1)</f>
        <v>0</v>
      </c>
      <c r="AK212" s="518">
        <f t="shared" si="37"/>
        <v>0</v>
      </c>
    </row>
    <row r="213" spans="1:37" ht="14.1" customHeight="1" thickTop="1" thickBot="1">
      <c r="A213" s="2457"/>
      <c r="B213" s="2459"/>
      <c r="C213" s="2462"/>
      <c r="D213" s="2465"/>
      <c r="E213" s="2468"/>
      <c r="F213" s="2471"/>
      <c r="G213" s="2474"/>
      <c r="H213" s="2491"/>
      <c r="I213" s="2471"/>
      <c r="J213" s="2471"/>
      <c r="K213" s="273"/>
      <c r="L213" s="99"/>
      <c r="M213" s="1471"/>
      <c r="N213" s="1840"/>
      <c r="O213" s="90"/>
      <c r="P213" s="99"/>
      <c r="Q213" s="99"/>
      <c r="R213" s="12"/>
      <c r="S213" s="12"/>
      <c r="T213" s="12"/>
      <c r="U213" s="12"/>
      <c r="V213" s="12"/>
      <c r="W213" s="1622"/>
      <c r="X213" s="1622"/>
      <c r="Y213" s="12"/>
      <c r="Z213" s="99"/>
      <c r="AA213" s="2479"/>
      <c r="AB213" s="2479"/>
      <c r="AC213" s="2485"/>
      <c r="AD213" s="2486"/>
      <c r="AE213" s="2488"/>
      <c r="AF213" s="2490"/>
      <c r="AG213" s="60">
        <f>IF(N213=N212,0,IF(N213=N211,0,1))</f>
        <v>0</v>
      </c>
      <c r="AH213" s="60" t="s">
        <v>232</v>
      </c>
      <c r="AI213" s="60" t="str">
        <f t="shared" si="10"/>
        <v>??</v>
      </c>
      <c r="AJ213" s="60">
        <f>IF(O213=O212,0,IF(O213=O211,0,1))</f>
        <v>0</v>
      </c>
      <c r="AK213" s="518">
        <f t="shared" si="37"/>
        <v>0</v>
      </c>
    </row>
    <row r="214" spans="1:37" ht="14.1" customHeight="1" thickTop="1" thickBot="1">
      <c r="A214" s="2457"/>
      <c r="B214" s="2459"/>
      <c r="C214" s="2462"/>
      <c r="D214" s="2465"/>
      <c r="E214" s="2468"/>
      <c r="F214" s="2471"/>
      <c r="G214" s="2474"/>
      <c r="H214" s="2492"/>
      <c r="I214" s="2471"/>
      <c r="J214" s="2471"/>
      <c r="K214" s="273"/>
      <c r="L214" s="99"/>
      <c r="M214" s="1471"/>
      <c r="N214" s="1840"/>
      <c r="O214" s="90"/>
      <c r="P214" s="99"/>
      <c r="Q214" s="99"/>
      <c r="R214" s="12"/>
      <c r="S214" s="12"/>
      <c r="T214" s="12"/>
      <c r="U214" s="12"/>
      <c r="V214" s="12"/>
      <c r="W214" s="1622"/>
      <c r="X214" s="1622"/>
      <c r="Y214" s="12"/>
      <c r="Z214" s="99"/>
      <c r="AA214" s="2479"/>
      <c r="AB214" s="2479"/>
      <c r="AC214" s="2485"/>
      <c r="AD214" s="2486"/>
      <c r="AE214" s="2488"/>
      <c r="AF214" s="2490"/>
      <c r="AG214" s="60">
        <f>IF(N214=N213,0,IF(N214=N212,0,IF(N214=N211,0,1)))</f>
        <v>0</v>
      </c>
      <c r="AH214" s="60" t="s">
        <v>232</v>
      </c>
      <c r="AI214" s="60" t="str">
        <f t="shared" si="10"/>
        <v>??</v>
      </c>
      <c r="AJ214" s="60">
        <f>IF(O214=O213,0,IF(O214=O212,0,IF(O214=O211,0,1)))</f>
        <v>0</v>
      </c>
      <c r="AK214" s="518">
        <f t="shared" si="37"/>
        <v>0</v>
      </c>
    </row>
    <row r="215" spans="1:37" ht="14.1" customHeight="1" thickTop="1" thickBot="1">
      <c r="A215" s="2457"/>
      <c r="B215" s="2459"/>
      <c r="C215" s="2462"/>
      <c r="D215" s="2465"/>
      <c r="E215" s="2468"/>
      <c r="F215" s="2471"/>
      <c r="G215" s="2474"/>
      <c r="H215" s="2492"/>
      <c r="I215" s="2471"/>
      <c r="J215" s="2471"/>
      <c r="K215" s="277"/>
      <c r="L215" s="99"/>
      <c r="M215" s="1471"/>
      <c r="N215" s="1840"/>
      <c r="O215" s="90"/>
      <c r="P215" s="99"/>
      <c r="Q215" s="99"/>
      <c r="R215" s="12"/>
      <c r="S215" s="12"/>
      <c r="T215" s="12"/>
      <c r="U215" s="12"/>
      <c r="V215" s="12"/>
      <c r="W215" s="1622"/>
      <c r="X215" s="1622"/>
      <c r="Y215" s="12"/>
      <c r="Z215" s="99"/>
      <c r="AA215" s="2479"/>
      <c r="AB215" s="2479"/>
      <c r="AC215" s="2485"/>
      <c r="AD215" s="2486"/>
      <c r="AE215" s="2488"/>
      <c r="AF215" s="2490"/>
      <c r="AG215" s="60">
        <f>IF(N215=N214,0,IF(N215=N213,0,IF(N215=N212,0,IF(N215=N211,0,1))))</f>
        <v>0</v>
      </c>
      <c r="AH215" s="60" t="s">
        <v>232</v>
      </c>
      <c r="AI215" s="60" t="str">
        <f t="shared" si="10"/>
        <v>??</v>
      </c>
      <c r="AJ215" s="60">
        <f>IF(O215=O214,0,IF(O215=O213,0,IF(O215=O212,0,IF(O215=O211,0,1))))</f>
        <v>0</v>
      </c>
      <c r="AK215" s="518">
        <f t="shared" si="37"/>
        <v>0</v>
      </c>
    </row>
    <row r="216" spans="1:37" ht="14.1" customHeight="1" thickTop="1" thickBot="1">
      <c r="A216" s="2457"/>
      <c r="B216" s="2459"/>
      <c r="C216" s="2462"/>
      <c r="D216" s="2465"/>
      <c r="E216" s="2468"/>
      <c r="F216" s="2471"/>
      <c r="G216" s="2474"/>
      <c r="H216" s="2492"/>
      <c r="I216" s="2471"/>
      <c r="J216" s="2471"/>
      <c r="K216" s="277"/>
      <c r="L216" s="99"/>
      <c r="M216" s="1471"/>
      <c r="N216" s="1840"/>
      <c r="O216" s="90"/>
      <c r="P216" s="99"/>
      <c r="Q216" s="99"/>
      <c r="R216" s="12"/>
      <c r="S216" s="12"/>
      <c r="T216" s="12"/>
      <c r="U216" s="12"/>
      <c r="V216" s="12"/>
      <c r="W216" s="1622"/>
      <c r="X216" s="1622"/>
      <c r="Y216" s="12"/>
      <c r="Z216" s="99"/>
      <c r="AA216" s="2479"/>
      <c r="AB216" s="2479"/>
      <c r="AC216" s="2485"/>
      <c r="AD216" s="2486"/>
      <c r="AE216" s="2488"/>
      <c r="AF216" s="2490"/>
      <c r="AG216" s="60">
        <f>IF(N216=N215,0,IF(N216=N214,0,IF(N216=N213,0,IF(N216=N212,0,IF(N216=N211,0,1)))))</f>
        <v>0</v>
      </c>
      <c r="AH216" s="60" t="s">
        <v>232</v>
      </c>
      <c r="AI216" s="60" t="str">
        <f t="shared" si="10"/>
        <v>??</v>
      </c>
      <c r="AJ216" s="60">
        <f>IF(O216=O215,0,IF(O216=O214,0,IF(O216=O213,0,IF(O216=O212,0,IF(O216=O211,0,1)))))</f>
        <v>0</v>
      </c>
      <c r="AK216" s="518">
        <f t="shared" si="37"/>
        <v>0</v>
      </c>
    </row>
    <row r="217" spans="1:37" ht="14.1" customHeight="1" thickTop="1" thickBot="1">
      <c r="A217" s="2457"/>
      <c r="B217" s="2459"/>
      <c r="C217" s="2462"/>
      <c r="D217" s="2465"/>
      <c r="E217" s="2468"/>
      <c r="F217" s="2471"/>
      <c r="G217" s="2474"/>
      <c r="H217" s="2492"/>
      <c r="I217" s="2471"/>
      <c r="J217" s="2471"/>
      <c r="K217" s="277"/>
      <c r="L217" s="99"/>
      <c r="M217" s="1471"/>
      <c r="N217" s="1840"/>
      <c r="O217" s="90"/>
      <c r="P217" s="99"/>
      <c r="Q217" s="99"/>
      <c r="R217" s="12"/>
      <c r="S217" s="12"/>
      <c r="T217" s="12"/>
      <c r="U217" s="12"/>
      <c r="V217" s="12"/>
      <c r="W217" s="1622"/>
      <c r="X217" s="1622"/>
      <c r="Y217" s="12"/>
      <c r="Z217" s="99"/>
      <c r="AA217" s="2479"/>
      <c r="AB217" s="2479"/>
      <c r="AC217" s="2494" t="str">
        <f t="shared" ref="AC217" si="40">IF(AC211&gt;9,"błąd","")</f>
        <v/>
      </c>
      <c r="AD217" s="2486"/>
      <c r="AE217" s="2488"/>
      <c r="AF217" s="2490"/>
      <c r="AG217" s="60">
        <f>IF(N217=N216,0,IF(N217=N215,0,IF(N217=N214,0,IF(N217=N213,0,IF(N217=N212,0,IF(N217=N211,0,1))))))</f>
        <v>0</v>
      </c>
      <c r="AH217" s="60" t="s">
        <v>232</v>
      </c>
      <c r="AI217" s="60" t="str">
        <f t="shared" si="10"/>
        <v>??</v>
      </c>
      <c r="AJ217" s="60">
        <f>IF(O217=O216,0,IF(O217=O215,0,IF(O217=O214,0,IF(O217=O213,0,IF(O217=O212,0,IF(O217=O211,0,1))))))</f>
        <v>0</v>
      </c>
      <c r="AK217" s="518">
        <f t="shared" si="37"/>
        <v>0</v>
      </c>
    </row>
    <row r="218" spans="1:37" ht="14.1" customHeight="1" thickTop="1" thickBot="1">
      <c r="A218" s="2457"/>
      <c r="B218" s="2459"/>
      <c r="C218" s="2462"/>
      <c r="D218" s="2465"/>
      <c r="E218" s="2468"/>
      <c r="F218" s="2471"/>
      <c r="G218" s="2474"/>
      <c r="H218" s="2492"/>
      <c r="I218" s="2471"/>
      <c r="J218" s="2471"/>
      <c r="K218" s="277"/>
      <c r="L218" s="99"/>
      <c r="M218" s="1471"/>
      <c r="N218" s="1840"/>
      <c r="O218" s="90"/>
      <c r="P218" s="99"/>
      <c r="Q218" s="99"/>
      <c r="R218" s="12"/>
      <c r="S218" s="12"/>
      <c r="T218" s="12"/>
      <c r="U218" s="12"/>
      <c r="V218" s="12"/>
      <c r="W218" s="1622"/>
      <c r="X218" s="1622"/>
      <c r="Y218" s="12"/>
      <c r="Z218" s="99"/>
      <c r="AA218" s="2479"/>
      <c r="AB218" s="2479"/>
      <c r="AC218" s="2494"/>
      <c r="AD218" s="2486"/>
      <c r="AE218" s="2488"/>
      <c r="AF218" s="2490"/>
      <c r="AG218" s="60">
        <f>IF(N218=N217,0,IF(N218=N216,0,IF(N218=N215,0,IF(N218=N214,0,IF(N218=N213,0,IF(N218=N212,0,IF(N218=N211,0,1)))))))</f>
        <v>0</v>
      </c>
      <c r="AH218" s="60" t="s">
        <v>232</v>
      </c>
      <c r="AI218" s="60" t="str">
        <f t="shared" si="10"/>
        <v>??</v>
      </c>
      <c r="AJ218" s="60">
        <f>IF(O218=O217,0,IF(O218=O216,0,IF(O218=O215,0,IF(O218=O214,0,IF(O218=O213,0,IF(O218=O212,0,IF(O218=O211,0,1)))))))</f>
        <v>0</v>
      </c>
      <c r="AK218" s="518">
        <f t="shared" si="37"/>
        <v>0</v>
      </c>
    </row>
    <row r="219" spans="1:37" ht="14.1" customHeight="1" thickTop="1" thickBot="1">
      <c r="A219" s="2457"/>
      <c r="B219" s="2459"/>
      <c r="C219" s="2462"/>
      <c r="D219" s="2465"/>
      <c r="E219" s="2468"/>
      <c r="F219" s="2471"/>
      <c r="G219" s="2474"/>
      <c r="H219" s="2492"/>
      <c r="I219" s="2471"/>
      <c r="J219" s="2471"/>
      <c r="K219" s="277"/>
      <c r="L219" s="99"/>
      <c r="M219" s="1471"/>
      <c r="N219" s="1840"/>
      <c r="O219" s="90"/>
      <c r="P219" s="99"/>
      <c r="Q219" s="99"/>
      <c r="R219" s="12"/>
      <c r="S219" s="12"/>
      <c r="T219" s="12"/>
      <c r="U219" s="12"/>
      <c r="V219" s="12"/>
      <c r="W219" s="1622"/>
      <c r="X219" s="1622"/>
      <c r="Y219" s="12"/>
      <c r="Z219" s="99"/>
      <c r="AA219" s="2479"/>
      <c r="AB219" s="2479"/>
      <c r="AC219" s="2494"/>
      <c r="AD219" s="2486"/>
      <c r="AE219" s="2488"/>
      <c r="AF219" s="2490"/>
      <c r="AG219" s="60">
        <f>IF(N219=N218,0,IF(N219=N217,0,IF(N219=N216,0,IF(N219=N215,0,IF(N219=N214,0,IF(N219=N213,0,IF(N219=N212,0,IF(N219=N211,0,1))))))))</f>
        <v>0</v>
      </c>
      <c r="AH219" s="60" t="s">
        <v>232</v>
      </c>
      <c r="AI219" s="60" t="str">
        <f t="shared" si="10"/>
        <v>??</v>
      </c>
      <c r="AJ219" s="60">
        <f>IF(O219=O218,0,IF(O219=O217,0,IF(O219=O216,0,IF(O219=O215,0,IF(O219=O214,0,IF(O219=O213,0,IF(O219=O212,0,IF(O219=O211,0,1))))))))</f>
        <v>0</v>
      </c>
      <c r="AK219" s="518">
        <f t="shared" si="37"/>
        <v>0</v>
      </c>
    </row>
    <row r="220" spans="1:37" ht="14.1" customHeight="1" thickTop="1" thickBot="1">
      <c r="A220" s="2457"/>
      <c r="B220" s="2460"/>
      <c r="C220" s="2463"/>
      <c r="D220" s="2466"/>
      <c r="E220" s="2469"/>
      <c r="F220" s="2472"/>
      <c r="G220" s="2475"/>
      <c r="H220" s="2493"/>
      <c r="I220" s="2472"/>
      <c r="J220" s="2472"/>
      <c r="K220" s="274"/>
      <c r="L220" s="97"/>
      <c r="M220" s="97"/>
      <c r="N220" s="1840"/>
      <c r="O220" s="94"/>
      <c r="P220" s="97"/>
      <c r="Q220" s="97"/>
      <c r="R220" s="13"/>
      <c r="S220" s="13"/>
      <c r="T220" s="13"/>
      <c r="U220" s="13"/>
      <c r="V220" s="13"/>
      <c r="W220" s="13"/>
      <c r="X220" s="13"/>
      <c r="Y220" s="13"/>
      <c r="Z220" s="97"/>
      <c r="AA220" s="2480"/>
      <c r="AB220" s="2480"/>
      <c r="AC220" s="2495"/>
      <c r="AD220" s="2486"/>
      <c r="AE220" s="2489"/>
      <c r="AF220" s="2490"/>
      <c r="AG220" s="60">
        <f>IF(N220=N219,0,IF(N220=N218,0,IF(N220=N217,0,IF(N220=N216,0,IF(N220=N215,0,IF(N220=N214,0,IF(N220=N213,0,IF(N220=N212,0,IF(N220=N211,0,1)))))))))</f>
        <v>0</v>
      </c>
      <c r="AH220" s="60" t="s">
        <v>232</v>
      </c>
      <c r="AI220" s="60" t="str">
        <f t="shared" si="10"/>
        <v>??</v>
      </c>
      <c r="AJ220" s="60">
        <f>IF(O220=O219,0,IF(O220=O218,0,IF(O220=O217,0,IF(O220=O216,0,IF(O220=O215,0,IF(O220=O214,0,IF(O220=O213,0,IF(O220=O212,0,IF(O220=O211,0,1)))))))))</f>
        <v>0</v>
      </c>
      <c r="AK220" s="518">
        <f t="shared" si="37"/>
        <v>0</v>
      </c>
    </row>
    <row r="221" spans="1:37" ht="14.1" customHeight="1" thickTop="1" thickBot="1">
      <c r="A221" s="2457"/>
      <c r="B221" s="2458"/>
      <c r="C221" s="2461"/>
      <c r="D221" s="2464"/>
      <c r="E221" s="2467"/>
      <c r="F221" s="2470"/>
      <c r="G221" s="2473"/>
      <c r="H221" s="2476" t="s">
        <v>852</v>
      </c>
      <c r="I221" s="2470"/>
      <c r="J221" s="2470"/>
      <c r="K221" s="275"/>
      <c r="L221" s="98"/>
      <c r="M221" s="98"/>
      <c r="N221" s="1841"/>
      <c r="O221" s="80"/>
      <c r="P221" s="98"/>
      <c r="Q221" s="98"/>
      <c r="R221" s="14"/>
      <c r="S221" s="14"/>
      <c r="T221" s="14"/>
      <c r="U221" s="14"/>
      <c r="V221" s="14"/>
      <c r="W221" s="14"/>
      <c r="X221" s="14"/>
      <c r="Y221" s="14"/>
      <c r="Z221" s="98"/>
      <c r="AA221" s="2478">
        <f>SUM(R221:Z230)</f>
        <v>0</v>
      </c>
      <c r="AB221" s="2478">
        <f>IF(AA221&gt;0,18,0)</f>
        <v>0</v>
      </c>
      <c r="AC221" s="2484">
        <f t="shared" ref="AC221" si="41">IF((AA221-AB221)&gt;=0,AA221-AB221,0)</f>
        <v>0</v>
      </c>
      <c r="AD221" s="2486">
        <f>IF(AA221&lt;AB221,AA221,AB221)/IF(AB221=0,1,AB221)</f>
        <v>0</v>
      </c>
      <c r="AE221" s="2487" t="str">
        <f>IF(AD221=1,"pe",IF(AD221&gt;0,"ne",""))</f>
        <v/>
      </c>
      <c r="AF221" s="2490"/>
      <c r="AG221" s="60">
        <v>1</v>
      </c>
      <c r="AH221" s="60" t="s">
        <v>232</v>
      </c>
      <c r="AI221" s="60" t="str">
        <f t="shared" si="10"/>
        <v>??</v>
      </c>
      <c r="AJ221" s="60">
        <v>1</v>
      </c>
      <c r="AK221" s="518">
        <f>C221</f>
        <v>0</v>
      </c>
    </row>
    <row r="222" spans="1:37" ht="14.1" customHeight="1" thickTop="1" thickBot="1">
      <c r="A222" s="2457"/>
      <c r="B222" s="2459"/>
      <c r="C222" s="2462"/>
      <c r="D222" s="2465"/>
      <c r="E222" s="2468"/>
      <c r="F222" s="2471"/>
      <c r="G222" s="2474"/>
      <c r="H222" s="2477"/>
      <c r="I222" s="2471"/>
      <c r="J222" s="2471"/>
      <c r="K222" s="273"/>
      <c r="L222" s="99"/>
      <c r="M222" s="1471"/>
      <c r="N222" s="1840"/>
      <c r="O222" s="90"/>
      <c r="P222" s="99"/>
      <c r="Q222" s="99"/>
      <c r="R222" s="12"/>
      <c r="S222" s="12"/>
      <c r="T222" s="12"/>
      <c r="U222" s="12"/>
      <c r="V222" s="12"/>
      <c r="W222" s="1622"/>
      <c r="X222" s="1622"/>
      <c r="Y222" s="12"/>
      <c r="Z222" s="99"/>
      <c r="AA222" s="2479"/>
      <c r="AB222" s="2479"/>
      <c r="AC222" s="2485"/>
      <c r="AD222" s="2486"/>
      <c r="AE222" s="2488"/>
      <c r="AF222" s="2490"/>
      <c r="AG222" s="60">
        <f>IF(N222=N221,0,1)</f>
        <v>0</v>
      </c>
      <c r="AH222" s="60" t="s">
        <v>232</v>
      </c>
      <c r="AI222" s="60" t="str">
        <f t="shared" si="10"/>
        <v>??</v>
      </c>
      <c r="AJ222" s="60">
        <f>IF(O222=O221,0,1)</f>
        <v>0</v>
      </c>
      <c r="AK222" s="518">
        <f t="shared" si="37"/>
        <v>0</v>
      </c>
    </row>
    <row r="223" spans="1:37" ht="14.1" customHeight="1" thickTop="1" thickBot="1">
      <c r="A223" s="2457"/>
      <c r="B223" s="2459"/>
      <c r="C223" s="2462"/>
      <c r="D223" s="2465"/>
      <c r="E223" s="2468"/>
      <c r="F223" s="2471"/>
      <c r="G223" s="2474"/>
      <c r="H223" s="2491"/>
      <c r="I223" s="2471"/>
      <c r="J223" s="2471"/>
      <c r="K223" s="273"/>
      <c r="L223" s="99"/>
      <c r="M223" s="1471"/>
      <c r="N223" s="1840"/>
      <c r="O223" s="90"/>
      <c r="P223" s="99"/>
      <c r="Q223" s="99"/>
      <c r="R223" s="12"/>
      <c r="S223" s="12"/>
      <c r="T223" s="12"/>
      <c r="U223" s="12"/>
      <c r="V223" s="12"/>
      <c r="W223" s="1622"/>
      <c r="X223" s="1622"/>
      <c r="Y223" s="12"/>
      <c r="Z223" s="99"/>
      <c r="AA223" s="2479"/>
      <c r="AB223" s="2479"/>
      <c r="AC223" s="2485"/>
      <c r="AD223" s="2486"/>
      <c r="AE223" s="2488"/>
      <c r="AF223" s="2490"/>
      <c r="AG223" s="60">
        <f>IF(N223=N222,0,IF(N223=N221,0,1))</f>
        <v>0</v>
      </c>
      <c r="AH223" s="60" t="s">
        <v>232</v>
      </c>
      <c r="AI223" s="60" t="str">
        <f t="shared" si="10"/>
        <v>??</v>
      </c>
      <c r="AJ223" s="60">
        <f>IF(O223=O222,0,IF(O223=O221,0,1))</f>
        <v>0</v>
      </c>
      <c r="AK223" s="518">
        <f t="shared" si="37"/>
        <v>0</v>
      </c>
    </row>
    <row r="224" spans="1:37" ht="14.1" customHeight="1" thickTop="1" thickBot="1">
      <c r="A224" s="2457"/>
      <c r="B224" s="2459"/>
      <c r="C224" s="2462"/>
      <c r="D224" s="2465"/>
      <c r="E224" s="2468"/>
      <c r="F224" s="2471"/>
      <c r="G224" s="2474"/>
      <c r="H224" s="2492"/>
      <c r="I224" s="2471"/>
      <c r="J224" s="2471"/>
      <c r="K224" s="273"/>
      <c r="L224" s="99"/>
      <c r="M224" s="1471"/>
      <c r="N224" s="1840"/>
      <c r="O224" s="90"/>
      <c r="P224" s="99"/>
      <c r="Q224" s="99"/>
      <c r="R224" s="12"/>
      <c r="S224" s="12"/>
      <c r="T224" s="12"/>
      <c r="U224" s="12"/>
      <c r="V224" s="12"/>
      <c r="W224" s="1622"/>
      <c r="X224" s="1622"/>
      <c r="Y224" s="12"/>
      <c r="Z224" s="99"/>
      <c r="AA224" s="2479"/>
      <c r="AB224" s="2479"/>
      <c r="AC224" s="2485"/>
      <c r="AD224" s="2486"/>
      <c r="AE224" s="2488"/>
      <c r="AF224" s="2490"/>
      <c r="AG224" s="60">
        <f>IF(N224=N223,0,IF(N224=N222,0,IF(N224=N221,0,1)))</f>
        <v>0</v>
      </c>
      <c r="AH224" s="60" t="s">
        <v>232</v>
      </c>
      <c r="AI224" s="60" t="str">
        <f t="shared" si="10"/>
        <v>??</v>
      </c>
      <c r="AJ224" s="60">
        <f>IF(O224=O223,0,IF(O224=O222,0,IF(O224=O221,0,1)))</f>
        <v>0</v>
      </c>
      <c r="AK224" s="518">
        <f t="shared" si="37"/>
        <v>0</v>
      </c>
    </row>
    <row r="225" spans="1:37" ht="14.1" customHeight="1" thickTop="1" thickBot="1">
      <c r="A225" s="2457"/>
      <c r="B225" s="2459"/>
      <c r="C225" s="2462"/>
      <c r="D225" s="2465"/>
      <c r="E225" s="2468"/>
      <c r="F225" s="2471"/>
      <c r="G225" s="2474"/>
      <c r="H225" s="2492"/>
      <c r="I225" s="2471"/>
      <c r="J225" s="2471"/>
      <c r="K225" s="277"/>
      <c r="L225" s="99"/>
      <c r="M225" s="1471"/>
      <c r="N225" s="1840"/>
      <c r="O225" s="90"/>
      <c r="P225" s="99"/>
      <c r="Q225" s="99"/>
      <c r="R225" s="12"/>
      <c r="S225" s="12"/>
      <c r="T225" s="12"/>
      <c r="U225" s="12"/>
      <c r="V225" s="12"/>
      <c r="W225" s="1622"/>
      <c r="X225" s="1622"/>
      <c r="Y225" s="12"/>
      <c r="Z225" s="99"/>
      <c r="AA225" s="2479"/>
      <c r="AB225" s="2479"/>
      <c r="AC225" s="2485"/>
      <c r="AD225" s="2486"/>
      <c r="AE225" s="2488"/>
      <c r="AF225" s="2490"/>
      <c r="AG225" s="60">
        <f>IF(N225=N224,0,IF(N225=N223,0,IF(N225=N222,0,IF(N225=N221,0,1))))</f>
        <v>0</v>
      </c>
      <c r="AH225" s="60" t="s">
        <v>232</v>
      </c>
      <c r="AI225" s="60" t="str">
        <f t="shared" si="10"/>
        <v>??</v>
      </c>
      <c r="AJ225" s="60">
        <f>IF(O225=O224,0,IF(O225=O223,0,IF(O225=O222,0,IF(O225=O221,0,1))))</f>
        <v>0</v>
      </c>
      <c r="AK225" s="518">
        <f t="shared" si="37"/>
        <v>0</v>
      </c>
    </row>
    <row r="226" spans="1:37" ht="14.1" customHeight="1" thickTop="1" thickBot="1">
      <c r="A226" s="2457"/>
      <c r="B226" s="2459"/>
      <c r="C226" s="2462"/>
      <c r="D226" s="2465"/>
      <c r="E226" s="2468"/>
      <c r="F226" s="2471"/>
      <c r="G226" s="2474"/>
      <c r="H226" s="2492"/>
      <c r="I226" s="2471"/>
      <c r="J226" s="2471"/>
      <c r="K226" s="277"/>
      <c r="L226" s="99"/>
      <c r="M226" s="1471"/>
      <c r="N226" s="1840"/>
      <c r="O226" s="90"/>
      <c r="P226" s="99"/>
      <c r="Q226" s="99"/>
      <c r="R226" s="12"/>
      <c r="S226" s="12"/>
      <c r="T226" s="12"/>
      <c r="U226" s="12"/>
      <c r="V226" s="12"/>
      <c r="W226" s="1622"/>
      <c r="X226" s="1622"/>
      <c r="Y226" s="12"/>
      <c r="Z226" s="99"/>
      <c r="AA226" s="2479"/>
      <c r="AB226" s="2479"/>
      <c r="AC226" s="2485"/>
      <c r="AD226" s="2486"/>
      <c r="AE226" s="2488"/>
      <c r="AF226" s="2490"/>
      <c r="AG226" s="60">
        <f>IF(N226=N225,0,IF(N226=N224,0,IF(N226=N223,0,IF(N226=N222,0,IF(N226=N221,0,1)))))</f>
        <v>0</v>
      </c>
      <c r="AH226" s="60" t="s">
        <v>232</v>
      </c>
      <c r="AI226" s="60" t="str">
        <f t="shared" si="10"/>
        <v>??</v>
      </c>
      <c r="AJ226" s="60">
        <f>IF(O226=O225,0,IF(O226=O224,0,IF(O226=O223,0,IF(O226=O222,0,IF(O226=O221,0,1)))))</f>
        <v>0</v>
      </c>
      <c r="AK226" s="518">
        <f t="shared" si="37"/>
        <v>0</v>
      </c>
    </row>
    <row r="227" spans="1:37" ht="14.1" customHeight="1" thickTop="1" thickBot="1">
      <c r="A227" s="2457"/>
      <c r="B227" s="2459"/>
      <c r="C227" s="2462"/>
      <c r="D227" s="2465"/>
      <c r="E227" s="2468"/>
      <c r="F227" s="2471"/>
      <c r="G227" s="2474"/>
      <c r="H227" s="2492"/>
      <c r="I227" s="2471"/>
      <c r="J227" s="2471"/>
      <c r="K227" s="277"/>
      <c r="L227" s="99"/>
      <c r="M227" s="1471"/>
      <c r="N227" s="1840"/>
      <c r="O227" s="90"/>
      <c r="P227" s="99"/>
      <c r="Q227" s="99"/>
      <c r="R227" s="12"/>
      <c r="S227" s="12"/>
      <c r="T227" s="12"/>
      <c r="U227" s="12"/>
      <c r="V227" s="12"/>
      <c r="W227" s="1622"/>
      <c r="X227" s="1622"/>
      <c r="Y227" s="12"/>
      <c r="Z227" s="99"/>
      <c r="AA227" s="2479"/>
      <c r="AB227" s="2479"/>
      <c r="AC227" s="2494" t="str">
        <f t="shared" ref="AC227" si="42">IF(AC221&gt;9,"błąd","")</f>
        <v/>
      </c>
      <c r="AD227" s="2486"/>
      <c r="AE227" s="2488"/>
      <c r="AF227" s="2490"/>
      <c r="AG227" s="60">
        <f>IF(N227=N226,0,IF(N227=N225,0,IF(N227=N224,0,IF(N227=N223,0,IF(N227=N222,0,IF(N227=N221,0,1))))))</f>
        <v>0</v>
      </c>
      <c r="AH227" s="60" t="s">
        <v>232</v>
      </c>
      <c r="AI227" s="60" t="str">
        <f t="shared" si="10"/>
        <v>??</v>
      </c>
      <c r="AJ227" s="60">
        <f>IF(O227=O226,0,IF(O227=O225,0,IF(O227=O224,0,IF(O227=O223,0,IF(O227=O222,0,IF(O227=O221,0,1))))))</f>
        <v>0</v>
      </c>
      <c r="AK227" s="518">
        <f t="shared" si="37"/>
        <v>0</v>
      </c>
    </row>
    <row r="228" spans="1:37" ht="14.1" customHeight="1" thickTop="1" thickBot="1">
      <c r="A228" s="2457"/>
      <c r="B228" s="2459"/>
      <c r="C228" s="2462"/>
      <c r="D228" s="2465"/>
      <c r="E228" s="2468"/>
      <c r="F228" s="2471"/>
      <c r="G228" s="2474"/>
      <c r="H228" s="2492"/>
      <c r="I228" s="2471"/>
      <c r="J228" s="2471"/>
      <c r="K228" s="277"/>
      <c r="L228" s="99"/>
      <c r="M228" s="1471"/>
      <c r="N228" s="1840"/>
      <c r="O228" s="90"/>
      <c r="P228" s="99"/>
      <c r="Q228" s="99"/>
      <c r="R228" s="12"/>
      <c r="S228" s="12"/>
      <c r="T228" s="12"/>
      <c r="U228" s="12"/>
      <c r="V228" s="12"/>
      <c r="W228" s="1622"/>
      <c r="X228" s="1622"/>
      <c r="Y228" s="12"/>
      <c r="Z228" s="99"/>
      <c r="AA228" s="2479"/>
      <c r="AB228" s="2479"/>
      <c r="AC228" s="2494"/>
      <c r="AD228" s="2486"/>
      <c r="AE228" s="2488"/>
      <c r="AF228" s="2490"/>
      <c r="AG228" s="60">
        <f>IF(N228=N227,0,IF(N228=N226,0,IF(N228=N225,0,IF(N228=N224,0,IF(N228=N223,0,IF(N228=N222,0,IF(N228=N221,0,1)))))))</f>
        <v>0</v>
      </c>
      <c r="AH228" s="60" t="s">
        <v>232</v>
      </c>
      <c r="AI228" s="60" t="str">
        <f t="shared" si="10"/>
        <v>??</v>
      </c>
      <c r="AJ228" s="60">
        <f>IF(O228=O227,0,IF(O228=O226,0,IF(O228=O225,0,IF(O228=O224,0,IF(O228=O223,0,IF(O228=O222,0,IF(O228=O221,0,1)))))))</f>
        <v>0</v>
      </c>
      <c r="AK228" s="518">
        <f t="shared" si="37"/>
        <v>0</v>
      </c>
    </row>
    <row r="229" spans="1:37" ht="14.1" customHeight="1" thickTop="1" thickBot="1">
      <c r="A229" s="2457"/>
      <c r="B229" s="2459"/>
      <c r="C229" s="2462"/>
      <c r="D229" s="2465"/>
      <c r="E229" s="2468"/>
      <c r="F229" s="2471"/>
      <c r="G229" s="2474"/>
      <c r="H229" s="2492"/>
      <c r="I229" s="2471"/>
      <c r="J229" s="2471"/>
      <c r="K229" s="277"/>
      <c r="L229" s="99"/>
      <c r="M229" s="1471"/>
      <c r="N229" s="1840"/>
      <c r="O229" s="90"/>
      <c r="P229" s="99"/>
      <c r="Q229" s="99"/>
      <c r="R229" s="12"/>
      <c r="S229" s="12"/>
      <c r="T229" s="12"/>
      <c r="U229" s="12"/>
      <c r="V229" s="12"/>
      <c r="W229" s="1622"/>
      <c r="X229" s="1622"/>
      <c r="Y229" s="12"/>
      <c r="Z229" s="99"/>
      <c r="AA229" s="2479"/>
      <c r="AB229" s="2479"/>
      <c r="AC229" s="2494"/>
      <c r="AD229" s="2486"/>
      <c r="AE229" s="2488"/>
      <c r="AF229" s="2490"/>
      <c r="AG229" s="60">
        <f>IF(N229=N228,0,IF(N229=N227,0,IF(N229=N226,0,IF(N229=N225,0,IF(N229=N224,0,IF(N229=N223,0,IF(N229=N222,0,IF(N229=N221,0,1))))))))</f>
        <v>0</v>
      </c>
      <c r="AH229" s="60" t="s">
        <v>232</v>
      </c>
      <c r="AI229" s="60" t="str">
        <f t="shared" si="10"/>
        <v>??</v>
      </c>
      <c r="AJ229" s="60">
        <f>IF(O229=O228,0,IF(O229=O227,0,IF(O229=O226,0,IF(O229=O225,0,IF(O229=O224,0,IF(O229=O223,0,IF(O229=O222,0,IF(O229=O221,0,1))))))))</f>
        <v>0</v>
      </c>
      <c r="AK229" s="518">
        <f t="shared" si="37"/>
        <v>0</v>
      </c>
    </row>
    <row r="230" spans="1:37" ht="14.1" customHeight="1" thickTop="1" thickBot="1">
      <c r="A230" s="2457"/>
      <c r="B230" s="2460"/>
      <c r="C230" s="2463"/>
      <c r="D230" s="2466"/>
      <c r="E230" s="2469"/>
      <c r="F230" s="2472"/>
      <c r="G230" s="2475"/>
      <c r="H230" s="2493"/>
      <c r="I230" s="2472"/>
      <c r="J230" s="2472"/>
      <c r="K230" s="274"/>
      <c r="L230" s="97"/>
      <c r="M230" s="97"/>
      <c r="N230" s="1840"/>
      <c r="O230" s="94"/>
      <c r="P230" s="97"/>
      <c r="Q230" s="97"/>
      <c r="R230" s="13"/>
      <c r="S230" s="13"/>
      <c r="T230" s="13"/>
      <c r="U230" s="13"/>
      <c r="V230" s="13"/>
      <c r="W230" s="13"/>
      <c r="X230" s="13"/>
      <c r="Y230" s="13"/>
      <c r="Z230" s="97"/>
      <c r="AA230" s="2480"/>
      <c r="AB230" s="2480"/>
      <c r="AC230" s="2495"/>
      <c r="AD230" s="2486"/>
      <c r="AE230" s="2489"/>
      <c r="AF230" s="2490"/>
      <c r="AG230" s="60">
        <f>IF(N230=N229,0,IF(N230=N228,0,IF(N230=N227,0,IF(N230=N226,0,IF(N230=N225,0,IF(N230=N224,0,IF(N230=N223,0,IF(N230=N222,0,IF(N230=N221,0,1)))))))))</f>
        <v>0</v>
      </c>
      <c r="AH230" s="60" t="s">
        <v>232</v>
      </c>
      <c r="AI230" s="60" t="str">
        <f t="shared" si="10"/>
        <v>??</v>
      </c>
      <c r="AJ230" s="60">
        <f>IF(O230=O229,0,IF(O230=O228,0,IF(O230=O227,0,IF(O230=O226,0,IF(O230=O225,0,IF(O230=O224,0,IF(O230=O223,0,IF(O230=O222,0,IF(O230=O221,0,1)))))))))</f>
        <v>0</v>
      </c>
      <c r="AK230" s="518">
        <f t="shared" si="37"/>
        <v>0</v>
      </c>
    </row>
    <row r="231" spans="1:37" ht="14.1" customHeight="1" thickTop="1" thickBot="1">
      <c r="A231" s="2457"/>
      <c r="B231" s="2458"/>
      <c r="C231" s="2461"/>
      <c r="D231" s="2464"/>
      <c r="E231" s="2467"/>
      <c r="F231" s="2470"/>
      <c r="G231" s="2473"/>
      <c r="H231" s="2476" t="s">
        <v>852</v>
      </c>
      <c r="I231" s="2470"/>
      <c r="J231" s="2470"/>
      <c r="K231" s="275"/>
      <c r="L231" s="98"/>
      <c r="M231" s="98"/>
      <c r="N231" s="1841"/>
      <c r="O231" s="80"/>
      <c r="P231" s="98"/>
      <c r="Q231" s="98"/>
      <c r="R231" s="14"/>
      <c r="S231" s="14"/>
      <c r="T231" s="14"/>
      <c r="U231" s="14"/>
      <c r="V231" s="14"/>
      <c r="W231" s="14"/>
      <c r="X231" s="14"/>
      <c r="Y231" s="14"/>
      <c r="Z231" s="98"/>
      <c r="AA231" s="2478">
        <f>SUM(R231:Z240)</f>
        <v>0</v>
      </c>
      <c r="AB231" s="2478">
        <f>IF(AA231&gt;0,18,0)</f>
        <v>0</v>
      </c>
      <c r="AC231" s="2484">
        <f t="shared" ref="AC231" si="43">IF((AA231-AB231)&gt;=0,AA231-AB231,0)</f>
        <v>0</v>
      </c>
      <c r="AD231" s="2486">
        <f>IF(AA231&lt;AB231,AA231,AB231)/IF(AB231=0,1,AB231)</f>
        <v>0</v>
      </c>
      <c r="AE231" s="2487" t="str">
        <f>IF(AD231=1,"pe",IF(AD231&gt;0,"ne",""))</f>
        <v/>
      </c>
      <c r="AF231" s="2490"/>
      <c r="AG231" s="60">
        <v>1</v>
      </c>
      <c r="AH231" s="60" t="s">
        <v>232</v>
      </c>
      <c r="AI231" s="60" t="str">
        <f t="shared" si="10"/>
        <v>??</v>
      </c>
      <c r="AJ231" s="60">
        <v>1</v>
      </c>
      <c r="AK231" s="518">
        <f>C231</f>
        <v>0</v>
      </c>
    </row>
    <row r="232" spans="1:37" ht="14.1" customHeight="1" thickTop="1" thickBot="1">
      <c r="A232" s="2457"/>
      <c r="B232" s="2459"/>
      <c r="C232" s="2462"/>
      <c r="D232" s="2465"/>
      <c r="E232" s="2468"/>
      <c r="F232" s="2471"/>
      <c r="G232" s="2474"/>
      <c r="H232" s="2477"/>
      <c r="I232" s="2471"/>
      <c r="J232" s="2471"/>
      <c r="K232" s="273"/>
      <c r="L232" s="99"/>
      <c r="M232" s="1471"/>
      <c r="N232" s="1840"/>
      <c r="O232" s="90"/>
      <c r="P232" s="99"/>
      <c r="Q232" s="99"/>
      <c r="R232" s="12"/>
      <c r="S232" s="12"/>
      <c r="T232" s="12"/>
      <c r="U232" s="12"/>
      <c r="V232" s="12"/>
      <c r="W232" s="1622"/>
      <c r="X232" s="1622"/>
      <c r="Y232" s="12"/>
      <c r="Z232" s="99"/>
      <c r="AA232" s="2479"/>
      <c r="AB232" s="2479"/>
      <c r="AC232" s="2485"/>
      <c r="AD232" s="2486"/>
      <c r="AE232" s="2488"/>
      <c r="AF232" s="2490"/>
      <c r="AG232" s="60">
        <f>IF(N232=N231,0,1)</f>
        <v>0</v>
      </c>
      <c r="AH232" s="60" t="s">
        <v>232</v>
      </c>
      <c r="AI232" s="60" t="str">
        <f t="shared" si="10"/>
        <v>??</v>
      </c>
      <c r="AJ232" s="60">
        <f>IF(O232=O231,0,1)</f>
        <v>0</v>
      </c>
      <c r="AK232" s="518">
        <f t="shared" si="14"/>
        <v>0</v>
      </c>
    </row>
    <row r="233" spans="1:37" ht="14.1" customHeight="1" thickTop="1" thickBot="1">
      <c r="A233" s="2457"/>
      <c r="B233" s="2459"/>
      <c r="C233" s="2462"/>
      <c r="D233" s="2465"/>
      <c r="E233" s="2468"/>
      <c r="F233" s="2471"/>
      <c r="G233" s="2474"/>
      <c r="H233" s="2491"/>
      <c r="I233" s="2471"/>
      <c r="J233" s="2471"/>
      <c r="K233" s="273"/>
      <c r="L233" s="99"/>
      <c r="M233" s="1471"/>
      <c r="N233" s="1840"/>
      <c r="O233" s="90"/>
      <c r="P233" s="99"/>
      <c r="Q233" s="99"/>
      <c r="R233" s="12"/>
      <c r="S233" s="12"/>
      <c r="T233" s="12"/>
      <c r="U233" s="12"/>
      <c r="V233" s="12"/>
      <c r="W233" s="1622"/>
      <c r="X233" s="1622"/>
      <c r="Y233" s="12"/>
      <c r="Z233" s="99"/>
      <c r="AA233" s="2479"/>
      <c r="AB233" s="2479"/>
      <c r="AC233" s="2485"/>
      <c r="AD233" s="2486"/>
      <c r="AE233" s="2488"/>
      <c r="AF233" s="2490"/>
      <c r="AG233" s="60">
        <f>IF(N233=N232,0,IF(N233=N231,0,1))</f>
        <v>0</v>
      </c>
      <c r="AH233" s="60" t="s">
        <v>232</v>
      </c>
      <c r="AI233" s="60" t="str">
        <f t="shared" si="10"/>
        <v>??</v>
      </c>
      <c r="AJ233" s="60">
        <f>IF(O233=O232,0,IF(O233=O231,0,1))</f>
        <v>0</v>
      </c>
      <c r="AK233" s="518">
        <f t="shared" si="14"/>
        <v>0</v>
      </c>
    </row>
    <row r="234" spans="1:37" ht="14.1" customHeight="1" thickTop="1" thickBot="1">
      <c r="A234" s="2457"/>
      <c r="B234" s="2459"/>
      <c r="C234" s="2462"/>
      <c r="D234" s="2465"/>
      <c r="E234" s="2468"/>
      <c r="F234" s="2471"/>
      <c r="G234" s="2474"/>
      <c r="H234" s="2492"/>
      <c r="I234" s="2471"/>
      <c r="J234" s="2471"/>
      <c r="K234" s="273"/>
      <c r="L234" s="99"/>
      <c r="M234" s="1471"/>
      <c r="N234" s="1840"/>
      <c r="O234" s="90"/>
      <c r="P234" s="99"/>
      <c r="Q234" s="99"/>
      <c r="R234" s="12"/>
      <c r="S234" s="12"/>
      <c r="T234" s="12"/>
      <c r="U234" s="12"/>
      <c r="V234" s="12"/>
      <c r="W234" s="1622"/>
      <c r="X234" s="1622"/>
      <c r="Y234" s="12"/>
      <c r="Z234" s="99"/>
      <c r="AA234" s="2479"/>
      <c r="AB234" s="2479"/>
      <c r="AC234" s="2485"/>
      <c r="AD234" s="2486"/>
      <c r="AE234" s="2488"/>
      <c r="AF234" s="2490"/>
      <c r="AG234" s="60">
        <f>IF(N234=N233,0,IF(N234=N232,0,IF(N234=N231,0,1)))</f>
        <v>0</v>
      </c>
      <c r="AH234" s="60" t="s">
        <v>232</v>
      </c>
      <c r="AI234" s="60" t="str">
        <f t="shared" si="10"/>
        <v>??</v>
      </c>
      <c r="AJ234" s="60">
        <f>IF(O234=O233,0,IF(O234=O232,0,IF(O234=O231,0,1)))</f>
        <v>0</v>
      </c>
      <c r="AK234" s="518">
        <f t="shared" si="14"/>
        <v>0</v>
      </c>
    </row>
    <row r="235" spans="1:37" ht="14.1" customHeight="1" thickTop="1" thickBot="1">
      <c r="A235" s="2457"/>
      <c r="B235" s="2459"/>
      <c r="C235" s="2462"/>
      <c r="D235" s="2465"/>
      <c r="E235" s="2468"/>
      <c r="F235" s="2471"/>
      <c r="G235" s="2474"/>
      <c r="H235" s="2492"/>
      <c r="I235" s="2471"/>
      <c r="J235" s="2471"/>
      <c r="K235" s="277"/>
      <c r="L235" s="99"/>
      <c r="M235" s="1471"/>
      <c r="N235" s="1840"/>
      <c r="O235" s="90"/>
      <c r="P235" s="99"/>
      <c r="Q235" s="99"/>
      <c r="R235" s="12"/>
      <c r="S235" s="12"/>
      <c r="T235" s="12"/>
      <c r="U235" s="12"/>
      <c r="V235" s="12"/>
      <c r="W235" s="1622"/>
      <c r="X235" s="1622"/>
      <c r="Y235" s="12"/>
      <c r="Z235" s="99"/>
      <c r="AA235" s="2479"/>
      <c r="AB235" s="2479"/>
      <c r="AC235" s="2485"/>
      <c r="AD235" s="2486"/>
      <c r="AE235" s="2488"/>
      <c r="AF235" s="2490"/>
      <c r="AG235" s="60">
        <f>IF(N235=N234,0,IF(N235=N233,0,IF(N235=N232,0,IF(N235=N231,0,1))))</f>
        <v>0</v>
      </c>
      <c r="AH235" s="60" t="s">
        <v>232</v>
      </c>
      <c r="AI235" s="60" t="str">
        <f t="shared" si="10"/>
        <v>??</v>
      </c>
      <c r="AJ235" s="60">
        <f>IF(O235=O234,0,IF(O235=O233,0,IF(O235=O232,0,IF(O235=O231,0,1))))</f>
        <v>0</v>
      </c>
      <c r="AK235" s="518">
        <f t="shared" si="14"/>
        <v>0</v>
      </c>
    </row>
    <row r="236" spans="1:37" ht="14.1" customHeight="1" thickTop="1" thickBot="1">
      <c r="A236" s="2457"/>
      <c r="B236" s="2459"/>
      <c r="C236" s="2462"/>
      <c r="D236" s="2465"/>
      <c r="E236" s="2468"/>
      <c r="F236" s="2471"/>
      <c r="G236" s="2474"/>
      <c r="H236" s="2492"/>
      <c r="I236" s="2471"/>
      <c r="J236" s="2471"/>
      <c r="K236" s="277"/>
      <c r="L236" s="99"/>
      <c r="M236" s="1471"/>
      <c r="N236" s="1840"/>
      <c r="O236" s="90"/>
      <c r="P236" s="99"/>
      <c r="Q236" s="99"/>
      <c r="R236" s="12"/>
      <c r="S236" s="12"/>
      <c r="T236" s="12"/>
      <c r="U236" s="12"/>
      <c r="V236" s="12"/>
      <c r="W236" s="1622"/>
      <c r="X236" s="1622"/>
      <c r="Y236" s="12"/>
      <c r="Z236" s="99"/>
      <c r="AA236" s="2479"/>
      <c r="AB236" s="2479"/>
      <c r="AC236" s="2485"/>
      <c r="AD236" s="2486"/>
      <c r="AE236" s="2488"/>
      <c r="AF236" s="2490"/>
      <c r="AG236" s="60">
        <f>IF(N236=N235,0,IF(N236=N234,0,IF(N236=N233,0,IF(N236=N232,0,IF(N236=N231,0,1)))))</f>
        <v>0</v>
      </c>
      <c r="AH236" s="60" t="s">
        <v>232</v>
      </c>
      <c r="AI236" s="60" t="str">
        <f t="shared" si="10"/>
        <v>??</v>
      </c>
      <c r="AJ236" s="60">
        <f>IF(O236=O235,0,IF(O236=O234,0,IF(O236=O233,0,IF(O236=O232,0,IF(O236=O231,0,1)))))</f>
        <v>0</v>
      </c>
      <c r="AK236" s="518">
        <f t="shared" si="14"/>
        <v>0</v>
      </c>
    </row>
    <row r="237" spans="1:37" ht="14.1" customHeight="1" thickTop="1" thickBot="1">
      <c r="A237" s="2457"/>
      <c r="B237" s="2459"/>
      <c r="C237" s="2462"/>
      <c r="D237" s="2465"/>
      <c r="E237" s="2468"/>
      <c r="F237" s="2471"/>
      <c r="G237" s="2474"/>
      <c r="H237" s="2492"/>
      <c r="I237" s="2471"/>
      <c r="J237" s="2471"/>
      <c r="K237" s="277"/>
      <c r="L237" s="99"/>
      <c r="M237" s="1471"/>
      <c r="N237" s="1840"/>
      <c r="O237" s="90"/>
      <c r="P237" s="99"/>
      <c r="Q237" s="99"/>
      <c r="R237" s="12"/>
      <c r="S237" s="12"/>
      <c r="T237" s="12"/>
      <c r="U237" s="12"/>
      <c r="V237" s="12"/>
      <c r="W237" s="1622"/>
      <c r="X237" s="1622"/>
      <c r="Y237" s="12"/>
      <c r="Z237" s="99"/>
      <c r="AA237" s="2479"/>
      <c r="AB237" s="2479"/>
      <c r="AC237" s="2494" t="str">
        <f t="shared" ref="AC237" si="44">IF(AC231&gt;9,"błąd","")</f>
        <v/>
      </c>
      <c r="AD237" s="2486"/>
      <c r="AE237" s="2488"/>
      <c r="AF237" s="2490"/>
      <c r="AG237" s="60">
        <f>IF(N237=N236,0,IF(N237=N235,0,IF(N237=N234,0,IF(N237=N233,0,IF(N237=N232,0,IF(N237=N231,0,1))))))</f>
        <v>0</v>
      </c>
      <c r="AH237" s="60" t="s">
        <v>232</v>
      </c>
      <c r="AI237" s="60" t="str">
        <f t="shared" si="10"/>
        <v>??</v>
      </c>
      <c r="AJ237" s="60">
        <f>IF(O237=O236,0,IF(O237=O235,0,IF(O237=O234,0,IF(O237=O233,0,IF(O237=O232,0,IF(O237=O231,0,1))))))</f>
        <v>0</v>
      </c>
      <c r="AK237" s="518">
        <f t="shared" si="14"/>
        <v>0</v>
      </c>
    </row>
    <row r="238" spans="1:37" ht="14.1" customHeight="1" thickTop="1" thickBot="1">
      <c r="A238" s="2457"/>
      <c r="B238" s="2459"/>
      <c r="C238" s="2462"/>
      <c r="D238" s="2465"/>
      <c r="E238" s="2468"/>
      <c r="F238" s="2471"/>
      <c r="G238" s="2474"/>
      <c r="H238" s="2492"/>
      <c r="I238" s="2471"/>
      <c r="J238" s="2471"/>
      <c r="K238" s="277"/>
      <c r="L238" s="99"/>
      <c r="M238" s="1471"/>
      <c r="N238" s="1840"/>
      <c r="O238" s="90"/>
      <c r="P238" s="99"/>
      <c r="Q238" s="99"/>
      <c r="R238" s="12"/>
      <c r="S238" s="12"/>
      <c r="T238" s="12"/>
      <c r="U238" s="12"/>
      <c r="V238" s="12"/>
      <c r="W238" s="1622"/>
      <c r="X238" s="1622"/>
      <c r="Y238" s="12"/>
      <c r="Z238" s="99"/>
      <c r="AA238" s="2479"/>
      <c r="AB238" s="2479"/>
      <c r="AC238" s="2494"/>
      <c r="AD238" s="2486"/>
      <c r="AE238" s="2488"/>
      <c r="AF238" s="2490"/>
      <c r="AG238" s="60">
        <f>IF(N238=N237,0,IF(N238=N236,0,IF(N238=N235,0,IF(N238=N234,0,IF(N238=N233,0,IF(N238=N232,0,IF(N238=N231,0,1)))))))</f>
        <v>0</v>
      </c>
      <c r="AH238" s="60" t="s">
        <v>232</v>
      </c>
      <c r="AI238" s="60" t="str">
        <f t="shared" si="10"/>
        <v>??</v>
      </c>
      <c r="AJ238" s="60">
        <f>IF(O238=O237,0,IF(O238=O236,0,IF(O238=O235,0,IF(O238=O234,0,IF(O238=O233,0,IF(O238=O232,0,IF(O238=O231,0,1)))))))</f>
        <v>0</v>
      </c>
      <c r="AK238" s="518">
        <f t="shared" si="14"/>
        <v>0</v>
      </c>
    </row>
    <row r="239" spans="1:37" ht="14.1" customHeight="1" thickTop="1" thickBot="1">
      <c r="A239" s="2457"/>
      <c r="B239" s="2459"/>
      <c r="C239" s="2462"/>
      <c r="D239" s="2465"/>
      <c r="E239" s="2468"/>
      <c r="F239" s="2471"/>
      <c r="G239" s="2474"/>
      <c r="H239" s="2492"/>
      <c r="I239" s="2471"/>
      <c r="J239" s="2471"/>
      <c r="K239" s="277"/>
      <c r="L239" s="99"/>
      <c r="M239" s="1471"/>
      <c r="N239" s="1840"/>
      <c r="O239" s="90"/>
      <c r="P239" s="99"/>
      <c r="Q239" s="99"/>
      <c r="R239" s="12"/>
      <c r="S239" s="12"/>
      <c r="T239" s="12"/>
      <c r="U239" s="12"/>
      <c r="V239" s="12"/>
      <c r="W239" s="1622"/>
      <c r="X239" s="1622"/>
      <c r="Y239" s="12"/>
      <c r="Z239" s="99"/>
      <c r="AA239" s="2479"/>
      <c r="AB239" s="2479"/>
      <c r="AC239" s="2494"/>
      <c r="AD239" s="2486"/>
      <c r="AE239" s="2488"/>
      <c r="AF239" s="2490"/>
      <c r="AG239" s="60">
        <f>IF(N239=N238,0,IF(N239=N237,0,IF(N239=N236,0,IF(N239=N235,0,IF(N239=N234,0,IF(N239=N233,0,IF(N239=N232,0,IF(N239=N231,0,1))))))))</f>
        <v>0</v>
      </c>
      <c r="AH239" s="60" t="s">
        <v>232</v>
      </c>
      <c r="AI239" s="60" t="str">
        <f t="shared" si="10"/>
        <v>??</v>
      </c>
      <c r="AJ239" s="60">
        <f>IF(O239=O238,0,IF(O239=O237,0,IF(O239=O236,0,IF(O239=O235,0,IF(O239=O234,0,IF(O239=O233,0,IF(O239=O232,0,IF(O239=O231,0,1))))))))</f>
        <v>0</v>
      </c>
      <c r="AK239" s="518">
        <f t="shared" si="14"/>
        <v>0</v>
      </c>
    </row>
    <row r="240" spans="1:37" ht="14.1" customHeight="1" thickTop="1" thickBot="1">
      <c r="A240" s="2457"/>
      <c r="B240" s="2460"/>
      <c r="C240" s="2463"/>
      <c r="D240" s="2466"/>
      <c r="E240" s="2469"/>
      <c r="F240" s="2472"/>
      <c r="G240" s="2475"/>
      <c r="H240" s="2493"/>
      <c r="I240" s="2472"/>
      <c r="J240" s="2472"/>
      <c r="K240" s="274"/>
      <c r="L240" s="97"/>
      <c r="M240" s="97"/>
      <c r="N240" s="1840"/>
      <c r="O240" s="94"/>
      <c r="P240" s="97"/>
      <c r="Q240" s="97"/>
      <c r="R240" s="13"/>
      <c r="S240" s="13"/>
      <c r="T240" s="13"/>
      <c r="U240" s="13"/>
      <c r="V240" s="13"/>
      <c r="W240" s="13"/>
      <c r="X240" s="13"/>
      <c r="Y240" s="13"/>
      <c r="Z240" s="97"/>
      <c r="AA240" s="2480"/>
      <c r="AB240" s="2480"/>
      <c r="AC240" s="2495"/>
      <c r="AD240" s="2486"/>
      <c r="AE240" s="2489"/>
      <c r="AF240" s="2490"/>
      <c r="AG240" s="60">
        <f>IF(N240=N239,0,IF(N240=N238,0,IF(N240=N237,0,IF(N240=N236,0,IF(N240=N235,0,IF(N240=N234,0,IF(N240=N233,0,IF(N240=N232,0,IF(N240=N231,0,1)))))))))</f>
        <v>0</v>
      </c>
      <c r="AH240" s="60" t="s">
        <v>232</v>
      </c>
      <c r="AI240" s="60" t="str">
        <f t="shared" si="10"/>
        <v>??</v>
      </c>
      <c r="AJ240" s="60">
        <f>IF(O240=O239,0,IF(O240=O238,0,IF(O240=O237,0,IF(O240=O236,0,IF(O240=O235,0,IF(O240=O234,0,IF(O240=O233,0,IF(O240=O232,0,IF(O240=O231,0,1)))))))))</f>
        <v>0</v>
      </c>
      <c r="AK240" s="518">
        <f t="shared" si="14"/>
        <v>0</v>
      </c>
    </row>
    <row r="241" spans="1:37" ht="14.1" customHeight="1" thickTop="1" thickBot="1">
      <c r="A241" s="2457"/>
      <c r="B241" s="2458"/>
      <c r="C241" s="2461"/>
      <c r="D241" s="2464"/>
      <c r="E241" s="2467"/>
      <c r="F241" s="2470"/>
      <c r="G241" s="2473"/>
      <c r="H241" s="2476" t="s">
        <v>852</v>
      </c>
      <c r="I241" s="2470"/>
      <c r="J241" s="2470"/>
      <c r="K241" s="275"/>
      <c r="L241" s="98"/>
      <c r="M241" s="98"/>
      <c r="N241" s="1841"/>
      <c r="O241" s="80"/>
      <c r="P241" s="98"/>
      <c r="Q241" s="98"/>
      <c r="R241" s="14"/>
      <c r="S241" s="14"/>
      <c r="T241" s="14"/>
      <c r="U241" s="14"/>
      <c r="V241" s="14"/>
      <c r="W241" s="14"/>
      <c r="X241" s="14"/>
      <c r="Y241" s="14"/>
      <c r="Z241" s="98"/>
      <c r="AA241" s="2478">
        <f>SUM(R241:Z250)</f>
        <v>0</v>
      </c>
      <c r="AB241" s="2478">
        <f>IF(AA241&gt;0,18,0)</f>
        <v>0</v>
      </c>
      <c r="AC241" s="2484">
        <f t="shared" ref="AC241" si="45">IF((AA241-AB241)&gt;=0,AA241-AB241,0)</f>
        <v>0</v>
      </c>
      <c r="AD241" s="2486">
        <f>IF(AA241&lt;AB241,AA241,AB241)/IF(AB241=0,1,AB241)</f>
        <v>0</v>
      </c>
      <c r="AE241" s="2487" t="str">
        <f>IF(AD241=1,"pe",IF(AD241&gt;0,"ne",""))</f>
        <v/>
      </c>
      <c r="AF241" s="2490"/>
      <c r="AG241" s="60">
        <v>1</v>
      </c>
      <c r="AH241" s="60" t="s">
        <v>232</v>
      </c>
      <c r="AI241" s="60" t="str">
        <f t="shared" si="10"/>
        <v>??</v>
      </c>
      <c r="AJ241" s="60">
        <v>1</v>
      </c>
      <c r="AK241" s="518">
        <f>C241</f>
        <v>0</v>
      </c>
    </row>
    <row r="242" spans="1:37" ht="14.1" customHeight="1" thickTop="1" thickBot="1">
      <c r="A242" s="2457"/>
      <c r="B242" s="2459"/>
      <c r="C242" s="2462"/>
      <c r="D242" s="2465"/>
      <c r="E242" s="2468"/>
      <c r="F242" s="2471"/>
      <c r="G242" s="2474"/>
      <c r="H242" s="2477"/>
      <c r="I242" s="2471"/>
      <c r="J242" s="2471"/>
      <c r="K242" s="273"/>
      <c r="L242" s="99"/>
      <c r="M242" s="1471"/>
      <c r="N242" s="1840"/>
      <c r="O242" s="90"/>
      <c r="P242" s="99"/>
      <c r="Q242" s="99"/>
      <c r="R242" s="12"/>
      <c r="S242" s="12"/>
      <c r="T242" s="12"/>
      <c r="U242" s="12"/>
      <c r="V242" s="12"/>
      <c r="W242" s="1622"/>
      <c r="X242" s="1622"/>
      <c r="Y242" s="12"/>
      <c r="Z242" s="99"/>
      <c r="AA242" s="2479"/>
      <c r="AB242" s="2479"/>
      <c r="AC242" s="2485"/>
      <c r="AD242" s="2486"/>
      <c r="AE242" s="2488"/>
      <c r="AF242" s="2490"/>
      <c r="AG242" s="60">
        <f>IF(N242=N241,0,1)</f>
        <v>0</v>
      </c>
      <c r="AH242" s="60" t="s">
        <v>232</v>
      </c>
      <c r="AI242" s="60" t="str">
        <f t="shared" si="10"/>
        <v>??</v>
      </c>
      <c r="AJ242" s="60">
        <f>IF(O242=O241,0,1)</f>
        <v>0</v>
      </c>
      <c r="AK242" s="518">
        <f t="shared" ref="AK242:AK270" si="46">AK241</f>
        <v>0</v>
      </c>
    </row>
    <row r="243" spans="1:37" ht="14.1" customHeight="1" thickTop="1" thickBot="1">
      <c r="A243" s="2457"/>
      <c r="B243" s="2459"/>
      <c r="C243" s="2462"/>
      <c r="D243" s="2465"/>
      <c r="E243" s="2468"/>
      <c r="F243" s="2471"/>
      <c r="G243" s="2474"/>
      <c r="H243" s="2491"/>
      <c r="I243" s="2471"/>
      <c r="J243" s="2471"/>
      <c r="K243" s="273"/>
      <c r="L243" s="99"/>
      <c r="M243" s="1471"/>
      <c r="N243" s="1840"/>
      <c r="O243" s="90"/>
      <c r="P243" s="99"/>
      <c r="Q243" s="99"/>
      <c r="R243" s="12"/>
      <c r="S243" s="12"/>
      <c r="T243" s="12"/>
      <c r="U243" s="12"/>
      <c r="V243" s="12"/>
      <c r="W243" s="1622"/>
      <c r="X243" s="1622"/>
      <c r="Y243" s="12"/>
      <c r="Z243" s="99"/>
      <c r="AA243" s="2479"/>
      <c r="AB243" s="2479"/>
      <c r="AC243" s="2485"/>
      <c r="AD243" s="2486"/>
      <c r="AE243" s="2488"/>
      <c r="AF243" s="2490"/>
      <c r="AG243" s="60">
        <f>IF(N243=N242,0,IF(N243=N241,0,1))</f>
        <v>0</v>
      </c>
      <c r="AH243" s="60" t="s">
        <v>232</v>
      </c>
      <c r="AI243" s="60" t="str">
        <f t="shared" si="10"/>
        <v>??</v>
      </c>
      <c r="AJ243" s="60">
        <f>IF(O243=O242,0,IF(O243=O241,0,1))</f>
        <v>0</v>
      </c>
      <c r="AK243" s="518">
        <f t="shared" si="46"/>
        <v>0</v>
      </c>
    </row>
    <row r="244" spans="1:37" ht="14.1" customHeight="1" thickTop="1" thickBot="1">
      <c r="A244" s="2457"/>
      <c r="B244" s="2459"/>
      <c r="C244" s="2462"/>
      <c r="D244" s="2465"/>
      <c r="E244" s="2468"/>
      <c r="F244" s="2471"/>
      <c r="G244" s="2474"/>
      <c r="H244" s="2492"/>
      <c r="I244" s="2471"/>
      <c r="J244" s="2471"/>
      <c r="K244" s="273"/>
      <c r="L244" s="99"/>
      <c r="M244" s="1471"/>
      <c r="N244" s="1840"/>
      <c r="O244" s="90"/>
      <c r="P244" s="99"/>
      <c r="Q244" s="99"/>
      <c r="R244" s="12"/>
      <c r="S244" s="12"/>
      <c r="T244" s="12"/>
      <c r="U244" s="12"/>
      <c r="V244" s="12"/>
      <c r="W244" s="1622"/>
      <c r="X244" s="1622"/>
      <c r="Y244" s="12"/>
      <c r="Z244" s="99"/>
      <c r="AA244" s="2479"/>
      <c r="AB244" s="2479"/>
      <c r="AC244" s="2485"/>
      <c r="AD244" s="2486"/>
      <c r="AE244" s="2488"/>
      <c r="AF244" s="2490"/>
      <c r="AG244" s="60">
        <f>IF(N244=N243,0,IF(N244=N242,0,IF(N244=N241,0,1)))</f>
        <v>0</v>
      </c>
      <c r="AH244" s="60" t="s">
        <v>232</v>
      </c>
      <c r="AI244" s="60" t="str">
        <f t="shared" si="10"/>
        <v>??</v>
      </c>
      <c r="AJ244" s="60">
        <f>IF(O244=O243,0,IF(O244=O242,0,IF(O244=O241,0,1)))</f>
        <v>0</v>
      </c>
      <c r="AK244" s="518">
        <f t="shared" si="46"/>
        <v>0</v>
      </c>
    </row>
    <row r="245" spans="1:37" ht="14.1" customHeight="1" thickTop="1" thickBot="1">
      <c r="A245" s="2457"/>
      <c r="B245" s="2459"/>
      <c r="C245" s="2462"/>
      <c r="D245" s="2465"/>
      <c r="E245" s="2468"/>
      <c r="F245" s="2471"/>
      <c r="G245" s="2474"/>
      <c r="H245" s="2492"/>
      <c r="I245" s="2471"/>
      <c r="J245" s="2471"/>
      <c r="K245" s="277"/>
      <c r="L245" s="99"/>
      <c r="M245" s="1471"/>
      <c r="N245" s="1840"/>
      <c r="O245" s="90"/>
      <c r="P245" s="99"/>
      <c r="Q245" s="99"/>
      <c r="R245" s="12"/>
      <c r="S245" s="12"/>
      <c r="T245" s="12"/>
      <c r="U245" s="12"/>
      <c r="V245" s="12"/>
      <c r="W245" s="1622"/>
      <c r="X245" s="1622"/>
      <c r="Y245" s="12"/>
      <c r="Z245" s="99"/>
      <c r="AA245" s="2479"/>
      <c r="AB245" s="2479"/>
      <c r="AC245" s="2485"/>
      <c r="AD245" s="2486"/>
      <c r="AE245" s="2488"/>
      <c r="AF245" s="2490"/>
      <c r="AG245" s="60">
        <f>IF(N245=N244,0,IF(N245=N243,0,IF(N245=N242,0,IF(N245=N241,0,1))))</f>
        <v>0</v>
      </c>
      <c r="AH245" s="60" t="s">
        <v>232</v>
      </c>
      <c r="AI245" s="60" t="str">
        <f t="shared" si="10"/>
        <v>??</v>
      </c>
      <c r="AJ245" s="60">
        <f>IF(O245=O244,0,IF(O245=O243,0,IF(O245=O242,0,IF(O245=O241,0,1))))</f>
        <v>0</v>
      </c>
      <c r="AK245" s="518">
        <f t="shared" si="46"/>
        <v>0</v>
      </c>
    </row>
    <row r="246" spans="1:37" ht="14.1" customHeight="1" thickTop="1" thickBot="1">
      <c r="A246" s="2457"/>
      <c r="B246" s="2459"/>
      <c r="C246" s="2462"/>
      <c r="D246" s="2465"/>
      <c r="E246" s="2468"/>
      <c r="F246" s="2471"/>
      <c r="G246" s="2474"/>
      <c r="H246" s="2492"/>
      <c r="I246" s="2471"/>
      <c r="J246" s="2471"/>
      <c r="K246" s="277"/>
      <c r="L246" s="99"/>
      <c r="M246" s="1471"/>
      <c r="N246" s="1840"/>
      <c r="O246" s="90"/>
      <c r="P246" s="99"/>
      <c r="Q246" s="99"/>
      <c r="R246" s="12"/>
      <c r="S246" s="12"/>
      <c r="T246" s="12"/>
      <c r="U246" s="12"/>
      <c r="V246" s="12"/>
      <c r="W246" s="1622"/>
      <c r="X246" s="1622"/>
      <c r="Y246" s="12"/>
      <c r="Z246" s="99"/>
      <c r="AA246" s="2479"/>
      <c r="AB246" s="2479"/>
      <c r="AC246" s="2485"/>
      <c r="AD246" s="2486"/>
      <c r="AE246" s="2488"/>
      <c r="AF246" s="2490"/>
      <c r="AG246" s="60">
        <f>IF(N246=N245,0,IF(N246=N244,0,IF(N246=N243,0,IF(N246=N242,0,IF(N246=N241,0,1)))))</f>
        <v>0</v>
      </c>
      <c r="AH246" s="60" t="s">
        <v>232</v>
      </c>
      <c r="AI246" s="60" t="str">
        <f t="shared" si="10"/>
        <v>??</v>
      </c>
      <c r="AJ246" s="60">
        <f>IF(O246=O245,0,IF(O246=O244,0,IF(O246=O243,0,IF(O246=O242,0,IF(O246=O241,0,1)))))</f>
        <v>0</v>
      </c>
      <c r="AK246" s="518">
        <f t="shared" si="46"/>
        <v>0</v>
      </c>
    </row>
    <row r="247" spans="1:37" ht="14.1" customHeight="1" thickTop="1" thickBot="1">
      <c r="A247" s="2457"/>
      <c r="B247" s="2459"/>
      <c r="C247" s="2462"/>
      <c r="D247" s="2465"/>
      <c r="E247" s="2468"/>
      <c r="F247" s="2471"/>
      <c r="G247" s="2474"/>
      <c r="H247" s="2492"/>
      <c r="I247" s="2471"/>
      <c r="J247" s="2471"/>
      <c r="K247" s="277"/>
      <c r="L247" s="99"/>
      <c r="M247" s="1471"/>
      <c r="N247" s="1840"/>
      <c r="O247" s="90"/>
      <c r="P247" s="99"/>
      <c r="Q247" s="99"/>
      <c r="R247" s="12"/>
      <c r="S247" s="12"/>
      <c r="T247" s="12"/>
      <c r="U247" s="12"/>
      <c r="V247" s="12"/>
      <c r="W247" s="1622"/>
      <c r="X247" s="1622"/>
      <c r="Y247" s="12"/>
      <c r="Z247" s="99"/>
      <c r="AA247" s="2479"/>
      <c r="AB247" s="2479"/>
      <c r="AC247" s="2494" t="str">
        <f t="shared" ref="AC247" si="47">IF(AC241&gt;9,"błąd","")</f>
        <v/>
      </c>
      <c r="AD247" s="2486"/>
      <c r="AE247" s="2488"/>
      <c r="AF247" s="2490"/>
      <c r="AG247" s="60">
        <f>IF(N247=N246,0,IF(N247=N245,0,IF(N247=N244,0,IF(N247=N243,0,IF(N247=N242,0,IF(N247=N241,0,1))))))</f>
        <v>0</v>
      </c>
      <c r="AH247" s="60" t="s">
        <v>232</v>
      </c>
      <c r="AI247" s="60" t="str">
        <f t="shared" si="10"/>
        <v>??</v>
      </c>
      <c r="AJ247" s="60">
        <f>IF(O247=O246,0,IF(O247=O245,0,IF(O247=O244,0,IF(O247=O243,0,IF(O247=O242,0,IF(O247=O241,0,1))))))</f>
        <v>0</v>
      </c>
      <c r="AK247" s="518">
        <f t="shared" si="46"/>
        <v>0</v>
      </c>
    </row>
    <row r="248" spans="1:37" ht="14.1" customHeight="1" thickTop="1" thickBot="1">
      <c r="A248" s="2457"/>
      <c r="B248" s="2459"/>
      <c r="C248" s="2462"/>
      <c r="D248" s="2465"/>
      <c r="E248" s="2468"/>
      <c r="F248" s="2471"/>
      <c r="G248" s="2474"/>
      <c r="H248" s="2492"/>
      <c r="I248" s="2471"/>
      <c r="J248" s="2471"/>
      <c r="K248" s="277"/>
      <c r="L248" s="99"/>
      <c r="M248" s="1471"/>
      <c r="N248" s="1840"/>
      <c r="O248" s="90"/>
      <c r="P248" s="99"/>
      <c r="Q248" s="99"/>
      <c r="R248" s="12"/>
      <c r="S248" s="12"/>
      <c r="T248" s="12"/>
      <c r="U248" s="12"/>
      <c r="V248" s="12"/>
      <c r="W248" s="1622"/>
      <c r="X248" s="1622"/>
      <c r="Y248" s="12"/>
      <c r="Z248" s="99"/>
      <c r="AA248" s="2479"/>
      <c r="AB248" s="2479"/>
      <c r="AC248" s="2494"/>
      <c r="AD248" s="2486"/>
      <c r="AE248" s="2488"/>
      <c r="AF248" s="2490"/>
      <c r="AG248" s="60">
        <f>IF(N248=N247,0,IF(N248=N246,0,IF(N248=N245,0,IF(N248=N244,0,IF(N248=N243,0,IF(N248=N242,0,IF(N248=N241,0,1)))))))</f>
        <v>0</v>
      </c>
      <c r="AH248" s="60" t="s">
        <v>232</v>
      </c>
      <c r="AI248" s="60" t="str">
        <f t="shared" si="10"/>
        <v>??</v>
      </c>
      <c r="AJ248" s="60">
        <f>IF(O248=O247,0,IF(O248=O246,0,IF(O248=O245,0,IF(O248=O244,0,IF(O248=O243,0,IF(O248=O242,0,IF(O248=O241,0,1)))))))</f>
        <v>0</v>
      </c>
      <c r="AK248" s="518">
        <f t="shared" si="46"/>
        <v>0</v>
      </c>
    </row>
    <row r="249" spans="1:37" ht="14.1" customHeight="1" thickTop="1" thickBot="1">
      <c r="A249" s="2457"/>
      <c r="B249" s="2459"/>
      <c r="C249" s="2462"/>
      <c r="D249" s="2465"/>
      <c r="E249" s="2468"/>
      <c r="F249" s="2471"/>
      <c r="G249" s="2474"/>
      <c r="H249" s="2492"/>
      <c r="I249" s="2471"/>
      <c r="J249" s="2471"/>
      <c r="K249" s="277"/>
      <c r="L249" s="99"/>
      <c r="M249" s="1471"/>
      <c r="N249" s="1840"/>
      <c r="O249" s="90"/>
      <c r="P249" s="99"/>
      <c r="Q249" s="99"/>
      <c r="R249" s="12"/>
      <c r="S249" s="12"/>
      <c r="T249" s="12"/>
      <c r="U249" s="12"/>
      <c r="V249" s="12"/>
      <c r="W249" s="1622"/>
      <c r="X249" s="1622"/>
      <c r="Y249" s="12"/>
      <c r="Z249" s="99"/>
      <c r="AA249" s="2479"/>
      <c r="AB249" s="2479"/>
      <c r="AC249" s="2494"/>
      <c r="AD249" s="2486"/>
      <c r="AE249" s="2488"/>
      <c r="AF249" s="2490"/>
      <c r="AG249" s="60">
        <f>IF(N249=N248,0,IF(N249=N247,0,IF(N249=N246,0,IF(N249=N245,0,IF(N249=N244,0,IF(N249=N243,0,IF(N249=N242,0,IF(N249=N241,0,1))))))))</f>
        <v>0</v>
      </c>
      <c r="AH249" s="60" t="s">
        <v>232</v>
      </c>
      <c r="AI249" s="60" t="str">
        <f t="shared" si="10"/>
        <v>??</v>
      </c>
      <c r="AJ249" s="60">
        <f>IF(O249=O248,0,IF(O249=O247,0,IF(O249=O246,0,IF(O249=O245,0,IF(O249=O244,0,IF(O249=O243,0,IF(O249=O242,0,IF(O249=O241,0,1))))))))</f>
        <v>0</v>
      </c>
      <c r="AK249" s="518">
        <f t="shared" si="46"/>
        <v>0</v>
      </c>
    </row>
    <row r="250" spans="1:37" ht="14.1" customHeight="1" thickTop="1" thickBot="1">
      <c r="A250" s="2457"/>
      <c r="B250" s="2460"/>
      <c r="C250" s="2463"/>
      <c r="D250" s="2466"/>
      <c r="E250" s="2469"/>
      <c r="F250" s="2472"/>
      <c r="G250" s="2475"/>
      <c r="H250" s="2493"/>
      <c r="I250" s="2472"/>
      <c r="J250" s="2472"/>
      <c r="K250" s="274"/>
      <c r="L250" s="97"/>
      <c r="M250" s="97"/>
      <c r="N250" s="1840"/>
      <c r="O250" s="94"/>
      <c r="P250" s="97"/>
      <c r="Q250" s="97"/>
      <c r="R250" s="13"/>
      <c r="S250" s="13"/>
      <c r="T250" s="13"/>
      <c r="U250" s="13"/>
      <c r="V250" s="13"/>
      <c r="W250" s="13"/>
      <c r="X250" s="13"/>
      <c r="Y250" s="13"/>
      <c r="Z250" s="97"/>
      <c r="AA250" s="2480"/>
      <c r="AB250" s="2480"/>
      <c r="AC250" s="2495"/>
      <c r="AD250" s="2486"/>
      <c r="AE250" s="2489"/>
      <c r="AF250" s="2490"/>
      <c r="AG250" s="60">
        <f>IF(N250=N249,0,IF(N250=N248,0,IF(N250=N247,0,IF(N250=N246,0,IF(N250=N245,0,IF(N250=N244,0,IF(N250=N243,0,IF(N250=N242,0,IF(N250=N241,0,1)))))))))</f>
        <v>0</v>
      </c>
      <c r="AH250" s="60" t="s">
        <v>232</v>
      </c>
      <c r="AI250" s="60" t="str">
        <f t="shared" si="10"/>
        <v>??</v>
      </c>
      <c r="AJ250" s="60">
        <f>IF(O250=O249,0,IF(O250=O248,0,IF(O250=O247,0,IF(O250=O246,0,IF(O250=O245,0,IF(O250=O244,0,IF(O250=O243,0,IF(O250=O242,0,IF(O250=O241,0,1)))))))))</f>
        <v>0</v>
      </c>
      <c r="AK250" s="518">
        <f t="shared" si="46"/>
        <v>0</v>
      </c>
    </row>
    <row r="251" spans="1:37" ht="14.1" customHeight="1" thickTop="1" thickBot="1">
      <c r="A251" s="2457"/>
      <c r="B251" s="2458"/>
      <c r="C251" s="2461"/>
      <c r="D251" s="2464"/>
      <c r="E251" s="2467"/>
      <c r="F251" s="2470"/>
      <c r="G251" s="2473"/>
      <c r="H251" s="2476" t="s">
        <v>852</v>
      </c>
      <c r="I251" s="2470"/>
      <c r="J251" s="2470"/>
      <c r="K251" s="275"/>
      <c r="L251" s="98"/>
      <c r="M251" s="98"/>
      <c r="N251" s="1841"/>
      <c r="O251" s="80"/>
      <c r="P251" s="98"/>
      <c r="Q251" s="98"/>
      <c r="R251" s="14"/>
      <c r="S251" s="14"/>
      <c r="T251" s="14"/>
      <c r="U251" s="14"/>
      <c r="V251" s="14"/>
      <c r="W251" s="14"/>
      <c r="X251" s="14"/>
      <c r="Y251" s="14"/>
      <c r="Z251" s="98"/>
      <c r="AA251" s="2478">
        <f>SUM(R251:Z260)</f>
        <v>0</v>
      </c>
      <c r="AB251" s="2478">
        <f>IF(AA251&gt;0,18,0)</f>
        <v>0</v>
      </c>
      <c r="AC251" s="2484">
        <f t="shared" ref="AC251" si="48">IF((AA251-AB251)&gt;=0,AA251-AB251,0)</f>
        <v>0</v>
      </c>
      <c r="AD251" s="2486">
        <f>IF(AA251&lt;AB251,AA251,AB251)/IF(AB251=0,1,AB251)</f>
        <v>0</v>
      </c>
      <c r="AE251" s="2487" t="str">
        <f>IF(AD251=1,"pe",IF(AD251&gt;0,"ne",""))</f>
        <v/>
      </c>
      <c r="AF251" s="2490"/>
      <c r="AG251" s="60">
        <v>1</v>
      </c>
      <c r="AH251" s="60" t="s">
        <v>232</v>
      </c>
      <c r="AI251" s="60" t="str">
        <f t="shared" si="10"/>
        <v>??</v>
      </c>
      <c r="AJ251" s="60">
        <v>1</v>
      </c>
      <c r="AK251" s="518">
        <f>C251</f>
        <v>0</v>
      </c>
    </row>
    <row r="252" spans="1:37" ht="14.1" customHeight="1" thickTop="1" thickBot="1">
      <c r="A252" s="2457"/>
      <c r="B252" s="2459"/>
      <c r="C252" s="2462"/>
      <c r="D252" s="2465"/>
      <c r="E252" s="2468"/>
      <c r="F252" s="2471"/>
      <c r="G252" s="2474"/>
      <c r="H252" s="2477"/>
      <c r="I252" s="2471"/>
      <c r="J252" s="2471"/>
      <c r="K252" s="273"/>
      <c r="L252" s="99"/>
      <c r="M252" s="1471"/>
      <c r="N252" s="1840"/>
      <c r="O252" s="90"/>
      <c r="P252" s="99"/>
      <c r="Q252" s="99"/>
      <c r="R252" s="12"/>
      <c r="S252" s="12"/>
      <c r="T252" s="12"/>
      <c r="U252" s="12"/>
      <c r="V252" s="12"/>
      <c r="W252" s="1622"/>
      <c r="X252" s="1622"/>
      <c r="Y252" s="12"/>
      <c r="Z252" s="99"/>
      <c r="AA252" s="2479"/>
      <c r="AB252" s="2479"/>
      <c r="AC252" s="2485"/>
      <c r="AD252" s="2486"/>
      <c r="AE252" s="2488"/>
      <c r="AF252" s="2490"/>
      <c r="AG252" s="60">
        <f>IF(N252=N251,0,1)</f>
        <v>0</v>
      </c>
      <c r="AH252" s="60" t="s">
        <v>232</v>
      </c>
      <c r="AI252" s="60" t="str">
        <f t="shared" si="10"/>
        <v>??</v>
      </c>
      <c r="AJ252" s="60">
        <f>IF(O252=O251,0,1)</f>
        <v>0</v>
      </c>
      <c r="AK252" s="518">
        <f t="shared" si="46"/>
        <v>0</v>
      </c>
    </row>
    <row r="253" spans="1:37" ht="14.1" customHeight="1" thickTop="1" thickBot="1">
      <c r="A253" s="2457"/>
      <c r="B253" s="2459"/>
      <c r="C253" s="2462"/>
      <c r="D253" s="2465"/>
      <c r="E253" s="2468"/>
      <c r="F253" s="2471"/>
      <c r="G253" s="2474"/>
      <c r="H253" s="2491"/>
      <c r="I253" s="2471"/>
      <c r="J253" s="2471"/>
      <c r="K253" s="273"/>
      <c r="L253" s="99"/>
      <c r="M253" s="1471"/>
      <c r="N253" s="1840"/>
      <c r="O253" s="90"/>
      <c r="P253" s="99"/>
      <c r="Q253" s="99"/>
      <c r="R253" s="12"/>
      <c r="S253" s="12"/>
      <c r="T253" s="12"/>
      <c r="U253" s="12"/>
      <c r="V253" s="12"/>
      <c r="W253" s="1622"/>
      <c r="X253" s="1622"/>
      <c r="Y253" s="12"/>
      <c r="Z253" s="99"/>
      <c r="AA253" s="2479"/>
      <c r="AB253" s="2479"/>
      <c r="AC253" s="2485"/>
      <c r="AD253" s="2486"/>
      <c r="AE253" s="2488"/>
      <c r="AF253" s="2490"/>
      <c r="AG253" s="60">
        <f>IF(N253=N252,0,IF(N253=N251,0,1))</f>
        <v>0</v>
      </c>
      <c r="AH253" s="60" t="s">
        <v>232</v>
      </c>
      <c r="AI253" s="60" t="str">
        <f t="shared" si="10"/>
        <v>??</v>
      </c>
      <c r="AJ253" s="60">
        <f>IF(O253=O252,0,IF(O253=O251,0,1))</f>
        <v>0</v>
      </c>
      <c r="AK253" s="518">
        <f t="shared" si="46"/>
        <v>0</v>
      </c>
    </row>
    <row r="254" spans="1:37" ht="14.1" customHeight="1" thickTop="1" thickBot="1">
      <c r="A254" s="2457"/>
      <c r="B254" s="2459"/>
      <c r="C254" s="2462"/>
      <c r="D254" s="2465"/>
      <c r="E254" s="2468"/>
      <c r="F254" s="2471"/>
      <c r="G254" s="2474"/>
      <c r="H254" s="2492"/>
      <c r="I254" s="2471"/>
      <c r="J254" s="2471"/>
      <c r="K254" s="273"/>
      <c r="L254" s="99"/>
      <c r="M254" s="1471"/>
      <c r="N254" s="1840"/>
      <c r="O254" s="90"/>
      <c r="P254" s="99"/>
      <c r="Q254" s="99"/>
      <c r="R254" s="12"/>
      <c r="S254" s="12"/>
      <c r="T254" s="12"/>
      <c r="U254" s="12"/>
      <c r="V254" s="12"/>
      <c r="W254" s="1622"/>
      <c r="X254" s="1622"/>
      <c r="Y254" s="12"/>
      <c r="Z254" s="99"/>
      <c r="AA254" s="2479"/>
      <c r="AB254" s="2479"/>
      <c r="AC254" s="2485"/>
      <c r="AD254" s="2486"/>
      <c r="AE254" s="2488"/>
      <c r="AF254" s="2490"/>
      <c r="AG254" s="60">
        <f>IF(N254=N253,0,IF(N254=N252,0,IF(N254=N251,0,1)))</f>
        <v>0</v>
      </c>
      <c r="AH254" s="60" t="s">
        <v>232</v>
      </c>
      <c r="AI254" s="60" t="str">
        <f t="shared" si="10"/>
        <v>??</v>
      </c>
      <c r="AJ254" s="60">
        <f>IF(O254=O253,0,IF(O254=O252,0,IF(O254=O251,0,1)))</f>
        <v>0</v>
      </c>
      <c r="AK254" s="518">
        <f t="shared" si="46"/>
        <v>0</v>
      </c>
    </row>
    <row r="255" spans="1:37" ht="14.1" customHeight="1" thickTop="1" thickBot="1">
      <c r="A255" s="2457"/>
      <c r="B255" s="2459"/>
      <c r="C255" s="2462"/>
      <c r="D255" s="2465"/>
      <c r="E255" s="2468"/>
      <c r="F255" s="2471"/>
      <c r="G255" s="2474"/>
      <c r="H255" s="2492"/>
      <c r="I255" s="2471"/>
      <c r="J255" s="2471"/>
      <c r="K255" s="277"/>
      <c r="L255" s="99"/>
      <c r="M255" s="1471"/>
      <c r="N255" s="1840"/>
      <c r="O255" s="90"/>
      <c r="P255" s="99"/>
      <c r="Q255" s="99"/>
      <c r="R255" s="12"/>
      <c r="S255" s="12"/>
      <c r="T255" s="12"/>
      <c r="U255" s="12"/>
      <c r="V255" s="12"/>
      <c r="W255" s="1622"/>
      <c r="X255" s="1622"/>
      <c r="Y255" s="12"/>
      <c r="Z255" s="99"/>
      <c r="AA255" s="2479"/>
      <c r="AB255" s="2479"/>
      <c r="AC255" s="2485"/>
      <c r="AD255" s="2486"/>
      <c r="AE255" s="2488"/>
      <c r="AF255" s="2490"/>
      <c r="AG255" s="60">
        <f>IF(N255=N254,0,IF(N255=N253,0,IF(N255=N252,0,IF(N255=N251,0,1))))</f>
        <v>0</v>
      </c>
      <c r="AH255" s="60" t="s">
        <v>232</v>
      </c>
      <c r="AI255" s="60" t="str">
        <f t="shared" si="10"/>
        <v>??</v>
      </c>
      <c r="AJ255" s="60">
        <f>IF(O255=O254,0,IF(O255=O253,0,IF(O255=O252,0,IF(O255=O251,0,1))))</f>
        <v>0</v>
      </c>
      <c r="AK255" s="518">
        <f t="shared" si="46"/>
        <v>0</v>
      </c>
    </row>
    <row r="256" spans="1:37" ht="14.1" customHeight="1" thickTop="1" thickBot="1">
      <c r="A256" s="2457"/>
      <c r="B256" s="2459"/>
      <c r="C256" s="2462"/>
      <c r="D256" s="2465"/>
      <c r="E256" s="2468"/>
      <c r="F256" s="2471"/>
      <c r="G256" s="2474"/>
      <c r="H256" s="2492"/>
      <c r="I256" s="2471"/>
      <c r="J256" s="2471"/>
      <c r="K256" s="277"/>
      <c r="L256" s="99"/>
      <c r="M256" s="1471"/>
      <c r="N256" s="1840"/>
      <c r="O256" s="90"/>
      <c r="P256" s="99"/>
      <c r="Q256" s="99"/>
      <c r="R256" s="12"/>
      <c r="S256" s="12"/>
      <c r="T256" s="12"/>
      <c r="U256" s="12"/>
      <c r="V256" s="12"/>
      <c r="W256" s="1622"/>
      <c r="X256" s="1622"/>
      <c r="Y256" s="12"/>
      <c r="Z256" s="99"/>
      <c r="AA256" s="2479"/>
      <c r="AB256" s="2479"/>
      <c r="AC256" s="2485"/>
      <c r="AD256" s="2486"/>
      <c r="AE256" s="2488"/>
      <c r="AF256" s="2490"/>
      <c r="AG256" s="60">
        <f>IF(N256=N255,0,IF(N256=N254,0,IF(N256=N253,0,IF(N256=N252,0,IF(N256=N251,0,1)))))</f>
        <v>0</v>
      </c>
      <c r="AH256" s="60" t="s">
        <v>232</v>
      </c>
      <c r="AI256" s="60" t="str">
        <f t="shared" si="10"/>
        <v>??</v>
      </c>
      <c r="AJ256" s="60">
        <f>IF(O256=O255,0,IF(O256=O254,0,IF(O256=O253,0,IF(O256=O252,0,IF(O256=O251,0,1)))))</f>
        <v>0</v>
      </c>
      <c r="AK256" s="518">
        <f t="shared" si="46"/>
        <v>0</v>
      </c>
    </row>
    <row r="257" spans="1:37" ht="14.1" customHeight="1" thickTop="1" thickBot="1">
      <c r="A257" s="2457"/>
      <c r="B257" s="2459"/>
      <c r="C257" s="2462"/>
      <c r="D257" s="2465"/>
      <c r="E257" s="2468"/>
      <c r="F257" s="2471"/>
      <c r="G257" s="2474"/>
      <c r="H257" s="2492"/>
      <c r="I257" s="2471"/>
      <c r="J257" s="2471"/>
      <c r="K257" s="277"/>
      <c r="L257" s="99"/>
      <c r="M257" s="1471"/>
      <c r="N257" s="1840"/>
      <c r="O257" s="90"/>
      <c r="P257" s="99"/>
      <c r="Q257" s="99"/>
      <c r="R257" s="12"/>
      <c r="S257" s="12"/>
      <c r="T257" s="12"/>
      <c r="U257" s="12"/>
      <c r="V257" s="12"/>
      <c r="W257" s="1622"/>
      <c r="X257" s="1622"/>
      <c r="Y257" s="12"/>
      <c r="Z257" s="99"/>
      <c r="AA257" s="2479"/>
      <c r="AB257" s="2479"/>
      <c r="AC257" s="2494" t="str">
        <f t="shared" ref="AC257" si="49">IF(AC251&gt;9,"błąd","")</f>
        <v/>
      </c>
      <c r="AD257" s="2486"/>
      <c r="AE257" s="2488"/>
      <c r="AF257" s="2490"/>
      <c r="AG257" s="60">
        <f>IF(N257=N256,0,IF(N257=N255,0,IF(N257=N254,0,IF(N257=N253,0,IF(N257=N252,0,IF(N257=N251,0,1))))))</f>
        <v>0</v>
      </c>
      <c r="AH257" s="60" t="s">
        <v>232</v>
      </c>
      <c r="AI257" s="60" t="str">
        <f t="shared" si="10"/>
        <v>??</v>
      </c>
      <c r="AJ257" s="60">
        <f>IF(O257=O256,0,IF(O257=O255,0,IF(O257=O254,0,IF(O257=O253,0,IF(O257=O252,0,IF(O257=O251,0,1))))))</f>
        <v>0</v>
      </c>
      <c r="AK257" s="518">
        <f t="shared" si="46"/>
        <v>0</v>
      </c>
    </row>
    <row r="258" spans="1:37" ht="14.1" customHeight="1" thickTop="1" thickBot="1">
      <c r="A258" s="2457"/>
      <c r="B258" s="2459"/>
      <c r="C258" s="2462"/>
      <c r="D258" s="2465"/>
      <c r="E258" s="2468"/>
      <c r="F258" s="2471"/>
      <c r="G258" s="2474"/>
      <c r="H258" s="2492"/>
      <c r="I258" s="2471"/>
      <c r="J258" s="2471"/>
      <c r="K258" s="277"/>
      <c r="L258" s="99"/>
      <c r="M258" s="1471"/>
      <c r="N258" s="1840"/>
      <c r="O258" s="90"/>
      <c r="P258" s="99"/>
      <c r="Q258" s="99"/>
      <c r="R258" s="12"/>
      <c r="S258" s="12"/>
      <c r="T258" s="12"/>
      <c r="U258" s="12"/>
      <c r="V258" s="12"/>
      <c r="W258" s="1622"/>
      <c r="X258" s="1622"/>
      <c r="Y258" s="12"/>
      <c r="Z258" s="99"/>
      <c r="AA258" s="2479"/>
      <c r="AB258" s="2479"/>
      <c r="AC258" s="2494"/>
      <c r="AD258" s="2486"/>
      <c r="AE258" s="2488"/>
      <c r="AF258" s="2490"/>
      <c r="AG258" s="60">
        <f>IF(N258=N257,0,IF(N258=N256,0,IF(N258=N255,0,IF(N258=N254,0,IF(N258=N253,0,IF(N258=N252,0,IF(N258=N251,0,1)))))))</f>
        <v>0</v>
      </c>
      <c r="AH258" s="60" t="s">
        <v>232</v>
      </c>
      <c r="AI258" s="60" t="str">
        <f t="shared" si="10"/>
        <v>??</v>
      </c>
      <c r="AJ258" s="60">
        <f>IF(O258=O257,0,IF(O258=O256,0,IF(O258=O255,0,IF(O258=O254,0,IF(O258=O253,0,IF(O258=O252,0,IF(O258=O251,0,1)))))))</f>
        <v>0</v>
      </c>
      <c r="AK258" s="518">
        <f t="shared" si="46"/>
        <v>0</v>
      </c>
    </row>
    <row r="259" spans="1:37" ht="14.1" customHeight="1" thickTop="1" thickBot="1">
      <c r="A259" s="2457"/>
      <c r="B259" s="2459"/>
      <c r="C259" s="2462"/>
      <c r="D259" s="2465"/>
      <c r="E259" s="2468"/>
      <c r="F259" s="2471"/>
      <c r="G259" s="2474"/>
      <c r="H259" s="2492"/>
      <c r="I259" s="2471"/>
      <c r="J259" s="2471"/>
      <c r="K259" s="277"/>
      <c r="L259" s="99"/>
      <c r="M259" s="1471"/>
      <c r="N259" s="1840"/>
      <c r="O259" s="90"/>
      <c r="P259" s="99"/>
      <c r="Q259" s="99"/>
      <c r="R259" s="12"/>
      <c r="S259" s="12"/>
      <c r="T259" s="12"/>
      <c r="U259" s="12"/>
      <c r="V259" s="12"/>
      <c r="W259" s="1622"/>
      <c r="X259" s="1622"/>
      <c r="Y259" s="12"/>
      <c r="Z259" s="99"/>
      <c r="AA259" s="2479"/>
      <c r="AB259" s="2479"/>
      <c r="AC259" s="2494"/>
      <c r="AD259" s="2486"/>
      <c r="AE259" s="2488"/>
      <c r="AF259" s="2490"/>
      <c r="AG259" s="60">
        <f>IF(N259=N258,0,IF(N259=N257,0,IF(N259=N256,0,IF(N259=N255,0,IF(N259=N254,0,IF(N259=N253,0,IF(N259=N252,0,IF(N259=N251,0,1))))))))</f>
        <v>0</v>
      </c>
      <c r="AH259" s="60" t="s">
        <v>232</v>
      </c>
      <c r="AI259" s="60" t="str">
        <f t="shared" si="10"/>
        <v>??</v>
      </c>
      <c r="AJ259" s="60">
        <f>IF(O259=O258,0,IF(O259=O257,0,IF(O259=O256,0,IF(O259=O255,0,IF(O259=O254,0,IF(O259=O253,0,IF(O259=O252,0,IF(O259=O251,0,1))))))))</f>
        <v>0</v>
      </c>
      <c r="AK259" s="518">
        <f t="shared" si="46"/>
        <v>0</v>
      </c>
    </row>
    <row r="260" spans="1:37" ht="14.1" customHeight="1" thickTop="1" thickBot="1">
      <c r="A260" s="2457"/>
      <c r="B260" s="2460"/>
      <c r="C260" s="2463"/>
      <c r="D260" s="2466"/>
      <c r="E260" s="2469"/>
      <c r="F260" s="2472"/>
      <c r="G260" s="2475"/>
      <c r="H260" s="2493"/>
      <c r="I260" s="2472"/>
      <c r="J260" s="2472"/>
      <c r="K260" s="274"/>
      <c r="L260" s="97"/>
      <c r="M260" s="97"/>
      <c r="N260" s="1840"/>
      <c r="O260" s="94"/>
      <c r="P260" s="97"/>
      <c r="Q260" s="97"/>
      <c r="R260" s="13"/>
      <c r="S260" s="13"/>
      <c r="T260" s="13"/>
      <c r="U260" s="13"/>
      <c r="V260" s="13"/>
      <c r="W260" s="13"/>
      <c r="X260" s="13"/>
      <c r="Y260" s="13"/>
      <c r="Z260" s="97"/>
      <c r="AA260" s="2480"/>
      <c r="AB260" s="2480"/>
      <c r="AC260" s="2495"/>
      <c r="AD260" s="2486"/>
      <c r="AE260" s="2489"/>
      <c r="AF260" s="2490"/>
      <c r="AG260" s="60">
        <f>IF(N260=N259,0,IF(N260=N258,0,IF(N260=N257,0,IF(N260=N256,0,IF(N260=N255,0,IF(N260=N254,0,IF(N260=N253,0,IF(N260=N252,0,IF(N260=N251,0,1)))))))))</f>
        <v>0</v>
      </c>
      <c r="AH260" s="60" t="s">
        <v>232</v>
      </c>
      <c r="AI260" s="60" t="str">
        <f t="shared" si="10"/>
        <v>??</v>
      </c>
      <c r="AJ260" s="60">
        <f>IF(O260=O259,0,IF(O260=O258,0,IF(O260=O257,0,IF(O260=O256,0,IF(O260=O255,0,IF(O260=O254,0,IF(O260=O253,0,IF(O260=O252,0,IF(O260=O251,0,1)))))))))</f>
        <v>0</v>
      </c>
      <c r="AK260" s="518">
        <f t="shared" si="46"/>
        <v>0</v>
      </c>
    </row>
    <row r="261" spans="1:37" ht="14.1" customHeight="1" thickTop="1" thickBot="1">
      <c r="A261" s="2457"/>
      <c r="B261" s="2458"/>
      <c r="C261" s="2461"/>
      <c r="D261" s="2464"/>
      <c r="E261" s="2467"/>
      <c r="F261" s="2470"/>
      <c r="G261" s="2473"/>
      <c r="H261" s="2476" t="s">
        <v>852</v>
      </c>
      <c r="I261" s="2470"/>
      <c r="J261" s="2470"/>
      <c r="K261" s="275"/>
      <c r="L261" s="98"/>
      <c r="M261" s="98"/>
      <c r="N261" s="1841"/>
      <c r="O261" s="80"/>
      <c r="P261" s="98"/>
      <c r="Q261" s="98"/>
      <c r="R261" s="14"/>
      <c r="S261" s="14"/>
      <c r="T261" s="14"/>
      <c r="U261" s="14"/>
      <c r="V261" s="14"/>
      <c r="W261" s="14"/>
      <c r="X261" s="14"/>
      <c r="Y261" s="14"/>
      <c r="Z261" s="98"/>
      <c r="AA261" s="2478">
        <f>SUM(R261:Z270)</f>
        <v>0</v>
      </c>
      <c r="AB261" s="2478">
        <f>IF(AA261&gt;0,18,0)</f>
        <v>0</v>
      </c>
      <c r="AC261" s="2484">
        <f t="shared" ref="AC261" si="50">IF((AA261-AB261)&gt;=0,AA261-AB261,0)</f>
        <v>0</v>
      </c>
      <c r="AD261" s="2486">
        <f>IF(AA261&lt;AB261,AA261,AB261)/IF(AB261=0,1,AB261)</f>
        <v>0</v>
      </c>
      <c r="AE261" s="2487" t="str">
        <f>IF(AD261=1,"pe",IF(AD261&gt;0,"ne",""))</f>
        <v/>
      </c>
      <c r="AF261" s="2490"/>
      <c r="AG261" s="60">
        <v>1</v>
      </c>
      <c r="AH261" s="60" t="s">
        <v>232</v>
      </c>
      <c r="AI261" s="60" t="str">
        <f t="shared" si="10"/>
        <v>??</v>
      </c>
      <c r="AJ261" s="60">
        <v>1</v>
      </c>
      <c r="AK261" s="518">
        <f>C261</f>
        <v>0</v>
      </c>
    </row>
    <row r="262" spans="1:37" ht="14.1" customHeight="1" thickTop="1" thickBot="1">
      <c r="A262" s="2457"/>
      <c r="B262" s="2459"/>
      <c r="C262" s="2462"/>
      <c r="D262" s="2465"/>
      <c r="E262" s="2468"/>
      <c r="F262" s="2471"/>
      <c r="G262" s="2474"/>
      <c r="H262" s="2477"/>
      <c r="I262" s="2471"/>
      <c r="J262" s="2471"/>
      <c r="K262" s="273"/>
      <c r="L262" s="99"/>
      <c r="M262" s="1471"/>
      <c r="N262" s="1840"/>
      <c r="O262" s="90"/>
      <c r="P262" s="99"/>
      <c r="Q262" s="99"/>
      <c r="R262" s="12"/>
      <c r="S262" s="12"/>
      <c r="T262" s="12"/>
      <c r="U262" s="12"/>
      <c r="V262" s="12"/>
      <c r="W262" s="1622"/>
      <c r="X262" s="1622"/>
      <c r="Y262" s="12"/>
      <c r="Z262" s="99"/>
      <c r="AA262" s="2479"/>
      <c r="AB262" s="2479"/>
      <c r="AC262" s="2485"/>
      <c r="AD262" s="2486"/>
      <c r="AE262" s="2488"/>
      <c r="AF262" s="2490"/>
      <c r="AG262" s="60">
        <f>IF(N262=N261,0,1)</f>
        <v>0</v>
      </c>
      <c r="AH262" s="60" t="s">
        <v>232</v>
      </c>
      <c r="AI262" s="60" t="str">
        <f t="shared" si="10"/>
        <v>??</v>
      </c>
      <c r="AJ262" s="60">
        <f>IF(O262=O261,0,1)</f>
        <v>0</v>
      </c>
      <c r="AK262" s="518">
        <f t="shared" si="46"/>
        <v>0</v>
      </c>
    </row>
    <row r="263" spans="1:37" ht="14.1" customHeight="1" thickTop="1" thickBot="1">
      <c r="A263" s="2457"/>
      <c r="B263" s="2459"/>
      <c r="C263" s="2462"/>
      <c r="D263" s="2465"/>
      <c r="E263" s="2468"/>
      <c r="F263" s="2471"/>
      <c r="G263" s="2474"/>
      <c r="H263" s="2491"/>
      <c r="I263" s="2471"/>
      <c r="J263" s="2471"/>
      <c r="K263" s="273"/>
      <c r="L263" s="99"/>
      <c r="M263" s="1471"/>
      <c r="N263" s="1840"/>
      <c r="O263" s="90"/>
      <c r="P263" s="99"/>
      <c r="Q263" s="99"/>
      <c r="R263" s="12"/>
      <c r="S263" s="12"/>
      <c r="T263" s="12"/>
      <c r="U263" s="12"/>
      <c r="V263" s="12"/>
      <c r="W263" s="1622"/>
      <c r="X263" s="1622"/>
      <c r="Y263" s="12"/>
      <c r="Z263" s="99"/>
      <c r="AA263" s="2479"/>
      <c r="AB263" s="2479"/>
      <c r="AC263" s="2485"/>
      <c r="AD263" s="2486"/>
      <c r="AE263" s="2488"/>
      <c r="AF263" s="2490"/>
      <c r="AG263" s="60">
        <f>IF(N263=N262,0,IF(N263=N261,0,1))</f>
        <v>0</v>
      </c>
      <c r="AH263" s="60" t="s">
        <v>232</v>
      </c>
      <c r="AI263" s="60" t="str">
        <f t="shared" si="10"/>
        <v>??</v>
      </c>
      <c r="AJ263" s="60">
        <f>IF(O263=O262,0,IF(O263=O261,0,1))</f>
        <v>0</v>
      </c>
      <c r="AK263" s="518">
        <f t="shared" si="46"/>
        <v>0</v>
      </c>
    </row>
    <row r="264" spans="1:37" ht="14.1" customHeight="1" thickTop="1" thickBot="1">
      <c r="A264" s="2457"/>
      <c r="B264" s="2459"/>
      <c r="C264" s="2462"/>
      <c r="D264" s="2465"/>
      <c r="E264" s="2468"/>
      <c r="F264" s="2471"/>
      <c r="G264" s="2474"/>
      <c r="H264" s="2492"/>
      <c r="I264" s="2471"/>
      <c r="J264" s="2471"/>
      <c r="K264" s="273"/>
      <c r="L264" s="99"/>
      <c r="M264" s="1471"/>
      <c r="N264" s="1840"/>
      <c r="O264" s="90"/>
      <c r="P264" s="99"/>
      <c r="Q264" s="99"/>
      <c r="R264" s="12"/>
      <c r="S264" s="12"/>
      <c r="T264" s="12"/>
      <c r="U264" s="12"/>
      <c r="V264" s="12"/>
      <c r="W264" s="1622"/>
      <c r="X264" s="1622"/>
      <c r="Y264" s="12"/>
      <c r="Z264" s="99"/>
      <c r="AA264" s="2479"/>
      <c r="AB264" s="2479"/>
      <c r="AC264" s="2485"/>
      <c r="AD264" s="2486"/>
      <c r="AE264" s="2488"/>
      <c r="AF264" s="2490"/>
      <c r="AG264" s="60">
        <f>IF(N264=N263,0,IF(N264=N262,0,IF(N264=N261,0,1)))</f>
        <v>0</v>
      </c>
      <c r="AH264" s="60" t="s">
        <v>232</v>
      </c>
      <c r="AI264" s="60" t="str">
        <f t="shared" si="10"/>
        <v>??</v>
      </c>
      <c r="AJ264" s="60">
        <f>IF(O264=O263,0,IF(O264=O262,0,IF(O264=O261,0,1)))</f>
        <v>0</v>
      </c>
      <c r="AK264" s="518">
        <f t="shared" si="46"/>
        <v>0</v>
      </c>
    </row>
    <row r="265" spans="1:37" ht="14.1" customHeight="1" thickTop="1" thickBot="1">
      <c r="A265" s="2457"/>
      <c r="B265" s="2459"/>
      <c r="C265" s="2462"/>
      <c r="D265" s="2465"/>
      <c r="E265" s="2468"/>
      <c r="F265" s="2471"/>
      <c r="G265" s="2474"/>
      <c r="H265" s="2492"/>
      <c r="I265" s="2471"/>
      <c r="J265" s="2471"/>
      <c r="K265" s="277"/>
      <c r="L265" s="99"/>
      <c r="M265" s="1471"/>
      <c r="N265" s="1840"/>
      <c r="O265" s="90"/>
      <c r="P265" s="99"/>
      <c r="Q265" s="99"/>
      <c r="R265" s="12"/>
      <c r="S265" s="12"/>
      <c r="T265" s="12"/>
      <c r="U265" s="12"/>
      <c r="V265" s="12"/>
      <c r="W265" s="1622"/>
      <c r="X265" s="1622"/>
      <c r="Y265" s="12"/>
      <c r="Z265" s="99"/>
      <c r="AA265" s="2479"/>
      <c r="AB265" s="2479"/>
      <c r="AC265" s="2485"/>
      <c r="AD265" s="2486"/>
      <c r="AE265" s="2488"/>
      <c r="AF265" s="2490"/>
      <c r="AG265" s="60">
        <f>IF(N265=N264,0,IF(N265=N263,0,IF(N265=N262,0,IF(N265=N261,0,1))))</f>
        <v>0</v>
      </c>
      <c r="AH265" s="60" t="s">
        <v>232</v>
      </c>
      <c r="AI265" s="60" t="str">
        <f t="shared" si="10"/>
        <v>??</v>
      </c>
      <c r="AJ265" s="60">
        <f>IF(O265=O264,0,IF(O265=O263,0,IF(O265=O262,0,IF(O265=O261,0,1))))</f>
        <v>0</v>
      </c>
      <c r="AK265" s="518">
        <f t="shared" si="46"/>
        <v>0</v>
      </c>
    </row>
    <row r="266" spans="1:37" ht="14.1" customHeight="1" thickTop="1" thickBot="1">
      <c r="A266" s="2457"/>
      <c r="B266" s="2459"/>
      <c r="C266" s="2462"/>
      <c r="D266" s="2465"/>
      <c r="E266" s="2468"/>
      <c r="F266" s="2471"/>
      <c r="G266" s="2474"/>
      <c r="H266" s="2492"/>
      <c r="I266" s="2471"/>
      <c r="J266" s="2471"/>
      <c r="K266" s="277"/>
      <c r="L266" s="99"/>
      <c r="M266" s="1471"/>
      <c r="N266" s="1840"/>
      <c r="O266" s="90"/>
      <c r="P266" s="99"/>
      <c r="Q266" s="99"/>
      <c r="R266" s="12"/>
      <c r="S266" s="12"/>
      <c r="T266" s="12"/>
      <c r="U266" s="12"/>
      <c r="V266" s="12"/>
      <c r="W266" s="1622"/>
      <c r="X266" s="1622"/>
      <c r="Y266" s="12"/>
      <c r="Z266" s="99"/>
      <c r="AA266" s="2479"/>
      <c r="AB266" s="2479"/>
      <c r="AC266" s="2485"/>
      <c r="AD266" s="2486"/>
      <c r="AE266" s="2488"/>
      <c r="AF266" s="2490"/>
      <c r="AG266" s="60">
        <f>IF(N266=N265,0,IF(N266=N264,0,IF(N266=N263,0,IF(N266=N262,0,IF(N266=N261,0,1)))))</f>
        <v>0</v>
      </c>
      <c r="AH266" s="60" t="s">
        <v>232</v>
      </c>
      <c r="AI266" s="60" t="str">
        <f t="shared" si="10"/>
        <v>??</v>
      </c>
      <c r="AJ266" s="60">
        <f>IF(O266=O265,0,IF(O266=O264,0,IF(O266=O263,0,IF(O266=O262,0,IF(O266=O261,0,1)))))</f>
        <v>0</v>
      </c>
      <c r="AK266" s="518">
        <f t="shared" si="46"/>
        <v>0</v>
      </c>
    </row>
    <row r="267" spans="1:37" ht="14.1" customHeight="1" thickTop="1" thickBot="1">
      <c r="A267" s="2457"/>
      <c r="B267" s="2459"/>
      <c r="C267" s="2462"/>
      <c r="D267" s="2465"/>
      <c r="E267" s="2468"/>
      <c r="F267" s="2471"/>
      <c r="G267" s="2474"/>
      <c r="H267" s="2492"/>
      <c r="I267" s="2471"/>
      <c r="J267" s="2471"/>
      <c r="K267" s="277"/>
      <c r="L267" s="99"/>
      <c r="M267" s="1471"/>
      <c r="N267" s="1840"/>
      <c r="O267" s="90"/>
      <c r="P267" s="99"/>
      <c r="Q267" s="99"/>
      <c r="R267" s="12"/>
      <c r="S267" s="12"/>
      <c r="T267" s="12"/>
      <c r="U267" s="12"/>
      <c r="V267" s="12"/>
      <c r="W267" s="1622"/>
      <c r="X267" s="1622"/>
      <c r="Y267" s="12"/>
      <c r="Z267" s="99"/>
      <c r="AA267" s="2479"/>
      <c r="AB267" s="2479"/>
      <c r="AC267" s="2494" t="str">
        <f t="shared" ref="AC267" si="51">IF(AC261&gt;9,"błąd","")</f>
        <v/>
      </c>
      <c r="AD267" s="2486"/>
      <c r="AE267" s="2488"/>
      <c r="AF267" s="2490"/>
      <c r="AG267" s="60">
        <f>IF(N267=N266,0,IF(N267=N265,0,IF(N267=N264,0,IF(N267=N263,0,IF(N267=N262,0,IF(N267=N261,0,1))))))</f>
        <v>0</v>
      </c>
      <c r="AH267" s="60" t="s">
        <v>232</v>
      </c>
      <c r="AI267" s="60" t="str">
        <f t="shared" si="10"/>
        <v>??</v>
      </c>
      <c r="AJ267" s="60">
        <f>IF(O267=O266,0,IF(O267=O265,0,IF(O267=O264,0,IF(O267=O263,0,IF(O267=O262,0,IF(O267=O261,0,1))))))</f>
        <v>0</v>
      </c>
      <c r="AK267" s="518">
        <f t="shared" si="46"/>
        <v>0</v>
      </c>
    </row>
    <row r="268" spans="1:37" ht="14.1" customHeight="1" thickTop="1" thickBot="1">
      <c r="A268" s="2457"/>
      <c r="B268" s="2459"/>
      <c r="C268" s="2462"/>
      <c r="D268" s="2465"/>
      <c r="E268" s="2468"/>
      <c r="F268" s="2471"/>
      <c r="G268" s="2474"/>
      <c r="H268" s="2492"/>
      <c r="I268" s="2471"/>
      <c r="J268" s="2471"/>
      <c r="K268" s="277"/>
      <c r="L268" s="99"/>
      <c r="M268" s="1471"/>
      <c r="N268" s="1840"/>
      <c r="O268" s="90"/>
      <c r="P268" s="99"/>
      <c r="Q268" s="99"/>
      <c r="R268" s="12"/>
      <c r="S268" s="12"/>
      <c r="T268" s="12"/>
      <c r="U268" s="12"/>
      <c r="V268" s="12"/>
      <c r="W268" s="1622"/>
      <c r="X268" s="1622"/>
      <c r="Y268" s="12"/>
      <c r="Z268" s="99"/>
      <c r="AA268" s="2479"/>
      <c r="AB268" s="2479"/>
      <c r="AC268" s="2494"/>
      <c r="AD268" s="2486"/>
      <c r="AE268" s="2488"/>
      <c r="AF268" s="2490"/>
      <c r="AG268" s="60">
        <f>IF(N268=N267,0,IF(N268=N266,0,IF(N268=N265,0,IF(N268=N264,0,IF(N268=N263,0,IF(N268=N262,0,IF(N268=N261,0,1)))))))</f>
        <v>0</v>
      </c>
      <c r="AH268" s="60" t="s">
        <v>232</v>
      </c>
      <c r="AI268" s="60" t="str">
        <f t="shared" si="10"/>
        <v>??</v>
      </c>
      <c r="AJ268" s="60">
        <f>IF(O268=O267,0,IF(O268=O266,0,IF(O268=O265,0,IF(O268=O264,0,IF(O268=O263,0,IF(O268=O262,0,IF(O268=O261,0,1)))))))</f>
        <v>0</v>
      </c>
      <c r="AK268" s="518">
        <f t="shared" si="46"/>
        <v>0</v>
      </c>
    </row>
    <row r="269" spans="1:37" ht="14.1" customHeight="1" thickTop="1" thickBot="1">
      <c r="A269" s="2457"/>
      <c r="B269" s="2459"/>
      <c r="C269" s="2462"/>
      <c r="D269" s="2465"/>
      <c r="E269" s="2468"/>
      <c r="F269" s="2471"/>
      <c r="G269" s="2474"/>
      <c r="H269" s="2492"/>
      <c r="I269" s="2471"/>
      <c r="J269" s="2471"/>
      <c r="K269" s="277"/>
      <c r="L269" s="99"/>
      <c r="M269" s="1471"/>
      <c r="N269" s="1840"/>
      <c r="O269" s="90"/>
      <c r="P269" s="99"/>
      <c r="Q269" s="99"/>
      <c r="R269" s="12"/>
      <c r="S269" s="12"/>
      <c r="T269" s="12"/>
      <c r="U269" s="12"/>
      <c r="V269" s="12"/>
      <c r="W269" s="1622"/>
      <c r="X269" s="1622"/>
      <c r="Y269" s="12"/>
      <c r="Z269" s="99"/>
      <c r="AA269" s="2479"/>
      <c r="AB269" s="2479"/>
      <c r="AC269" s="2494"/>
      <c r="AD269" s="2486"/>
      <c r="AE269" s="2488"/>
      <c r="AF269" s="2490"/>
      <c r="AG269" s="60">
        <f>IF(N269=N268,0,IF(N269=N267,0,IF(N269=N266,0,IF(N269=N265,0,IF(N269=N264,0,IF(N269=N263,0,IF(N269=N262,0,IF(N269=N261,0,1))))))))</f>
        <v>0</v>
      </c>
      <c r="AH269" s="60" t="s">
        <v>232</v>
      </c>
      <c r="AI269" s="60" t="str">
        <f t="shared" si="10"/>
        <v>??</v>
      </c>
      <c r="AJ269" s="60">
        <f>IF(O269=O268,0,IF(O269=O267,0,IF(O269=O266,0,IF(O269=O265,0,IF(O269=O264,0,IF(O269=O263,0,IF(O269=O262,0,IF(O269=O261,0,1))))))))</f>
        <v>0</v>
      </c>
      <c r="AK269" s="518">
        <f t="shared" si="46"/>
        <v>0</v>
      </c>
    </row>
    <row r="270" spans="1:37" ht="14.1" customHeight="1" thickTop="1" thickBot="1">
      <c r="A270" s="2457"/>
      <c r="B270" s="2460"/>
      <c r="C270" s="2463"/>
      <c r="D270" s="2466"/>
      <c r="E270" s="2469"/>
      <c r="F270" s="2472"/>
      <c r="G270" s="2475"/>
      <c r="H270" s="2493"/>
      <c r="I270" s="2472"/>
      <c r="J270" s="2472"/>
      <c r="K270" s="274"/>
      <c r="L270" s="97"/>
      <c r="M270" s="97"/>
      <c r="N270" s="1840"/>
      <c r="O270" s="94"/>
      <c r="P270" s="97"/>
      <c r="Q270" s="97"/>
      <c r="R270" s="13"/>
      <c r="S270" s="13"/>
      <c r="T270" s="13"/>
      <c r="U270" s="13"/>
      <c r="V270" s="13"/>
      <c r="W270" s="13"/>
      <c r="X270" s="13"/>
      <c r="Y270" s="13"/>
      <c r="Z270" s="97"/>
      <c r="AA270" s="2480"/>
      <c r="AB270" s="2480"/>
      <c r="AC270" s="2495"/>
      <c r="AD270" s="2486"/>
      <c r="AE270" s="2489"/>
      <c r="AF270" s="2490"/>
      <c r="AG270" s="60">
        <f>IF(N270=N269,0,IF(N270=N268,0,IF(N270=N267,0,IF(N270=N266,0,IF(N270=N265,0,IF(N270=N264,0,IF(N270=N263,0,IF(N270=N262,0,IF(N270=N261,0,1)))))))))</f>
        <v>0</v>
      </c>
      <c r="AH270" s="60" t="s">
        <v>232</v>
      </c>
      <c r="AI270" s="60" t="str">
        <f t="shared" si="10"/>
        <v>??</v>
      </c>
      <c r="AJ270" s="60">
        <f>IF(O270=O269,0,IF(O270=O268,0,IF(O270=O267,0,IF(O270=O266,0,IF(O270=O265,0,IF(O270=O264,0,IF(O270=O263,0,IF(O270=O262,0,IF(O270=O261,0,1)))))))))</f>
        <v>0</v>
      </c>
      <c r="AK270" s="518">
        <f t="shared" si="46"/>
        <v>0</v>
      </c>
    </row>
    <row r="271" spans="1:37" ht="14.1" customHeight="1" thickTop="1" thickBot="1">
      <c r="A271" s="2457"/>
      <c r="B271" s="2458"/>
      <c r="C271" s="2461"/>
      <c r="D271" s="2464"/>
      <c r="E271" s="2467"/>
      <c r="F271" s="2470"/>
      <c r="G271" s="2473"/>
      <c r="H271" s="2476" t="s">
        <v>852</v>
      </c>
      <c r="I271" s="2470"/>
      <c r="J271" s="2470"/>
      <c r="K271" s="275"/>
      <c r="L271" s="98"/>
      <c r="M271" s="98"/>
      <c r="N271" s="1841"/>
      <c r="O271" s="80"/>
      <c r="P271" s="98"/>
      <c r="Q271" s="98"/>
      <c r="R271" s="14"/>
      <c r="S271" s="14"/>
      <c r="T271" s="14"/>
      <c r="U271" s="14"/>
      <c r="V271" s="14"/>
      <c r="W271" s="14"/>
      <c r="X271" s="14"/>
      <c r="Y271" s="14"/>
      <c r="Z271" s="98"/>
      <c r="AA271" s="2478">
        <f>SUM(R271:Z280)</f>
        <v>0</v>
      </c>
      <c r="AB271" s="2478">
        <f>IF(AA271&gt;0,18,0)</f>
        <v>0</v>
      </c>
      <c r="AC271" s="2484">
        <f t="shared" ref="AC271" si="52">IF((AA271-AB271)&gt;=0,AA271-AB271,0)</f>
        <v>0</v>
      </c>
      <c r="AD271" s="2486">
        <f>IF(AA271&lt;AB271,AA271,AB271)/IF(AB271=0,1,AB271)</f>
        <v>0</v>
      </c>
      <c r="AE271" s="2487" t="str">
        <f>IF(AD271=1,"pe",IF(AD271&gt;0,"ne",""))</f>
        <v/>
      </c>
      <c r="AF271" s="2490"/>
      <c r="AG271" s="60">
        <v>1</v>
      </c>
      <c r="AH271" s="60" t="s">
        <v>232</v>
      </c>
      <c r="AI271" s="60" t="str">
        <f t="shared" si="10"/>
        <v>??</v>
      </c>
      <c r="AJ271" s="60">
        <v>1</v>
      </c>
      <c r="AK271" s="518">
        <f>C271</f>
        <v>0</v>
      </c>
    </row>
    <row r="272" spans="1:37" ht="14.1" customHeight="1" thickTop="1" thickBot="1">
      <c r="A272" s="2457"/>
      <c r="B272" s="2459"/>
      <c r="C272" s="2462"/>
      <c r="D272" s="2465"/>
      <c r="E272" s="2468"/>
      <c r="F272" s="2471"/>
      <c r="G272" s="2474"/>
      <c r="H272" s="2477"/>
      <c r="I272" s="2471"/>
      <c r="J272" s="2471"/>
      <c r="K272" s="273"/>
      <c r="L272" s="99"/>
      <c r="M272" s="1471"/>
      <c r="N272" s="1840"/>
      <c r="O272" s="90"/>
      <c r="P272" s="99"/>
      <c r="Q272" s="99"/>
      <c r="R272" s="12"/>
      <c r="S272" s="12"/>
      <c r="T272" s="12"/>
      <c r="U272" s="12"/>
      <c r="V272" s="12"/>
      <c r="W272" s="1622"/>
      <c r="X272" s="1622"/>
      <c r="Y272" s="12"/>
      <c r="Z272" s="99"/>
      <c r="AA272" s="2479"/>
      <c r="AB272" s="2479"/>
      <c r="AC272" s="2485"/>
      <c r="AD272" s="2486"/>
      <c r="AE272" s="2488"/>
      <c r="AF272" s="2490"/>
      <c r="AG272" s="60">
        <f>IF(N272=N271,0,1)</f>
        <v>0</v>
      </c>
      <c r="AH272" s="60" t="s">
        <v>232</v>
      </c>
      <c r="AI272" s="60" t="str">
        <f t="shared" si="10"/>
        <v>??</v>
      </c>
      <c r="AJ272" s="60">
        <f>IF(O272=O271,0,1)</f>
        <v>0</v>
      </c>
      <c r="AK272" s="518">
        <f t="shared" ref="AK272:AK330" si="53">AK271</f>
        <v>0</v>
      </c>
    </row>
    <row r="273" spans="1:37" ht="14.1" customHeight="1" thickTop="1" thickBot="1">
      <c r="A273" s="2457"/>
      <c r="B273" s="2459"/>
      <c r="C273" s="2462"/>
      <c r="D273" s="2465"/>
      <c r="E273" s="2468"/>
      <c r="F273" s="2471"/>
      <c r="G273" s="2474"/>
      <c r="H273" s="2491"/>
      <c r="I273" s="2471"/>
      <c r="J273" s="2471"/>
      <c r="K273" s="273"/>
      <c r="L273" s="99"/>
      <c r="M273" s="1471"/>
      <c r="N273" s="1840"/>
      <c r="O273" s="90"/>
      <c r="P273" s="99"/>
      <c r="Q273" s="99"/>
      <c r="R273" s="12"/>
      <c r="S273" s="12"/>
      <c r="T273" s="12"/>
      <c r="U273" s="12"/>
      <c r="V273" s="12"/>
      <c r="W273" s="1622"/>
      <c r="X273" s="1622"/>
      <c r="Y273" s="12"/>
      <c r="Z273" s="99"/>
      <c r="AA273" s="2479"/>
      <c r="AB273" s="2479"/>
      <c r="AC273" s="2485"/>
      <c r="AD273" s="2486"/>
      <c r="AE273" s="2488"/>
      <c r="AF273" s="2490"/>
      <c r="AG273" s="60">
        <f>IF(N273=N272,0,IF(N273=N271,0,1))</f>
        <v>0</v>
      </c>
      <c r="AH273" s="60" t="s">
        <v>232</v>
      </c>
      <c r="AI273" s="60" t="str">
        <f t="shared" si="10"/>
        <v>??</v>
      </c>
      <c r="AJ273" s="60">
        <f>IF(O273=O272,0,IF(O273=O271,0,1))</f>
        <v>0</v>
      </c>
      <c r="AK273" s="518">
        <f t="shared" si="53"/>
        <v>0</v>
      </c>
    </row>
    <row r="274" spans="1:37" ht="14.1" customHeight="1" thickTop="1" thickBot="1">
      <c r="A274" s="2457"/>
      <c r="B274" s="2459"/>
      <c r="C274" s="2462"/>
      <c r="D274" s="2465"/>
      <c r="E274" s="2468"/>
      <c r="F274" s="2471"/>
      <c r="G274" s="2474"/>
      <c r="H274" s="2492"/>
      <c r="I274" s="2471"/>
      <c r="J274" s="2471"/>
      <c r="K274" s="273"/>
      <c r="L274" s="99"/>
      <c r="M274" s="1471"/>
      <c r="N274" s="1840"/>
      <c r="O274" s="90"/>
      <c r="P274" s="99"/>
      <c r="Q274" s="99"/>
      <c r="R274" s="12"/>
      <c r="S274" s="12"/>
      <c r="T274" s="12"/>
      <c r="U274" s="12"/>
      <c r="V274" s="12"/>
      <c r="W274" s="1622"/>
      <c r="X274" s="1622"/>
      <c r="Y274" s="12"/>
      <c r="Z274" s="99"/>
      <c r="AA274" s="2479"/>
      <c r="AB274" s="2479"/>
      <c r="AC274" s="2485"/>
      <c r="AD274" s="2486"/>
      <c r="AE274" s="2488"/>
      <c r="AF274" s="2490"/>
      <c r="AG274" s="60">
        <f>IF(N274=N273,0,IF(N274=N272,0,IF(N274=N271,0,1)))</f>
        <v>0</v>
      </c>
      <c r="AH274" s="60" t="s">
        <v>232</v>
      </c>
      <c r="AI274" s="60" t="str">
        <f t="shared" si="10"/>
        <v>??</v>
      </c>
      <c r="AJ274" s="60">
        <f>IF(O274=O273,0,IF(O274=O272,0,IF(O274=O271,0,1)))</f>
        <v>0</v>
      </c>
      <c r="AK274" s="518">
        <f t="shared" si="53"/>
        <v>0</v>
      </c>
    </row>
    <row r="275" spans="1:37" ht="14.1" customHeight="1" thickTop="1" thickBot="1">
      <c r="A275" s="2457"/>
      <c r="B275" s="2459"/>
      <c r="C275" s="2462"/>
      <c r="D275" s="2465"/>
      <c r="E275" s="2468"/>
      <c r="F275" s="2471"/>
      <c r="G275" s="2474"/>
      <c r="H275" s="2492"/>
      <c r="I275" s="2471"/>
      <c r="J275" s="2471"/>
      <c r="K275" s="277"/>
      <c r="L275" s="99"/>
      <c r="M275" s="1471"/>
      <c r="N275" s="1840"/>
      <c r="O275" s="90"/>
      <c r="P275" s="99"/>
      <c r="Q275" s="99"/>
      <c r="R275" s="12"/>
      <c r="S275" s="12"/>
      <c r="T275" s="12"/>
      <c r="U275" s="12"/>
      <c r="V275" s="12"/>
      <c r="W275" s="1622"/>
      <c r="X275" s="1622"/>
      <c r="Y275" s="12"/>
      <c r="Z275" s="99"/>
      <c r="AA275" s="2479"/>
      <c r="AB275" s="2479"/>
      <c r="AC275" s="2485"/>
      <c r="AD275" s="2486"/>
      <c r="AE275" s="2488"/>
      <c r="AF275" s="2490"/>
      <c r="AG275" s="60">
        <f>IF(N275=N274,0,IF(N275=N273,0,IF(N275=N272,0,IF(N275=N271,0,1))))</f>
        <v>0</v>
      </c>
      <c r="AH275" s="60" t="s">
        <v>232</v>
      </c>
      <c r="AI275" s="60" t="str">
        <f t="shared" si="10"/>
        <v>??</v>
      </c>
      <c r="AJ275" s="60">
        <f>IF(O275=O274,0,IF(O275=O273,0,IF(O275=O272,0,IF(O275=O271,0,1))))</f>
        <v>0</v>
      </c>
      <c r="AK275" s="518">
        <f t="shared" si="53"/>
        <v>0</v>
      </c>
    </row>
    <row r="276" spans="1:37" ht="14.1" customHeight="1" thickTop="1" thickBot="1">
      <c r="A276" s="2457"/>
      <c r="B276" s="2459"/>
      <c r="C276" s="2462"/>
      <c r="D276" s="2465"/>
      <c r="E276" s="2468"/>
      <c r="F276" s="2471"/>
      <c r="G276" s="2474"/>
      <c r="H276" s="2492"/>
      <c r="I276" s="2471"/>
      <c r="J276" s="2471"/>
      <c r="K276" s="277"/>
      <c r="L276" s="99"/>
      <c r="M276" s="1471"/>
      <c r="N276" s="1840"/>
      <c r="O276" s="90"/>
      <c r="P276" s="99"/>
      <c r="Q276" s="99"/>
      <c r="R276" s="12"/>
      <c r="S276" s="12"/>
      <c r="T276" s="12"/>
      <c r="U276" s="12"/>
      <c r="V276" s="12"/>
      <c r="W276" s="1622"/>
      <c r="X276" s="1622"/>
      <c r="Y276" s="12"/>
      <c r="Z276" s="99"/>
      <c r="AA276" s="2479"/>
      <c r="AB276" s="2479"/>
      <c r="AC276" s="2485"/>
      <c r="AD276" s="2486"/>
      <c r="AE276" s="2488"/>
      <c r="AF276" s="2490"/>
      <c r="AG276" s="60">
        <f>IF(N276=N275,0,IF(N276=N274,0,IF(N276=N273,0,IF(N276=N272,0,IF(N276=N271,0,1)))))</f>
        <v>0</v>
      </c>
      <c r="AH276" s="60" t="s">
        <v>232</v>
      </c>
      <c r="AI276" s="60" t="str">
        <f t="shared" si="10"/>
        <v>??</v>
      </c>
      <c r="AJ276" s="60">
        <f>IF(O276=O275,0,IF(O276=O274,0,IF(O276=O273,0,IF(O276=O272,0,IF(O276=O271,0,1)))))</f>
        <v>0</v>
      </c>
      <c r="AK276" s="518">
        <f t="shared" si="53"/>
        <v>0</v>
      </c>
    </row>
    <row r="277" spans="1:37" ht="14.1" customHeight="1" thickTop="1" thickBot="1">
      <c r="A277" s="2457"/>
      <c r="B277" s="2459"/>
      <c r="C277" s="2462"/>
      <c r="D277" s="2465"/>
      <c r="E277" s="2468"/>
      <c r="F277" s="2471"/>
      <c r="G277" s="2474"/>
      <c r="H277" s="2492"/>
      <c r="I277" s="2471"/>
      <c r="J277" s="2471"/>
      <c r="K277" s="277"/>
      <c r="L277" s="99"/>
      <c r="M277" s="1471"/>
      <c r="N277" s="1840"/>
      <c r="O277" s="90"/>
      <c r="P277" s="99"/>
      <c r="Q277" s="99"/>
      <c r="R277" s="12"/>
      <c r="S277" s="12"/>
      <c r="T277" s="12"/>
      <c r="U277" s="12"/>
      <c r="V277" s="12"/>
      <c r="W277" s="1622"/>
      <c r="X277" s="1622"/>
      <c r="Y277" s="12"/>
      <c r="Z277" s="99"/>
      <c r="AA277" s="2479"/>
      <c r="AB277" s="2479"/>
      <c r="AC277" s="2494" t="str">
        <f t="shared" ref="AC277" si="54">IF(AC271&gt;9,"błąd","")</f>
        <v/>
      </c>
      <c r="AD277" s="2486"/>
      <c r="AE277" s="2488"/>
      <c r="AF277" s="2490"/>
      <c r="AG277" s="60">
        <f>IF(N277=N276,0,IF(N277=N275,0,IF(N277=N274,0,IF(N277=N273,0,IF(N277=N272,0,IF(N277=N271,0,1))))))</f>
        <v>0</v>
      </c>
      <c r="AH277" s="60" t="s">
        <v>232</v>
      </c>
      <c r="AI277" s="60" t="str">
        <f t="shared" si="10"/>
        <v>??</v>
      </c>
      <c r="AJ277" s="60">
        <f>IF(O277=O276,0,IF(O277=O275,0,IF(O277=O274,0,IF(O277=O273,0,IF(O277=O272,0,IF(O277=O271,0,1))))))</f>
        <v>0</v>
      </c>
      <c r="AK277" s="518">
        <f t="shared" si="53"/>
        <v>0</v>
      </c>
    </row>
    <row r="278" spans="1:37" ht="14.1" customHeight="1" thickTop="1" thickBot="1">
      <c r="A278" s="2457"/>
      <c r="B278" s="2459"/>
      <c r="C278" s="2462"/>
      <c r="D278" s="2465"/>
      <c r="E278" s="2468"/>
      <c r="F278" s="2471"/>
      <c r="G278" s="2474"/>
      <c r="H278" s="2492"/>
      <c r="I278" s="2471"/>
      <c r="J278" s="2471"/>
      <c r="K278" s="277"/>
      <c r="L278" s="99"/>
      <c r="M278" s="1471"/>
      <c r="N278" s="1840"/>
      <c r="O278" s="90"/>
      <c r="P278" s="99"/>
      <c r="Q278" s="99"/>
      <c r="R278" s="12"/>
      <c r="S278" s="12"/>
      <c r="T278" s="12"/>
      <c r="U278" s="12"/>
      <c r="V278" s="12"/>
      <c r="W278" s="1622"/>
      <c r="X278" s="1622"/>
      <c r="Y278" s="12"/>
      <c r="Z278" s="99"/>
      <c r="AA278" s="2479"/>
      <c r="AB278" s="2479"/>
      <c r="AC278" s="2494"/>
      <c r="AD278" s="2486"/>
      <c r="AE278" s="2488"/>
      <c r="AF278" s="2490"/>
      <c r="AG278" s="60">
        <f>IF(N278=N277,0,IF(N278=N276,0,IF(N278=N275,0,IF(N278=N274,0,IF(N278=N273,0,IF(N278=N272,0,IF(N278=N271,0,1)))))))</f>
        <v>0</v>
      </c>
      <c r="AH278" s="60" t="s">
        <v>232</v>
      </c>
      <c r="AI278" s="60" t="str">
        <f t="shared" si="10"/>
        <v>??</v>
      </c>
      <c r="AJ278" s="60">
        <f>IF(O278=O277,0,IF(O278=O276,0,IF(O278=O275,0,IF(O278=O274,0,IF(O278=O273,0,IF(O278=O272,0,IF(O278=O271,0,1)))))))</f>
        <v>0</v>
      </c>
      <c r="AK278" s="518">
        <f t="shared" si="53"/>
        <v>0</v>
      </c>
    </row>
    <row r="279" spans="1:37" ht="14.1" customHeight="1" thickTop="1" thickBot="1">
      <c r="A279" s="2457"/>
      <c r="B279" s="2459"/>
      <c r="C279" s="2462"/>
      <c r="D279" s="2465"/>
      <c r="E279" s="2468"/>
      <c r="F279" s="2471"/>
      <c r="G279" s="2474"/>
      <c r="H279" s="2492"/>
      <c r="I279" s="2471"/>
      <c r="J279" s="2471"/>
      <c r="K279" s="277"/>
      <c r="L279" s="99"/>
      <c r="M279" s="1471"/>
      <c r="N279" s="1840"/>
      <c r="O279" s="90"/>
      <c r="P279" s="99"/>
      <c r="Q279" s="99"/>
      <c r="R279" s="12"/>
      <c r="S279" s="12"/>
      <c r="T279" s="12"/>
      <c r="U279" s="12"/>
      <c r="V279" s="12"/>
      <c r="W279" s="1622"/>
      <c r="X279" s="1622"/>
      <c r="Y279" s="12"/>
      <c r="Z279" s="99"/>
      <c r="AA279" s="2479"/>
      <c r="AB279" s="2479"/>
      <c r="AC279" s="2494"/>
      <c r="AD279" s="2486"/>
      <c r="AE279" s="2488"/>
      <c r="AF279" s="2490"/>
      <c r="AG279" s="60">
        <f>IF(N279=N278,0,IF(N279=N277,0,IF(N279=N276,0,IF(N279=N275,0,IF(N279=N274,0,IF(N279=N273,0,IF(N279=N272,0,IF(N279=N271,0,1))))))))</f>
        <v>0</v>
      </c>
      <c r="AH279" s="60" t="s">
        <v>232</v>
      </c>
      <c r="AI279" s="60" t="str">
        <f t="shared" si="10"/>
        <v>??</v>
      </c>
      <c r="AJ279" s="60">
        <f>IF(O279=O278,0,IF(O279=O277,0,IF(O279=O276,0,IF(O279=O275,0,IF(O279=O274,0,IF(O279=O273,0,IF(O279=O272,0,IF(O279=O271,0,1))))))))</f>
        <v>0</v>
      </c>
      <c r="AK279" s="518">
        <f t="shared" si="53"/>
        <v>0</v>
      </c>
    </row>
    <row r="280" spans="1:37" ht="14.1" customHeight="1" thickTop="1" thickBot="1">
      <c r="A280" s="2457"/>
      <c r="B280" s="2460"/>
      <c r="C280" s="2463"/>
      <c r="D280" s="2466"/>
      <c r="E280" s="2469"/>
      <c r="F280" s="2472"/>
      <c r="G280" s="2475"/>
      <c r="H280" s="2493"/>
      <c r="I280" s="2472"/>
      <c r="J280" s="2472"/>
      <c r="K280" s="274"/>
      <c r="L280" s="97"/>
      <c r="M280" s="97"/>
      <c r="N280" s="1840"/>
      <c r="O280" s="94"/>
      <c r="P280" s="97"/>
      <c r="Q280" s="97"/>
      <c r="R280" s="13"/>
      <c r="S280" s="13"/>
      <c r="T280" s="13"/>
      <c r="U280" s="13"/>
      <c r="V280" s="13"/>
      <c r="W280" s="13"/>
      <c r="X280" s="13"/>
      <c r="Y280" s="13"/>
      <c r="Z280" s="97"/>
      <c r="AA280" s="2480"/>
      <c r="AB280" s="2480"/>
      <c r="AC280" s="2495"/>
      <c r="AD280" s="2486"/>
      <c r="AE280" s="2489"/>
      <c r="AF280" s="2490"/>
      <c r="AG280" s="60">
        <f>IF(N280=N279,0,IF(N280=N278,0,IF(N280=N277,0,IF(N280=N276,0,IF(N280=N275,0,IF(N280=N274,0,IF(N280=N273,0,IF(N280=N272,0,IF(N280=N271,0,1)))))))))</f>
        <v>0</v>
      </c>
      <c r="AH280" s="60" t="s">
        <v>232</v>
      </c>
      <c r="AI280" s="60" t="str">
        <f t="shared" si="10"/>
        <v>??</v>
      </c>
      <c r="AJ280" s="60">
        <f>IF(O280=O279,0,IF(O280=O278,0,IF(O280=O277,0,IF(O280=O276,0,IF(O280=O275,0,IF(O280=O274,0,IF(O280=O273,0,IF(O280=O272,0,IF(O280=O271,0,1)))))))))</f>
        <v>0</v>
      </c>
      <c r="AK280" s="518">
        <f t="shared" si="53"/>
        <v>0</v>
      </c>
    </row>
    <row r="281" spans="1:37" ht="14.1" customHeight="1" thickTop="1" thickBot="1">
      <c r="A281" s="2457"/>
      <c r="B281" s="2458"/>
      <c r="C281" s="2461"/>
      <c r="D281" s="2464"/>
      <c r="E281" s="2467"/>
      <c r="F281" s="2470"/>
      <c r="G281" s="2473"/>
      <c r="H281" s="2476" t="s">
        <v>852</v>
      </c>
      <c r="I281" s="2470"/>
      <c r="J281" s="2470"/>
      <c r="K281" s="275"/>
      <c r="L281" s="98"/>
      <c r="M281" s="98"/>
      <c r="N281" s="1841"/>
      <c r="O281" s="80"/>
      <c r="P281" s="98"/>
      <c r="Q281" s="98"/>
      <c r="R281" s="14"/>
      <c r="S281" s="14"/>
      <c r="T281" s="14"/>
      <c r="U281" s="14"/>
      <c r="V281" s="14"/>
      <c r="W281" s="14"/>
      <c r="X281" s="14"/>
      <c r="Y281" s="14"/>
      <c r="Z281" s="98"/>
      <c r="AA281" s="2478">
        <f>SUM(R281:Z290)</f>
        <v>0</v>
      </c>
      <c r="AB281" s="2478">
        <f>IF(AA281&gt;0,18,0)</f>
        <v>0</v>
      </c>
      <c r="AC281" s="2484">
        <f t="shared" ref="AC281" si="55">IF((AA281-AB281)&gt;=0,AA281-AB281,0)</f>
        <v>0</v>
      </c>
      <c r="AD281" s="2486">
        <f>IF(AA281&lt;AB281,AA281,AB281)/IF(AB281=0,1,AB281)</f>
        <v>0</v>
      </c>
      <c r="AE281" s="2487" t="str">
        <f>IF(AD281=1,"pe",IF(AD281&gt;0,"ne",""))</f>
        <v/>
      </c>
      <c r="AF281" s="2490"/>
      <c r="AG281" s="60">
        <v>1</v>
      </c>
      <c r="AH281" s="60" t="s">
        <v>232</v>
      </c>
      <c r="AI281" s="60" t="str">
        <f t="shared" ref="AI281:AI344" si="56">$C$2</f>
        <v>??</v>
      </c>
      <c r="AJ281" s="60">
        <v>1</v>
      </c>
      <c r="AK281" s="518">
        <f>C281</f>
        <v>0</v>
      </c>
    </row>
    <row r="282" spans="1:37" ht="14.1" customHeight="1" thickTop="1" thickBot="1">
      <c r="A282" s="2457"/>
      <c r="B282" s="2459"/>
      <c r="C282" s="2462"/>
      <c r="D282" s="2465"/>
      <c r="E282" s="2468"/>
      <c r="F282" s="2471"/>
      <c r="G282" s="2474"/>
      <c r="H282" s="2477"/>
      <c r="I282" s="2471"/>
      <c r="J282" s="2471"/>
      <c r="K282" s="273"/>
      <c r="L282" s="99"/>
      <c r="M282" s="1471"/>
      <c r="N282" s="1840"/>
      <c r="O282" s="90"/>
      <c r="P282" s="99"/>
      <c r="Q282" s="99"/>
      <c r="R282" s="12"/>
      <c r="S282" s="12"/>
      <c r="T282" s="12"/>
      <c r="U282" s="12"/>
      <c r="V282" s="12"/>
      <c r="W282" s="1622"/>
      <c r="X282" s="1622"/>
      <c r="Y282" s="12"/>
      <c r="Z282" s="99"/>
      <c r="AA282" s="2479"/>
      <c r="AB282" s="2479"/>
      <c r="AC282" s="2485"/>
      <c r="AD282" s="2486"/>
      <c r="AE282" s="2488"/>
      <c r="AF282" s="2490"/>
      <c r="AG282" s="60">
        <f>IF(N282=N281,0,1)</f>
        <v>0</v>
      </c>
      <c r="AH282" s="60" t="s">
        <v>232</v>
      </c>
      <c r="AI282" s="60" t="str">
        <f t="shared" si="56"/>
        <v>??</v>
      </c>
      <c r="AJ282" s="60">
        <f>IF(O282=O281,0,1)</f>
        <v>0</v>
      </c>
      <c r="AK282" s="518">
        <f t="shared" si="53"/>
        <v>0</v>
      </c>
    </row>
    <row r="283" spans="1:37" ht="14.1" customHeight="1" thickTop="1" thickBot="1">
      <c r="A283" s="2457"/>
      <c r="B283" s="2459"/>
      <c r="C283" s="2462"/>
      <c r="D283" s="2465"/>
      <c r="E283" s="2468"/>
      <c r="F283" s="2471"/>
      <c r="G283" s="2474"/>
      <c r="H283" s="2491"/>
      <c r="I283" s="2471"/>
      <c r="J283" s="2471"/>
      <c r="K283" s="273"/>
      <c r="L283" s="99"/>
      <c r="M283" s="1471"/>
      <c r="N283" s="1840"/>
      <c r="O283" s="90"/>
      <c r="P283" s="99"/>
      <c r="Q283" s="99"/>
      <c r="R283" s="12"/>
      <c r="S283" s="12"/>
      <c r="T283" s="12"/>
      <c r="U283" s="12"/>
      <c r="V283" s="12"/>
      <c r="W283" s="1622"/>
      <c r="X283" s="1622"/>
      <c r="Y283" s="12"/>
      <c r="Z283" s="99"/>
      <c r="AA283" s="2479"/>
      <c r="AB283" s="2479"/>
      <c r="AC283" s="2485"/>
      <c r="AD283" s="2486"/>
      <c r="AE283" s="2488"/>
      <c r="AF283" s="2490"/>
      <c r="AG283" s="60">
        <f>IF(N283=N282,0,IF(N283=N281,0,1))</f>
        <v>0</v>
      </c>
      <c r="AH283" s="60" t="s">
        <v>232</v>
      </c>
      <c r="AI283" s="60" t="str">
        <f t="shared" si="56"/>
        <v>??</v>
      </c>
      <c r="AJ283" s="60">
        <f>IF(O283=O282,0,IF(O283=O281,0,1))</f>
        <v>0</v>
      </c>
      <c r="AK283" s="518">
        <f t="shared" si="53"/>
        <v>0</v>
      </c>
    </row>
    <row r="284" spans="1:37" ht="14.1" customHeight="1" thickTop="1" thickBot="1">
      <c r="A284" s="2457"/>
      <c r="B284" s="2459"/>
      <c r="C284" s="2462"/>
      <c r="D284" s="2465"/>
      <c r="E284" s="2468"/>
      <c r="F284" s="2471"/>
      <c r="G284" s="2474"/>
      <c r="H284" s="2492"/>
      <c r="I284" s="2471"/>
      <c r="J284" s="2471"/>
      <c r="K284" s="273"/>
      <c r="L284" s="99"/>
      <c r="M284" s="1471"/>
      <c r="N284" s="1840"/>
      <c r="O284" s="90"/>
      <c r="P284" s="99"/>
      <c r="Q284" s="99"/>
      <c r="R284" s="12"/>
      <c r="S284" s="12"/>
      <c r="T284" s="12"/>
      <c r="U284" s="12"/>
      <c r="V284" s="12"/>
      <c r="W284" s="1622"/>
      <c r="X284" s="1622"/>
      <c r="Y284" s="12"/>
      <c r="Z284" s="99"/>
      <c r="AA284" s="2479"/>
      <c r="AB284" s="2479"/>
      <c r="AC284" s="2485"/>
      <c r="AD284" s="2486"/>
      <c r="AE284" s="2488"/>
      <c r="AF284" s="2490"/>
      <c r="AG284" s="60">
        <f>IF(N284=N283,0,IF(N284=N282,0,IF(N284=N281,0,1)))</f>
        <v>0</v>
      </c>
      <c r="AH284" s="60" t="s">
        <v>232</v>
      </c>
      <c r="AI284" s="60" t="str">
        <f t="shared" si="56"/>
        <v>??</v>
      </c>
      <c r="AJ284" s="60">
        <f>IF(O284=O283,0,IF(O284=O282,0,IF(O284=O281,0,1)))</f>
        <v>0</v>
      </c>
      <c r="AK284" s="518">
        <f t="shared" si="53"/>
        <v>0</v>
      </c>
    </row>
    <row r="285" spans="1:37" ht="14.1" customHeight="1" thickTop="1" thickBot="1">
      <c r="A285" s="2457"/>
      <c r="B285" s="2459"/>
      <c r="C285" s="2462"/>
      <c r="D285" s="2465"/>
      <c r="E285" s="2468"/>
      <c r="F285" s="2471"/>
      <c r="G285" s="2474"/>
      <c r="H285" s="2492"/>
      <c r="I285" s="2471"/>
      <c r="J285" s="2471"/>
      <c r="K285" s="277"/>
      <c r="L285" s="99"/>
      <c r="M285" s="1471"/>
      <c r="N285" s="1840"/>
      <c r="O285" s="90"/>
      <c r="P285" s="99"/>
      <c r="Q285" s="99"/>
      <c r="R285" s="12"/>
      <c r="S285" s="12"/>
      <c r="T285" s="12"/>
      <c r="U285" s="12"/>
      <c r="V285" s="12"/>
      <c r="W285" s="1622"/>
      <c r="X285" s="1622"/>
      <c r="Y285" s="12"/>
      <c r="Z285" s="99"/>
      <c r="AA285" s="2479"/>
      <c r="AB285" s="2479"/>
      <c r="AC285" s="2485"/>
      <c r="AD285" s="2486"/>
      <c r="AE285" s="2488"/>
      <c r="AF285" s="2490"/>
      <c r="AG285" s="60">
        <f>IF(N285=N284,0,IF(N285=N283,0,IF(N285=N282,0,IF(N285=N281,0,1))))</f>
        <v>0</v>
      </c>
      <c r="AH285" s="60" t="s">
        <v>232</v>
      </c>
      <c r="AI285" s="60" t="str">
        <f t="shared" si="56"/>
        <v>??</v>
      </c>
      <c r="AJ285" s="60">
        <f>IF(O285=O284,0,IF(O285=O283,0,IF(O285=O282,0,IF(O285=O281,0,1))))</f>
        <v>0</v>
      </c>
      <c r="AK285" s="518">
        <f t="shared" si="53"/>
        <v>0</v>
      </c>
    </row>
    <row r="286" spans="1:37" ht="14.1" customHeight="1" thickTop="1" thickBot="1">
      <c r="A286" s="2457"/>
      <c r="B286" s="2459"/>
      <c r="C286" s="2462"/>
      <c r="D286" s="2465"/>
      <c r="E286" s="2468"/>
      <c r="F286" s="2471"/>
      <c r="G286" s="2474"/>
      <c r="H286" s="2492"/>
      <c r="I286" s="2471"/>
      <c r="J286" s="2471"/>
      <c r="K286" s="277"/>
      <c r="L286" s="99"/>
      <c r="M286" s="1471"/>
      <c r="N286" s="1840"/>
      <c r="O286" s="90"/>
      <c r="P286" s="99"/>
      <c r="Q286" s="99"/>
      <c r="R286" s="12"/>
      <c r="S286" s="12"/>
      <c r="T286" s="12"/>
      <c r="U286" s="12"/>
      <c r="V286" s="12"/>
      <c r="W286" s="1622"/>
      <c r="X286" s="1622"/>
      <c r="Y286" s="12"/>
      <c r="Z286" s="99"/>
      <c r="AA286" s="2479"/>
      <c r="AB286" s="2479"/>
      <c r="AC286" s="2485"/>
      <c r="AD286" s="2486"/>
      <c r="AE286" s="2488"/>
      <c r="AF286" s="2490"/>
      <c r="AG286" s="60">
        <f>IF(N286=N285,0,IF(N286=N284,0,IF(N286=N283,0,IF(N286=N282,0,IF(N286=N281,0,1)))))</f>
        <v>0</v>
      </c>
      <c r="AH286" s="60" t="s">
        <v>232</v>
      </c>
      <c r="AI286" s="60" t="str">
        <f t="shared" si="56"/>
        <v>??</v>
      </c>
      <c r="AJ286" s="60">
        <f>IF(O286=O285,0,IF(O286=O284,0,IF(O286=O283,0,IF(O286=O282,0,IF(O286=O281,0,1)))))</f>
        <v>0</v>
      </c>
      <c r="AK286" s="518">
        <f t="shared" si="53"/>
        <v>0</v>
      </c>
    </row>
    <row r="287" spans="1:37" ht="14.1" customHeight="1" thickTop="1" thickBot="1">
      <c r="A287" s="2457"/>
      <c r="B287" s="2459"/>
      <c r="C287" s="2462"/>
      <c r="D287" s="2465"/>
      <c r="E287" s="2468"/>
      <c r="F287" s="2471"/>
      <c r="G287" s="2474"/>
      <c r="H287" s="2492"/>
      <c r="I287" s="2471"/>
      <c r="J287" s="2471"/>
      <c r="K287" s="277"/>
      <c r="L287" s="99"/>
      <c r="M287" s="1471"/>
      <c r="N287" s="1840"/>
      <c r="O287" s="90"/>
      <c r="P287" s="99"/>
      <c r="Q287" s="99"/>
      <c r="R287" s="12"/>
      <c r="S287" s="12"/>
      <c r="T287" s="12"/>
      <c r="U287" s="12"/>
      <c r="V287" s="12"/>
      <c r="W287" s="1622"/>
      <c r="X287" s="1622"/>
      <c r="Y287" s="12"/>
      <c r="Z287" s="99"/>
      <c r="AA287" s="2479"/>
      <c r="AB287" s="2479"/>
      <c r="AC287" s="2494" t="str">
        <f t="shared" ref="AC287" si="57">IF(AC281&gt;9,"błąd","")</f>
        <v/>
      </c>
      <c r="AD287" s="2486"/>
      <c r="AE287" s="2488"/>
      <c r="AF287" s="2490"/>
      <c r="AG287" s="60">
        <f>IF(N287=N286,0,IF(N287=N285,0,IF(N287=N284,0,IF(N287=N283,0,IF(N287=N282,0,IF(N287=N281,0,1))))))</f>
        <v>0</v>
      </c>
      <c r="AH287" s="60" t="s">
        <v>232</v>
      </c>
      <c r="AI287" s="60" t="str">
        <f t="shared" si="56"/>
        <v>??</v>
      </c>
      <c r="AJ287" s="60">
        <f>IF(O287=O286,0,IF(O287=O285,0,IF(O287=O284,0,IF(O287=O283,0,IF(O287=O282,0,IF(O287=O281,0,1))))))</f>
        <v>0</v>
      </c>
      <c r="AK287" s="518">
        <f t="shared" si="53"/>
        <v>0</v>
      </c>
    </row>
    <row r="288" spans="1:37" ht="14.1" customHeight="1" thickTop="1" thickBot="1">
      <c r="A288" s="2457"/>
      <c r="B288" s="2459"/>
      <c r="C288" s="2462"/>
      <c r="D288" s="2465"/>
      <c r="E288" s="2468"/>
      <c r="F288" s="2471"/>
      <c r="G288" s="2474"/>
      <c r="H288" s="2492"/>
      <c r="I288" s="2471"/>
      <c r="J288" s="2471"/>
      <c r="K288" s="277"/>
      <c r="L288" s="99"/>
      <c r="M288" s="1471"/>
      <c r="N288" s="1840"/>
      <c r="O288" s="90"/>
      <c r="P288" s="99"/>
      <c r="Q288" s="99"/>
      <c r="R288" s="12"/>
      <c r="S288" s="12"/>
      <c r="T288" s="12"/>
      <c r="U288" s="12"/>
      <c r="V288" s="12"/>
      <c r="W288" s="1622"/>
      <c r="X288" s="1622"/>
      <c r="Y288" s="12"/>
      <c r="Z288" s="99"/>
      <c r="AA288" s="2479"/>
      <c r="AB288" s="2479"/>
      <c r="AC288" s="2494"/>
      <c r="AD288" s="2486"/>
      <c r="AE288" s="2488"/>
      <c r="AF288" s="2490"/>
      <c r="AG288" s="60">
        <f>IF(N288=N287,0,IF(N288=N286,0,IF(N288=N285,0,IF(N288=N284,0,IF(N288=N283,0,IF(N288=N282,0,IF(N288=N281,0,1)))))))</f>
        <v>0</v>
      </c>
      <c r="AH288" s="60" t="s">
        <v>232</v>
      </c>
      <c r="AI288" s="60" t="str">
        <f t="shared" si="56"/>
        <v>??</v>
      </c>
      <c r="AJ288" s="60">
        <f>IF(O288=O287,0,IF(O288=O286,0,IF(O288=O285,0,IF(O288=O284,0,IF(O288=O283,0,IF(O288=O282,0,IF(O288=O281,0,1)))))))</f>
        <v>0</v>
      </c>
      <c r="AK288" s="518">
        <f t="shared" si="53"/>
        <v>0</v>
      </c>
    </row>
    <row r="289" spans="1:37" ht="14.1" customHeight="1" thickTop="1" thickBot="1">
      <c r="A289" s="2457"/>
      <c r="B289" s="2459"/>
      <c r="C289" s="2462"/>
      <c r="D289" s="2465"/>
      <c r="E289" s="2468"/>
      <c r="F289" s="2471"/>
      <c r="G289" s="2474"/>
      <c r="H289" s="2492"/>
      <c r="I289" s="2471"/>
      <c r="J289" s="2471"/>
      <c r="K289" s="277"/>
      <c r="L289" s="99"/>
      <c r="M289" s="1471"/>
      <c r="N289" s="1840"/>
      <c r="O289" s="90"/>
      <c r="P289" s="99"/>
      <c r="Q289" s="99"/>
      <c r="R289" s="12"/>
      <c r="S289" s="12"/>
      <c r="T289" s="12"/>
      <c r="U289" s="12"/>
      <c r="V289" s="12"/>
      <c r="W289" s="1622"/>
      <c r="X289" s="1622"/>
      <c r="Y289" s="12"/>
      <c r="Z289" s="99"/>
      <c r="AA289" s="2479"/>
      <c r="AB289" s="2479"/>
      <c r="AC289" s="2494"/>
      <c r="AD289" s="2486"/>
      <c r="AE289" s="2488"/>
      <c r="AF289" s="2490"/>
      <c r="AG289" s="60">
        <f>IF(N289=N288,0,IF(N289=N287,0,IF(N289=N286,0,IF(N289=N285,0,IF(N289=N284,0,IF(N289=N283,0,IF(N289=N282,0,IF(N289=N281,0,1))))))))</f>
        <v>0</v>
      </c>
      <c r="AH289" s="60" t="s">
        <v>232</v>
      </c>
      <c r="AI289" s="60" t="str">
        <f t="shared" si="56"/>
        <v>??</v>
      </c>
      <c r="AJ289" s="60">
        <f>IF(O289=O288,0,IF(O289=O287,0,IF(O289=O286,0,IF(O289=O285,0,IF(O289=O284,0,IF(O289=O283,0,IF(O289=O282,0,IF(O289=O281,0,1))))))))</f>
        <v>0</v>
      </c>
      <c r="AK289" s="518">
        <f t="shared" si="53"/>
        <v>0</v>
      </c>
    </row>
    <row r="290" spans="1:37" ht="14.1" customHeight="1" thickTop="1" thickBot="1">
      <c r="A290" s="2457"/>
      <c r="B290" s="2460"/>
      <c r="C290" s="2463"/>
      <c r="D290" s="2466"/>
      <c r="E290" s="2469"/>
      <c r="F290" s="2472"/>
      <c r="G290" s="2475"/>
      <c r="H290" s="2493"/>
      <c r="I290" s="2472"/>
      <c r="J290" s="2472"/>
      <c r="K290" s="274"/>
      <c r="L290" s="97"/>
      <c r="M290" s="97"/>
      <c r="N290" s="1840"/>
      <c r="O290" s="94"/>
      <c r="P290" s="97"/>
      <c r="Q290" s="97"/>
      <c r="R290" s="13"/>
      <c r="S290" s="13"/>
      <c r="T290" s="13"/>
      <c r="U290" s="13"/>
      <c r="V290" s="13"/>
      <c r="W290" s="13"/>
      <c r="X290" s="13"/>
      <c r="Y290" s="13"/>
      <c r="Z290" s="97"/>
      <c r="AA290" s="2480"/>
      <c r="AB290" s="2480"/>
      <c r="AC290" s="2495"/>
      <c r="AD290" s="2486"/>
      <c r="AE290" s="2489"/>
      <c r="AF290" s="2490"/>
      <c r="AG290" s="60">
        <f>IF(N290=N289,0,IF(N290=N288,0,IF(N290=N287,0,IF(N290=N286,0,IF(N290=N285,0,IF(N290=N284,0,IF(N290=N283,0,IF(N290=N282,0,IF(N290=N281,0,1)))))))))</f>
        <v>0</v>
      </c>
      <c r="AH290" s="60" t="s">
        <v>232</v>
      </c>
      <c r="AI290" s="60" t="str">
        <f t="shared" si="56"/>
        <v>??</v>
      </c>
      <c r="AJ290" s="60">
        <f>IF(O290=O289,0,IF(O290=O288,0,IF(O290=O287,0,IF(O290=O286,0,IF(O290=O285,0,IF(O290=O284,0,IF(O290=O283,0,IF(O290=O282,0,IF(O290=O281,0,1)))))))))</f>
        <v>0</v>
      </c>
      <c r="AK290" s="518">
        <f t="shared" si="53"/>
        <v>0</v>
      </c>
    </row>
    <row r="291" spans="1:37" ht="14.1" customHeight="1" thickTop="1" thickBot="1">
      <c r="A291" s="2457"/>
      <c r="B291" s="2458"/>
      <c r="C291" s="2461"/>
      <c r="D291" s="2464"/>
      <c r="E291" s="2467"/>
      <c r="F291" s="2470"/>
      <c r="G291" s="2473"/>
      <c r="H291" s="2476" t="s">
        <v>852</v>
      </c>
      <c r="I291" s="2470"/>
      <c r="J291" s="2470"/>
      <c r="K291" s="275"/>
      <c r="L291" s="98"/>
      <c r="M291" s="98"/>
      <c r="N291" s="1841"/>
      <c r="O291" s="80"/>
      <c r="P291" s="98"/>
      <c r="Q291" s="98"/>
      <c r="R291" s="14"/>
      <c r="S291" s="14"/>
      <c r="T291" s="14"/>
      <c r="U291" s="14"/>
      <c r="V291" s="14"/>
      <c r="W291" s="14"/>
      <c r="X291" s="14"/>
      <c r="Y291" s="14"/>
      <c r="Z291" s="98"/>
      <c r="AA291" s="2478">
        <f>SUM(R291:Z300)</f>
        <v>0</v>
      </c>
      <c r="AB291" s="2478">
        <f>IF(AA291&gt;0,18,0)</f>
        <v>0</v>
      </c>
      <c r="AC291" s="2484">
        <f t="shared" ref="AC291" si="58">IF((AA291-AB291)&gt;=0,AA291-AB291,0)</f>
        <v>0</v>
      </c>
      <c r="AD291" s="2486">
        <f>IF(AA291&lt;AB291,AA291,AB291)/IF(AB291=0,1,AB291)</f>
        <v>0</v>
      </c>
      <c r="AE291" s="2487" t="str">
        <f>IF(AD291=1,"pe",IF(AD291&gt;0,"ne",""))</f>
        <v/>
      </c>
      <c r="AF291" s="2490"/>
      <c r="AG291" s="60">
        <v>1</v>
      </c>
      <c r="AH291" s="60" t="s">
        <v>232</v>
      </c>
      <c r="AI291" s="60" t="str">
        <f t="shared" si="56"/>
        <v>??</v>
      </c>
      <c r="AJ291" s="60">
        <v>1</v>
      </c>
      <c r="AK291" s="518">
        <f>C291</f>
        <v>0</v>
      </c>
    </row>
    <row r="292" spans="1:37" ht="14.1" customHeight="1" thickTop="1" thickBot="1">
      <c r="A292" s="2457"/>
      <c r="B292" s="2459"/>
      <c r="C292" s="2462"/>
      <c r="D292" s="2465"/>
      <c r="E292" s="2468"/>
      <c r="F292" s="2471"/>
      <c r="G292" s="2474"/>
      <c r="H292" s="2477"/>
      <c r="I292" s="2471"/>
      <c r="J292" s="2471"/>
      <c r="K292" s="273"/>
      <c r="L292" s="99"/>
      <c r="M292" s="1471"/>
      <c r="N292" s="1840"/>
      <c r="O292" s="90"/>
      <c r="P292" s="99"/>
      <c r="Q292" s="99"/>
      <c r="R292" s="12"/>
      <c r="S292" s="12"/>
      <c r="T292" s="12"/>
      <c r="U292" s="12"/>
      <c r="V292" s="12"/>
      <c r="W292" s="1622"/>
      <c r="X292" s="1622"/>
      <c r="Y292" s="12"/>
      <c r="Z292" s="99"/>
      <c r="AA292" s="2479"/>
      <c r="AB292" s="2479"/>
      <c r="AC292" s="2485"/>
      <c r="AD292" s="2486"/>
      <c r="AE292" s="2488"/>
      <c r="AF292" s="2490"/>
      <c r="AG292" s="60">
        <f>IF(N292=N291,0,1)</f>
        <v>0</v>
      </c>
      <c r="AH292" s="60" t="s">
        <v>232</v>
      </c>
      <c r="AI292" s="60" t="str">
        <f t="shared" si="56"/>
        <v>??</v>
      </c>
      <c r="AJ292" s="60">
        <f>IF(O292=O291,0,1)</f>
        <v>0</v>
      </c>
      <c r="AK292" s="518">
        <f t="shared" ref="AK292:AK320" si="59">AK291</f>
        <v>0</v>
      </c>
    </row>
    <row r="293" spans="1:37" ht="14.1" customHeight="1" thickTop="1" thickBot="1">
      <c r="A293" s="2457"/>
      <c r="B293" s="2459"/>
      <c r="C293" s="2462"/>
      <c r="D293" s="2465"/>
      <c r="E293" s="2468"/>
      <c r="F293" s="2471"/>
      <c r="G293" s="2474"/>
      <c r="H293" s="2491"/>
      <c r="I293" s="2471"/>
      <c r="J293" s="2471"/>
      <c r="K293" s="273"/>
      <c r="L293" s="99"/>
      <c r="M293" s="1471"/>
      <c r="N293" s="1840"/>
      <c r="O293" s="90"/>
      <c r="P293" s="99"/>
      <c r="Q293" s="99"/>
      <c r="R293" s="12"/>
      <c r="S293" s="12"/>
      <c r="T293" s="12"/>
      <c r="U293" s="12"/>
      <c r="V293" s="12"/>
      <c r="W293" s="1622"/>
      <c r="X293" s="1622"/>
      <c r="Y293" s="12"/>
      <c r="Z293" s="99"/>
      <c r="AA293" s="2479"/>
      <c r="AB293" s="2479"/>
      <c r="AC293" s="2485"/>
      <c r="AD293" s="2486"/>
      <c r="AE293" s="2488"/>
      <c r="AF293" s="2490"/>
      <c r="AG293" s="60">
        <f>IF(N293=N292,0,IF(N293=N291,0,1))</f>
        <v>0</v>
      </c>
      <c r="AH293" s="60" t="s">
        <v>232</v>
      </c>
      <c r="AI293" s="60" t="str">
        <f t="shared" si="56"/>
        <v>??</v>
      </c>
      <c r="AJ293" s="60">
        <f>IF(O293=O292,0,IF(O293=O291,0,1))</f>
        <v>0</v>
      </c>
      <c r="AK293" s="518">
        <f t="shared" si="59"/>
        <v>0</v>
      </c>
    </row>
    <row r="294" spans="1:37" ht="14.1" customHeight="1" thickTop="1" thickBot="1">
      <c r="A294" s="2457"/>
      <c r="B294" s="2459"/>
      <c r="C294" s="2462"/>
      <c r="D294" s="2465"/>
      <c r="E294" s="2468"/>
      <c r="F294" s="2471"/>
      <c r="G294" s="2474"/>
      <c r="H294" s="2492"/>
      <c r="I294" s="2471"/>
      <c r="J294" s="2471"/>
      <c r="K294" s="273"/>
      <c r="L294" s="99"/>
      <c r="M294" s="1471"/>
      <c r="N294" s="1840"/>
      <c r="O294" s="90"/>
      <c r="P294" s="99"/>
      <c r="Q294" s="99"/>
      <c r="R294" s="12"/>
      <c r="S294" s="12"/>
      <c r="T294" s="12"/>
      <c r="U294" s="12"/>
      <c r="V294" s="12"/>
      <c r="W294" s="1622"/>
      <c r="X294" s="1622"/>
      <c r="Y294" s="12"/>
      <c r="Z294" s="99"/>
      <c r="AA294" s="2479"/>
      <c r="AB294" s="2479"/>
      <c r="AC294" s="2485"/>
      <c r="AD294" s="2486"/>
      <c r="AE294" s="2488"/>
      <c r="AF294" s="2490"/>
      <c r="AG294" s="60">
        <f>IF(N294=N293,0,IF(N294=N292,0,IF(N294=N291,0,1)))</f>
        <v>0</v>
      </c>
      <c r="AH294" s="60" t="s">
        <v>232</v>
      </c>
      <c r="AI294" s="60" t="str">
        <f t="shared" si="56"/>
        <v>??</v>
      </c>
      <c r="AJ294" s="60">
        <f>IF(O294=O293,0,IF(O294=O292,0,IF(O294=O291,0,1)))</f>
        <v>0</v>
      </c>
      <c r="AK294" s="518">
        <f t="shared" si="59"/>
        <v>0</v>
      </c>
    </row>
    <row r="295" spans="1:37" ht="14.1" customHeight="1" thickTop="1" thickBot="1">
      <c r="A295" s="2457"/>
      <c r="B295" s="2459"/>
      <c r="C295" s="2462"/>
      <c r="D295" s="2465"/>
      <c r="E295" s="2468"/>
      <c r="F295" s="2471"/>
      <c r="G295" s="2474"/>
      <c r="H295" s="2492"/>
      <c r="I295" s="2471"/>
      <c r="J295" s="2471"/>
      <c r="K295" s="277"/>
      <c r="L295" s="99"/>
      <c r="M295" s="1471"/>
      <c r="N295" s="1840"/>
      <c r="O295" s="90"/>
      <c r="P295" s="99"/>
      <c r="Q295" s="99"/>
      <c r="R295" s="12"/>
      <c r="S295" s="12"/>
      <c r="T295" s="12"/>
      <c r="U295" s="12"/>
      <c r="V295" s="12"/>
      <c r="W295" s="1622"/>
      <c r="X295" s="1622"/>
      <c r="Y295" s="12"/>
      <c r="Z295" s="99"/>
      <c r="AA295" s="2479"/>
      <c r="AB295" s="2479"/>
      <c r="AC295" s="2485"/>
      <c r="AD295" s="2486"/>
      <c r="AE295" s="2488"/>
      <c r="AF295" s="2490"/>
      <c r="AG295" s="60">
        <f>IF(N295=N294,0,IF(N295=N293,0,IF(N295=N292,0,IF(N295=N291,0,1))))</f>
        <v>0</v>
      </c>
      <c r="AH295" s="60" t="s">
        <v>232</v>
      </c>
      <c r="AI295" s="60" t="str">
        <f t="shared" si="56"/>
        <v>??</v>
      </c>
      <c r="AJ295" s="60">
        <f>IF(O295=O294,0,IF(O295=O293,0,IF(O295=O292,0,IF(O295=O291,0,1))))</f>
        <v>0</v>
      </c>
      <c r="AK295" s="518">
        <f t="shared" si="59"/>
        <v>0</v>
      </c>
    </row>
    <row r="296" spans="1:37" ht="14.1" customHeight="1" thickTop="1" thickBot="1">
      <c r="A296" s="2457"/>
      <c r="B296" s="2459"/>
      <c r="C296" s="2462"/>
      <c r="D296" s="2465"/>
      <c r="E296" s="2468"/>
      <c r="F296" s="2471"/>
      <c r="G296" s="2474"/>
      <c r="H296" s="2492"/>
      <c r="I296" s="2471"/>
      <c r="J296" s="2471"/>
      <c r="K296" s="277"/>
      <c r="L296" s="99"/>
      <c r="M296" s="1471"/>
      <c r="N296" s="1840"/>
      <c r="O296" s="90"/>
      <c r="P296" s="99"/>
      <c r="Q296" s="99"/>
      <c r="R296" s="12"/>
      <c r="S296" s="12"/>
      <c r="T296" s="12"/>
      <c r="U296" s="12"/>
      <c r="V296" s="12"/>
      <c r="W296" s="1622"/>
      <c r="X296" s="1622"/>
      <c r="Y296" s="12"/>
      <c r="Z296" s="99"/>
      <c r="AA296" s="2479"/>
      <c r="AB296" s="2479"/>
      <c r="AC296" s="2485"/>
      <c r="AD296" s="2486"/>
      <c r="AE296" s="2488"/>
      <c r="AF296" s="2490"/>
      <c r="AG296" s="60">
        <f>IF(N296=N295,0,IF(N296=N294,0,IF(N296=N293,0,IF(N296=N292,0,IF(N296=N291,0,1)))))</f>
        <v>0</v>
      </c>
      <c r="AH296" s="60" t="s">
        <v>232</v>
      </c>
      <c r="AI296" s="60" t="str">
        <f t="shared" si="56"/>
        <v>??</v>
      </c>
      <c r="AJ296" s="60">
        <f>IF(O296=O295,0,IF(O296=O294,0,IF(O296=O293,0,IF(O296=O292,0,IF(O296=O291,0,1)))))</f>
        <v>0</v>
      </c>
      <c r="AK296" s="518">
        <f t="shared" si="59"/>
        <v>0</v>
      </c>
    </row>
    <row r="297" spans="1:37" ht="14.1" customHeight="1" thickTop="1" thickBot="1">
      <c r="A297" s="2457"/>
      <c r="B297" s="2459"/>
      <c r="C297" s="2462"/>
      <c r="D297" s="2465"/>
      <c r="E297" s="2468"/>
      <c r="F297" s="2471"/>
      <c r="G297" s="2474"/>
      <c r="H297" s="2492"/>
      <c r="I297" s="2471"/>
      <c r="J297" s="2471"/>
      <c r="K297" s="277"/>
      <c r="L297" s="99"/>
      <c r="M297" s="1471"/>
      <c r="N297" s="1840"/>
      <c r="O297" s="90"/>
      <c r="P297" s="99"/>
      <c r="Q297" s="99"/>
      <c r="R297" s="12"/>
      <c r="S297" s="12"/>
      <c r="T297" s="12"/>
      <c r="U297" s="12"/>
      <c r="V297" s="12"/>
      <c r="W297" s="1622"/>
      <c r="X297" s="1622"/>
      <c r="Y297" s="12"/>
      <c r="Z297" s="99"/>
      <c r="AA297" s="2479"/>
      <c r="AB297" s="2479"/>
      <c r="AC297" s="2494" t="str">
        <f t="shared" ref="AC297" si="60">IF(AC291&gt;9,"błąd","")</f>
        <v/>
      </c>
      <c r="AD297" s="2486"/>
      <c r="AE297" s="2488"/>
      <c r="AF297" s="2490"/>
      <c r="AG297" s="60">
        <f>IF(N297=N296,0,IF(N297=N295,0,IF(N297=N294,0,IF(N297=N293,0,IF(N297=N292,0,IF(N297=N291,0,1))))))</f>
        <v>0</v>
      </c>
      <c r="AH297" s="60" t="s">
        <v>232</v>
      </c>
      <c r="AI297" s="60" t="str">
        <f t="shared" si="56"/>
        <v>??</v>
      </c>
      <c r="AJ297" s="60">
        <f>IF(O297=O296,0,IF(O297=O295,0,IF(O297=O294,0,IF(O297=O293,0,IF(O297=O292,0,IF(O297=O291,0,1))))))</f>
        <v>0</v>
      </c>
      <c r="AK297" s="518">
        <f t="shared" si="59"/>
        <v>0</v>
      </c>
    </row>
    <row r="298" spans="1:37" ht="14.1" customHeight="1" thickTop="1" thickBot="1">
      <c r="A298" s="2457"/>
      <c r="B298" s="2459"/>
      <c r="C298" s="2462"/>
      <c r="D298" s="2465"/>
      <c r="E298" s="2468"/>
      <c r="F298" s="2471"/>
      <c r="G298" s="2474"/>
      <c r="H298" s="2492"/>
      <c r="I298" s="2471"/>
      <c r="J298" s="2471"/>
      <c r="K298" s="277"/>
      <c r="L298" s="99"/>
      <c r="M298" s="1471"/>
      <c r="N298" s="1840"/>
      <c r="O298" s="90"/>
      <c r="P298" s="99"/>
      <c r="Q298" s="99"/>
      <c r="R298" s="12"/>
      <c r="S298" s="12"/>
      <c r="T298" s="12"/>
      <c r="U298" s="12"/>
      <c r="V298" s="12"/>
      <c r="W298" s="1622"/>
      <c r="X298" s="1622"/>
      <c r="Y298" s="12"/>
      <c r="Z298" s="99"/>
      <c r="AA298" s="2479"/>
      <c r="AB298" s="2479"/>
      <c r="AC298" s="2494"/>
      <c r="AD298" s="2486"/>
      <c r="AE298" s="2488"/>
      <c r="AF298" s="2490"/>
      <c r="AG298" s="60">
        <f>IF(N298=N297,0,IF(N298=N296,0,IF(N298=N295,0,IF(N298=N294,0,IF(N298=N293,0,IF(N298=N292,0,IF(N298=N291,0,1)))))))</f>
        <v>0</v>
      </c>
      <c r="AH298" s="60" t="s">
        <v>232</v>
      </c>
      <c r="AI298" s="60" t="str">
        <f t="shared" si="56"/>
        <v>??</v>
      </c>
      <c r="AJ298" s="60">
        <f>IF(O298=O297,0,IF(O298=O296,0,IF(O298=O295,0,IF(O298=O294,0,IF(O298=O293,0,IF(O298=O292,0,IF(O298=O291,0,1)))))))</f>
        <v>0</v>
      </c>
      <c r="AK298" s="518">
        <f t="shared" si="59"/>
        <v>0</v>
      </c>
    </row>
    <row r="299" spans="1:37" ht="14.1" customHeight="1" thickTop="1" thickBot="1">
      <c r="A299" s="2457"/>
      <c r="B299" s="2459"/>
      <c r="C299" s="2462"/>
      <c r="D299" s="2465"/>
      <c r="E299" s="2468"/>
      <c r="F299" s="2471"/>
      <c r="G299" s="2474"/>
      <c r="H299" s="2492"/>
      <c r="I299" s="2471"/>
      <c r="J299" s="2471"/>
      <c r="K299" s="277"/>
      <c r="L299" s="99"/>
      <c r="M299" s="1471"/>
      <c r="N299" s="1840"/>
      <c r="O299" s="90"/>
      <c r="P299" s="99"/>
      <c r="Q299" s="99"/>
      <c r="R299" s="12"/>
      <c r="S299" s="12"/>
      <c r="T299" s="12"/>
      <c r="U299" s="12"/>
      <c r="V299" s="12"/>
      <c r="W299" s="1622"/>
      <c r="X299" s="1622"/>
      <c r="Y299" s="12"/>
      <c r="Z299" s="99"/>
      <c r="AA299" s="2479"/>
      <c r="AB299" s="2479"/>
      <c r="AC299" s="2494"/>
      <c r="AD299" s="2486"/>
      <c r="AE299" s="2488"/>
      <c r="AF299" s="2490"/>
      <c r="AG299" s="60">
        <f>IF(N299=N298,0,IF(N299=N297,0,IF(N299=N296,0,IF(N299=N295,0,IF(N299=N294,0,IF(N299=N293,0,IF(N299=N292,0,IF(N299=N291,0,1))))))))</f>
        <v>0</v>
      </c>
      <c r="AH299" s="60" t="s">
        <v>232</v>
      </c>
      <c r="AI299" s="60" t="str">
        <f t="shared" si="56"/>
        <v>??</v>
      </c>
      <c r="AJ299" s="60">
        <f>IF(O299=O298,0,IF(O299=O297,0,IF(O299=O296,0,IF(O299=O295,0,IF(O299=O294,0,IF(O299=O293,0,IF(O299=O292,0,IF(O299=O291,0,1))))))))</f>
        <v>0</v>
      </c>
      <c r="AK299" s="518">
        <f t="shared" si="59"/>
        <v>0</v>
      </c>
    </row>
    <row r="300" spans="1:37" ht="14.1" customHeight="1" thickTop="1" thickBot="1">
      <c r="A300" s="2457"/>
      <c r="B300" s="2460"/>
      <c r="C300" s="2463"/>
      <c r="D300" s="2466"/>
      <c r="E300" s="2469"/>
      <c r="F300" s="2472"/>
      <c r="G300" s="2475"/>
      <c r="H300" s="2493"/>
      <c r="I300" s="2472"/>
      <c r="J300" s="2472"/>
      <c r="K300" s="274"/>
      <c r="L300" s="97"/>
      <c r="M300" s="97"/>
      <c r="N300" s="1840"/>
      <c r="O300" s="94"/>
      <c r="P300" s="97"/>
      <c r="Q300" s="97"/>
      <c r="R300" s="13"/>
      <c r="S300" s="13"/>
      <c r="T300" s="13"/>
      <c r="U300" s="13"/>
      <c r="V300" s="13"/>
      <c r="W300" s="13"/>
      <c r="X300" s="13"/>
      <c r="Y300" s="13"/>
      <c r="Z300" s="97"/>
      <c r="AA300" s="2480"/>
      <c r="AB300" s="2480"/>
      <c r="AC300" s="2495"/>
      <c r="AD300" s="2486"/>
      <c r="AE300" s="2489"/>
      <c r="AF300" s="2490"/>
      <c r="AG300" s="60">
        <f>IF(N300=N299,0,IF(N300=N298,0,IF(N300=N297,0,IF(N300=N296,0,IF(N300=N295,0,IF(N300=N294,0,IF(N300=N293,0,IF(N300=N292,0,IF(N300=N291,0,1)))))))))</f>
        <v>0</v>
      </c>
      <c r="AH300" s="60" t="s">
        <v>232</v>
      </c>
      <c r="AI300" s="60" t="str">
        <f t="shared" si="56"/>
        <v>??</v>
      </c>
      <c r="AJ300" s="60">
        <f>IF(O300=O299,0,IF(O300=O298,0,IF(O300=O297,0,IF(O300=O296,0,IF(O300=O295,0,IF(O300=O294,0,IF(O300=O293,0,IF(O300=O292,0,IF(O300=O291,0,1)))))))))</f>
        <v>0</v>
      </c>
      <c r="AK300" s="518">
        <f t="shared" si="59"/>
        <v>0</v>
      </c>
    </row>
    <row r="301" spans="1:37" ht="14.1" customHeight="1" thickTop="1" thickBot="1">
      <c r="A301" s="2457"/>
      <c r="B301" s="2458"/>
      <c r="C301" s="2461"/>
      <c r="D301" s="2464"/>
      <c r="E301" s="2467"/>
      <c r="F301" s="2470"/>
      <c r="G301" s="2473"/>
      <c r="H301" s="2476" t="s">
        <v>852</v>
      </c>
      <c r="I301" s="2470"/>
      <c r="J301" s="2470"/>
      <c r="K301" s="275"/>
      <c r="L301" s="98"/>
      <c r="M301" s="98"/>
      <c r="N301" s="1841"/>
      <c r="O301" s="80"/>
      <c r="P301" s="98"/>
      <c r="Q301" s="98"/>
      <c r="R301" s="14"/>
      <c r="S301" s="14"/>
      <c r="T301" s="14"/>
      <c r="U301" s="14"/>
      <c r="V301" s="14"/>
      <c r="W301" s="14"/>
      <c r="X301" s="14"/>
      <c r="Y301" s="14"/>
      <c r="Z301" s="98"/>
      <c r="AA301" s="2478">
        <f>SUM(R301:Z310)</f>
        <v>0</v>
      </c>
      <c r="AB301" s="2478">
        <f>IF(AA301&gt;0,18,0)</f>
        <v>0</v>
      </c>
      <c r="AC301" s="2484">
        <f t="shared" ref="AC301" si="61">IF((AA301-AB301)&gt;=0,AA301-AB301,0)</f>
        <v>0</v>
      </c>
      <c r="AD301" s="2486">
        <f>IF(AA301&lt;AB301,AA301,AB301)/IF(AB301=0,1,AB301)</f>
        <v>0</v>
      </c>
      <c r="AE301" s="2487" t="str">
        <f>IF(AD301=1,"pe",IF(AD301&gt;0,"ne",""))</f>
        <v/>
      </c>
      <c r="AF301" s="2490"/>
      <c r="AG301" s="60">
        <v>1</v>
      </c>
      <c r="AH301" s="60" t="s">
        <v>232</v>
      </c>
      <c r="AI301" s="60" t="str">
        <f t="shared" si="56"/>
        <v>??</v>
      </c>
      <c r="AJ301" s="60">
        <v>1</v>
      </c>
      <c r="AK301" s="518">
        <f>C301</f>
        <v>0</v>
      </c>
    </row>
    <row r="302" spans="1:37" ht="14.1" customHeight="1" thickTop="1" thickBot="1">
      <c r="A302" s="2457"/>
      <c r="B302" s="2459"/>
      <c r="C302" s="2462"/>
      <c r="D302" s="2465"/>
      <c r="E302" s="2468"/>
      <c r="F302" s="2471"/>
      <c r="G302" s="2474"/>
      <c r="H302" s="2477"/>
      <c r="I302" s="2471"/>
      <c r="J302" s="2471"/>
      <c r="K302" s="273"/>
      <c r="L302" s="99"/>
      <c r="M302" s="1471"/>
      <c r="N302" s="1840"/>
      <c r="O302" s="90"/>
      <c r="P302" s="99"/>
      <c r="Q302" s="99"/>
      <c r="R302" s="12"/>
      <c r="S302" s="12"/>
      <c r="T302" s="12"/>
      <c r="U302" s="12"/>
      <c r="V302" s="12"/>
      <c r="W302" s="1622"/>
      <c r="X302" s="1622"/>
      <c r="Y302" s="12"/>
      <c r="Z302" s="99"/>
      <c r="AA302" s="2479"/>
      <c r="AB302" s="2479"/>
      <c r="AC302" s="2485"/>
      <c r="AD302" s="2486"/>
      <c r="AE302" s="2488"/>
      <c r="AF302" s="2490"/>
      <c r="AG302" s="60">
        <f>IF(N302=N301,0,1)</f>
        <v>0</v>
      </c>
      <c r="AH302" s="60" t="s">
        <v>232</v>
      </c>
      <c r="AI302" s="60" t="str">
        <f t="shared" si="56"/>
        <v>??</v>
      </c>
      <c r="AJ302" s="60">
        <f>IF(O302=O301,0,1)</f>
        <v>0</v>
      </c>
      <c r="AK302" s="518">
        <f t="shared" si="59"/>
        <v>0</v>
      </c>
    </row>
    <row r="303" spans="1:37" ht="14.1" customHeight="1" thickTop="1" thickBot="1">
      <c r="A303" s="2457"/>
      <c r="B303" s="2459"/>
      <c r="C303" s="2462"/>
      <c r="D303" s="2465"/>
      <c r="E303" s="2468"/>
      <c r="F303" s="2471"/>
      <c r="G303" s="2474"/>
      <c r="H303" s="2491"/>
      <c r="I303" s="2471"/>
      <c r="J303" s="2471"/>
      <c r="K303" s="273"/>
      <c r="L303" s="99"/>
      <c r="M303" s="1471"/>
      <c r="N303" s="1840"/>
      <c r="O303" s="90"/>
      <c r="P303" s="99"/>
      <c r="Q303" s="99"/>
      <c r="R303" s="12"/>
      <c r="S303" s="12"/>
      <c r="T303" s="12"/>
      <c r="U303" s="12"/>
      <c r="V303" s="12"/>
      <c r="W303" s="1622"/>
      <c r="X303" s="1622"/>
      <c r="Y303" s="12"/>
      <c r="Z303" s="99"/>
      <c r="AA303" s="2479"/>
      <c r="AB303" s="2479"/>
      <c r="AC303" s="2485"/>
      <c r="AD303" s="2486"/>
      <c r="AE303" s="2488"/>
      <c r="AF303" s="2490"/>
      <c r="AG303" s="60">
        <f>IF(N303=N302,0,IF(N303=N301,0,1))</f>
        <v>0</v>
      </c>
      <c r="AH303" s="60" t="s">
        <v>232</v>
      </c>
      <c r="AI303" s="60" t="str">
        <f t="shared" si="56"/>
        <v>??</v>
      </c>
      <c r="AJ303" s="60">
        <f>IF(O303=O302,0,IF(O303=O301,0,1))</f>
        <v>0</v>
      </c>
      <c r="AK303" s="518">
        <f t="shared" si="59"/>
        <v>0</v>
      </c>
    </row>
    <row r="304" spans="1:37" ht="14.1" customHeight="1" thickTop="1" thickBot="1">
      <c r="A304" s="2457"/>
      <c r="B304" s="2459"/>
      <c r="C304" s="2462"/>
      <c r="D304" s="2465"/>
      <c r="E304" s="2468"/>
      <c r="F304" s="2471"/>
      <c r="G304" s="2474"/>
      <c r="H304" s="2492"/>
      <c r="I304" s="2471"/>
      <c r="J304" s="2471"/>
      <c r="K304" s="273"/>
      <c r="L304" s="99"/>
      <c r="M304" s="1471"/>
      <c r="N304" s="1840"/>
      <c r="O304" s="90"/>
      <c r="P304" s="99"/>
      <c r="Q304" s="99"/>
      <c r="R304" s="12"/>
      <c r="S304" s="12"/>
      <c r="T304" s="12"/>
      <c r="U304" s="12"/>
      <c r="V304" s="12"/>
      <c r="W304" s="1622"/>
      <c r="X304" s="1622"/>
      <c r="Y304" s="12"/>
      <c r="Z304" s="99"/>
      <c r="AA304" s="2479"/>
      <c r="AB304" s="2479"/>
      <c r="AC304" s="2485"/>
      <c r="AD304" s="2486"/>
      <c r="AE304" s="2488"/>
      <c r="AF304" s="2490"/>
      <c r="AG304" s="60">
        <f>IF(N304=N303,0,IF(N304=N302,0,IF(N304=N301,0,1)))</f>
        <v>0</v>
      </c>
      <c r="AH304" s="60" t="s">
        <v>232</v>
      </c>
      <c r="AI304" s="60" t="str">
        <f t="shared" si="56"/>
        <v>??</v>
      </c>
      <c r="AJ304" s="60">
        <f>IF(O304=O303,0,IF(O304=O302,0,IF(O304=O301,0,1)))</f>
        <v>0</v>
      </c>
      <c r="AK304" s="518">
        <f t="shared" si="59"/>
        <v>0</v>
      </c>
    </row>
    <row r="305" spans="1:37" ht="14.1" customHeight="1" thickTop="1" thickBot="1">
      <c r="A305" s="2457"/>
      <c r="B305" s="2459"/>
      <c r="C305" s="2462"/>
      <c r="D305" s="2465"/>
      <c r="E305" s="2468"/>
      <c r="F305" s="2471"/>
      <c r="G305" s="2474"/>
      <c r="H305" s="2492"/>
      <c r="I305" s="2471"/>
      <c r="J305" s="2471"/>
      <c r="K305" s="277"/>
      <c r="L305" s="99"/>
      <c r="M305" s="1471"/>
      <c r="N305" s="1840"/>
      <c r="O305" s="90"/>
      <c r="P305" s="99"/>
      <c r="Q305" s="99"/>
      <c r="R305" s="12"/>
      <c r="S305" s="12"/>
      <c r="T305" s="12"/>
      <c r="U305" s="12"/>
      <c r="V305" s="12"/>
      <c r="W305" s="1622"/>
      <c r="X305" s="1622"/>
      <c r="Y305" s="12"/>
      <c r="Z305" s="99"/>
      <c r="AA305" s="2479"/>
      <c r="AB305" s="2479"/>
      <c r="AC305" s="2485"/>
      <c r="AD305" s="2486"/>
      <c r="AE305" s="2488"/>
      <c r="AF305" s="2490"/>
      <c r="AG305" s="60">
        <f>IF(N305=N304,0,IF(N305=N303,0,IF(N305=N302,0,IF(N305=N301,0,1))))</f>
        <v>0</v>
      </c>
      <c r="AH305" s="60" t="s">
        <v>232</v>
      </c>
      <c r="AI305" s="60" t="str">
        <f t="shared" si="56"/>
        <v>??</v>
      </c>
      <c r="AJ305" s="60">
        <f>IF(O305=O304,0,IF(O305=O303,0,IF(O305=O302,0,IF(O305=O301,0,1))))</f>
        <v>0</v>
      </c>
      <c r="AK305" s="518">
        <f t="shared" si="59"/>
        <v>0</v>
      </c>
    </row>
    <row r="306" spans="1:37" ht="14.1" customHeight="1" thickTop="1" thickBot="1">
      <c r="A306" s="2457"/>
      <c r="B306" s="2459"/>
      <c r="C306" s="2462"/>
      <c r="D306" s="2465"/>
      <c r="E306" s="2468"/>
      <c r="F306" s="2471"/>
      <c r="G306" s="2474"/>
      <c r="H306" s="2492"/>
      <c r="I306" s="2471"/>
      <c r="J306" s="2471"/>
      <c r="K306" s="277"/>
      <c r="L306" s="99"/>
      <c r="M306" s="1471"/>
      <c r="N306" s="1840"/>
      <c r="O306" s="90"/>
      <c r="P306" s="99"/>
      <c r="Q306" s="99"/>
      <c r="R306" s="12"/>
      <c r="S306" s="12"/>
      <c r="T306" s="12"/>
      <c r="U306" s="12"/>
      <c r="V306" s="12"/>
      <c r="W306" s="1622"/>
      <c r="X306" s="1622"/>
      <c r="Y306" s="12"/>
      <c r="Z306" s="99"/>
      <c r="AA306" s="2479"/>
      <c r="AB306" s="2479"/>
      <c r="AC306" s="2485"/>
      <c r="AD306" s="2486"/>
      <c r="AE306" s="2488"/>
      <c r="AF306" s="2490"/>
      <c r="AG306" s="60">
        <f>IF(N306=N305,0,IF(N306=N304,0,IF(N306=N303,0,IF(N306=N302,0,IF(N306=N301,0,1)))))</f>
        <v>0</v>
      </c>
      <c r="AH306" s="60" t="s">
        <v>232</v>
      </c>
      <c r="AI306" s="60" t="str">
        <f t="shared" si="56"/>
        <v>??</v>
      </c>
      <c r="AJ306" s="60">
        <f>IF(O306=O305,0,IF(O306=O304,0,IF(O306=O303,0,IF(O306=O302,0,IF(O306=O301,0,1)))))</f>
        <v>0</v>
      </c>
      <c r="AK306" s="518">
        <f t="shared" si="59"/>
        <v>0</v>
      </c>
    </row>
    <row r="307" spans="1:37" ht="14.1" customHeight="1" thickTop="1" thickBot="1">
      <c r="A307" s="2457"/>
      <c r="B307" s="2459"/>
      <c r="C307" s="2462"/>
      <c r="D307" s="2465"/>
      <c r="E307" s="2468"/>
      <c r="F307" s="2471"/>
      <c r="G307" s="2474"/>
      <c r="H307" s="2492"/>
      <c r="I307" s="2471"/>
      <c r="J307" s="2471"/>
      <c r="K307" s="277"/>
      <c r="L307" s="99"/>
      <c r="M307" s="1471"/>
      <c r="N307" s="1840"/>
      <c r="O307" s="90"/>
      <c r="P307" s="99"/>
      <c r="Q307" s="99"/>
      <c r="R307" s="12"/>
      <c r="S307" s="12"/>
      <c r="T307" s="12"/>
      <c r="U307" s="12"/>
      <c r="V307" s="12"/>
      <c r="W307" s="1622"/>
      <c r="X307" s="1622"/>
      <c r="Y307" s="12"/>
      <c r="Z307" s="99"/>
      <c r="AA307" s="2479"/>
      <c r="AB307" s="2479"/>
      <c r="AC307" s="2494" t="str">
        <f t="shared" ref="AC307" si="62">IF(AC301&gt;9,"błąd","")</f>
        <v/>
      </c>
      <c r="AD307" s="2486"/>
      <c r="AE307" s="2488"/>
      <c r="AF307" s="2490"/>
      <c r="AG307" s="60">
        <f>IF(N307=N306,0,IF(N307=N305,0,IF(N307=N304,0,IF(N307=N303,0,IF(N307=N302,0,IF(N307=N301,0,1))))))</f>
        <v>0</v>
      </c>
      <c r="AH307" s="60" t="s">
        <v>232</v>
      </c>
      <c r="AI307" s="60" t="str">
        <f t="shared" si="56"/>
        <v>??</v>
      </c>
      <c r="AJ307" s="60">
        <f>IF(O307=O306,0,IF(O307=O305,0,IF(O307=O304,0,IF(O307=O303,0,IF(O307=O302,0,IF(O307=O301,0,1))))))</f>
        <v>0</v>
      </c>
      <c r="AK307" s="518">
        <f t="shared" si="59"/>
        <v>0</v>
      </c>
    </row>
    <row r="308" spans="1:37" ht="14.1" customHeight="1" thickTop="1" thickBot="1">
      <c r="A308" s="2457"/>
      <c r="B308" s="2459"/>
      <c r="C308" s="2462"/>
      <c r="D308" s="2465"/>
      <c r="E308" s="2468"/>
      <c r="F308" s="2471"/>
      <c r="G308" s="2474"/>
      <c r="H308" s="2492"/>
      <c r="I308" s="2471"/>
      <c r="J308" s="2471"/>
      <c r="K308" s="277"/>
      <c r="L308" s="99"/>
      <c r="M308" s="1471"/>
      <c r="N308" s="1840"/>
      <c r="O308" s="90"/>
      <c r="P308" s="99"/>
      <c r="Q308" s="99"/>
      <c r="R308" s="12"/>
      <c r="S308" s="12"/>
      <c r="T308" s="12"/>
      <c r="U308" s="12"/>
      <c r="V308" s="12"/>
      <c r="W308" s="1622"/>
      <c r="X308" s="1622"/>
      <c r="Y308" s="12"/>
      <c r="Z308" s="99"/>
      <c r="AA308" s="2479"/>
      <c r="AB308" s="2479"/>
      <c r="AC308" s="2494"/>
      <c r="AD308" s="2486"/>
      <c r="AE308" s="2488"/>
      <c r="AF308" s="2490"/>
      <c r="AG308" s="60">
        <f>IF(N308=N307,0,IF(N308=N306,0,IF(N308=N305,0,IF(N308=N304,0,IF(N308=N303,0,IF(N308=N302,0,IF(N308=N301,0,1)))))))</f>
        <v>0</v>
      </c>
      <c r="AH308" s="60" t="s">
        <v>232</v>
      </c>
      <c r="AI308" s="60" t="str">
        <f t="shared" si="56"/>
        <v>??</v>
      </c>
      <c r="AJ308" s="60">
        <f>IF(O308=O307,0,IF(O308=O306,0,IF(O308=O305,0,IF(O308=O304,0,IF(O308=O303,0,IF(O308=O302,0,IF(O308=O301,0,1)))))))</f>
        <v>0</v>
      </c>
      <c r="AK308" s="518">
        <f t="shared" si="59"/>
        <v>0</v>
      </c>
    </row>
    <row r="309" spans="1:37" ht="14.1" customHeight="1" thickTop="1" thickBot="1">
      <c r="A309" s="2457"/>
      <c r="B309" s="2459"/>
      <c r="C309" s="2462"/>
      <c r="D309" s="2465"/>
      <c r="E309" s="2468"/>
      <c r="F309" s="2471"/>
      <c r="G309" s="2474"/>
      <c r="H309" s="2492"/>
      <c r="I309" s="2471"/>
      <c r="J309" s="2471"/>
      <c r="K309" s="277"/>
      <c r="L309" s="99"/>
      <c r="M309" s="1471"/>
      <c r="N309" s="1840"/>
      <c r="O309" s="90"/>
      <c r="P309" s="99"/>
      <c r="Q309" s="99"/>
      <c r="R309" s="12"/>
      <c r="S309" s="12"/>
      <c r="T309" s="12"/>
      <c r="U309" s="12"/>
      <c r="V309" s="12"/>
      <c r="W309" s="1622"/>
      <c r="X309" s="1622"/>
      <c r="Y309" s="12"/>
      <c r="Z309" s="99"/>
      <c r="AA309" s="2479"/>
      <c r="AB309" s="2479"/>
      <c r="AC309" s="2494"/>
      <c r="AD309" s="2486"/>
      <c r="AE309" s="2488"/>
      <c r="AF309" s="2490"/>
      <c r="AG309" s="60">
        <f>IF(N309=N308,0,IF(N309=N307,0,IF(N309=N306,0,IF(N309=N305,0,IF(N309=N304,0,IF(N309=N303,0,IF(N309=N302,0,IF(N309=N301,0,1))))))))</f>
        <v>0</v>
      </c>
      <c r="AH309" s="60" t="s">
        <v>232</v>
      </c>
      <c r="AI309" s="60" t="str">
        <f t="shared" si="56"/>
        <v>??</v>
      </c>
      <c r="AJ309" s="60">
        <f>IF(O309=O308,0,IF(O309=O307,0,IF(O309=O306,0,IF(O309=O305,0,IF(O309=O304,0,IF(O309=O303,0,IF(O309=O302,0,IF(O309=O301,0,1))))))))</f>
        <v>0</v>
      </c>
      <c r="AK309" s="518">
        <f t="shared" si="59"/>
        <v>0</v>
      </c>
    </row>
    <row r="310" spans="1:37" ht="14.1" customHeight="1" thickTop="1" thickBot="1">
      <c r="A310" s="2457"/>
      <c r="B310" s="2460"/>
      <c r="C310" s="2463"/>
      <c r="D310" s="2466"/>
      <c r="E310" s="2469"/>
      <c r="F310" s="2472"/>
      <c r="G310" s="2475"/>
      <c r="H310" s="2493"/>
      <c r="I310" s="2472"/>
      <c r="J310" s="2472"/>
      <c r="K310" s="274"/>
      <c r="L310" s="97"/>
      <c r="M310" s="97"/>
      <c r="N310" s="1840"/>
      <c r="O310" s="94"/>
      <c r="P310" s="97"/>
      <c r="Q310" s="97"/>
      <c r="R310" s="13"/>
      <c r="S310" s="13"/>
      <c r="T310" s="13"/>
      <c r="U310" s="13"/>
      <c r="V310" s="13"/>
      <c r="W310" s="13"/>
      <c r="X310" s="13"/>
      <c r="Y310" s="13"/>
      <c r="Z310" s="97"/>
      <c r="AA310" s="2480"/>
      <c r="AB310" s="2480"/>
      <c r="AC310" s="2495"/>
      <c r="AD310" s="2486"/>
      <c r="AE310" s="2489"/>
      <c r="AF310" s="2490"/>
      <c r="AG310" s="60">
        <f>IF(N310=N309,0,IF(N310=N308,0,IF(N310=N307,0,IF(N310=N306,0,IF(N310=N305,0,IF(N310=N304,0,IF(N310=N303,0,IF(N310=N302,0,IF(N310=N301,0,1)))))))))</f>
        <v>0</v>
      </c>
      <c r="AH310" s="60" t="s">
        <v>232</v>
      </c>
      <c r="AI310" s="60" t="str">
        <f t="shared" si="56"/>
        <v>??</v>
      </c>
      <c r="AJ310" s="60">
        <f>IF(O310=O309,0,IF(O310=O308,0,IF(O310=O307,0,IF(O310=O306,0,IF(O310=O305,0,IF(O310=O304,0,IF(O310=O303,0,IF(O310=O302,0,IF(O310=O301,0,1)))))))))</f>
        <v>0</v>
      </c>
      <c r="AK310" s="518">
        <f t="shared" si="59"/>
        <v>0</v>
      </c>
    </row>
    <row r="311" spans="1:37" ht="14.1" customHeight="1" thickTop="1" thickBot="1">
      <c r="A311" s="2457"/>
      <c r="B311" s="2458"/>
      <c r="C311" s="2461"/>
      <c r="D311" s="2464"/>
      <c r="E311" s="2467"/>
      <c r="F311" s="2470"/>
      <c r="G311" s="2473"/>
      <c r="H311" s="2476" t="s">
        <v>852</v>
      </c>
      <c r="I311" s="2470"/>
      <c r="J311" s="2470"/>
      <c r="K311" s="275"/>
      <c r="L311" s="98"/>
      <c r="M311" s="98"/>
      <c r="N311" s="1841"/>
      <c r="O311" s="80"/>
      <c r="P311" s="98"/>
      <c r="Q311" s="98"/>
      <c r="R311" s="14"/>
      <c r="S311" s="14"/>
      <c r="T311" s="14"/>
      <c r="U311" s="14"/>
      <c r="V311" s="14"/>
      <c r="W311" s="14"/>
      <c r="X311" s="14"/>
      <c r="Y311" s="14"/>
      <c r="Z311" s="98"/>
      <c r="AA311" s="2478">
        <f>SUM(R311:Z320)</f>
        <v>0</v>
      </c>
      <c r="AB311" s="2478">
        <f>IF(AA311&gt;0,18,0)</f>
        <v>0</v>
      </c>
      <c r="AC311" s="2484">
        <f t="shared" ref="AC311" si="63">IF((AA311-AB311)&gt;=0,AA311-AB311,0)</f>
        <v>0</v>
      </c>
      <c r="AD311" s="2486">
        <f>IF(AA311&lt;AB311,AA311,AB311)/IF(AB311=0,1,AB311)</f>
        <v>0</v>
      </c>
      <c r="AE311" s="2487" t="str">
        <f>IF(AD311=1,"pe",IF(AD311&gt;0,"ne",""))</f>
        <v/>
      </c>
      <c r="AF311" s="2490"/>
      <c r="AG311" s="60">
        <v>1</v>
      </c>
      <c r="AH311" s="60" t="s">
        <v>232</v>
      </c>
      <c r="AI311" s="60" t="str">
        <f t="shared" si="56"/>
        <v>??</v>
      </c>
      <c r="AJ311" s="60">
        <v>1</v>
      </c>
      <c r="AK311" s="518">
        <f>C311</f>
        <v>0</v>
      </c>
    </row>
    <row r="312" spans="1:37" ht="14.1" customHeight="1" thickTop="1" thickBot="1">
      <c r="A312" s="2457"/>
      <c r="B312" s="2459"/>
      <c r="C312" s="2462"/>
      <c r="D312" s="2465"/>
      <c r="E312" s="2468"/>
      <c r="F312" s="2471"/>
      <c r="G312" s="2474"/>
      <c r="H312" s="2477"/>
      <c r="I312" s="2471"/>
      <c r="J312" s="2471"/>
      <c r="K312" s="273"/>
      <c r="L312" s="99"/>
      <c r="M312" s="1471"/>
      <c r="N312" s="1840"/>
      <c r="O312" s="90"/>
      <c r="P312" s="99"/>
      <c r="Q312" s="99"/>
      <c r="R312" s="12"/>
      <c r="S312" s="12"/>
      <c r="T312" s="12"/>
      <c r="U312" s="12"/>
      <c r="V312" s="12"/>
      <c r="W312" s="1622"/>
      <c r="X312" s="1622"/>
      <c r="Y312" s="12"/>
      <c r="Z312" s="99"/>
      <c r="AA312" s="2479"/>
      <c r="AB312" s="2479"/>
      <c r="AC312" s="2485"/>
      <c r="AD312" s="2486"/>
      <c r="AE312" s="2488"/>
      <c r="AF312" s="2490"/>
      <c r="AG312" s="60">
        <f>IF(N312=N311,0,1)</f>
        <v>0</v>
      </c>
      <c r="AH312" s="60" t="s">
        <v>232</v>
      </c>
      <c r="AI312" s="60" t="str">
        <f t="shared" si="56"/>
        <v>??</v>
      </c>
      <c r="AJ312" s="60">
        <f>IF(O312=O311,0,1)</f>
        <v>0</v>
      </c>
      <c r="AK312" s="518">
        <f t="shared" si="59"/>
        <v>0</v>
      </c>
    </row>
    <row r="313" spans="1:37" ht="14.1" customHeight="1" thickTop="1" thickBot="1">
      <c r="A313" s="2457"/>
      <c r="B313" s="2459"/>
      <c r="C313" s="2462"/>
      <c r="D313" s="2465"/>
      <c r="E313" s="2468"/>
      <c r="F313" s="2471"/>
      <c r="G313" s="2474"/>
      <c r="H313" s="2491"/>
      <c r="I313" s="2471"/>
      <c r="J313" s="2471"/>
      <c r="K313" s="273"/>
      <c r="L313" s="99"/>
      <c r="M313" s="1471"/>
      <c r="N313" s="1840"/>
      <c r="O313" s="90"/>
      <c r="P313" s="99"/>
      <c r="Q313" s="99"/>
      <c r="R313" s="12"/>
      <c r="S313" s="12"/>
      <c r="T313" s="12"/>
      <c r="U313" s="12"/>
      <c r="V313" s="12"/>
      <c r="W313" s="1622"/>
      <c r="X313" s="1622"/>
      <c r="Y313" s="12"/>
      <c r="Z313" s="99"/>
      <c r="AA313" s="2479"/>
      <c r="AB313" s="2479"/>
      <c r="AC313" s="2485"/>
      <c r="AD313" s="2486"/>
      <c r="AE313" s="2488"/>
      <c r="AF313" s="2490"/>
      <c r="AG313" s="60">
        <f>IF(N313=N312,0,IF(N313=N311,0,1))</f>
        <v>0</v>
      </c>
      <c r="AH313" s="60" t="s">
        <v>232</v>
      </c>
      <c r="AI313" s="60" t="str">
        <f t="shared" si="56"/>
        <v>??</v>
      </c>
      <c r="AJ313" s="60">
        <f>IF(O313=O312,0,IF(O313=O311,0,1))</f>
        <v>0</v>
      </c>
      <c r="AK313" s="518">
        <f t="shared" si="59"/>
        <v>0</v>
      </c>
    </row>
    <row r="314" spans="1:37" ht="14.1" customHeight="1" thickTop="1" thickBot="1">
      <c r="A314" s="2457"/>
      <c r="B314" s="2459"/>
      <c r="C314" s="2462"/>
      <c r="D314" s="2465"/>
      <c r="E314" s="2468"/>
      <c r="F314" s="2471"/>
      <c r="G314" s="2474"/>
      <c r="H314" s="2492"/>
      <c r="I314" s="2471"/>
      <c r="J314" s="2471"/>
      <c r="K314" s="273"/>
      <c r="L314" s="99"/>
      <c r="M314" s="1471"/>
      <c r="N314" s="1840"/>
      <c r="O314" s="90"/>
      <c r="P314" s="99"/>
      <c r="Q314" s="99"/>
      <c r="R314" s="12"/>
      <c r="S314" s="12"/>
      <c r="T314" s="12"/>
      <c r="U314" s="12"/>
      <c r="V314" s="12"/>
      <c r="W314" s="1622"/>
      <c r="X314" s="1622"/>
      <c r="Y314" s="12"/>
      <c r="Z314" s="99"/>
      <c r="AA314" s="2479"/>
      <c r="AB314" s="2479"/>
      <c r="AC314" s="2485"/>
      <c r="AD314" s="2486"/>
      <c r="AE314" s="2488"/>
      <c r="AF314" s="2490"/>
      <c r="AG314" s="60">
        <f>IF(N314=N313,0,IF(N314=N312,0,IF(N314=N311,0,1)))</f>
        <v>0</v>
      </c>
      <c r="AH314" s="60" t="s">
        <v>232</v>
      </c>
      <c r="AI314" s="60" t="str">
        <f t="shared" si="56"/>
        <v>??</v>
      </c>
      <c r="AJ314" s="60">
        <f>IF(O314=O313,0,IF(O314=O312,0,IF(O314=O311,0,1)))</f>
        <v>0</v>
      </c>
      <c r="AK314" s="518">
        <f t="shared" si="59"/>
        <v>0</v>
      </c>
    </row>
    <row r="315" spans="1:37" ht="14.1" customHeight="1" thickTop="1" thickBot="1">
      <c r="A315" s="2457"/>
      <c r="B315" s="2459"/>
      <c r="C315" s="2462"/>
      <c r="D315" s="2465"/>
      <c r="E315" s="2468"/>
      <c r="F315" s="2471"/>
      <c r="G315" s="2474"/>
      <c r="H315" s="2492"/>
      <c r="I315" s="2471"/>
      <c r="J315" s="2471"/>
      <c r="K315" s="277"/>
      <c r="L315" s="99"/>
      <c r="M315" s="1471"/>
      <c r="N315" s="1840"/>
      <c r="O315" s="90"/>
      <c r="P315" s="99"/>
      <c r="Q315" s="99"/>
      <c r="R315" s="12"/>
      <c r="S315" s="12"/>
      <c r="T315" s="12"/>
      <c r="U315" s="12"/>
      <c r="V315" s="12"/>
      <c r="W315" s="1622"/>
      <c r="X315" s="1622"/>
      <c r="Y315" s="12"/>
      <c r="Z315" s="99"/>
      <c r="AA315" s="2479"/>
      <c r="AB315" s="2479"/>
      <c r="AC315" s="2485"/>
      <c r="AD315" s="2486"/>
      <c r="AE315" s="2488"/>
      <c r="AF315" s="2490"/>
      <c r="AG315" s="60">
        <f>IF(N315=N314,0,IF(N315=N313,0,IF(N315=N312,0,IF(N315=N311,0,1))))</f>
        <v>0</v>
      </c>
      <c r="AH315" s="60" t="s">
        <v>232</v>
      </c>
      <c r="AI315" s="60" t="str">
        <f t="shared" si="56"/>
        <v>??</v>
      </c>
      <c r="AJ315" s="60">
        <f>IF(O315=O314,0,IF(O315=O313,0,IF(O315=O312,0,IF(O315=O311,0,1))))</f>
        <v>0</v>
      </c>
      <c r="AK315" s="518">
        <f t="shared" si="59"/>
        <v>0</v>
      </c>
    </row>
    <row r="316" spans="1:37" ht="14.1" customHeight="1" thickTop="1" thickBot="1">
      <c r="A316" s="2457"/>
      <c r="B316" s="2459"/>
      <c r="C316" s="2462"/>
      <c r="D316" s="2465"/>
      <c r="E316" s="2468"/>
      <c r="F316" s="2471"/>
      <c r="G316" s="2474"/>
      <c r="H316" s="2492"/>
      <c r="I316" s="2471"/>
      <c r="J316" s="2471"/>
      <c r="K316" s="277"/>
      <c r="L316" s="99"/>
      <c r="M316" s="1471"/>
      <c r="N316" s="1840"/>
      <c r="O316" s="90"/>
      <c r="P316" s="99"/>
      <c r="Q316" s="99"/>
      <c r="R316" s="12"/>
      <c r="S316" s="12"/>
      <c r="T316" s="12"/>
      <c r="U316" s="12"/>
      <c r="V316" s="12"/>
      <c r="W316" s="1622"/>
      <c r="X316" s="1622"/>
      <c r="Y316" s="12"/>
      <c r="Z316" s="99"/>
      <c r="AA316" s="2479"/>
      <c r="AB316" s="2479"/>
      <c r="AC316" s="2485"/>
      <c r="AD316" s="2486"/>
      <c r="AE316" s="2488"/>
      <c r="AF316" s="2490"/>
      <c r="AG316" s="60">
        <f>IF(N316=N315,0,IF(N316=N314,0,IF(N316=N313,0,IF(N316=N312,0,IF(N316=N311,0,1)))))</f>
        <v>0</v>
      </c>
      <c r="AH316" s="60" t="s">
        <v>232</v>
      </c>
      <c r="AI316" s="60" t="str">
        <f t="shared" si="56"/>
        <v>??</v>
      </c>
      <c r="AJ316" s="60">
        <f>IF(O316=O315,0,IF(O316=O314,0,IF(O316=O313,0,IF(O316=O312,0,IF(O316=O311,0,1)))))</f>
        <v>0</v>
      </c>
      <c r="AK316" s="518">
        <f t="shared" si="59"/>
        <v>0</v>
      </c>
    </row>
    <row r="317" spans="1:37" ht="14.1" customHeight="1" thickTop="1" thickBot="1">
      <c r="A317" s="2457"/>
      <c r="B317" s="2459"/>
      <c r="C317" s="2462"/>
      <c r="D317" s="2465"/>
      <c r="E317" s="2468"/>
      <c r="F317" s="2471"/>
      <c r="G317" s="2474"/>
      <c r="H317" s="2492"/>
      <c r="I317" s="2471"/>
      <c r="J317" s="2471"/>
      <c r="K317" s="277"/>
      <c r="L317" s="99"/>
      <c r="M317" s="1471"/>
      <c r="N317" s="1840"/>
      <c r="O317" s="90"/>
      <c r="P317" s="99"/>
      <c r="Q317" s="99"/>
      <c r="R317" s="12"/>
      <c r="S317" s="12"/>
      <c r="T317" s="12"/>
      <c r="U317" s="12"/>
      <c r="V317" s="12"/>
      <c r="W317" s="1622"/>
      <c r="X317" s="1622"/>
      <c r="Y317" s="12"/>
      <c r="Z317" s="99"/>
      <c r="AA317" s="2479"/>
      <c r="AB317" s="2479"/>
      <c r="AC317" s="2494" t="str">
        <f t="shared" ref="AC317" si="64">IF(AC311&gt;9,"błąd","")</f>
        <v/>
      </c>
      <c r="AD317" s="2486"/>
      <c r="AE317" s="2488"/>
      <c r="AF317" s="2490"/>
      <c r="AG317" s="60">
        <f>IF(N317=N316,0,IF(N317=N315,0,IF(N317=N314,0,IF(N317=N313,0,IF(N317=N312,0,IF(N317=N311,0,1))))))</f>
        <v>0</v>
      </c>
      <c r="AH317" s="60" t="s">
        <v>232</v>
      </c>
      <c r="AI317" s="60" t="str">
        <f t="shared" si="56"/>
        <v>??</v>
      </c>
      <c r="AJ317" s="60">
        <f>IF(O317=O316,0,IF(O317=O315,0,IF(O317=O314,0,IF(O317=O313,0,IF(O317=O312,0,IF(O317=O311,0,1))))))</f>
        <v>0</v>
      </c>
      <c r="AK317" s="518">
        <f t="shared" si="59"/>
        <v>0</v>
      </c>
    </row>
    <row r="318" spans="1:37" ht="14.1" customHeight="1" thickTop="1" thickBot="1">
      <c r="A318" s="2457"/>
      <c r="B318" s="2459"/>
      <c r="C318" s="2462"/>
      <c r="D318" s="2465"/>
      <c r="E318" s="2468"/>
      <c r="F318" s="2471"/>
      <c r="G318" s="2474"/>
      <c r="H318" s="2492"/>
      <c r="I318" s="2471"/>
      <c r="J318" s="2471"/>
      <c r="K318" s="277"/>
      <c r="L318" s="99"/>
      <c r="M318" s="1471"/>
      <c r="N318" s="1840"/>
      <c r="O318" s="90"/>
      <c r="P318" s="99"/>
      <c r="Q318" s="99"/>
      <c r="R318" s="12"/>
      <c r="S318" s="12"/>
      <c r="T318" s="12"/>
      <c r="U318" s="12"/>
      <c r="V318" s="12"/>
      <c r="W318" s="1622"/>
      <c r="X318" s="1622"/>
      <c r="Y318" s="12"/>
      <c r="Z318" s="99"/>
      <c r="AA318" s="2479"/>
      <c r="AB318" s="2479"/>
      <c r="AC318" s="2494"/>
      <c r="AD318" s="2486"/>
      <c r="AE318" s="2488"/>
      <c r="AF318" s="2490"/>
      <c r="AG318" s="60">
        <f>IF(N318=N317,0,IF(N318=N316,0,IF(N318=N315,0,IF(N318=N314,0,IF(N318=N313,0,IF(N318=N312,0,IF(N318=N311,0,1)))))))</f>
        <v>0</v>
      </c>
      <c r="AH318" s="60" t="s">
        <v>232</v>
      </c>
      <c r="AI318" s="60" t="str">
        <f t="shared" si="56"/>
        <v>??</v>
      </c>
      <c r="AJ318" s="60">
        <f>IF(O318=O317,0,IF(O318=O316,0,IF(O318=O315,0,IF(O318=O314,0,IF(O318=O313,0,IF(O318=O312,0,IF(O318=O311,0,1)))))))</f>
        <v>0</v>
      </c>
      <c r="AK318" s="518">
        <f t="shared" si="59"/>
        <v>0</v>
      </c>
    </row>
    <row r="319" spans="1:37" ht="14.1" customHeight="1" thickTop="1" thickBot="1">
      <c r="A319" s="2457"/>
      <c r="B319" s="2459"/>
      <c r="C319" s="2462"/>
      <c r="D319" s="2465"/>
      <c r="E319" s="2468"/>
      <c r="F319" s="2471"/>
      <c r="G319" s="2474"/>
      <c r="H319" s="2492"/>
      <c r="I319" s="2471"/>
      <c r="J319" s="2471"/>
      <c r="K319" s="277"/>
      <c r="L319" s="99"/>
      <c r="M319" s="1471"/>
      <c r="N319" s="1840"/>
      <c r="O319" s="90"/>
      <c r="P319" s="99"/>
      <c r="Q319" s="99"/>
      <c r="R319" s="12"/>
      <c r="S319" s="12"/>
      <c r="T319" s="12"/>
      <c r="U319" s="12"/>
      <c r="V319" s="12"/>
      <c r="W319" s="1622"/>
      <c r="X319" s="1622"/>
      <c r="Y319" s="12"/>
      <c r="Z319" s="99"/>
      <c r="AA319" s="2479"/>
      <c r="AB319" s="2479"/>
      <c r="AC319" s="2494"/>
      <c r="AD319" s="2486"/>
      <c r="AE319" s="2488"/>
      <c r="AF319" s="2490"/>
      <c r="AG319" s="60">
        <f>IF(N319=N318,0,IF(N319=N317,0,IF(N319=N316,0,IF(N319=N315,0,IF(N319=N314,0,IF(N319=N313,0,IF(N319=N312,0,IF(N319=N311,0,1))))))))</f>
        <v>0</v>
      </c>
      <c r="AH319" s="60" t="s">
        <v>232</v>
      </c>
      <c r="AI319" s="60" t="str">
        <f t="shared" si="56"/>
        <v>??</v>
      </c>
      <c r="AJ319" s="60">
        <f>IF(O319=O318,0,IF(O319=O317,0,IF(O319=O316,0,IF(O319=O315,0,IF(O319=O314,0,IF(O319=O313,0,IF(O319=O312,0,IF(O319=O311,0,1))))))))</f>
        <v>0</v>
      </c>
      <c r="AK319" s="518">
        <f t="shared" si="59"/>
        <v>0</v>
      </c>
    </row>
    <row r="320" spans="1:37" ht="14.1" customHeight="1" thickTop="1" thickBot="1">
      <c r="A320" s="2457"/>
      <c r="B320" s="2460"/>
      <c r="C320" s="2463"/>
      <c r="D320" s="2466"/>
      <c r="E320" s="2469"/>
      <c r="F320" s="2472"/>
      <c r="G320" s="2475"/>
      <c r="H320" s="2493"/>
      <c r="I320" s="2472"/>
      <c r="J320" s="2472"/>
      <c r="K320" s="274"/>
      <c r="L320" s="97"/>
      <c r="M320" s="97"/>
      <c r="N320" s="1840"/>
      <c r="O320" s="94"/>
      <c r="P320" s="97"/>
      <c r="Q320" s="97"/>
      <c r="R320" s="13"/>
      <c r="S320" s="13"/>
      <c r="T320" s="13"/>
      <c r="U320" s="13"/>
      <c r="V320" s="13"/>
      <c r="W320" s="13"/>
      <c r="X320" s="13"/>
      <c r="Y320" s="13"/>
      <c r="Z320" s="97"/>
      <c r="AA320" s="2480"/>
      <c r="AB320" s="2480"/>
      <c r="AC320" s="2495"/>
      <c r="AD320" s="2486"/>
      <c r="AE320" s="2489"/>
      <c r="AF320" s="2490"/>
      <c r="AG320" s="60">
        <f>IF(N320=N319,0,IF(N320=N318,0,IF(N320=N317,0,IF(N320=N316,0,IF(N320=N315,0,IF(N320=N314,0,IF(N320=N313,0,IF(N320=N312,0,IF(N320=N311,0,1)))))))))</f>
        <v>0</v>
      </c>
      <c r="AH320" s="60" t="s">
        <v>232</v>
      </c>
      <c r="AI320" s="60" t="str">
        <f t="shared" si="56"/>
        <v>??</v>
      </c>
      <c r="AJ320" s="60">
        <f>IF(O320=O319,0,IF(O320=O318,0,IF(O320=O317,0,IF(O320=O316,0,IF(O320=O315,0,IF(O320=O314,0,IF(O320=O313,0,IF(O320=O312,0,IF(O320=O311,0,1)))))))))</f>
        <v>0</v>
      </c>
      <c r="AK320" s="518">
        <f t="shared" si="59"/>
        <v>0</v>
      </c>
    </row>
    <row r="321" spans="1:37" ht="14.1" customHeight="1" thickTop="1" thickBot="1">
      <c r="A321" s="2457"/>
      <c r="B321" s="2458"/>
      <c r="C321" s="2461"/>
      <c r="D321" s="2464"/>
      <c r="E321" s="2467"/>
      <c r="F321" s="2470"/>
      <c r="G321" s="2473"/>
      <c r="H321" s="2476" t="s">
        <v>852</v>
      </c>
      <c r="I321" s="2470"/>
      <c r="J321" s="2470"/>
      <c r="K321" s="275"/>
      <c r="L321" s="98"/>
      <c r="M321" s="98"/>
      <c r="N321" s="1841"/>
      <c r="O321" s="80"/>
      <c r="P321" s="98"/>
      <c r="Q321" s="98"/>
      <c r="R321" s="14"/>
      <c r="S321" s="14"/>
      <c r="T321" s="14"/>
      <c r="U321" s="14"/>
      <c r="V321" s="14"/>
      <c r="W321" s="14"/>
      <c r="X321" s="14"/>
      <c r="Y321" s="14"/>
      <c r="Z321" s="98"/>
      <c r="AA321" s="2478">
        <f>SUM(R321:Z330)</f>
        <v>0</v>
      </c>
      <c r="AB321" s="2478">
        <f>IF(AA321&gt;0,18,0)</f>
        <v>0</v>
      </c>
      <c r="AC321" s="2484">
        <f t="shared" ref="AC321" si="65">IF((AA321-AB321)&gt;=0,AA321-AB321,0)</f>
        <v>0</v>
      </c>
      <c r="AD321" s="2486">
        <f>IF(AA321&lt;AB321,AA321,AB321)/IF(AB321=0,1,AB321)</f>
        <v>0</v>
      </c>
      <c r="AE321" s="2487" t="str">
        <f>IF(AD321=1,"pe",IF(AD321&gt;0,"ne",""))</f>
        <v/>
      </c>
      <c r="AF321" s="2490"/>
      <c r="AG321" s="60">
        <v>1</v>
      </c>
      <c r="AH321" s="60" t="s">
        <v>232</v>
      </c>
      <c r="AI321" s="60" t="str">
        <f t="shared" si="56"/>
        <v>??</v>
      </c>
      <c r="AJ321" s="60">
        <v>1</v>
      </c>
      <c r="AK321" s="518">
        <f>C321</f>
        <v>0</v>
      </c>
    </row>
    <row r="322" spans="1:37" ht="14.1" customHeight="1" thickTop="1" thickBot="1">
      <c r="A322" s="2457"/>
      <c r="B322" s="2459"/>
      <c r="C322" s="2462"/>
      <c r="D322" s="2465"/>
      <c r="E322" s="2468"/>
      <c r="F322" s="2471"/>
      <c r="G322" s="2474"/>
      <c r="H322" s="2477"/>
      <c r="I322" s="2471"/>
      <c r="J322" s="2471"/>
      <c r="K322" s="273"/>
      <c r="L322" s="99"/>
      <c r="M322" s="1471"/>
      <c r="N322" s="1840"/>
      <c r="O322" s="90"/>
      <c r="P322" s="99"/>
      <c r="Q322" s="99"/>
      <c r="R322" s="12"/>
      <c r="S322" s="12"/>
      <c r="T322" s="12"/>
      <c r="U322" s="12"/>
      <c r="V322" s="12"/>
      <c r="W322" s="1622"/>
      <c r="X322" s="1622"/>
      <c r="Y322" s="12"/>
      <c r="Z322" s="99"/>
      <c r="AA322" s="2479"/>
      <c r="AB322" s="2479"/>
      <c r="AC322" s="2485"/>
      <c r="AD322" s="2486"/>
      <c r="AE322" s="2488"/>
      <c r="AF322" s="2490"/>
      <c r="AG322" s="60">
        <f>IF(N322=N321,0,1)</f>
        <v>0</v>
      </c>
      <c r="AH322" s="60" t="s">
        <v>232</v>
      </c>
      <c r="AI322" s="60" t="str">
        <f t="shared" si="56"/>
        <v>??</v>
      </c>
      <c r="AJ322" s="60">
        <f>IF(O322=O321,0,1)</f>
        <v>0</v>
      </c>
      <c r="AK322" s="518">
        <f t="shared" si="53"/>
        <v>0</v>
      </c>
    </row>
    <row r="323" spans="1:37" ht="14.1" customHeight="1" thickTop="1" thickBot="1">
      <c r="A323" s="2457"/>
      <c r="B323" s="2459"/>
      <c r="C323" s="2462"/>
      <c r="D323" s="2465"/>
      <c r="E323" s="2468"/>
      <c r="F323" s="2471"/>
      <c r="G323" s="2474"/>
      <c r="H323" s="2491"/>
      <c r="I323" s="2471"/>
      <c r="J323" s="2471"/>
      <c r="K323" s="273"/>
      <c r="L323" s="99"/>
      <c r="M323" s="1471"/>
      <c r="N323" s="1840"/>
      <c r="O323" s="90"/>
      <c r="P323" s="99"/>
      <c r="Q323" s="99"/>
      <c r="R323" s="12"/>
      <c r="S323" s="12"/>
      <c r="T323" s="12"/>
      <c r="U323" s="12"/>
      <c r="V323" s="12"/>
      <c r="W323" s="1622"/>
      <c r="X323" s="1622"/>
      <c r="Y323" s="12"/>
      <c r="Z323" s="99"/>
      <c r="AA323" s="2479"/>
      <c r="AB323" s="2479"/>
      <c r="AC323" s="2485"/>
      <c r="AD323" s="2486"/>
      <c r="AE323" s="2488"/>
      <c r="AF323" s="2490"/>
      <c r="AG323" s="60">
        <f>IF(N323=N322,0,IF(N323=N321,0,1))</f>
        <v>0</v>
      </c>
      <c r="AH323" s="60" t="s">
        <v>232</v>
      </c>
      <c r="AI323" s="60" t="str">
        <f t="shared" si="56"/>
        <v>??</v>
      </c>
      <c r="AJ323" s="60">
        <f>IF(O323=O322,0,IF(O323=O321,0,1))</f>
        <v>0</v>
      </c>
      <c r="AK323" s="518">
        <f t="shared" si="53"/>
        <v>0</v>
      </c>
    </row>
    <row r="324" spans="1:37" ht="14.1" customHeight="1" thickTop="1" thickBot="1">
      <c r="A324" s="2457"/>
      <c r="B324" s="2459"/>
      <c r="C324" s="2462"/>
      <c r="D324" s="2465"/>
      <c r="E324" s="2468"/>
      <c r="F324" s="2471"/>
      <c r="G324" s="2474"/>
      <c r="H324" s="2492"/>
      <c r="I324" s="2471"/>
      <c r="J324" s="2471"/>
      <c r="K324" s="273"/>
      <c r="L324" s="99"/>
      <c r="M324" s="1471"/>
      <c r="N324" s="1840"/>
      <c r="O324" s="90"/>
      <c r="P324" s="99"/>
      <c r="Q324" s="99"/>
      <c r="R324" s="12"/>
      <c r="S324" s="12"/>
      <c r="T324" s="12"/>
      <c r="U324" s="12"/>
      <c r="V324" s="12"/>
      <c r="W324" s="1622"/>
      <c r="X324" s="1622"/>
      <c r="Y324" s="12"/>
      <c r="Z324" s="99"/>
      <c r="AA324" s="2479"/>
      <c r="AB324" s="2479"/>
      <c r="AC324" s="2485"/>
      <c r="AD324" s="2486"/>
      <c r="AE324" s="2488"/>
      <c r="AF324" s="2490"/>
      <c r="AG324" s="60">
        <f>IF(N324=N323,0,IF(N324=N322,0,IF(N324=N321,0,1)))</f>
        <v>0</v>
      </c>
      <c r="AH324" s="60" t="s">
        <v>232</v>
      </c>
      <c r="AI324" s="60" t="str">
        <f t="shared" si="56"/>
        <v>??</v>
      </c>
      <c r="AJ324" s="60">
        <f>IF(O324=O323,0,IF(O324=O322,0,IF(O324=O321,0,1)))</f>
        <v>0</v>
      </c>
      <c r="AK324" s="518">
        <f t="shared" si="53"/>
        <v>0</v>
      </c>
    </row>
    <row r="325" spans="1:37" ht="14.1" customHeight="1" thickTop="1" thickBot="1">
      <c r="A325" s="2457"/>
      <c r="B325" s="2459"/>
      <c r="C325" s="2462"/>
      <c r="D325" s="2465"/>
      <c r="E325" s="2468"/>
      <c r="F325" s="2471"/>
      <c r="G325" s="2474"/>
      <c r="H325" s="2492"/>
      <c r="I325" s="2471"/>
      <c r="J325" s="2471"/>
      <c r="K325" s="277"/>
      <c r="L325" s="99"/>
      <c r="M325" s="1471"/>
      <c r="N325" s="1840"/>
      <c r="O325" s="90"/>
      <c r="P325" s="99"/>
      <c r="Q325" s="99"/>
      <c r="R325" s="12"/>
      <c r="S325" s="12"/>
      <c r="T325" s="12"/>
      <c r="U325" s="12"/>
      <c r="V325" s="12"/>
      <c r="W325" s="1622"/>
      <c r="X325" s="1622"/>
      <c r="Y325" s="12"/>
      <c r="Z325" s="99"/>
      <c r="AA325" s="2479"/>
      <c r="AB325" s="2479"/>
      <c r="AC325" s="2485"/>
      <c r="AD325" s="2486"/>
      <c r="AE325" s="2488"/>
      <c r="AF325" s="2490"/>
      <c r="AG325" s="60">
        <f>IF(N325=N324,0,IF(N325=N323,0,IF(N325=N322,0,IF(N325=N321,0,1))))</f>
        <v>0</v>
      </c>
      <c r="AH325" s="60" t="s">
        <v>232</v>
      </c>
      <c r="AI325" s="60" t="str">
        <f t="shared" si="56"/>
        <v>??</v>
      </c>
      <c r="AJ325" s="60">
        <f>IF(O325=O324,0,IF(O325=O323,0,IF(O325=O322,0,IF(O325=O321,0,1))))</f>
        <v>0</v>
      </c>
      <c r="AK325" s="518">
        <f t="shared" si="53"/>
        <v>0</v>
      </c>
    </row>
    <row r="326" spans="1:37" ht="14.1" customHeight="1" thickTop="1" thickBot="1">
      <c r="A326" s="2457"/>
      <c r="B326" s="2459"/>
      <c r="C326" s="2462"/>
      <c r="D326" s="2465"/>
      <c r="E326" s="2468"/>
      <c r="F326" s="2471"/>
      <c r="G326" s="2474"/>
      <c r="H326" s="2492"/>
      <c r="I326" s="2471"/>
      <c r="J326" s="2471"/>
      <c r="K326" s="277"/>
      <c r="L326" s="99"/>
      <c r="M326" s="1471"/>
      <c r="N326" s="1840"/>
      <c r="O326" s="90"/>
      <c r="P326" s="99"/>
      <c r="Q326" s="99"/>
      <c r="R326" s="12"/>
      <c r="S326" s="12"/>
      <c r="T326" s="12"/>
      <c r="U326" s="12"/>
      <c r="V326" s="12"/>
      <c r="W326" s="1622"/>
      <c r="X326" s="1622"/>
      <c r="Y326" s="12"/>
      <c r="Z326" s="99"/>
      <c r="AA326" s="2479"/>
      <c r="AB326" s="2479"/>
      <c r="AC326" s="2485"/>
      <c r="AD326" s="2486"/>
      <c r="AE326" s="2488"/>
      <c r="AF326" s="2490"/>
      <c r="AG326" s="60">
        <f>IF(N326=N325,0,IF(N326=N324,0,IF(N326=N323,0,IF(N326=N322,0,IF(N326=N321,0,1)))))</f>
        <v>0</v>
      </c>
      <c r="AH326" s="60" t="s">
        <v>232</v>
      </c>
      <c r="AI326" s="60" t="str">
        <f t="shared" si="56"/>
        <v>??</v>
      </c>
      <c r="AJ326" s="60">
        <f>IF(O326=O325,0,IF(O326=O324,0,IF(O326=O323,0,IF(O326=O322,0,IF(O326=O321,0,1)))))</f>
        <v>0</v>
      </c>
      <c r="AK326" s="518">
        <f t="shared" si="53"/>
        <v>0</v>
      </c>
    </row>
    <row r="327" spans="1:37" ht="14.1" customHeight="1" thickTop="1" thickBot="1">
      <c r="A327" s="2457"/>
      <c r="B327" s="2459"/>
      <c r="C327" s="2462"/>
      <c r="D327" s="2465"/>
      <c r="E327" s="2468"/>
      <c r="F327" s="2471"/>
      <c r="G327" s="2474"/>
      <c r="H327" s="2492"/>
      <c r="I327" s="2471"/>
      <c r="J327" s="2471"/>
      <c r="K327" s="277"/>
      <c r="L327" s="99"/>
      <c r="M327" s="1471"/>
      <c r="N327" s="1840"/>
      <c r="O327" s="90"/>
      <c r="P327" s="99"/>
      <c r="Q327" s="99"/>
      <c r="R327" s="12"/>
      <c r="S327" s="12"/>
      <c r="T327" s="12"/>
      <c r="U327" s="12"/>
      <c r="V327" s="12"/>
      <c r="W327" s="1622"/>
      <c r="X327" s="1622"/>
      <c r="Y327" s="12"/>
      <c r="Z327" s="99"/>
      <c r="AA327" s="2479"/>
      <c r="AB327" s="2479"/>
      <c r="AC327" s="2494" t="str">
        <f t="shared" ref="AC327" si="66">IF(AC321&gt;9,"błąd","")</f>
        <v/>
      </c>
      <c r="AD327" s="2486"/>
      <c r="AE327" s="2488"/>
      <c r="AF327" s="2490"/>
      <c r="AG327" s="60">
        <f>IF(N327=N326,0,IF(N327=N325,0,IF(N327=N324,0,IF(N327=N323,0,IF(N327=N322,0,IF(N327=N321,0,1))))))</f>
        <v>0</v>
      </c>
      <c r="AH327" s="60" t="s">
        <v>232</v>
      </c>
      <c r="AI327" s="60" t="str">
        <f t="shared" si="56"/>
        <v>??</v>
      </c>
      <c r="AJ327" s="60">
        <f>IF(O327=O326,0,IF(O327=O325,0,IF(O327=O324,0,IF(O327=O323,0,IF(O327=O322,0,IF(O327=O321,0,1))))))</f>
        <v>0</v>
      </c>
      <c r="AK327" s="518">
        <f t="shared" si="53"/>
        <v>0</v>
      </c>
    </row>
    <row r="328" spans="1:37" ht="14.1" customHeight="1" thickTop="1" thickBot="1">
      <c r="A328" s="2457"/>
      <c r="B328" s="2459"/>
      <c r="C328" s="2462"/>
      <c r="D328" s="2465"/>
      <c r="E328" s="2468"/>
      <c r="F328" s="2471"/>
      <c r="G328" s="2474"/>
      <c r="H328" s="2492"/>
      <c r="I328" s="2471"/>
      <c r="J328" s="2471"/>
      <c r="K328" s="277"/>
      <c r="L328" s="99"/>
      <c r="M328" s="1471"/>
      <c r="N328" s="1840"/>
      <c r="O328" s="90"/>
      <c r="P328" s="99"/>
      <c r="Q328" s="99"/>
      <c r="R328" s="12"/>
      <c r="S328" s="12"/>
      <c r="T328" s="12"/>
      <c r="U328" s="12"/>
      <c r="V328" s="12"/>
      <c r="W328" s="1622"/>
      <c r="X328" s="1622"/>
      <c r="Y328" s="12"/>
      <c r="Z328" s="99"/>
      <c r="AA328" s="2479"/>
      <c r="AB328" s="2479"/>
      <c r="AC328" s="2494"/>
      <c r="AD328" s="2486"/>
      <c r="AE328" s="2488"/>
      <c r="AF328" s="2490"/>
      <c r="AG328" s="60">
        <f>IF(N328=N327,0,IF(N328=N326,0,IF(N328=N325,0,IF(N328=N324,0,IF(N328=N323,0,IF(N328=N322,0,IF(N328=N321,0,1)))))))</f>
        <v>0</v>
      </c>
      <c r="AH328" s="60" t="s">
        <v>232</v>
      </c>
      <c r="AI328" s="60" t="str">
        <f t="shared" si="56"/>
        <v>??</v>
      </c>
      <c r="AJ328" s="60">
        <f>IF(O328=O327,0,IF(O328=O326,0,IF(O328=O325,0,IF(O328=O324,0,IF(O328=O323,0,IF(O328=O322,0,IF(O328=O321,0,1)))))))</f>
        <v>0</v>
      </c>
      <c r="AK328" s="518">
        <f t="shared" si="53"/>
        <v>0</v>
      </c>
    </row>
    <row r="329" spans="1:37" ht="14.1" customHeight="1" thickTop="1" thickBot="1">
      <c r="A329" s="2457"/>
      <c r="B329" s="2459"/>
      <c r="C329" s="2462"/>
      <c r="D329" s="2465"/>
      <c r="E329" s="2468"/>
      <c r="F329" s="2471"/>
      <c r="G329" s="2474"/>
      <c r="H329" s="2492"/>
      <c r="I329" s="2471"/>
      <c r="J329" s="2471"/>
      <c r="K329" s="277"/>
      <c r="L329" s="99"/>
      <c r="M329" s="1471"/>
      <c r="N329" s="1840"/>
      <c r="O329" s="90"/>
      <c r="P329" s="99"/>
      <c r="Q329" s="99"/>
      <c r="R329" s="12"/>
      <c r="S329" s="12"/>
      <c r="T329" s="12"/>
      <c r="U329" s="12"/>
      <c r="V329" s="12"/>
      <c r="W329" s="1622"/>
      <c r="X329" s="1622"/>
      <c r="Y329" s="12"/>
      <c r="Z329" s="99"/>
      <c r="AA329" s="2479"/>
      <c r="AB329" s="2479"/>
      <c r="AC329" s="2494"/>
      <c r="AD329" s="2486"/>
      <c r="AE329" s="2488"/>
      <c r="AF329" s="2490"/>
      <c r="AG329" s="60">
        <f>IF(N329=N328,0,IF(N329=N327,0,IF(N329=N326,0,IF(N329=N325,0,IF(N329=N324,0,IF(N329=N323,0,IF(N329=N322,0,IF(N329=N321,0,1))))))))</f>
        <v>0</v>
      </c>
      <c r="AH329" s="60" t="s">
        <v>232</v>
      </c>
      <c r="AI329" s="60" t="str">
        <f t="shared" si="56"/>
        <v>??</v>
      </c>
      <c r="AJ329" s="60">
        <f>IF(O329=O328,0,IF(O329=O327,0,IF(O329=O326,0,IF(O329=O325,0,IF(O329=O324,0,IF(O329=O323,0,IF(O329=O322,0,IF(O329=O321,0,1))))))))</f>
        <v>0</v>
      </c>
      <c r="AK329" s="518">
        <f t="shared" si="53"/>
        <v>0</v>
      </c>
    </row>
    <row r="330" spans="1:37" ht="14.1" customHeight="1" thickTop="1" thickBot="1">
      <c r="A330" s="2457"/>
      <c r="B330" s="2460"/>
      <c r="C330" s="2463"/>
      <c r="D330" s="2466"/>
      <c r="E330" s="2469"/>
      <c r="F330" s="2472"/>
      <c r="G330" s="2475"/>
      <c r="H330" s="2493"/>
      <c r="I330" s="2472"/>
      <c r="J330" s="2472"/>
      <c r="K330" s="274"/>
      <c r="L330" s="97"/>
      <c r="M330" s="97"/>
      <c r="N330" s="1840"/>
      <c r="O330" s="94"/>
      <c r="P330" s="97"/>
      <c r="Q330" s="97"/>
      <c r="R330" s="13"/>
      <c r="S330" s="13"/>
      <c r="T330" s="13"/>
      <c r="U330" s="13"/>
      <c r="V330" s="13"/>
      <c r="W330" s="13"/>
      <c r="X330" s="13"/>
      <c r="Y330" s="13"/>
      <c r="Z330" s="97"/>
      <c r="AA330" s="2480"/>
      <c r="AB330" s="2480"/>
      <c r="AC330" s="2495"/>
      <c r="AD330" s="2486"/>
      <c r="AE330" s="2489"/>
      <c r="AF330" s="2490"/>
      <c r="AG330" s="60">
        <f>IF(N330=N329,0,IF(N330=N328,0,IF(N330=N327,0,IF(N330=N326,0,IF(N330=N325,0,IF(N330=N324,0,IF(N330=N323,0,IF(N330=N322,0,IF(N330=N321,0,1)))))))))</f>
        <v>0</v>
      </c>
      <c r="AH330" s="60" t="s">
        <v>232</v>
      </c>
      <c r="AI330" s="60" t="str">
        <f t="shared" si="56"/>
        <v>??</v>
      </c>
      <c r="AJ330" s="60">
        <f>IF(O330=O329,0,IF(O330=O328,0,IF(O330=O327,0,IF(O330=O326,0,IF(O330=O325,0,IF(O330=O324,0,IF(O330=O323,0,IF(O330=O322,0,IF(O330=O321,0,1)))))))))</f>
        <v>0</v>
      </c>
      <c r="AK330" s="518">
        <f t="shared" si="53"/>
        <v>0</v>
      </c>
    </row>
    <row r="331" spans="1:37" ht="14.1" customHeight="1" thickTop="1" thickBot="1">
      <c r="A331" s="2457"/>
      <c r="B331" s="2458"/>
      <c r="C331" s="2461"/>
      <c r="D331" s="2464"/>
      <c r="E331" s="2467"/>
      <c r="F331" s="2470"/>
      <c r="G331" s="2473"/>
      <c r="H331" s="2476" t="s">
        <v>852</v>
      </c>
      <c r="I331" s="2470"/>
      <c r="J331" s="2470"/>
      <c r="K331" s="275"/>
      <c r="L331" s="98"/>
      <c r="M331" s="98"/>
      <c r="N331" s="1841"/>
      <c r="O331" s="80"/>
      <c r="P331" s="98"/>
      <c r="Q331" s="98"/>
      <c r="R331" s="14"/>
      <c r="S331" s="14"/>
      <c r="T331" s="14"/>
      <c r="U331" s="14"/>
      <c r="V331" s="14"/>
      <c r="W331" s="14"/>
      <c r="X331" s="14"/>
      <c r="Y331" s="14"/>
      <c r="Z331" s="98"/>
      <c r="AA331" s="2478">
        <f>SUM(R331:Z340)</f>
        <v>0</v>
      </c>
      <c r="AB331" s="2478">
        <f>IF(AA331&gt;0,18,0)</f>
        <v>0</v>
      </c>
      <c r="AC331" s="2484">
        <f t="shared" ref="AC331" si="67">IF((AA331-AB331)&gt;=0,AA331-AB331,0)</f>
        <v>0</v>
      </c>
      <c r="AD331" s="2486">
        <f>IF(AA331&lt;AB331,AA331,AB331)/IF(AB331=0,1,AB331)</f>
        <v>0</v>
      </c>
      <c r="AE331" s="2487" t="str">
        <f>IF(AD331=1,"pe",IF(AD331&gt;0,"ne",""))</f>
        <v/>
      </c>
      <c r="AF331" s="2490"/>
      <c r="AG331" s="60">
        <v>1</v>
      </c>
      <c r="AH331" s="60" t="s">
        <v>232</v>
      </c>
      <c r="AI331" s="60" t="str">
        <f t="shared" si="56"/>
        <v>??</v>
      </c>
      <c r="AJ331" s="60">
        <v>1</v>
      </c>
      <c r="AK331" s="518">
        <f>C331</f>
        <v>0</v>
      </c>
    </row>
    <row r="332" spans="1:37" ht="14.1" customHeight="1" thickTop="1" thickBot="1">
      <c r="A332" s="2457"/>
      <c r="B332" s="2459"/>
      <c r="C332" s="2462"/>
      <c r="D332" s="2465"/>
      <c r="E332" s="2468"/>
      <c r="F332" s="2471"/>
      <c r="G332" s="2474"/>
      <c r="H332" s="2477"/>
      <c r="I332" s="2471"/>
      <c r="J332" s="2471"/>
      <c r="K332" s="273"/>
      <c r="L332" s="99"/>
      <c r="M332" s="1471"/>
      <c r="N332" s="1840"/>
      <c r="O332" s="90"/>
      <c r="P332" s="99"/>
      <c r="Q332" s="99"/>
      <c r="R332" s="12"/>
      <c r="S332" s="12"/>
      <c r="T332" s="12"/>
      <c r="U332" s="12"/>
      <c r="V332" s="12"/>
      <c r="W332" s="1622"/>
      <c r="X332" s="1622"/>
      <c r="Y332" s="12"/>
      <c r="Z332" s="99"/>
      <c r="AA332" s="2479"/>
      <c r="AB332" s="2479"/>
      <c r="AC332" s="2485"/>
      <c r="AD332" s="2486"/>
      <c r="AE332" s="2488"/>
      <c r="AF332" s="2490"/>
      <c r="AG332" s="60">
        <f>IF(N332=N331,0,1)</f>
        <v>0</v>
      </c>
      <c r="AH332" s="60" t="s">
        <v>232</v>
      </c>
      <c r="AI332" s="60" t="str">
        <f t="shared" si="56"/>
        <v>??</v>
      </c>
      <c r="AJ332" s="60">
        <f>IF(O332=O331,0,1)</f>
        <v>0</v>
      </c>
      <c r="AK332" s="518">
        <f t="shared" ref="AK332:AK360" si="68">AK331</f>
        <v>0</v>
      </c>
    </row>
    <row r="333" spans="1:37" ht="14.1" customHeight="1" thickTop="1" thickBot="1">
      <c r="A333" s="2457"/>
      <c r="B333" s="2459"/>
      <c r="C333" s="2462"/>
      <c r="D333" s="2465"/>
      <c r="E333" s="2468"/>
      <c r="F333" s="2471"/>
      <c r="G333" s="2474"/>
      <c r="H333" s="2491"/>
      <c r="I333" s="2471"/>
      <c r="J333" s="2471"/>
      <c r="K333" s="273"/>
      <c r="L333" s="99"/>
      <c r="M333" s="1471"/>
      <c r="N333" s="1840"/>
      <c r="O333" s="90"/>
      <c r="P333" s="99"/>
      <c r="Q333" s="99"/>
      <c r="R333" s="12"/>
      <c r="S333" s="12"/>
      <c r="T333" s="12"/>
      <c r="U333" s="12"/>
      <c r="V333" s="12"/>
      <c r="W333" s="1622"/>
      <c r="X333" s="1622"/>
      <c r="Y333" s="12"/>
      <c r="Z333" s="99"/>
      <c r="AA333" s="2479"/>
      <c r="AB333" s="2479"/>
      <c r="AC333" s="2485"/>
      <c r="AD333" s="2486"/>
      <c r="AE333" s="2488"/>
      <c r="AF333" s="2490"/>
      <c r="AG333" s="60">
        <f>IF(N333=N332,0,IF(N333=N331,0,1))</f>
        <v>0</v>
      </c>
      <c r="AH333" s="60" t="s">
        <v>232</v>
      </c>
      <c r="AI333" s="60" t="str">
        <f t="shared" si="56"/>
        <v>??</v>
      </c>
      <c r="AJ333" s="60">
        <f>IF(O333=O332,0,IF(O333=O331,0,1))</f>
        <v>0</v>
      </c>
      <c r="AK333" s="518">
        <f t="shared" si="68"/>
        <v>0</v>
      </c>
    </row>
    <row r="334" spans="1:37" ht="14.1" customHeight="1" thickTop="1" thickBot="1">
      <c r="A334" s="2457"/>
      <c r="B334" s="2459"/>
      <c r="C334" s="2462"/>
      <c r="D334" s="2465"/>
      <c r="E334" s="2468"/>
      <c r="F334" s="2471"/>
      <c r="G334" s="2474"/>
      <c r="H334" s="2492"/>
      <c r="I334" s="2471"/>
      <c r="J334" s="2471"/>
      <c r="K334" s="273"/>
      <c r="L334" s="99"/>
      <c r="M334" s="1471"/>
      <c r="N334" s="1840"/>
      <c r="O334" s="90"/>
      <c r="P334" s="99"/>
      <c r="Q334" s="99"/>
      <c r="R334" s="12"/>
      <c r="S334" s="12"/>
      <c r="T334" s="12"/>
      <c r="U334" s="12"/>
      <c r="V334" s="12"/>
      <c r="W334" s="1622"/>
      <c r="X334" s="1622"/>
      <c r="Y334" s="12"/>
      <c r="Z334" s="99"/>
      <c r="AA334" s="2479"/>
      <c r="AB334" s="2479"/>
      <c r="AC334" s="2485"/>
      <c r="AD334" s="2486"/>
      <c r="AE334" s="2488"/>
      <c r="AF334" s="2490"/>
      <c r="AG334" s="60">
        <f>IF(N334=N333,0,IF(N334=N332,0,IF(N334=N331,0,1)))</f>
        <v>0</v>
      </c>
      <c r="AH334" s="60" t="s">
        <v>232</v>
      </c>
      <c r="AI334" s="60" t="str">
        <f t="shared" si="56"/>
        <v>??</v>
      </c>
      <c r="AJ334" s="60">
        <f>IF(O334=O333,0,IF(O334=O332,0,IF(O334=O331,0,1)))</f>
        <v>0</v>
      </c>
      <c r="AK334" s="518">
        <f t="shared" si="68"/>
        <v>0</v>
      </c>
    </row>
    <row r="335" spans="1:37" ht="14.1" customHeight="1" thickTop="1" thickBot="1">
      <c r="A335" s="2457"/>
      <c r="B335" s="2459"/>
      <c r="C335" s="2462"/>
      <c r="D335" s="2465"/>
      <c r="E335" s="2468"/>
      <c r="F335" s="2471"/>
      <c r="G335" s="2474"/>
      <c r="H335" s="2492"/>
      <c r="I335" s="2471"/>
      <c r="J335" s="2471"/>
      <c r="K335" s="277"/>
      <c r="L335" s="99"/>
      <c r="M335" s="1471"/>
      <c r="N335" s="1840"/>
      <c r="O335" s="90"/>
      <c r="P335" s="99"/>
      <c r="Q335" s="99"/>
      <c r="R335" s="12"/>
      <c r="S335" s="12"/>
      <c r="T335" s="12"/>
      <c r="U335" s="12"/>
      <c r="V335" s="12"/>
      <c r="W335" s="1622"/>
      <c r="X335" s="1622"/>
      <c r="Y335" s="12"/>
      <c r="Z335" s="99"/>
      <c r="AA335" s="2479"/>
      <c r="AB335" s="2479"/>
      <c r="AC335" s="2485"/>
      <c r="AD335" s="2486"/>
      <c r="AE335" s="2488"/>
      <c r="AF335" s="2490"/>
      <c r="AG335" s="60">
        <f>IF(N335=N334,0,IF(N335=N333,0,IF(N335=N332,0,IF(N335=N331,0,1))))</f>
        <v>0</v>
      </c>
      <c r="AH335" s="60" t="s">
        <v>232</v>
      </c>
      <c r="AI335" s="60" t="str">
        <f t="shared" si="56"/>
        <v>??</v>
      </c>
      <c r="AJ335" s="60">
        <f>IF(O335=O334,0,IF(O335=O333,0,IF(O335=O332,0,IF(O335=O331,0,1))))</f>
        <v>0</v>
      </c>
      <c r="AK335" s="518">
        <f t="shared" si="68"/>
        <v>0</v>
      </c>
    </row>
    <row r="336" spans="1:37" ht="14.1" customHeight="1" thickTop="1" thickBot="1">
      <c r="A336" s="2457"/>
      <c r="B336" s="2459"/>
      <c r="C336" s="2462"/>
      <c r="D336" s="2465"/>
      <c r="E336" s="2468"/>
      <c r="F336" s="2471"/>
      <c r="G336" s="2474"/>
      <c r="H336" s="2492"/>
      <c r="I336" s="2471"/>
      <c r="J336" s="2471"/>
      <c r="K336" s="277"/>
      <c r="L336" s="99"/>
      <c r="M336" s="1471"/>
      <c r="N336" s="1840"/>
      <c r="O336" s="90"/>
      <c r="P336" s="99"/>
      <c r="Q336" s="99"/>
      <c r="R336" s="12"/>
      <c r="S336" s="12"/>
      <c r="T336" s="12"/>
      <c r="U336" s="12"/>
      <c r="V336" s="12"/>
      <c r="W336" s="1622"/>
      <c r="X336" s="1622"/>
      <c r="Y336" s="12"/>
      <c r="Z336" s="99"/>
      <c r="AA336" s="2479"/>
      <c r="AB336" s="2479"/>
      <c r="AC336" s="2485"/>
      <c r="AD336" s="2486"/>
      <c r="AE336" s="2488"/>
      <c r="AF336" s="2490"/>
      <c r="AG336" s="60">
        <f>IF(N336=N335,0,IF(N336=N334,0,IF(N336=N333,0,IF(N336=N332,0,IF(N336=N331,0,1)))))</f>
        <v>0</v>
      </c>
      <c r="AH336" s="60" t="s">
        <v>232</v>
      </c>
      <c r="AI336" s="60" t="str">
        <f t="shared" si="56"/>
        <v>??</v>
      </c>
      <c r="AJ336" s="60">
        <f>IF(O336=O335,0,IF(O336=O334,0,IF(O336=O333,0,IF(O336=O332,0,IF(O336=O331,0,1)))))</f>
        <v>0</v>
      </c>
      <c r="AK336" s="518">
        <f t="shared" si="68"/>
        <v>0</v>
      </c>
    </row>
    <row r="337" spans="1:37" ht="14.1" customHeight="1" thickTop="1" thickBot="1">
      <c r="A337" s="2457"/>
      <c r="B337" s="2459"/>
      <c r="C337" s="2462"/>
      <c r="D337" s="2465"/>
      <c r="E337" s="2468"/>
      <c r="F337" s="2471"/>
      <c r="G337" s="2474"/>
      <c r="H337" s="2492"/>
      <c r="I337" s="2471"/>
      <c r="J337" s="2471"/>
      <c r="K337" s="277"/>
      <c r="L337" s="99"/>
      <c r="M337" s="1471"/>
      <c r="N337" s="1840"/>
      <c r="O337" s="90"/>
      <c r="P337" s="99"/>
      <c r="Q337" s="99"/>
      <c r="R337" s="12"/>
      <c r="S337" s="12"/>
      <c r="T337" s="12"/>
      <c r="U337" s="12"/>
      <c r="V337" s="12"/>
      <c r="W337" s="1622"/>
      <c r="X337" s="1622"/>
      <c r="Y337" s="12"/>
      <c r="Z337" s="99"/>
      <c r="AA337" s="2479"/>
      <c r="AB337" s="2479"/>
      <c r="AC337" s="2494" t="str">
        <f t="shared" ref="AC337" si="69">IF(AC331&gt;9,"błąd","")</f>
        <v/>
      </c>
      <c r="AD337" s="2486"/>
      <c r="AE337" s="2488"/>
      <c r="AF337" s="2490"/>
      <c r="AG337" s="60">
        <f>IF(N337=N336,0,IF(N337=N335,0,IF(N337=N334,0,IF(N337=N333,0,IF(N337=N332,0,IF(N337=N331,0,1))))))</f>
        <v>0</v>
      </c>
      <c r="AH337" s="60" t="s">
        <v>232</v>
      </c>
      <c r="AI337" s="60" t="str">
        <f t="shared" si="56"/>
        <v>??</v>
      </c>
      <c r="AJ337" s="60">
        <f>IF(O337=O336,0,IF(O337=O335,0,IF(O337=O334,0,IF(O337=O333,0,IF(O337=O332,0,IF(O337=O331,0,1))))))</f>
        <v>0</v>
      </c>
      <c r="AK337" s="518">
        <f t="shared" si="68"/>
        <v>0</v>
      </c>
    </row>
    <row r="338" spans="1:37" ht="14.1" customHeight="1" thickTop="1" thickBot="1">
      <c r="A338" s="2457"/>
      <c r="B338" s="2459"/>
      <c r="C338" s="2462"/>
      <c r="D338" s="2465"/>
      <c r="E338" s="2468"/>
      <c r="F338" s="2471"/>
      <c r="G338" s="2474"/>
      <c r="H338" s="2492"/>
      <c r="I338" s="2471"/>
      <c r="J338" s="2471"/>
      <c r="K338" s="277"/>
      <c r="L338" s="99"/>
      <c r="M338" s="1471"/>
      <c r="N338" s="1840"/>
      <c r="O338" s="90"/>
      <c r="P338" s="99"/>
      <c r="Q338" s="99"/>
      <c r="R338" s="12"/>
      <c r="S338" s="12"/>
      <c r="T338" s="12"/>
      <c r="U338" s="12"/>
      <c r="V338" s="12"/>
      <c r="W338" s="1622"/>
      <c r="X338" s="1622"/>
      <c r="Y338" s="12"/>
      <c r="Z338" s="99"/>
      <c r="AA338" s="2479"/>
      <c r="AB338" s="2479"/>
      <c r="AC338" s="2494"/>
      <c r="AD338" s="2486"/>
      <c r="AE338" s="2488"/>
      <c r="AF338" s="2490"/>
      <c r="AG338" s="60">
        <f>IF(N338=N337,0,IF(N338=N336,0,IF(N338=N335,0,IF(N338=N334,0,IF(N338=N333,0,IF(N338=N332,0,IF(N338=N331,0,1)))))))</f>
        <v>0</v>
      </c>
      <c r="AH338" s="60" t="s">
        <v>232</v>
      </c>
      <c r="AI338" s="60" t="str">
        <f t="shared" si="56"/>
        <v>??</v>
      </c>
      <c r="AJ338" s="60">
        <f>IF(O338=O337,0,IF(O338=O336,0,IF(O338=O335,0,IF(O338=O334,0,IF(O338=O333,0,IF(O338=O332,0,IF(O338=O331,0,1)))))))</f>
        <v>0</v>
      </c>
      <c r="AK338" s="518">
        <f t="shared" si="68"/>
        <v>0</v>
      </c>
    </row>
    <row r="339" spans="1:37" ht="14.1" customHeight="1" thickTop="1" thickBot="1">
      <c r="A339" s="2457"/>
      <c r="B339" s="2459"/>
      <c r="C339" s="2462"/>
      <c r="D339" s="2465"/>
      <c r="E339" s="2468"/>
      <c r="F339" s="2471"/>
      <c r="G339" s="2474"/>
      <c r="H339" s="2492"/>
      <c r="I339" s="2471"/>
      <c r="J339" s="2471"/>
      <c r="K339" s="277"/>
      <c r="L339" s="99"/>
      <c r="M339" s="1471"/>
      <c r="N339" s="1840"/>
      <c r="O339" s="90"/>
      <c r="P339" s="99"/>
      <c r="Q339" s="99"/>
      <c r="R339" s="12"/>
      <c r="S339" s="12"/>
      <c r="T339" s="12"/>
      <c r="U339" s="12"/>
      <c r="V339" s="12"/>
      <c r="W339" s="1622"/>
      <c r="X339" s="1622"/>
      <c r="Y339" s="12"/>
      <c r="Z339" s="99"/>
      <c r="AA339" s="2479"/>
      <c r="AB339" s="2479"/>
      <c r="AC339" s="2494"/>
      <c r="AD339" s="2486"/>
      <c r="AE339" s="2488"/>
      <c r="AF339" s="2490"/>
      <c r="AG339" s="60">
        <f>IF(N339=N338,0,IF(N339=N337,0,IF(N339=N336,0,IF(N339=N335,0,IF(N339=N334,0,IF(N339=N333,0,IF(N339=N332,0,IF(N339=N331,0,1))))))))</f>
        <v>0</v>
      </c>
      <c r="AH339" s="60" t="s">
        <v>232</v>
      </c>
      <c r="AI339" s="60" t="str">
        <f t="shared" si="56"/>
        <v>??</v>
      </c>
      <c r="AJ339" s="60">
        <f>IF(O339=O338,0,IF(O339=O337,0,IF(O339=O336,0,IF(O339=O335,0,IF(O339=O334,0,IF(O339=O333,0,IF(O339=O332,0,IF(O339=O331,0,1))))))))</f>
        <v>0</v>
      </c>
      <c r="AK339" s="518">
        <f t="shared" si="68"/>
        <v>0</v>
      </c>
    </row>
    <row r="340" spans="1:37" ht="14.1" customHeight="1" thickTop="1" thickBot="1">
      <c r="A340" s="2457"/>
      <c r="B340" s="2460"/>
      <c r="C340" s="2463"/>
      <c r="D340" s="2466"/>
      <c r="E340" s="2469"/>
      <c r="F340" s="2472"/>
      <c r="G340" s="2475"/>
      <c r="H340" s="2493"/>
      <c r="I340" s="2472"/>
      <c r="J340" s="2472"/>
      <c r="K340" s="274"/>
      <c r="L340" s="97"/>
      <c r="M340" s="97"/>
      <c r="N340" s="1840"/>
      <c r="O340" s="94"/>
      <c r="P340" s="97"/>
      <c r="Q340" s="97"/>
      <c r="R340" s="13"/>
      <c r="S340" s="13"/>
      <c r="T340" s="13"/>
      <c r="U340" s="13"/>
      <c r="V340" s="13"/>
      <c r="W340" s="13"/>
      <c r="X340" s="13"/>
      <c r="Y340" s="13"/>
      <c r="Z340" s="97"/>
      <c r="AA340" s="2480"/>
      <c r="AB340" s="2480"/>
      <c r="AC340" s="2495"/>
      <c r="AD340" s="2486"/>
      <c r="AE340" s="2489"/>
      <c r="AF340" s="2490"/>
      <c r="AG340" s="60">
        <f>IF(N340=N339,0,IF(N340=N338,0,IF(N340=N337,0,IF(N340=N336,0,IF(N340=N335,0,IF(N340=N334,0,IF(N340=N333,0,IF(N340=N332,0,IF(N340=N331,0,1)))))))))</f>
        <v>0</v>
      </c>
      <c r="AH340" s="60" t="s">
        <v>232</v>
      </c>
      <c r="AI340" s="60" t="str">
        <f t="shared" si="56"/>
        <v>??</v>
      </c>
      <c r="AJ340" s="60">
        <f>IF(O340=O339,0,IF(O340=O338,0,IF(O340=O337,0,IF(O340=O336,0,IF(O340=O335,0,IF(O340=O334,0,IF(O340=O333,0,IF(O340=O332,0,IF(O340=O331,0,1)))))))))</f>
        <v>0</v>
      </c>
      <c r="AK340" s="518">
        <f t="shared" si="68"/>
        <v>0</v>
      </c>
    </row>
    <row r="341" spans="1:37" ht="14.1" customHeight="1" thickTop="1" thickBot="1">
      <c r="A341" s="2457"/>
      <c r="B341" s="2458"/>
      <c r="C341" s="2461"/>
      <c r="D341" s="2464"/>
      <c r="E341" s="2467"/>
      <c r="F341" s="2470"/>
      <c r="G341" s="2473"/>
      <c r="H341" s="2476" t="s">
        <v>852</v>
      </c>
      <c r="I341" s="2470"/>
      <c r="J341" s="2470"/>
      <c r="K341" s="275"/>
      <c r="L341" s="98"/>
      <c r="M341" s="98"/>
      <c r="N341" s="1841"/>
      <c r="O341" s="80"/>
      <c r="P341" s="98"/>
      <c r="Q341" s="98"/>
      <c r="R341" s="14"/>
      <c r="S341" s="14"/>
      <c r="T341" s="14"/>
      <c r="U341" s="14"/>
      <c r="V341" s="14"/>
      <c r="W341" s="14"/>
      <c r="X341" s="14"/>
      <c r="Y341" s="14"/>
      <c r="Z341" s="98"/>
      <c r="AA341" s="2478">
        <f>SUM(R341:Z350)</f>
        <v>0</v>
      </c>
      <c r="AB341" s="2478">
        <f>IF(AA341&gt;0,18,0)</f>
        <v>0</v>
      </c>
      <c r="AC341" s="2484">
        <f t="shared" ref="AC341" si="70">IF((AA341-AB341)&gt;=0,AA341-AB341,0)</f>
        <v>0</v>
      </c>
      <c r="AD341" s="2486">
        <f>IF(AA341&lt;AB341,AA341,AB341)/IF(AB341=0,1,AB341)</f>
        <v>0</v>
      </c>
      <c r="AE341" s="2487" t="str">
        <f>IF(AD341=1,"pe",IF(AD341&gt;0,"ne",""))</f>
        <v/>
      </c>
      <c r="AF341" s="2490"/>
      <c r="AG341" s="60">
        <v>1</v>
      </c>
      <c r="AH341" s="60" t="s">
        <v>232</v>
      </c>
      <c r="AI341" s="60" t="str">
        <f t="shared" si="56"/>
        <v>??</v>
      </c>
      <c r="AJ341" s="60">
        <v>1</v>
      </c>
      <c r="AK341" s="518">
        <f>C341</f>
        <v>0</v>
      </c>
    </row>
    <row r="342" spans="1:37" ht="14.1" customHeight="1" thickTop="1" thickBot="1">
      <c r="A342" s="2457"/>
      <c r="B342" s="2459"/>
      <c r="C342" s="2462"/>
      <c r="D342" s="2465"/>
      <c r="E342" s="2468"/>
      <c r="F342" s="2471"/>
      <c r="G342" s="2474"/>
      <c r="H342" s="2477"/>
      <c r="I342" s="2471"/>
      <c r="J342" s="2471"/>
      <c r="K342" s="273"/>
      <c r="L342" s="99"/>
      <c r="M342" s="1471"/>
      <c r="N342" s="1840"/>
      <c r="O342" s="90"/>
      <c r="P342" s="99"/>
      <c r="Q342" s="99"/>
      <c r="R342" s="12"/>
      <c r="S342" s="12"/>
      <c r="T342" s="12"/>
      <c r="U342" s="12"/>
      <c r="V342" s="12"/>
      <c r="W342" s="1622"/>
      <c r="X342" s="1622"/>
      <c r="Y342" s="12"/>
      <c r="Z342" s="99"/>
      <c r="AA342" s="2479"/>
      <c r="AB342" s="2479"/>
      <c r="AC342" s="2485"/>
      <c r="AD342" s="2486"/>
      <c r="AE342" s="2488"/>
      <c r="AF342" s="2490"/>
      <c r="AG342" s="60">
        <f>IF(N342=N341,0,1)</f>
        <v>0</v>
      </c>
      <c r="AH342" s="60" t="s">
        <v>232</v>
      </c>
      <c r="AI342" s="60" t="str">
        <f t="shared" si="56"/>
        <v>??</v>
      </c>
      <c r="AJ342" s="60">
        <f>IF(O342=O341,0,1)</f>
        <v>0</v>
      </c>
      <c r="AK342" s="518">
        <f t="shared" si="68"/>
        <v>0</v>
      </c>
    </row>
    <row r="343" spans="1:37" ht="14.1" customHeight="1" thickTop="1" thickBot="1">
      <c r="A343" s="2457"/>
      <c r="B343" s="2459"/>
      <c r="C343" s="2462"/>
      <c r="D343" s="2465"/>
      <c r="E343" s="2468"/>
      <c r="F343" s="2471"/>
      <c r="G343" s="2474"/>
      <c r="H343" s="2491"/>
      <c r="I343" s="2471"/>
      <c r="J343" s="2471"/>
      <c r="K343" s="273"/>
      <c r="L343" s="99"/>
      <c r="M343" s="1471"/>
      <c r="N343" s="1840"/>
      <c r="O343" s="90"/>
      <c r="P343" s="99"/>
      <c r="Q343" s="99"/>
      <c r="R343" s="12"/>
      <c r="S343" s="12"/>
      <c r="T343" s="12"/>
      <c r="U343" s="12"/>
      <c r="V343" s="12"/>
      <c r="W343" s="1622"/>
      <c r="X343" s="1622"/>
      <c r="Y343" s="12"/>
      <c r="Z343" s="99"/>
      <c r="AA343" s="2479"/>
      <c r="AB343" s="2479"/>
      <c r="AC343" s="2485"/>
      <c r="AD343" s="2486"/>
      <c r="AE343" s="2488"/>
      <c r="AF343" s="2490"/>
      <c r="AG343" s="60">
        <f>IF(N343=N342,0,IF(N343=N341,0,1))</f>
        <v>0</v>
      </c>
      <c r="AH343" s="60" t="s">
        <v>232</v>
      </c>
      <c r="AI343" s="60" t="str">
        <f t="shared" si="56"/>
        <v>??</v>
      </c>
      <c r="AJ343" s="60">
        <f>IF(O343=O342,0,IF(O343=O341,0,1))</f>
        <v>0</v>
      </c>
      <c r="AK343" s="518">
        <f t="shared" si="68"/>
        <v>0</v>
      </c>
    </row>
    <row r="344" spans="1:37" ht="14.1" customHeight="1" thickTop="1" thickBot="1">
      <c r="A344" s="2457"/>
      <c r="B344" s="2459"/>
      <c r="C344" s="2462"/>
      <c r="D344" s="2465"/>
      <c r="E344" s="2468"/>
      <c r="F344" s="2471"/>
      <c r="G344" s="2474"/>
      <c r="H344" s="2492"/>
      <c r="I344" s="2471"/>
      <c r="J344" s="2471"/>
      <c r="K344" s="273"/>
      <c r="L344" s="99"/>
      <c r="M344" s="1471"/>
      <c r="N344" s="1840"/>
      <c r="O344" s="90"/>
      <c r="P344" s="99"/>
      <c r="Q344" s="99"/>
      <c r="R344" s="12"/>
      <c r="S344" s="12"/>
      <c r="T344" s="12"/>
      <c r="U344" s="12"/>
      <c r="V344" s="12"/>
      <c r="W344" s="1622"/>
      <c r="X344" s="1622"/>
      <c r="Y344" s="12"/>
      <c r="Z344" s="99"/>
      <c r="AA344" s="2479"/>
      <c r="AB344" s="2479"/>
      <c r="AC344" s="2485"/>
      <c r="AD344" s="2486"/>
      <c r="AE344" s="2488"/>
      <c r="AF344" s="2490"/>
      <c r="AG344" s="60">
        <f>IF(N344=N343,0,IF(N344=N342,0,IF(N344=N341,0,1)))</f>
        <v>0</v>
      </c>
      <c r="AH344" s="60" t="s">
        <v>232</v>
      </c>
      <c r="AI344" s="60" t="str">
        <f t="shared" si="56"/>
        <v>??</v>
      </c>
      <c r="AJ344" s="60">
        <f>IF(O344=O343,0,IF(O344=O342,0,IF(O344=O341,0,1)))</f>
        <v>0</v>
      </c>
      <c r="AK344" s="518">
        <f t="shared" si="68"/>
        <v>0</v>
      </c>
    </row>
    <row r="345" spans="1:37" ht="14.1" customHeight="1" thickTop="1" thickBot="1">
      <c r="A345" s="2457"/>
      <c r="B345" s="2459"/>
      <c r="C345" s="2462"/>
      <c r="D345" s="2465"/>
      <c r="E345" s="2468"/>
      <c r="F345" s="2471"/>
      <c r="G345" s="2474"/>
      <c r="H345" s="2492"/>
      <c r="I345" s="2471"/>
      <c r="J345" s="2471"/>
      <c r="K345" s="277"/>
      <c r="L345" s="99"/>
      <c r="M345" s="1471"/>
      <c r="N345" s="1840"/>
      <c r="O345" s="90"/>
      <c r="P345" s="99"/>
      <c r="Q345" s="99"/>
      <c r="R345" s="12"/>
      <c r="S345" s="12"/>
      <c r="T345" s="12"/>
      <c r="U345" s="12"/>
      <c r="V345" s="12"/>
      <c r="W345" s="1622"/>
      <c r="X345" s="1622"/>
      <c r="Y345" s="12"/>
      <c r="Z345" s="99"/>
      <c r="AA345" s="2479"/>
      <c r="AB345" s="2479"/>
      <c r="AC345" s="2485"/>
      <c r="AD345" s="2486"/>
      <c r="AE345" s="2488"/>
      <c r="AF345" s="2490"/>
      <c r="AG345" s="60">
        <f>IF(N345=N344,0,IF(N345=N343,0,IF(N345=N342,0,IF(N345=N341,0,1))))</f>
        <v>0</v>
      </c>
      <c r="AH345" s="60" t="s">
        <v>232</v>
      </c>
      <c r="AI345" s="60" t="str">
        <f t="shared" ref="AI345:AI414" si="71">$C$2</f>
        <v>??</v>
      </c>
      <c r="AJ345" s="60">
        <f>IF(O345=O344,0,IF(O345=O343,0,IF(O345=O342,0,IF(O345=O341,0,1))))</f>
        <v>0</v>
      </c>
      <c r="AK345" s="518">
        <f t="shared" si="68"/>
        <v>0</v>
      </c>
    </row>
    <row r="346" spans="1:37" ht="14.1" customHeight="1" thickTop="1" thickBot="1">
      <c r="A346" s="2457"/>
      <c r="B346" s="2459"/>
      <c r="C346" s="2462"/>
      <c r="D346" s="2465"/>
      <c r="E346" s="2468"/>
      <c r="F346" s="2471"/>
      <c r="G346" s="2474"/>
      <c r="H346" s="2492"/>
      <c r="I346" s="2471"/>
      <c r="J346" s="2471"/>
      <c r="K346" s="277"/>
      <c r="L346" s="99"/>
      <c r="M346" s="1471"/>
      <c r="N346" s="1840"/>
      <c r="O346" s="90"/>
      <c r="P346" s="99"/>
      <c r="Q346" s="99"/>
      <c r="R346" s="12"/>
      <c r="S346" s="12"/>
      <c r="T346" s="12"/>
      <c r="U346" s="12"/>
      <c r="V346" s="12"/>
      <c r="W346" s="1622"/>
      <c r="X346" s="1622"/>
      <c r="Y346" s="12"/>
      <c r="Z346" s="99"/>
      <c r="AA346" s="2479"/>
      <c r="AB346" s="2479"/>
      <c r="AC346" s="2485"/>
      <c r="AD346" s="2486"/>
      <c r="AE346" s="2488"/>
      <c r="AF346" s="2490"/>
      <c r="AG346" s="60">
        <f>IF(N346=N345,0,IF(N346=N344,0,IF(N346=N343,0,IF(N346=N342,0,IF(N346=N341,0,1)))))</f>
        <v>0</v>
      </c>
      <c r="AH346" s="60" t="s">
        <v>232</v>
      </c>
      <c r="AI346" s="60" t="str">
        <f t="shared" si="71"/>
        <v>??</v>
      </c>
      <c r="AJ346" s="60">
        <f>IF(O346=O345,0,IF(O346=O344,0,IF(O346=O343,0,IF(O346=O342,0,IF(O346=O341,0,1)))))</f>
        <v>0</v>
      </c>
      <c r="AK346" s="518">
        <f t="shared" si="68"/>
        <v>0</v>
      </c>
    </row>
    <row r="347" spans="1:37" ht="14.1" customHeight="1" thickTop="1" thickBot="1">
      <c r="A347" s="2457"/>
      <c r="B347" s="2459"/>
      <c r="C347" s="2462"/>
      <c r="D347" s="2465"/>
      <c r="E347" s="2468"/>
      <c r="F347" s="2471"/>
      <c r="G347" s="2474"/>
      <c r="H347" s="2492"/>
      <c r="I347" s="2471"/>
      <c r="J347" s="2471"/>
      <c r="K347" s="277"/>
      <c r="L347" s="99"/>
      <c r="M347" s="1471"/>
      <c r="N347" s="1840"/>
      <c r="O347" s="90"/>
      <c r="P347" s="99"/>
      <c r="Q347" s="99"/>
      <c r="R347" s="12"/>
      <c r="S347" s="12"/>
      <c r="T347" s="12"/>
      <c r="U347" s="12"/>
      <c r="V347" s="12"/>
      <c r="W347" s="1622"/>
      <c r="X347" s="1622"/>
      <c r="Y347" s="12"/>
      <c r="Z347" s="99"/>
      <c r="AA347" s="2479"/>
      <c r="AB347" s="2479"/>
      <c r="AC347" s="2494" t="str">
        <f t="shared" ref="AC347" si="72">IF(AC341&gt;9,"błąd","")</f>
        <v/>
      </c>
      <c r="AD347" s="2486"/>
      <c r="AE347" s="2488"/>
      <c r="AF347" s="2490"/>
      <c r="AG347" s="60">
        <f>IF(N347=N346,0,IF(N347=N345,0,IF(N347=N344,0,IF(N347=N343,0,IF(N347=N342,0,IF(N347=N341,0,1))))))</f>
        <v>0</v>
      </c>
      <c r="AH347" s="60" t="s">
        <v>232</v>
      </c>
      <c r="AI347" s="60" t="str">
        <f t="shared" si="71"/>
        <v>??</v>
      </c>
      <c r="AJ347" s="60">
        <f>IF(O347=O346,0,IF(O347=O345,0,IF(O347=O344,0,IF(O347=O343,0,IF(O347=O342,0,IF(O347=O341,0,1))))))</f>
        <v>0</v>
      </c>
      <c r="AK347" s="518">
        <f t="shared" si="68"/>
        <v>0</v>
      </c>
    </row>
    <row r="348" spans="1:37" ht="14.1" customHeight="1" thickTop="1" thickBot="1">
      <c r="A348" s="2457"/>
      <c r="B348" s="2459"/>
      <c r="C348" s="2462"/>
      <c r="D348" s="2465"/>
      <c r="E348" s="2468"/>
      <c r="F348" s="2471"/>
      <c r="G348" s="2474"/>
      <c r="H348" s="2492"/>
      <c r="I348" s="2471"/>
      <c r="J348" s="2471"/>
      <c r="K348" s="277"/>
      <c r="L348" s="99"/>
      <c r="M348" s="1471"/>
      <c r="N348" s="1840"/>
      <c r="O348" s="90"/>
      <c r="P348" s="99"/>
      <c r="Q348" s="99"/>
      <c r="R348" s="12"/>
      <c r="S348" s="12"/>
      <c r="T348" s="12"/>
      <c r="U348" s="12"/>
      <c r="V348" s="12"/>
      <c r="W348" s="1622"/>
      <c r="X348" s="1622"/>
      <c r="Y348" s="12"/>
      <c r="Z348" s="99"/>
      <c r="AA348" s="2479"/>
      <c r="AB348" s="2479"/>
      <c r="AC348" s="2494"/>
      <c r="AD348" s="2486"/>
      <c r="AE348" s="2488"/>
      <c r="AF348" s="2490"/>
      <c r="AG348" s="60">
        <f>IF(N348=N347,0,IF(N348=N346,0,IF(N348=N345,0,IF(N348=N344,0,IF(N348=N343,0,IF(N348=N342,0,IF(N348=N341,0,1)))))))</f>
        <v>0</v>
      </c>
      <c r="AH348" s="60" t="s">
        <v>232</v>
      </c>
      <c r="AI348" s="60" t="str">
        <f t="shared" si="71"/>
        <v>??</v>
      </c>
      <c r="AJ348" s="60">
        <f>IF(O348=O347,0,IF(O348=O346,0,IF(O348=O345,0,IF(O348=O344,0,IF(O348=O343,0,IF(O348=O342,0,IF(O348=O341,0,1)))))))</f>
        <v>0</v>
      </c>
      <c r="AK348" s="518">
        <f t="shared" si="68"/>
        <v>0</v>
      </c>
    </row>
    <row r="349" spans="1:37" ht="14.1" customHeight="1" thickTop="1" thickBot="1">
      <c r="A349" s="2457"/>
      <c r="B349" s="2459"/>
      <c r="C349" s="2462"/>
      <c r="D349" s="2465"/>
      <c r="E349" s="2468"/>
      <c r="F349" s="2471"/>
      <c r="G349" s="2474"/>
      <c r="H349" s="2492"/>
      <c r="I349" s="2471"/>
      <c r="J349" s="2471"/>
      <c r="K349" s="277"/>
      <c r="L349" s="99"/>
      <c r="M349" s="1471"/>
      <c r="N349" s="1840"/>
      <c r="O349" s="90"/>
      <c r="P349" s="99"/>
      <c r="Q349" s="99"/>
      <c r="R349" s="12"/>
      <c r="S349" s="12"/>
      <c r="T349" s="12"/>
      <c r="U349" s="12"/>
      <c r="V349" s="12"/>
      <c r="W349" s="1622"/>
      <c r="X349" s="1622"/>
      <c r="Y349" s="12"/>
      <c r="Z349" s="99"/>
      <c r="AA349" s="2479"/>
      <c r="AB349" s="2479"/>
      <c r="AC349" s="2494"/>
      <c r="AD349" s="2486"/>
      <c r="AE349" s="2488"/>
      <c r="AF349" s="2490"/>
      <c r="AG349" s="60">
        <f>IF(N349=N348,0,IF(N349=N347,0,IF(N349=N346,0,IF(N349=N345,0,IF(N349=N344,0,IF(N349=N343,0,IF(N349=N342,0,IF(N349=N341,0,1))))))))</f>
        <v>0</v>
      </c>
      <c r="AH349" s="60" t="s">
        <v>232</v>
      </c>
      <c r="AI349" s="60" t="str">
        <f t="shared" si="71"/>
        <v>??</v>
      </c>
      <c r="AJ349" s="60">
        <f>IF(O349=O348,0,IF(O349=O347,0,IF(O349=O346,0,IF(O349=O345,0,IF(O349=O344,0,IF(O349=O343,0,IF(O349=O342,0,IF(O349=O341,0,1))))))))</f>
        <v>0</v>
      </c>
      <c r="AK349" s="518">
        <f t="shared" si="68"/>
        <v>0</v>
      </c>
    </row>
    <row r="350" spans="1:37" ht="14.1" customHeight="1" thickTop="1" thickBot="1">
      <c r="A350" s="2457"/>
      <c r="B350" s="2460"/>
      <c r="C350" s="2463"/>
      <c r="D350" s="2466"/>
      <c r="E350" s="2469"/>
      <c r="F350" s="2472"/>
      <c r="G350" s="2475"/>
      <c r="H350" s="2493"/>
      <c r="I350" s="2472"/>
      <c r="J350" s="2472"/>
      <c r="K350" s="274"/>
      <c r="L350" s="97"/>
      <c r="M350" s="97"/>
      <c r="N350" s="1840"/>
      <c r="O350" s="94"/>
      <c r="P350" s="97"/>
      <c r="Q350" s="97"/>
      <c r="R350" s="13"/>
      <c r="S350" s="13"/>
      <c r="T350" s="13"/>
      <c r="U350" s="13"/>
      <c r="V350" s="13"/>
      <c r="W350" s="13"/>
      <c r="X350" s="13"/>
      <c r="Y350" s="13"/>
      <c r="Z350" s="97"/>
      <c r="AA350" s="2480"/>
      <c r="AB350" s="2480"/>
      <c r="AC350" s="2495"/>
      <c r="AD350" s="2486"/>
      <c r="AE350" s="2489"/>
      <c r="AF350" s="2490"/>
      <c r="AG350" s="60">
        <f>IF(N350=N349,0,IF(N350=N348,0,IF(N350=N347,0,IF(N350=N346,0,IF(N350=N345,0,IF(N350=N344,0,IF(N350=N343,0,IF(N350=N342,0,IF(N350=N341,0,1)))))))))</f>
        <v>0</v>
      </c>
      <c r="AH350" s="60" t="s">
        <v>232</v>
      </c>
      <c r="AI350" s="60" t="str">
        <f t="shared" si="71"/>
        <v>??</v>
      </c>
      <c r="AJ350" s="60">
        <f>IF(O350=O349,0,IF(O350=O348,0,IF(O350=O347,0,IF(O350=O346,0,IF(O350=O345,0,IF(O350=O344,0,IF(O350=O343,0,IF(O350=O342,0,IF(O350=O341,0,1)))))))))</f>
        <v>0</v>
      </c>
      <c r="AK350" s="518">
        <f t="shared" si="68"/>
        <v>0</v>
      </c>
    </row>
    <row r="351" spans="1:37" ht="14.1" customHeight="1" thickTop="1" thickBot="1">
      <c r="A351" s="2457"/>
      <c r="B351" s="2458"/>
      <c r="C351" s="2461"/>
      <c r="D351" s="2464"/>
      <c r="E351" s="2467"/>
      <c r="F351" s="2470"/>
      <c r="G351" s="2473"/>
      <c r="H351" s="2476" t="s">
        <v>852</v>
      </c>
      <c r="I351" s="2470"/>
      <c r="J351" s="2470"/>
      <c r="K351" s="275"/>
      <c r="L351" s="98"/>
      <c r="M351" s="98"/>
      <c r="N351" s="1841"/>
      <c r="O351" s="80"/>
      <c r="P351" s="98"/>
      <c r="Q351" s="98"/>
      <c r="R351" s="14"/>
      <c r="S351" s="14"/>
      <c r="T351" s="14"/>
      <c r="U351" s="14"/>
      <c r="V351" s="14"/>
      <c r="W351" s="14"/>
      <c r="X351" s="14"/>
      <c r="Y351" s="14"/>
      <c r="Z351" s="98"/>
      <c r="AA351" s="2478">
        <f>SUM(R351:Z360)</f>
        <v>0</v>
      </c>
      <c r="AB351" s="2478">
        <f>IF(AA351&gt;0,18,0)</f>
        <v>0</v>
      </c>
      <c r="AC351" s="2484">
        <f t="shared" ref="AC351" si="73">IF((AA351-AB351)&gt;=0,AA351-AB351,0)</f>
        <v>0</v>
      </c>
      <c r="AD351" s="2486">
        <f>IF(AA351&lt;AB351,AA351,AB351)/IF(AB351=0,1,AB351)</f>
        <v>0</v>
      </c>
      <c r="AE351" s="2487" t="str">
        <f>IF(AD351=1,"pe",IF(AD351&gt;0,"ne",""))</f>
        <v/>
      </c>
      <c r="AF351" s="2490"/>
      <c r="AG351" s="60">
        <v>1</v>
      </c>
      <c r="AH351" s="60" t="s">
        <v>232</v>
      </c>
      <c r="AI351" s="60" t="str">
        <f t="shared" si="71"/>
        <v>??</v>
      </c>
      <c r="AJ351" s="60">
        <v>1</v>
      </c>
      <c r="AK351" s="518">
        <f>C351</f>
        <v>0</v>
      </c>
    </row>
    <row r="352" spans="1:37" ht="14.1" customHeight="1" thickTop="1" thickBot="1">
      <c r="A352" s="2457"/>
      <c r="B352" s="2459"/>
      <c r="C352" s="2462"/>
      <c r="D352" s="2465"/>
      <c r="E352" s="2468"/>
      <c r="F352" s="2471"/>
      <c r="G352" s="2474"/>
      <c r="H352" s="2477"/>
      <c r="I352" s="2471"/>
      <c r="J352" s="2471"/>
      <c r="K352" s="273"/>
      <c r="L352" s="99"/>
      <c r="M352" s="1471"/>
      <c r="N352" s="1840"/>
      <c r="O352" s="90"/>
      <c r="P352" s="99"/>
      <c r="Q352" s="99"/>
      <c r="R352" s="12"/>
      <c r="S352" s="12"/>
      <c r="T352" s="12"/>
      <c r="U352" s="12"/>
      <c r="V352" s="12"/>
      <c r="W352" s="1622"/>
      <c r="X352" s="1622"/>
      <c r="Y352" s="12"/>
      <c r="Z352" s="99"/>
      <c r="AA352" s="2479"/>
      <c r="AB352" s="2479"/>
      <c r="AC352" s="2485"/>
      <c r="AD352" s="2486"/>
      <c r="AE352" s="2488"/>
      <c r="AF352" s="2490"/>
      <c r="AG352" s="60">
        <f>IF(N352=N351,0,1)</f>
        <v>0</v>
      </c>
      <c r="AH352" s="60" t="s">
        <v>232</v>
      </c>
      <c r="AI352" s="60" t="str">
        <f t="shared" si="71"/>
        <v>??</v>
      </c>
      <c r="AJ352" s="60">
        <f>IF(O352=O351,0,1)</f>
        <v>0</v>
      </c>
      <c r="AK352" s="518">
        <f t="shared" si="68"/>
        <v>0</v>
      </c>
    </row>
    <row r="353" spans="1:37" ht="14.1" customHeight="1" thickTop="1" thickBot="1">
      <c r="A353" s="2457"/>
      <c r="B353" s="2459"/>
      <c r="C353" s="2462"/>
      <c r="D353" s="2465"/>
      <c r="E353" s="2468"/>
      <c r="F353" s="2471"/>
      <c r="G353" s="2474"/>
      <c r="H353" s="2491"/>
      <c r="I353" s="2471"/>
      <c r="J353" s="2471"/>
      <c r="K353" s="273"/>
      <c r="L353" s="99"/>
      <c r="M353" s="1471"/>
      <c r="N353" s="1840"/>
      <c r="O353" s="90"/>
      <c r="P353" s="99"/>
      <c r="Q353" s="99"/>
      <c r="R353" s="12"/>
      <c r="S353" s="12"/>
      <c r="T353" s="12"/>
      <c r="U353" s="12"/>
      <c r="V353" s="12"/>
      <c r="W353" s="1622"/>
      <c r="X353" s="1622"/>
      <c r="Y353" s="12"/>
      <c r="Z353" s="99"/>
      <c r="AA353" s="2479"/>
      <c r="AB353" s="2479"/>
      <c r="AC353" s="2485"/>
      <c r="AD353" s="2486"/>
      <c r="AE353" s="2488"/>
      <c r="AF353" s="2490"/>
      <c r="AG353" s="60">
        <f>IF(N353=N352,0,IF(N353=N351,0,1))</f>
        <v>0</v>
      </c>
      <c r="AH353" s="60" t="s">
        <v>232</v>
      </c>
      <c r="AI353" s="60" t="str">
        <f t="shared" si="71"/>
        <v>??</v>
      </c>
      <c r="AJ353" s="60">
        <f>IF(O353=O352,0,IF(O353=O351,0,1))</f>
        <v>0</v>
      </c>
      <c r="AK353" s="518">
        <f t="shared" si="68"/>
        <v>0</v>
      </c>
    </row>
    <row r="354" spans="1:37" ht="14.1" customHeight="1" thickTop="1" thickBot="1">
      <c r="A354" s="2457"/>
      <c r="B354" s="2459"/>
      <c r="C354" s="2462"/>
      <c r="D354" s="2465"/>
      <c r="E354" s="2468"/>
      <c r="F354" s="2471"/>
      <c r="G354" s="2474"/>
      <c r="H354" s="2492"/>
      <c r="I354" s="2471"/>
      <c r="J354" s="2471"/>
      <c r="K354" s="273"/>
      <c r="L354" s="99"/>
      <c r="M354" s="1471"/>
      <c r="N354" s="1840"/>
      <c r="O354" s="90"/>
      <c r="P354" s="99"/>
      <c r="Q354" s="99"/>
      <c r="R354" s="12"/>
      <c r="S354" s="12"/>
      <c r="T354" s="12"/>
      <c r="U354" s="12"/>
      <c r="V354" s="12"/>
      <c r="W354" s="1622"/>
      <c r="X354" s="1622"/>
      <c r="Y354" s="12"/>
      <c r="Z354" s="99"/>
      <c r="AA354" s="2479"/>
      <c r="AB354" s="2479"/>
      <c r="AC354" s="2485"/>
      <c r="AD354" s="2486"/>
      <c r="AE354" s="2488"/>
      <c r="AF354" s="2490"/>
      <c r="AG354" s="60">
        <f>IF(N354=N353,0,IF(N354=N352,0,IF(N354=N351,0,1)))</f>
        <v>0</v>
      </c>
      <c r="AH354" s="60" t="s">
        <v>232</v>
      </c>
      <c r="AI354" s="60" t="str">
        <f t="shared" si="71"/>
        <v>??</v>
      </c>
      <c r="AJ354" s="60">
        <f>IF(O354=O353,0,IF(O354=O352,0,IF(O354=O351,0,1)))</f>
        <v>0</v>
      </c>
      <c r="AK354" s="518">
        <f t="shared" si="68"/>
        <v>0</v>
      </c>
    </row>
    <row r="355" spans="1:37" ht="14.1" customHeight="1" thickTop="1" thickBot="1">
      <c r="A355" s="2457"/>
      <c r="B355" s="2459"/>
      <c r="C355" s="2462"/>
      <c r="D355" s="2465"/>
      <c r="E355" s="2468"/>
      <c r="F355" s="2471"/>
      <c r="G355" s="2474"/>
      <c r="H355" s="2492"/>
      <c r="I355" s="2471"/>
      <c r="J355" s="2471"/>
      <c r="K355" s="277"/>
      <c r="L355" s="99"/>
      <c r="M355" s="1471"/>
      <c r="N355" s="1840"/>
      <c r="O355" s="90"/>
      <c r="P355" s="99"/>
      <c r="Q355" s="99"/>
      <c r="R355" s="12"/>
      <c r="S355" s="12"/>
      <c r="T355" s="12"/>
      <c r="U355" s="12"/>
      <c r="V355" s="12"/>
      <c r="W355" s="1622"/>
      <c r="X355" s="1622"/>
      <c r="Y355" s="12"/>
      <c r="Z355" s="99"/>
      <c r="AA355" s="2479"/>
      <c r="AB355" s="2479"/>
      <c r="AC355" s="2485"/>
      <c r="AD355" s="2486"/>
      <c r="AE355" s="2488"/>
      <c r="AF355" s="2490"/>
      <c r="AG355" s="60">
        <f>IF(N355=N354,0,IF(N355=N353,0,IF(N355=N352,0,IF(N355=N351,0,1))))</f>
        <v>0</v>
      </c>
      <c r="AH355" s="60" t="s">
        <v>232</v>
      </c>
      <c r="AI355" s="60" t="str">
        <f t="shared" si="71"/>
        <v>??</v>
      </c>
      <c r="AJ355" s="60">
        <f>IF(O355=O354,0,IF(O355=O353,0,IF(O355=O352,0,IF(O355=O351,0,1))))</f>
        <v>0</v>
      </c>
      <c r="AK355" s="518">
        <f t="shared" si="68"/>
        <v>0</v>
      </c>
    </row>
    <row r="356" spans="1:37" ht="14.1" customHeight="1" thickTop="1" thickBot="1">
      <c r="A356" s="2457"/>
      <c r="B356" s="2459"/>
      <c r="C356" s="2462"/>
      <c r="D356" s="2465"/>
      <c r="E356" s="2468"/>
      <c r="F356" s="2471"/>
      <c r="G356" s="2474"/>
      <c r="H356" s="2492"/>
      <c r="I356" s="2471"/>
      <c r="J356" s="2471"/>
      <c r="K356" s="277"/>
      <c r="L356" s="99"/>
      <c r="M356" s="1471"/>
      <c r="N356" s="1840"/>
      <c r="O356" s="90"/>
      <c r="P356" s="99"/>
      <c r="Q356" s="99"/>
      <c r="R356" s="12"/>
      <c r="S356" s="12"/>
      <c r="T356" s="12"/>
      <c r="U356" s="12"/>
      <c r="V356" s="12"/>
      <c r="W356" s="1622"/>
      <c r="X356" s="1622"/>
      <c r="Y356" s="12"/>
      <c r="Z356" s="99"/>
      <c r="AA356" s="2479"/>
      <c r="AB356" s="2479"/>
      <c r="AC356" s="2485"/>
      <c r="AD356" s="2486"/>
      <c r="AE356" s="2488"/>
      <c r="AF356" s="2490"/>
      <c r="AG356" s="60">
        <f>IF(N356=N355,0,IF(N356=N354,0,IF(N356=N353,0,IF(N356=N352,0,IF(N356=N351,0,1)))))</f>
        <v>0</v>
      </c>
      <c r="AH356" s="60" t="s">
        <v>232</v>
      </c>
      <c r="AI356" s="60" t="str">
        <f t="shared" si="71"/>
        <v>??</v>
      </c>
      <c r="AJ356" s="60">
        <f>IF(O356=O355,0,IF(O356=O354,0,IF(O356=O353,0,IF(O356=O352,0,IF(O356=O351,0,1)))))</f>
        <v>0</v>
      </c>
      <c r="AK356" s="518">
        <f t="shared" si="68"/>
        <v>0</v>
      </c>
    </row>
    <row r="357" spans="1:37" ht="14.1" customHeight="1" thickTop="1" thickBot="1">
      <c r="A357" s="2457"/>
      <c r="B357" s="2459"/>
      <c r="C357" s="2462"/>
      <c r="D357" s="2465"/>
      <c r="E357" s="2468"/>
      <c r="F357" s="2471"/>
      <c r="G357" s="2474"/>
      <c r="H357" s="2492"/>
      <c r="I357" s="2471"/>
      <c r="J357" s="2471"/>
      <c r="K357" s="277"/>
      <c r="L357" s="99"/>
      <c r="M357" s="1471"/>
      <c r="N357" s="1840"/>
      <c r="O357" s="90"/>
      <c r="P357" s="99"/>
      <c r="Q357" s="99"/>
      <c r="R357" s="12"/>
      <c r="S357" s="12"/>
      <c r="T357" s="12"/>
      <c r="U357" s="12"/>
      <c r="V357" s="12"/>
      <c r="W357" s="1622"/>
      <c r="X357" s="1622"/>
      <c r="Y357" s="12"/>
      <c r="Z357" s="99"/>
      <c r="AA357" s="2479"/>
      <c r="AB357" s="2479"/>
      <c r="AC357" s="2494" t="str">
        <f t="shared" ref="AC357" si="74">IF(AC351&gt;9,"błąd","")</f>
        <v/>
      </c>
      <c r="AD357" s="2486"/>
      <c r="AE357" s="2488"/>
      <c r="AF357" s="2490"/>
      <c r="AG357" s="60">
        <f>IF(N357=N356,0,IF(N357=N355,0,IF(N357=N354,0,IF(N357=N353,0,IF(N357=N352,0,IF(N357=N351,0,1))))))</f>
        <v>0</v>
      </c>
      <c r="AH357" s="60" t="s">
        <v>232</v>
      </c>
      <c r="AI357" s="60" t="str">
        <f t="shared" si="71"/>
        <v>??</v>
      </c>
      <c r="AJ357" s="60">
        <f>IF(O357=O356,0,IF(O357=O355,0,IF(O357=O354,0,IF(O357=O353,0,IF(O357=O352,0,IF(O357=O351,0,1))))))</f>
        <v>0</v>
      </c>
      <c r="AK357" s="518">
        <f t="shared" si="68"/>
        <v>0</v>
      </c>
    </row>
    <row r="358" spans="1:37" ht="14.1" customHeight="1" thickTop="1" thickBot="1">
      <c r="A358" s="2457"/>
      <c r="B358" s="2459"/>
      <c r="C358" s="2462"/>
      <c r="D358" s="2465"/>
      <c r="E358" s="2468"/>
      <c r="F358" s="2471"/>
      <c r="G358" s="2474"/>
      <c r="H358" s="2492"/>
      <c r="I358" s="2471"/>
      <c r="J358" s="2471"/>
      <c r="K358" s="277"/>
      <c r="L358" s="99"/>
      <c r="M358" s="1471"/>
      <c r="N358" s="1840"/>
      <c r="O358" s="90"/>
      <c r="P358" s="99"/>
      <c r="Q358" s="99"/>
      <c r="R358" s="12"/>
      <c r="S358" s="12"/>
      <c r="T358" s="12"/>
      <c r="U358" s="12"/>
      <c r="V358" s="12"/>
      <c r="W358" s="1622"/>
      <c r="X358" s="1622"/>
      <c r="Y358" s="12"/>
      <c r="Z358" s="99"/>
      <c r="AA358" s="2479"/>
      <c r="AB358" s="2479"/>
      <c r="AC358" s="2494"/>
      <c r="AD358" s="2486"/>
      <c r="AE358" s="2488"/>
      <c r="AF358" s="2490"/>
      <c r="AG358" s="60">
        <f>IF(N358=N357,0,IF(N358=N356,0,IF(N358=N355,0,IF(N358=N354,0,IF(N358=N353,0,IF(N358=N352,0,IF(N358=N351,0,1)))))))</f>
        <v>0</v>
      </c>
      <c r="AH358" s="60" t="s">
        <v>232</v>
      </c>
      <c r="AI358" s="60" t="str">
        <f t="shared" si="71"/>
        <v>??</v>
      </c>
      <c r="AJ358" s="60">
        <f>IF(O358=O357,0,IF(O358=O356,0,IF(O358=O355,0,IF(O358=O354,0,IF(O358=O353,0,IF(O358=O352,0,IF(O358=O351,0,1)))))))</f>
        <v>0</v>
      </c>
      <c r="AK358" s="518">
        <f t="shared" si="68"/>
        <v>0</v>
      </c>
    </row>
    <row r="359" spans="1:37" ht="14.1" customHeight="1" thickTop="1" thickBot="1">
      <c r="A359" s="2457"/>
      <c r="B359" s="2459"/>
      <c r="C359" s="2462"/>
      <c r="D359" s="2465"/>
      <c r="E359" s="2468"/>
      <c r="F359" s="2471"/>
      <c r="G359" s="2474"/>
      <c r="H359" s="2492"/>
      <c r="I359" s="2471"/>
      <c r="J359" s="2471"/>
      <c r="K359" s="277"/>
      <c r="L359" s="99"/>
      <c r="M359" s="1471"/>
      <c r="N359" s="1840"/>
      <c r="O359" s="90"/>
      <c r="P359" s="99"/>
      <c r="Q359" s="99"/>
      <c r="R359" s="12"/>
      <c r="S359" s="12"/>
      <c r="T359" s="12"/>
      <c r="U359" s="12"/>
      <c r="V359" s="12"/>
      <c r="W359" s="1622"/>
      <c r="X359" s="1622"/>
      <c r="Y359" s="12"/>
      <c r="Z359" s="99"/>
      <c r="AA359" s="2479"/>
      <c r="AB359" s="2479"/>
      <c r="AC359" s="2494"/>
      <c r="AD359" s="2486"/>
      <c r="AE359" s="2488"/>
      <c r="AF359" s="2490"/>
      <c r="AG359" s="60">
        <f>IF(N359=N358,0,IF(N359=N357,0,IF(N359=N356,0,IF(N359=N355,0,IF(N359=N354,0,IF(N359=N353,0,IF(N359=N352,0,IF(N359=N351,0,1))))))))</f>
        <v>0</v>
      </c>
      <c r="AH359" s="60" t="s">
        <v>232</v>
      </c>
      <c r="AI359" s="60" t="str">
        <f t="shared" si="71"/>
        <v>??</v>
      </c>
      <c r="AJ359" s="60">
        <f>IF(O359=O358,0,IF(O359=O357,0,IF(O359=O356,0,IF(O359=O355,0,IF(O359=O354,0,IF(O359=O353,0,IF(O359=O352,0,IF(O359=O351,0,1))))))))</f>
        <v>0</v>
      </c>
      <c r="AK359" s="518">
        <f t="shared" si="68"/>
        <v>0</v>
      </c>
    </row>
    <row r="360" spans="1:37" ht="14.1" customHeight="1" thickTop="1" thickBot="1">
      <c r="A360" s="2457"/>
      <c r="B360" s="2460"/>
      <c r="C360" s="2463"/>
      <c r="D360" s="2466"/>
      <c r="E360" s="2469"/>
      <c r="F360" s="2472"/>
      <c r="G360" s="2475"/>
      <c r="H360" s="2493"/>
      <c r="I360" s="2472"/>
      <c r="J360" s="2472"/>
      <c r="K360" s="274"/>
      <c r="L360" s="97"/>
      <c r="M360" s="97"/>
      <c r="N360" s="1840"/>
      <c r="O360" s="94"/>
      <c r="P360" s="97"/>
      <c r="Q360" s="97"/>
      <c r="R360" s="13"/>
      <c r="S360" s="13"/>
      <c r="T360" s="13"/>
      <c r="U360" s="13"/>
      <c r="V360" s="13"/>
      <c r="W360" s="13"/>
      <c r="X360" s="13"/>
      <c r="Y360" s="13"/>
      <c r="Z360" s="97"/>
      <c r="AA360" s="2480"/>
      <c r="AB360" s="2480"/>
      <c r="AC360" s="2495"/>
      <c r="AD360" s="2486"/>
      <c r="AE360" s="2489"/>
      <c r="AF360" s="2490"/>
      <c r="AG360" s="60">
        <f>IF(N360=N359,0,IF(N360=N358,0,IF(N360=N357,0,IF(N360=N356,0,IF(N360=N355,0,IF(N360=N354,0,IF(N360=N353,0,IF(N360=N352,0,IF(N360=N351,0,1)))))))))</f>
        <v>0</v>
      </c>
      <c r="AH360" s="60" t="s">
        <v>232</v>
      </c>
      <c r="AI360" s="60" t="str">
        <f t="shared" si="71"/>
        <v>??</v>
      </c>
      <c r="AJ360" s="60">
        <f>IF(O360=O359,0,IF(O360=O358,0,IF(O360=O357,0,IF(O360=O356,0,IF(O360=O355,0,IF(O360=O354,0,IF(O360=O353,0,IF(O360=O352,0,IF(O360=O351,0,1)))))))))</f>
        <v>0</v>
      </c>
      <c r="AK360" s="518">
        <f t="shared" si="68"/>
        <v>0</v>
      </c>
    </row>
    <row r="361" spans="1:37" ht="14.1" customHeight="1" thickTop="1" thickBot="1">
      <c r="A361" s="2457"/>
      <c r="B361" s="2458"/>
      <c r="C361" s="2461"/>
      <c r="D361" s="2464"/>
      <c r="E361" s="2467"/>
      <c r="F361" s="2470"/>
      <c r="G361" s="2473"/>
      <c r="H361" s="2476" t="s">
        <v>852</v>
      </c>
      <c r="I361" s="2470"/>
      <c r="J361" s="2470"/>
      <c r="K361" s="275"/>
      <c r="L361" s="98"/>
      <c r="M361" s="98"/>
      <c r="N361" s="1841"/>
      <c r="O361" s="80"/>
      <c r="P361" s="98"/>
      <c r="Q361" s="98"/>
      <c r="R361" s="14"/>
      <c r="S361" s="14"/>
      <c r="T361" s="14"/>
      <c r="U361" s="14"/>
      <c r="V361" s="14"/>
      <c r="W361" s="14"/>
      <c r="X361" s="14"/>
      <c r="Y361" s="14"/>
      <c r="Z361" s="98"/>
      <c r="AA361" s="2478">
        <f>SUM(R361:Z370)</f>
        <v>0</v>
      </c>
      <c r="AB361" s="2478">
        <f>IF(AA361&gt;0,18,0)</f>
        <v>0</v>
      </c>
      <c r="AC361" s="2484">
        <f t="shared" ref="AC361" si="75">IF((AA361-AB361)&gt;=0,AA361-AB361,0)</f>
        <v>0</v>
      </c>
      <c r="AD361" s="2486">
        <f>IF(AA361&lt;AB361,AA361,AB361)/IF(AB361=0,1,AB361)</f>
        <v>0</v>
      </c>
      <c r="AE361" s="2487" t="str">
        <f>IF(AD361=1,"pe",IF(AD361&gt;0,"ne",""))</f>
        <v/>
      </c>
      <c r="AF361" s="2490"/>
      <c r="AG361" s="60">
        <v>1</v>
      </c>
      <c r="AH361" s="60" t="s">
        <v>232</v>
      </c>
      <c r="AI361" s="60" t="str">
        <f t="shared" si="71"/>
        <v>??</v>
      </c>
      <c r="AJ361" s="60">
        <v>1</v>
      </c>
      <c r="AK361" s="518">
        <f>C361</f>
        <v>0</v>
      </c>
    </row>
    <row r="362" spans="1:37" ht="14.1" customHeight="1" thickTop="1" thickBot="1">
      <c r="A362" s="2457"/>
      <c r="B362" s="2459"/>
      <c r="C362" s="2462"/>
      <c r="D362" s="2465"/>
      <c r="E362" s="2468"/>
      <c r="F362" s="2471"/>
      <c r="G362" s="2474"/>
      <c r="H362" s="2477"/>
      <c r="I362" s="2471"/>
      <c r="J362" s="2471"/>
      <c r="K362" s="273"/>
      <c r="L362" s="99"/>
      <c r="M362" s="1471"/>
      <c r="N362" s="1840"/>
      <c r="O362" s="90"/>
      <c r="P362" s="99"/>
      <c r="Q362" s="99"/>
      <c r="R362" s="12"/>
      <c r="S362" s="12"/>
      <c r="T362" s="12"/>
      <c r="U362" s="12"/>
      <c r="V362" s="12"/>
      <c r="W362" s="1622"/>
      <c r="X362" s="1622"/>
      <c r="Y362" s="12"/>
      <c r="Z362" s="99"/>
      <c r="AA362" s="2479"/>
      <c r="AB362" s="2479"/>
      <c r="AC362" s="2485"/>
      <c r="AD362" s="2486"/>
      <c r="AE362" s="2488"/>
      <c r="AF362" s="2490"/>
      <c r="AG362" s="60">
        <f>IF(N362=N361,0,1)</f>
        <v>0</v>
      </c>
      <c r="AH362" s="60" t="s">
        <v>232</v>
      </c>
      <c r="AI362" s="60" t="str">
        <f t="shared" si="71"/>
        <v>??</v>
      </c>
      <c r="AJ362" s="60">
        <f>IF(O362=O361,0,1)</f>
        <v>0</v>
      </c>
      <c r="AK362" s="518">
        <f t="shared" ref="AK362:AK410" si="76">AK361</f>
        <v>0</v>
      </c>
    </row>
    <row r="363" spans="1:37" ht="14.1" customHeight="1" thickTop="1" thickBot="1">
      <c r="A363" s="2457"/>
      <c r="B363" s="2459"/>
      <c r="C363" s="2462"/>
      <c r="D363" s="2465"/>
      <c r="E363" s="2468"/>
      <c r="F363" s="2471"/>
      <c r="G363" s="2474"/>
      <c r="H363" s="2491"/>
      <c r="I363" s="2471"/>
      <c r="J363" s="2471"/>
      <c r="K363" s="273"/>
      <c r="L363" s="99"/>
      <c r="M363" s="1471"/>
      <c r="N363" s="1840"/>
      <c r="O363" s="90"/>
      <c r="P363" s="99"/>
      <c r="Q363" s="99"/>
      <c r="R363" s="12"/>
      <c r="S363" s="12"/>
      <c r="T363" s="12"/>
      <c r="U363" s="12"/>
      <c r="V363" s="12"/>
      <c r="W363" s="1622"/>
      <c r="X363" s="1622"/>
      <c r="Y363" s="12"/>
      <c r="Z363" s="99"/>
      <c r="AA363" s="2479"/>
      <c r="AB363" s="2479"/>
      <c r="AC363" s="2485"/>
      <c r="AD363" s="2486"/>
      <c r="AE363" s="2488"/>
      <c r="AF363" s="2490"/>
      <c r="AG363" s="60">
        <f>IF(N363=N362,0,IF(N363=N361,0,1))</f>
        <v>0</v>
      </c>
      <c r="AH363" s="60" t="s">
        <v>232</v>
      </c>
      <c r="AI363" s="60" t="str">
        <f t="shared" si="71"/>
        <v>??</v>
      </c>
      <c r="AJ363" s="60">
        <f>IF(O363=O362,0,IF(O363=O361,0,1))</f>
        <v>0</v>
      </c>
      <c r="AK363" s="518">
        <f t="shared" si="76"/>
        <v>0</v>
      </c>
    </row>
    <row r="364" spans="1:37" ht="14.1" customHeight="1" thickTop="1" thickBot="1">
      <c r="A364" s="2457"/>
      <c r="B364" s="2459"/>
      <c r="C364" s="2462"/>
      <c r="D364" s="2465"/>
      <c r="E364" s="2468"/>
      <c r="F364" s="2471"/>
      <c r="G364" s="2474"/>
      <c r="H364" s="2492"/>
      <c r="I364" s="2471"/>
      <c r="J364" s="2471"/>
      <c r="K364" s="273"/>
      <c r="L364" s="99"/>
      <c r="M364" s="1471"/>
      <c r="N364" s="1840"/>
      <c r="O364" s="90"/>
      <c r="P364" s="99"/>
      <c r="Q364" s="99"/>
      <c r="R364" s="12"/>
      <c r="S364" s="12"/>
      <c r="T364" s="12"/>
      <c r="U364" s="12"/>
      <c r="V364" s="12"/>
      <c r="W364" s="1622"/>
      <c r="X364" s="1622"/>
      <c r="Y364" s="12"/>
      <c r="Z364" s="99"/>
      <c r="AA364" s="2479"/>
      <c r="AB364" s="2479"/>
      <c r="AC364" s="2485"/>
      <c r="AD364" s="2486"/>
      <c r="AE364" s="2488"/>
      <c r="AF364" s="2490"/>
      <c r="AG364" s="60">
        <f>IF(N364=N363,0,IF(N364=N362,0,IF(N364=N361,0,1)))</f>
        <v>0</v>
      </c>
      <c r="AH364" s="60" t="s">
        <v>232</v>
      </c>
      <c r="AI364" s="60" t="str">
        <f t="shared" si="71"/>
        <v>??</v>
      </c>
      <c r="AJ364" s="60">
        <f>IF(O364=O363,0,IF(O364=O362,0,IF(O364=O361,0,1)))</f>
        <v>0</v>
      </c>
      <c r="AK364" s="518">
        <f t="shared" si="76"/>
        <v>0</v>
      </c>
    </row>
    <row r="365" spans="1:37" ht="14.1" customHeight="1" thickTop="1" thickBot="1">
      <c r="A365" s="2457"/>
      <c r="B365" s="2459"/>
      <c r="C365" s="2462"/>
      <c r="D365" s="2465"/>
      <c r="E365" s="2468"/>
      <c r="F365" s="2471"/>
      <c r="G365" s="2474"/>
      <c r="H365" s="2492"/>
      <c r="I365" s="2471"/>
      <c r="J365" s="2471"/>
      <c r="K365" s="277"/>
      <c r="L365" s="99"/>
      <c r="M365" s="1471"/>
      <c r="N365" s="1840"/>
      <c r="O365" s="90"/>
      <c r="P365" s="99"/>
      <c r="Q365" s="99"/>
      <c r="R365" s="12"/>
      <c r="S365" s="12"/>
      <c r="T365" s="12"/>
      <c r="U365" s="12"/>
      <c r="V365" s="12"/>
      <c r="W365" s="1622"/>
      <c r="X365" s="1622"/>
      <c r="Y365" s="12"/>
      <c r="Z365" s="99"/>
      <c r="AA365" s="2479"/>
      <c r="AB365" s="2479"/>
      <c r="AC365" s="2485"/>
      <c r="AD365" s="2486"/>
      <c r="AE365" s="2488"/>
      <c r="AF365" s="2490"/>
      <c r="AG365" s="60">
        <f>IF(N365=N364,0,IF(N365=N363,0,IF(N365=N362,0,IF(N365=N361,0,1))))</f>
        <v>0</v>
      </c>
      <c r="AH365" s="60" t="s">
        <v>232</v>
      </c>
      <c r="AI365" s="60" t="str">
        <f t="shared" si="71"/>
        <v>??</v>
      </c>
      <c r="AJ365" s="60">
        <f>IF(O365=O364,0,IF(O365=O363,0,IF(O365=O362,0,IF(O365=O361,0,1))))</f>
        <v>0</v>
      </c>
      <c r="AK365" s="518">
        <f t="shared" si="76"/>
        <v>0</v>
      </c>
    </row>
    <row r="366" spans="1:37" ht="14.1" customHeight="1" thickTop="1" thickBot="1">
      <c r="A366" s="2457"/>
      <c r="B366" s="2459"/>
      <c r="C366" s="2462"/>
      <c r="D366" s="2465"/>
      <c r="E366" s="2468"/>
      <c r="F366" s="2471"/>
      <c r="G366" s="2474"/>
      <c r="H366" s="2492"/>
      <c r="I366" s="2471"/>
      <c r="J366" s="2471"/>
      <c r="K366" s="277"/>
      <c r="L366" s="99"/>
      <c r="M366" s="1471"/>
      <c r="N366" s="1840"/>
      <c r="O366" s="90"/>
      <c r="P366" s="99"/>
      <c r="Q366" s="99"/>
      <c r="R366" s="12"/>
      <c r="S366" s="12"/>
      <c r="T366" s="12"/>
      <c r="U366" s="12"/>
      <c r="V366" s="12"/>
      <c r="W366" s="1622"/>
      <c r="X366" s="1622"/>
      <c r="Y366" s="12"/>
      <c r="Z366" s="99"/>
      <c r="AA366" s="2479"/>
      <c r="AB366" s="2479"/>
      <c r="AC366" s="2485"/>
      <c r="AD366" s="2486"/>
      <c r="AE366" s="2488"/>
      <c r="AF366" s="2490"/>
      <c r="AG366" s="60">
        <f>IF(N366=N365,0,IF(N366=N364,0,IF(N366=N363,0,IF(N366=N362,0,IF(N366=N361,0,1)))))</f>
        <v>0</v>
      </c>
      <c r="AH366" s="60" t="s">
        <v>232</v>
      </c>
      <c r="AI366" s="60" t="str">
        <f t="shared" si="71"/>
        <v>??</v>
      </c>
      <c r="AJ366" s="60">
        <f>IF(O366=O365,0,IF(O366=O364,0,IF(O366=O363,0,IF(O366=O362,0,IF(O366=O361,0,1)))))</f>
        <v>0</v>
      </c>
      <c r="AK366" s="518">
        <f t="shared" si="76"/>
        <v>0</v>
      </c>
    </row>
    <row r="367" spans="1:37" ht="14.1" customHeight="1" thickTop="1" thickBot="1">
      <c r="A367" s="2457"/>
      <c r="B367" s="2459"/>
      <c r="C367" s="2462"/>
      <c r="D367" s="2465"/>
      <c r="E367" s="2468"/>
      <c r="F367" s="2471"/>
      <c r="G367" s="2474"/>
      <c r="H367" s="2492"/>
      <c r="I367" s="2471"/>
      <c r="J367" s="2471"/>
      <c r="K367" s="277"/>
      <c r="L367" s="99"/>
      <c r="M367" s="1471"/>
      <c r="N367" s="1840"/>
      <c r="O367" s="90"/>
      <c r="P367" s="99"/>
      <c r="Q367" s="99"/>
      <c r="R367" s="12"/>
      <c r="S367" s="12"/>
      <c r="T367" s="12"/>
      <c r="U367" s="12"/>
      <c r="V367" s="12"/>
      <c r="W367" s="1622"/>
      <c r="X367" s="1622"/>
      <c r="Y367" s="12"/>
      <c r="Z367" s="99"/>
      <c r="AA367" s="2479"/>
      <c r="AB367" s="2479"/>
      <c r="AC367" s="2494" t="str">
        <f t="shared" ref="AC367" si="77">IF(AC361&gt;9,"błąd","")</f>
        <v/>
      </c>
      <c r="AD367" s="2486"/>
      <c r="AE367" s="2488"/>
      <c r="AF367" s="2490"/>
      <c r="AG367" s="60">
        <f>IF(N367=N366,0,IF(N367=N365,0,IF(N367=N364,0,IF(N367=N363,0,IF(N367=N362,0,IF(N367=N361,0,1))))))</f>
        <v>0</v>
      </c>
      <c r="AH367" s="60" t="s">
        <v>232</v>
      </c>
      <c r="AI367" s="60" t="str">
        <f t="shared" si="71"/>
        <v>??</v>
      </c>
      <c r="AJ367" s="60">
        <f>IF(O367=O366,0,IF(O367=O365,0,IF(O367=O364,0,IF(O367=O363,0,IF(O367=O362,0,IF(O367=O361,0,1))))))</f>
        <v>0</v>
      </c>
      <c r="AK367" s="518">
        <f t="shared" si="76"/>
        <v>0</v>
      </c>
    </row>
    <row r="368" spans="1:37" ht="14.1" customHeight="1" thickTop="1" thickBot="1">
      <c r="A368" s="2457"/>
      <c r="B368" s="2459"/>
      <c r="C368" s="2462"/>
      <c r="D368" s="2465"/>
      <c r="E368" s="2468"/>
      <c r="F368" s="2471"/>
      <c r="G368" s="2474"/>
      <c r="H368" s="2492"/>
      <c r="I368" s="2471"/>
      <c r="J368" s="2471"/>
      <c r="K368" s="277"/>
      <c r="L368" s="99"/>
      <c r="M368" s="1471"/>
      <c r="N368" s="1840"/>
      <c r="O368" s="90"/>
      <c r="P368" s="99"/>
      <c r="Q368" s="99"/>
      <c r="R368" s="12"/>
      <c r="S368" s="12"/>
      <c r="T368" s="12"/>
      <c r="U368" s="12"/>
      <c r="V368" s="12"/>
      <c r="W368" s="1622"/>
      <c r="X368" s="1622"/>
      <c r="Y368" s="12"/>
      <c r="Z368" s="99"/>
      <c r="AA368" s="2479"/>
      <c r="AB368" s="2479"/>
      <c r="AC368" s="2494"/>
      <c r="AD368" s="2486"/>
      <c r="AE368" s="2488"/>
      <c r="AF368" s="2490"/>
      <c r="AG368" s="60">
        <f>IF(N368=N367,0,IF(N368=N366,0,IF(N368=N365,0,IF(N368=N364,0,IF(N368=N363,0,IF(N368=N362,0,IF(N368=N361,0,1)))))))</f>
        <v>0</v>
      </c>
      <c r="AH368" s="60" t="s">
        <v>232</v>
      </c>
      <c r="AI368" s="60" t="str">
        <f t="shared" si="71"/>
        <v>??</v>
      </c>
      <c r="AJ368" s="60">
        <f>IF(O368=O367,0,IF(O368=O366,0,IF(O368=O365,0,IF(O368=O364,0,IF(O368=O363,0,IF(O368=O362,0,IF(O368=O361,0,1)))))))</f>
        <v>0</v>
      </c>
      <c r="AK368" s="518">
        <f t="shared" si="76"/>
        <v>0</v>
      </c>
    </row>
    <row r="369" spans="1:37" ht="14.1" customHeight="1" thickTop="1" thickBot="1">
      <c r="A369" s="2457"/>
      <c r="B369" s="2459"/>
      <c r="C369" s="2462"/>
      <c r="D369" s="2465"/>
      <c r="E369" s="2468"/>
      <c r="F369" s="2471"/>
      <c r="G369" s="2474"/>
      <c r="H369" s="2492"/>
      <c r="I369" s="2471"/>
      <c r="J369" s="2471"/>
      <c r="K369" s="277"/>
      <c r="L369" s="99"/>
      <c r="M369" s="1471"/>
      <c r="N369" s="1840"/>
      <c r="O369" s="90"/>
      <c r="P369" s="99"/>
      <c r="Q369" s="99"/>
      <c r="R369" s="12"/>
      <c r="S369" s="12"/>
      <c r="T369" s="12"/>
      <c r="U369" s="12"/>
      <c r="V369" s="12"/>
      <c r="W369" s="1622"/>
      <c r="X369" s="1622"/>
      <c r="Y369" s="12"/>
      <c r="Z369" s="99"/>
      <c r="AA369" s="2479"/>
      <c r="AB369" s="2479"/>
      <c r="AC369" s="2494"/>
      <c r="AD369" s="2486"/>
      <c r="AE369" s="2488"/>
      <c r="AF369" s="2490"/>
      <c r="AG369" s="60">
        <f>IF(N369=N368,0,IF(N369=N367,0,IF(N369=N366,0,IF(N369=N365,0,IF(N369=N364,0,IF(N369=N363,0,IF(N369=N362,0,IF(N369=N361,0,1))))))))</f>
        <v>0</v>
      </c>
      <c r="AH369" s="60" t="s">
        <v>232</v>
      </c>
      <c r="AI369" s="60" t="str">
        <f t="shared" si="71"/>
        <v>??</v>
      </c>
      <c r="AJ369" s="60">
        <f>IF(O369=O368,0,IF(O369=O367,0,IF(O369=O366,0,IF(O369=O365,0,IF(O369=O364,0,IF(O369=O363,0,IF(O369=O362,0,IF(O369=O361,0,1))))))))</f>
        <v>0</v>
      </c>
      <c r="AK369" s="518">
        <f t="shared" si="76"/>
        <v>0</v>
      </c>
    </row>
    <row r="370" spans="1:37" ht="14.1" customHeight="1" thickTop="1" thickBot="1">
      <c r="A370" s="2457"/>
      <c r="B370" s="2460"/>
      <c r="C370" s="2463"/>
      <c r="D370" s="2466"/>
      <c r="E370" s="2469"/>
      <c r="F370" s="2472"/>
      <c r="G370" s="2475"/>
      <c r="H370" s="2493"/>
      <c r="I370" s="2472"/>
      <c r="J370" s="2472"/>
      <c r="K370" s="274"/>
      <c r="L370" s="97"/>
      <c r="M370" s="97"/>
      <c r="N370" s="1840"/>
      <c r="O370" s="94"/>
      <c r="P370" s="97"/>
      <c r="Q370" s="97"/>
      <c r="R370" s="13"/>
      <c r="S370" s="13"/>
      <c r="T370" s="13"/>
      <c r="U370" s="13"/>
      <c r="V370" s="13"/>
      <c r="W370" s="13"/>
      <c r="X370" s="13"/>
      <c r="Y370" s="13"/>
      <c r="Z370" s="97"/>
      <c r="AA370" s="2480"/>
      <c r="AB370" s="2480"/>
      <c r="AC370" s="2495"/>
      <c r="AD370" s="2486"/>
      <c r="AE370" s="2489"/>
      <c r="AF370" s="2490"/>
      <c r="AG370" s="60">
        <f>IF(N370=N369,0,IF(N370=N368,0,IF(N370=N367,0,IF(N370=N366,0,IF(N370=N365,0,IF(N370=N364,0,IF(N370=N363,0,IF(N370=N362,0,IF(N370=N361,0,1)))))))))</f>
        <v>0</v>
      </c>
      <c r="AH370" s="60" t="s">
        <v>232</v>
      </c>
      <c r="AI370" s="60" t="str">
        <f t="shared" si="71"/>
        <v>??</v>
      </c>
      <c r="AJ370" s="60">
        <f>IF(O370=O369,0,IF(O370=O368,0,IF(O370=O367,0,IF(O370=O366,0,IF(O370=O365,0,IF(O370=O364,0,IF(O370=O363,0,IF(O370=O362,0,IF(O370=O361,0,1)))))))))</f>
        <v>0</v>
      </c>
      <c r="AK370" s="518">
        <f t="shared" si="76"/>
        <v>0</v>
      </c>
    </row>
    <row r="371" spans="1:37" ht="14.1" customHeight="1" thickTop="1" thickBot="1">
      <c r="A371" s="2457"/>
      <c r="B371" s="2458"/>
      <c r="C371" s="2461"/>
      <c r="D371" s="2464"/>
      <c r="E371" s="2467"/>
      <c r="F371" s="2470"/>
      <c r="G371" s="2473"/>
      <c r="H371" s="2476" t="s">
        <v>852</v>
      </c>
      <c r="I371" s="2470"/>
      <c r="J371" s="2470"/>
      <c r="K371" s="275"/>
      <c r="L371" s="98"/>
      <c r="M371" s="98"/>
      <c r="N371" s="1841"/>
      <c r="O371" s="80"/>
      <c r="P371" s="98"/>
      <c r="Q371" s="98"/>
      <c r="R371" s="14"/>
      <c r="S371" s="14"/>
      <c r="T371" s="14"/>
      <c r="U371" s="14"/>
      <c r="V371" s="14"/>
      <c r="W371" s="14"/>
      <c r="X371" s="14"/>
      <c r="Y371" s="14"/>
      <c r="Z371" s="98"/>
      <c r="AA371" s="2478">
        <f>SUM(R371:Z380)</f>
        <v>0</v>
      </c>
      <c r="AB371" s="2478">
        <f>IF(AA371&gt;0,18,0)</f>
        <v>0</v>
      </c>
      <c r="AC371" s="2484">
        <f t="shared" ref="AC371" si="78">IF((AA371-AB371)&gt;=0,AA371-AB371,0)</f>
        <v>0</v>
      </c>
      <c r="AD371" s="2486">
        <f>IF(AA371&lt;AB371,AA371,AB371)/IF(AB371=0,1,AB371)</f>
        <v>0</v>
      </c>
      <c r="AE371" s="2487" t="str">
        <f>IF(AD371=1,"pe",IF(AD371&gt;0,"ne",""))</f>
        <v/>
      </c>
      <c r="AF371" s="2490"/>
      <c r="AG371" s="60">
        <v>1</v>
      </c>
      <c r="AH371" s="60" t="s">
        <v>232</v>
      </c>
      <c r="AI371" s="60" t="str">
        <f t="shared" si="71"/>
        <v>??</v>
      </c>
      <c r="AJ371" s="60">
        <v>1</v>
      </c>
      <c r="AK371" s="518">
        <f>C371</f>
        <v>0</v>
      </c>
    </row>
    <row r="372" spans="1:37" ht="14.1" customHeight="1" thickTop="1" thickBot="1">
      <c r="A372" s="2457"/>
      <c r="B372" s="2459"/>
      <c r="C372" s="2462"/>
      <c r="D372" s="2465"/>
      <c r="E372" s="2468"/>
      <c r="F372" s="2471"/>
      <c r="G372" s="2474"/>
      <c r="H372" s="2477"/>
      <c r="I372" s="2471"/>
      <c r="J372" s="2471"/>
      <c r="K372" s="273"/>
      <c r="L372" s="99"/>
      <c r="M372" s="1471"/>
      <c r="N372" s="1840"/>
      <c r="O372" s="90"/>
      <c r="P372" s="99"/>
      <c r="Q372" s="99"/>
      <c r="R372" s="12"/>
      <c r="S372" s="12"/>
      <c r="T372" s="12"/>
      <c r="U372" s="12"/>
      <c r="V372" s="12"/>
      <c r="W372" s="1622"/>
      <c r="X372" s="1622"/>
      <c r="Y372" s="12"/>
      <c r="Z372" s="99"/>
      <c r="AA372" s="2479"/>
      <c r="AB372" s="2479"/>
      <c r="AC372" s="2485"/>
      <c r="AD372" s="2486"/>
      <c r="AE372" s="2488"/>
      <c r="AF372" s="2490"/>
      <c r="AG372" s="60">
        <f>IF(N372=N371,0,1)</f>
        <v>0</v>
      </c>
      <c r="AH372" s="60" t="s">
        <v>232</v>
      </c>
      <c r="AI372" s="60" t="str">
        <f t="shared" si="71"/>
        <v>??</v>
      </c>
      <c r="AJ372" s="60">
        <f>IF(O372=O371,0,1)</f>
        <v>0</v>
      </c>
      <c r="AK372" s="518">
        <f t="shared" ref="AK372:AK400" si="79">AK371</f>
        <v>0</v>
      </c>
    </row>
    <row r="373" spans="1:37" ht="14.1" customHeight="1" thickTop="1" thickBot="1">
      <c r="A373" s="2457"/>
      <c r="B373" s="2459"/>
      <c r="C373" s="2462"/>
      <c r="D373" s="2465"/>
      <c r="E373" s="2468"/>
      <c r="F373" s="2471"/>
      <c r="G373" s="2474"/>
      <c r="H373" s="2491"/>
      <c r="I373" s="2471"/>
      <c r="J373" s="2471"/>
      <c r="K373" s="273"/>
      <c r="L373" s="99"/>
      <c r="M373" s="1471"/>
      <c r="N373" s="1840"/>
      <c r="O373" s="90"/>
      <c r="P373" s="99"/>
      <c r="Q373" s="99"/>
      <c r="R373" s="12"/>
      <c r="S373" s="12"/>
      <c r="T373" s="12"/>
      <c r="U373" s="12"/>
      <c r="V373" s="12"/>
      <c r="W373" s="1622"/>
      <c r="X373" s="1622"/>
      <c r="Y373" s="12"/>
      <c r="Z373" s="99"/>
      <c r="AA373" s="2479"/>
      <c r="AB373" s="2479"/>
      <c r="AC373" s="2485"/>
      <c r="AD373" s="2486"/>
      <c r="AE373" s="2488"/>
      <c r="AF373" s="2490"/>
      <c r="AG373" s="60">
        <f>IF(N373=N372,0,IF(N373=N371,0,1))</f>
        <v>0</v>
      </c>
      <c r="AH373" s="60" t="s">
        <v>232</v>
      </c>
      <c r="AI373" s="60" t="str">
        <f t="shared" si="71"/>
        <v>??</v>
      </c>
      <c r="AJ373" s="60">
        <f>IF(O373=O372,0,IF(O373=O371,0,1))</f>
        <v>0</v>
      </c>
      <c r="AK373" s="518">
        <f t="shared" si="79"/>
        <v>0</v>
      </c>
    </row>
    <row r="374" spans="1:37" ht="14.1" customHeight="1" thickTop="1" thickBot="1">
      <c r="A374" s="2457"/>
      <c r="B374" s="2459"/>
      <c r="C374" s="2462"/>
      <c r="D374" s="2465"/>
      <c r="E374" s="2468"/>
      <c r="F374" s="2471"/>
      <c r="G374" s="2474"/>
      <c r="H374" s="2492"/>
      <c r="I374" s="2471"/>
      <c r="J374" s="2471"/>
      <c r="K374" s="273"/>
      <c r="L374" s="99"/>
      <c r="M374" s="1471"/>
      <c r="N374" s="1840"/>
      <c r="O374" s="90"/>
      <c r="P374" s="99"/>
      <c r="Q374" s="99"/>
      <c r="R374" s="12"/>
      <c r="S374" s="12"/>
      <c r="T374" s="12"/>
      <c r="U374" s="12"/>
      <c r="V374" s="12"/>
      <c r="W374" s="1622"/>
      <c r="X374" s="1622"/>
      <c r="Y374" s="12"/>
      <c r="Z374" s="99"/>
      <c r="AA374" s="2479"/>
      <c r="AB374" s="2479"/>
      <c r="AC374" s="2485"/>
      <c r="AD374" s="2486"/>
      <c r="AE374" s="2488"/>
      <c r="AF374" s="2490"/>
      <c r="AG374" s="60">
        <f>IF(N374=N373,0,IF(N374=N372,0,IF(N374=N371,0,1)))</f>
        <v>0</v>
      </c>
      <c r="AH374" s="60" t="s">
        <v>232</v>
      </c>
      <c r="AI374" s="60" t="str">
        <f t="shared" si="71"/>
        <v>??</v>
      </c>
      <c r="AJ374" s="60">
        <f>IF(O374=O373,0,IF(O374=O372,0,IF(O374=O371,0,1)))</f>
        <v>0</v>
      </c>
      <c r="AK374" s="518">
        <f t="shared" si="79"/>
        <v>0</v>
      </c>
    </row>
    <row r="375" spans="1:37" ht="14.1" customHeight="1" thickTop="1" thickBot="1">
      <c r="A375" s="2457"/>
      <c r="B375" s="2459"/>
      <c r="C375" s="2462"/>
      <c r="D375" s="2465"/>
      <c r="E375" s="2468"/>
      <c r="F375" s="2471"/>
      <c r="G375" s="2474"/>
      <c r="H375" s="2492"/>
      <c r="I375" s="2471"/>
      <c r="J375" s="2471"/>
      <c r="K375" s="277"/>
      <c r="L375" s="99"/>
      <c r="M375" s="1471"/>
      <c r="N375" s="1840"/>
      <c r="O375" s="90"/>
      <c r="P375" s="99"/>
      <c r="Q375" s="99"/>
      <c r="R375" s="12"/>
      <c r="S375" s="12"/>
      <c r="T375" s="12"/>
      <c r="U375" s="12"/>
      <c r="V375" s="12"/>
      <c r="W375" s="1622"/>
      <c r="X375" s="1622"/>
      <c r="Y375" s="12"/>
      <c r="Z375" s="99"/>
      <c r="AA375" s="2479"/>
      <c r="AB375" s="2479"/>
      <c r="AC375" s="2485"/>
      <c r="AD375" s="2486"/>
      <c r="AE375" s="2488"/>
      <c r="AF375" s="2490"/>
      <c r="AG375" s="60">
        <f>IF(N375=N374,0,IF(N375=N373,0,IF(N375=N372,0,IF(N375=N371,0,1))))</f>
        <v>0</v>
      </c>
      <c r="AH375" s="60" t="s">
        <v>232</v>
      </c>
      <c r="AI375" s="60" t="str">
        <f t="shared" si="71"/>
        <v>??</v>
      </c>
      <c r="AJ375" s="60">
        <f>IF(O375=O374,0,IF(O375=O373,0,IF(O375=O372,0,IF(O375=O371,0,1))))</f>
        <v>0</v>
      </c>
      <c r="AK375" s="518">
        <f t="shared" si="79"/>
        <v>0</v>
      </c>
    </row>
    <row r="376" spans="1:37" ht="14.1" customHeight="1" thickTop="1" thickBot="1">
      <c r="A376" s="2457"/>
      <c r="B376" s="2459"/>
      <c r="C376" s="2462"/>
      <c r="D376" s="2465"/>
      <c r="E376" s="2468"/>
      <c r="F376" s="2471"/>
      <c r="G376" s="2474"/>
      <c r="H376" s="2492"/>
      <c r="I376" s="2471"/>
      <c r="J376" s="2471"/>
      <c r="K376" s="277"/>
      <c r="L376" s="99"/>
      <c r="M376" s="1471"/>
      <c r="N376" s="1840"/>
      <c r="O376" s="90"/>
      <c r="P376" s="99"/>
      <c r="Q376" s="99"/>
      <c r="R376" s="12"/>
      <c r="S376" s="12"/>
      <c r="T376" s="12"/>
      <c r="U376" s="12"/>
      <c r="V376" s="12"/>
      <c r="W376" s="1622"/>
      <c r="X376" s="1622"/>
      <c r="Y376" s="12"/>
      <c r="Z376" s="99"/>
      <c r="AA376" s="2479"/>
      <c r="AB376" s="2479"/>
      <c r="AC376" s="2485"/>
      <c r="AD376" s="2486"/>
      <c r="AE376" s="2488"/>
      <c r="AF376" s="2490"/>
      <c r="AG376" s="60">
        <f>IF(N376=N375,0,IF(N376=N374,0,IF(N376=N373,0,IF(N376=N372,0,IF(N376=N371,0,1)))))</f>
        <v>0</v>
      </c>
      <c r="AH376" s="60" t="s">
        <v>232</v>
      </c>
      <c r="AI376" s="60" t="str">
        <f t="shared" si="71"/>
        <v>??</v>
      </c>
      <c r="AJ376" s="60">
        <f>IF(O376=O375,0,IF(O376=O374,0,IF(O376=O373,0,IF(O376=O372,0,IF(O376=O371,0,1)))))</f>
        <v>0</v>
      </c>
      <c r="AK376" s="518">
        <f t="shared" si="79"/>
        <v>0</v>
      </c>
    </row>
    <row r="377" spans="1:37" ht="14.1" customHeight="1" thickTop="1" thickBot="1">
      <c r="A377" s="2457"/>
      <c r="B377" s="2459"/>
      <c r="C377" s="2462"/>
      <c r="D377" s="2465"/>
      <c r="E377" s="2468"/>
      <c r="F377" s="2471"/>
      <c r="G377" s="2474"/>
      <c r="H377" s="2492"/>
      <c r="I377" s="2471"/>
      <c r="J377" s="2471"/>
      <c r="K377" s="277"/>
      <c r="L377" s="99"/>
      <c r="M377" s="1471"/>
      <c r="N377" s="1840"/>
      <c r="O377" s="90"/>
      <c r="P377" s="99"/>
      <c r="Q377" s="99"/>
      <c r="R377" s="12"/>
      <c r="S377" s="12"/>
      <c r="T377" s="12"/>
      <c r="U377" s="12"/>
      <c r="V377" s="12"/>
      <c r="W377" s="1622"/>
      <c r="X377" s="1622"/>
      <c r="Y377" s="12"/>
      <c r="Z377" s="99"/>
      <c r="AA377" s="2479"/>
      <c r="AB377" s="2479"/>
      <c r="AC377" s="2494" t="str">
        <f t="shared" ref="AC377" si="80">IF(AC371&gt;9,"błąd","")</f>
        <v/>
      </c>
      <c r="AD377" s="2486"/>
      <c r="AE377" s="2488"/>
      <c r="AF377" s="2490"/>
      <c r="AG377" s="60">
        <f>IF(N377=N376,0,IF(N377=N375,0,IF(N377=N374,0,IF(N377=N373,0,IF(N377=N372,0,IF(N377=N371,0,1))))))</f>
        <v>0</v>
      </c>
      <c r="AH377" s="60" t="s">
        <v>232</v>
      </c>
      <c r="AI377" s="60" t="str">
        <f t="shared" si="71"/>
        <v>??</v>
      </c>
      <c r="AJ377" s="60">
        <f>IF(O377=O376,0,IF(O377=O375,0,IF(O377=O374,0,IF(O377=O373,0,IF(O377=O372,0,IF(O377=O371,0,1))))))</f>
        <v>0</v>
      </c>
      <c r="AK377" s="518">
        <f t="shared" si="79"/>
        <v>0</v>
      </c>
    </row>
    <row r="378" spans="1:37" ht="14.1" customHeight="1" thickTop="1" thickBot="1">
      <c r="A378" s="2457"/>
      <c r="B378" s="2459"/>
      <c r="C378" s="2462"/>
      <c r="D378" s="2465"/>
      <c r="E378" s="2468"/>
      <c r="F378" s="2471"/>
      <c r="G378" s="2474"/>
      <c r="H378" s="2492"/>
      <c r="I378" s="2471"/>
      <c r="J378" s="2471"/>
      <c r="K378" s="277"/>
      <c r="L378" s="99"/>
      <c r="M378" s="1471"/>
      <c r="N378" s="1840"/>
      <c r="O378" s="90"/>
      <c r="P378" s="99"/>
      <c r="Q378" s="99"/>
      <c r="R378" s="12"/>
      <c r="S378" s="12"/>
      <c r="T378" s="12"/>
      <c r="U378" s="12"/>
      <c r="V378" s="12"/>
      <c r="W378" s="1622"/>
      <c r="X378" s="1622"/>
      <c r="Y378" s="12"/>
      <c r="Z378" s="99"/>
      <c r="AA378" s="2479"/>
      <c r="AB378" s="2479"/>
      <c r="AC378" s="2494"/>
      <c r="AD378" s="2486"/>
      <c r="AE378" s="2488"/>
      <c r="AF378" s="2490"/>
      <c r="AG378" s="60">
        <f>IF(N378=N377,0,IF(N378=N376,0,IF(N378=N375,0,IF(N378=N374,0,IF(N378=N373,0,IF(N378=N372,0,IF(N378=N371,0,1)))))))</f>
        <v>0</v>
      </c>
      <c r="AH378" s="60" t="s">
        <v>232</v>
      </c>
      <c r="AI378" s="60" t="str">
        <f t="shared" si="71"/>
        <v>??</v>
      </c>
      <c r="AJ378" s="60">
        <f>IF(O378=O377,0,IF(O378=O376,0,IF(O378=O375,0,IF(O378=O374,0,IF(O378=O373,0,IF(O378=O372,0,IF(O378=O371,0,1)))))))</f>
        <v>0</v>
      </c>
      <c r="AK378" s="518">
        <f t="shared" si="79"/>
        <v>0</v>
      </c>
    </row>
    <row r="379" spans="1:37" ht="14.1" customHeight="1" thickTop="1" thickBot="1">
      <c r="A379" s="2457"/>
      <c r="B379" s="2459"/>
      <c r="C379" s="2462"/>
      <c r="D379" s="2465"/>
      <c r="E379" s="2468"/>
      <c r="F379" s="2471"/>
      <c r="G379" s="2474"/>
      <c r="H379" s="2492"/>
      <c r="I379" s="2471"/>
      <c r="J379" s="2471"/>
      <c r="K379" s="277"/>
      <c r="L379" s="99"/>
      <c r="M379" s="1471"/>
      <c r="N379" s="1840"/>
      <c r="O379" s="90"/>
      <c r="P379" s="99"/>
      <c r="Q379" s="99"/>
      <c r="R379" s="12"/>
      <c r="S379" s="12"/>
      <c r="T379" s="12"/>
      <c r="U379" s="12"/>
      <c r="V379" s="12"/>
      <c r="W379" s="1622"/>
      <c r="X379" s="1622"/>
      <c r="Y379" s="12"/>
      <c r="Z379" s="99"/>
      <c r="AA379" s="2479"/>
      <c r="AB379" s="2479"/>
      <c r="AC379" s="2494"/>
      <c r="AD379" s="2486"/>
      <c r="AE379" s="2488"/>
      <c r="AF379" s="2490"/>
      <c r="AG379" s="60">
        <f>IF(N379=N378,0,IF(N379=N377,0,IF(N379=N376,0,IF(N379=N375,0,IF(N379=N374,0,IF(N379=N373,0,IF(N379=N372,0,IF(N379=N371,0,1))))))))</f>
        <v>0</v>
      </c>
      <c r="AH379" s="60" t="s">
        <v>232</v>
      </c>
      <c r="AI379" s="60" t="str">
        <f t="shared" si="71"/>
        <v>??</v>
      </c>
      <c r="AJ379" s="60">
        <f>IF(O379=O378,0,IF(O379=O377,0,IF(O379=O376,0,IF(O379=O375,0,IF(O379=O374,0,IF(O379=O373,0,IF(O379=O372,0,IF(O379=O371,0,1))))))))</f>
        <v>0</v>
      </c>
      <c r="AK379" s="518">
        <f t="shared" si="79"/>
        <v>0</v>
      </c>
    </row>
    <row r="380" spans="1:37" ht="14.1" customHeight="1" thickTop="1" thickBot="1">
      <c r="A380" s="2457"/>
      <c r="B380" s="2460"/>
      <c r="C380" s="2463"/>
      <c r="D380" s="2466"/>
      <c r="E380" s="2469"/>
      <c r="F380" s="2472"/>
      <c r="G380" s="2475"/>
      <c r="H380" s="2493"/>
      <c r="I380" s="2472"/>
      <c r="J380" s="2472"/>
      <c r="K380" s="274"/>
      <c r="L380" s="97"/>
      <c r="M380" s="97"/>
      <c r="N380" s="1840"/>
      <c r="O380" s="94"/>
      <c r="P380" s="97"/>
      <c r="Q380" s="97"/>
      <c r="R380" s="13"/>
      <c r="S380" s="13"/>
      <c r="T380" s="13"/>
      <c r="U380" s="13"/>
      <c r="V380" s="13"/>
      <c r="W380" s="13"/>
      <c r="X380" s="13"/>
      <c r="Y380" s="13"/>
      <c r="Z380" s="97"/>
      <c r="AA380" s="2480"/>
      <c r="AB380" s="2480"/>
      <c r="AC380" s="2495"/>
      <c r="AD380" s="2486"/>
      <c r="AE380" s="2489"/>
      <c r="AF380" s="2490"/>
      <c r="AG380" s="60">
        <f>IF(N380=N379,0,IF(N380=N378,0,IF(N380=N377,0,IF(N380=N376,0,IF(N380=N375,0,IF(N380=N374,0,IF(N380=N373,0,IF(N380=N372,0,IF(N380=N371,0,1)))))))))</f>
        <v>0</v>
      </c>
      <c r="AH380" s="60" t="s">
        <v>232</v>
      </c>
      <c r="AI380" s="60" t="str">
        <f t="shared" si="71"/>
        <v>??</v>
      </c>
      <c r="AJ380" s="60">
        <f>IF(O380=O379,0,IF(O380=O378,0,IF(O380=O377,0,IF(O380=O376,0,IF(O380=O375,0,IF(O380=O374,0,IF(O380=O373,0,IF(O380=O372,0,IF(O380=O371,0,1)))))))))</f>
        <v>0</v>
      </c>
      <c r="AK380" s="518">
        <f t="shared" si="79"/>
        <v>0</v>
      </c>
    </row>
    <row r="381" spans="1:37" ht="14.1" customHeight="1" thickTop="1" thickBot="1">
      <c r="A381" s="2457"/>
      <c r="B381" s="2458"/>
      <c r="C381" s="2461"/>
      <c r="D381" s="2464"/>
      <c r="E381" s="2467"/>
      <c r="F381" s="2470"/>
      <c r="G381" s="2473"/>
      <c r="H381" s="2476" t="s">
        <v>852</v>
      </c>
      <c r="I381" s="2470"/>
      <c r="J381" s="2470"/>
      <c r="K381" s="275"/>
      <c r="L381" s="98"/>
      <c r="M381" s="98"/>
      <c r="N381" s="1841"/>
      <c r="O381" s="80"/>
      <c r="P381" s="98"/>
      <c r="Q381" s="98"/>
      <c r="R381" s="14"/>
      <c r="S381" s="14"/>
      <c r="T381" s="14"/>
      <c r="U381" s="14"/>
      <c r="V381" s="14"/>
      <c r="W381" s="14"/>
      <c r="X381" s="14"/>
      <c r="Y381" s="14"/>
      <c r="Z381" s="98"/>
      <c r="AA381" s="2478">
        <f>SUM(R381:Z390)</f>
        <v>0</v>
      </c>
      <c r="AB381" s="2478">
        <f>IF(AA381&gt;0,18,0)</f>
        <v>0</v>
      </c>
      <c r="AC381" s="2484">
        <f t="shared" ref="AC381" si="81">IF((AA381-AB381)&gt;=0,AA381-AB381,0)</f>
        <v>0</v>
      </c>
      <c r="AD381" s="2486">
        <f>IF(AA381&lt;AB381,AA381,AB381)/IF(AB381=0,1,AB381)</f>
        <v>0</v>
      </c>
      <c r="AE381" s="2487" t="str">
        <f>IF(AD381=1,"pe",IF(AD381&gt;0,"ne",""))</f>
        <v/>
      </c>
      <c r="AF381" s="2490"/>
      <c r="AG381" s="60">
        <v>1</v>
      </c>
      <c r="AH381" s="60" t="s">
        <v>232</v>
      </c>
      <c r="AI381" s="60" t="str">
        <f t="shared" si="71"/>
        <v>??</v>
      </c>
      <c r="AJ381" s="60">
        <v>1</v>
      </c>
      <c r="AK381" s="518">
        <f>C381</f>
        <v>0</v>
      </c>
    </row>
    <row r="382" spans="1:37" ht="14.1" customHeight="1" thickTop="1" thickBot="1">
      <c r="A382" s="2457"/>
      <c r="B382" s="2459"/>
      <c r="C382" s="2462"/>
      <c r="D382" s="2465"/>
      <c r="E382" s="2468"/>
      <c r="F382" s="2471"/>
      <c r="G382" s="2474"/>
      <c r="H382" s="2477"/>
      <c r="I382" s="2471"/>
      <c r="J382" s="2471"/>
      <c r="K382" s="273"/>
      <c r="L382" s="99"/>
      <c r="M382" s="1471"/>
      <c r="N382" s="1840"/>
      <c r="O382" s="90"/>
      <c r="P382" s="99"/>
      <c r="Q382" s="99"/>
      <c r="R382" s="12"/>
      <c r="S382" s="12"/>
      <c r="T382" s="12"/>
      <c r="U382" s="12"/>
      <c r="V382" s="12"/>
      <c r="W382" s="1622"/>
      <c r="X382" s="1622"/>
      <c r="Y382" s="12"/>
      <c r="Z382" s="99"/>
      <c r="AA382" s="2479"/>
      <c r="AB382" s="2479"/>
      <c r="AC382" s="2485"/>
      <c r="AD382" s="2486"/>
      <c r="AE382" s="2488"/>
      <c r="AF382" s="2490"/>
      <c r="AG382" s="60">
        <f>IF(N382=N381,0,1)</f>
        <v>0</v>
      </c>
      <c r="AH382" s="60" t="s">
        <v>232</v>
      </c>
      <c r="AI382" s="60" t="str">
        <f t="shared" si="71"/>
        <v>??</v>
      </c>
      <c r="AJ382" s="60">
        <f>IF(O382=O381,0,1)</f>
        <v>0</v>
      </c>
      <c r="AK382" s="518">
        <f t="shared" si="79"/>
        <v>0</v>
      </c>
    </row>
    <row r="383" spans="1:37" ht="14.1" customHeight="1" thickTop="1" thickBot="1">
      <c r="A383" s="2457"/>
      <c r="B383" s="2459"/>
      <c r="C383" s="2462"/>
      <c r="D383" s="2465"/>
      <c r="E383" s="2468"/>
      <c r="F383" s="2471"/>
      <c r="G383" s="2474"/>
      <c r="H383" s="2491"/>
      <c r="I383" s="2471"/>
      <c r="J383" s="2471"/>
      <c r="K383" s="273"/>
      <c r="L383" s="99"/>
      <c r="M383" s="1471"/>
      <c r="N383" s="1840"/>
      <c r="O383" s="90"/>
      <c r="P383" s="99"/>
      <c r="Q383" s="99"/>
      <c r="R383" s="12"/>
      <c r="S383" s="12"/>
      <c r="T383" s="12"/>
      <c r="U383" s="12"/>
      <c r="V383" s="12"/>
      <c r="W383" s="1622"/>
      <c r="X383" s="1622"/>
      <c r="Y383" s="12"/>
      <c r="Z383" s="99"/>
      <c r="AA383" s="2479"/>
      <c r="AB383" s="2479"/>
      <c r="AC383" s="2485"/>
      <c r="AD383" s="2486"/>
      <c r="AE383" s="2488"/>
      <c r="AF383" s="2490"/>
      <c r="AG383" s="60">
        <f>IF(N383=N382,0,IF(N383=N381,0,1))</f>
        <v>0</v>
      </c>
      <c r="AH383" s="60" t="s">
        <v>232</v>
      </c>
      <c r="AI383" s="60" t="str">
        <f t="shared" si="71"/>
        <v>??</v>
      </c>
      <c r="AJ383" s="60">
        <f>IF(O383=O382,0,IF(O383=O381,0,1))</f>
        <v>0</v>
      </c>
      <c r="AK383" s="518">
        <f t="shared" si="79"/>
        <v>0</v>
      </c>
    </row>
    <row r="384" spans="1:37" ht="14.1" customHeight="1" thickTop="1" thickBot="1">
      <c r="A384" s="2457"/>
      <c r="B384" s="2459"/>
      <c r="C384" s="2462"/>
      <c r="D384" s="2465"/>
      <c r="E384" s="2468"/>
      <c r="F384" s="2471"/>
      <c r="G384" s="2474"/>
      <c r="H384" s="2492"/>
      <c r="I384" s="2471"/>
      <c r="J384" s="2471"/>
      <c r="K384" s="273"/>
      <c r="L384" s="99"/>
      <c r="M384" s="1471"/>
      <c r="N384" s="1840"/>
      <c r="O384" s="90"/>
      <c r="P384" s="99"/>
      <c r="Q384" s="99"/>
      <c r="R384" s="12"/>
      <c r="S384" s="12"/>
      <c r="T384" s="12"/>
      <c r="U384" s="12"/>
      <c r="V384" s="12"/>
      <c r="W384" s="1622"/>
      <c r="X384" s="1622"/>
      <c r="Y384" s="12"/>
      <c r="Z384" s="99"/>
      <c r="AA384" s="2479"/>
      <c r="AB384" s="2479"/>
      <c r="AC384" s="2485"/>
      <c r="AD384" s="2486"/>
      <c r="AE384" s="2488"/>
      <c r="AF384" s="2490"/>
      <c r="AG384" s="60">
        <f>IF(N384=N383,0,IF(N384=N382,0,IF(N384=N381,0,1)))</f>
        <v>0</v>
      </c>
      <c r="AH384" s="60" t="s">
        <v>232</v>
      </c>
      <c r="AI384" s="60" t="str">
        <f t="shared" si="71"/>
        <v>??</v>
      </c>
      <c r="AJ384" s="60">
        <f>IF(O384=O383,0,IF(O384=O382,0,IF(O384=O381,0,1)))</f>
        <v>0</v>
      </c>
      <c r="AK384" s="518">
        <f t="shared" si="79"/>
        <v>0</v>
      </c>
    </row>
    <row r="385" spans="1:37" ht="14.1" customHeight="1" thickTop="1" thickBot="1">
      <c r="A385" s="2457"/>
      <c r="B385" s="2459"/>
      <c r="C385" s="2462"/>
      <c r="D385" s="2465"/>
      <c r="E385" s="2468"/>
      <c r="F385" s="2471"/>
      <c r="G385" s="2474"/>
      <c r="H385" s="2492"/>
      <c r="I385" s="2471"/>
      <c r="J385" s="2471"/>
      <c r="K385" s="277"/>
      <c r="L385" s="99"/>
      <c r="M385" s="1471"/>
      <c r="N385" s="1840"/>
      <c r="O385" s="90"/>
      <c r="P385" s="99"/>
      <c r="Q385" s="99"/>
      <c r="R385" s="12"/>
      <c r="S385" s="12"/>
      <c r="T385" s="12"/>
      <c r="U385" s="12"/>
      <c r="V385" s="12"/>
      <c r="W385" s="1622"/>
      <c r="X385" s="1622"/>
      <c r="Y385" s="12"/>
      <c r="Z385" s="99"/>
      <c r="AA385" s="2479"/>
      <c r="AB385" s="2479"/>
      <c r="AC385" s="2485"/>
      <c r="AD385" s="2486"/>
      <c r="AE385" s="2488"/>
      <c r="AF385" s="2490"/>
      <c r="AG385" s="60">
        <f>IF(N385=N384,0,IF(N385=N383,0,IF(N385=N382,0,IF(N385=N381,0,1))))</f>
        <v>0</v>
      </c>
      <c r="AH385" s="60" t="s">
        <v>232</v>
      </c>
      <c r="AI385" s="60" t="str">
        <f t="shared" si="71"/>
        <v>??</v>
      </c>
      <c r="AJ385" s="60">
        <f>IF(O385=O384,0,IF(O385=O383,0,IF(O385=O382,0,IF(O385=O381,0,1))))</f>
        <v>0</v>
      </c>
      <c r="AK385" s="518">
        <f t="shared" si="79"/>
        <v>0</v>
      </c>
    </row>
    <row r="386" spans="1:37" ht="14.1" customHeight="1" thickTop="1" thickBot="1">
      <c r="A386" s="2457"/>
      <c r="B386" s="2459"/>
      <c r="C386" s="2462"/>
      <c r="D386" s="2465"/>
      <c r="E386" s="2468"/>
      <c r="F386" s="2471"/>
      <c r="G386" s="2474"/>
      <c r="H386" s="2492"/>
      <c r="I386" s="2471"/>
      <c r="J386" s="2471"/>
      <c r="K386" s="277"/>
      <c r="L386" s="99"/>
      <c r="M386" s="1471"/>
      <c r="N386" s="1840"/>
      <c r="O386" s="90"/>
      <c r="P386" s="99"/>
      <c r="Q386" s="99"/>
      <c r="R386" s="12"/>
      <c r="S386" s="12"/>
      <c r="T386" s="12"/>
      <c r="U386" s="12"/>
      <c r="V386" s="12"/>
      <c r="W386" s="1622"/>
      <c r="X386" s="1622"/>
      <c r="Y386" s="12"/>
      <c r="Z386" s="99"/>
      <c r="AA386" s="2479"/>
      <c r="AB386" s="2479"/>
      <c r="AC386" s="2485"/>
      <c r="AD386" s="2486"/>
      <c r="AE386" s="2488"/>
      <c r="AF386" s="2490"/>
      <c r="AG386" s="60">
        <f>IF(N386=N385,0,IF(N386=N384,0,IF(N386=N383,0,IF(N386=N382,0,IF(N386=N381,0,1)))))</f>
        <v>0</v>
      </c>
      <c r="AH386" s="60" t="s">
        <v>232</v>
      </c>
      <c r="AI386" s="60" t="str">
        <f t="shared" si="71"/>
        <v>??</v>
      </c>
      <c r="AJ386" s="60">
        <f>IF(O386=O385,0,IF(O386=O384,0,IF(O386=O383,0,IF(O386=O382,0,IF(O386=O381,0,1)))))</f>
        <v>0</v>
      </c>
      <c r="AK386" s="518">
        <f t="shared" si="79"/>
        <v>0</v>
      </c>
    </row>
    <row r="387" spans="1:37" ht="14.1" customHeight="1" thickTop="1" thickBot="1">
      <c r="A387" s="2457"/>
      <c r="B387" s="2459"/>
      <c r="C387" s="2462"/>
      <c r="D387" s="2465"/>
      <c r="E387" s="2468"/>
      <c r="F387" s="2471"/>
      <c r="G387" s="2474"/>
      <c r="H387" s="2492"/>
      <c r="I387" s="2471"/>
      <c r="J387" s="2471"/>
      <c r="K387" s="277"/>
      <c r="L387" s="99"/>
      <c r="M387" s="1471"/>
      <c r="N387" s="1840"/>
      <c r="O387" s="90"/>
      <c r="P387" s="99"/>
      <c r="Q387" s="99"/>
      <c r="R387" s="12"/>
      <c r="S387" s="12"/>
      <c r="T387" s="12"/>
      <c r="U387" s="12"/>
      <c r="V387" s="12"/>
      <c r="W387" s="1622"/>
      <c r="X387" s="1622"/>
      <c r="Y387" s="12"/>
      <c r="Z387" s="99"/>
      <c r="AA387" s="2479"/>
      <c r="AB387" s="2479"/>
      <c r="AC387" s="2494" t="str">
        <f t="shared" ref="AC387" si="82">IF(AC381&gt;9,"błąd","")</f>
        <v/>
      </c>
      <c r="AD387" s="2486"/>
      <c r="AE387" s="2488"/>
      <c r="AF387" s="2490"/>
      <c r="AG387" s="60">
        <f>IF(N387=N386,0,IF(N387=N385,0,IF(N387=N384,0,IF(N387=N383,0,IF(N387=N382,0,IF(N387=N381,0,1))))))</f>
        <v>0</v>
      </c>
      <c r="AH387" s="60" t="s">
        <v>232</v>
      </c>
      <c r="AI387" s="60" t="str">
        <f t="shared" si="71"/>
        <v>??</v>
      </c>
      <c r="AJ387" s="60">
        <f>IF(O387=O386,0,IF(O387=O385,0,IF(O387=O384,0,IF(O387=O383,0,IF(O387=O382,0,IF(O387=O381,0,1))))))</f>
        <v>0</v>
      </c>
      <c r="AK387" s="518">
        <f t="shared" si="79"/>
        <v>0</v>
      </c>
    </row>
    <row r="388" spans="1:37" ht="14.1" customHeight="1" thickTop="1" thickBot="1">
      <c r="A388" s="2457"/>
      <c r="B388" s="2459"/>
      <c r="C388" s="2462"/>
      <c r="D388" s="2465"/>
      <c r="E388" s="2468"/>
      <c r="F388" s="2471"/>
      <c r="G388" s="2474"/>
      <c r="H388" s="2492"/>
      <c r="I388" s="2471"/>
      <c r="J388" s="2471"/>
      <c r="K388" s="277"/>
      <c r="L388" s="99"/>
      <c r="M388" s="1471"/>
      <c r="N388" s="1840"/>
      <c r="O388" s="90"/>
      <c r="P388" s="99"/>
      <c r="Q388" s="99"/>
      <c r="R388" s="12"/>
      <c r="S388" s="12"/>
      <c r="T388" s="12"/>
      <c r="U388" s="12"/>
      <c r="V388" s="12"/>
      <c r="W388" s="1622"/>
      <c r="X388" s="1622"/>
      <c r="Y388" s="12"/>
      <c r="Z388" s="99"/>
      <c r="AA388" s="2479"/>
      <c r="AB388" s="2479"/>
      <c r="AC388" s="2494"/>
      <c r="AD388" s="2486"/>
      <c r="AE388" s="2488"/>
      <c r="AF388" s="2490"/>
      <c r="AG388" s="60">
        <f>IF(N388=N387,0,IF(N388=N386,0,IF(N388=N385,0,IF(N388=N384,0,IF(N388=N383,0,IF(N388=N382,0,IF(N388=N381,0,1)))))))</f>
        <v>0</v>
      </c>
      <c r="AH388" s="60" t="s">
        <v>232</v>
      </c>
      <c r="AI388" s="60" t="str">
        <f t="shared" si="71"/>
        <v>??</v>
      </c>
      <c r="AJ388" s="60">
        <f>IF(O388=O387,0,IF(O388=O386,0,IF(O388=O385,0,IF(O388=O384,0,IF(O388=O383,0,IF(O388=O382,0,IF(O388=O381,0,1)))))))</f>
        <v>0</v>
      </c>
      <c r="AK388" s="518">
        <f t="shared" si="79"/>
        <v>0</v>
      </c>
    </row>
    <row r="389" spans="1:37" ht="14.1" customHeight="1" thickTop="1" thickBot="1">
      <c r="A389" s="2457"/>
      <c r="B389" s="2459"/>
      <c r="C389" s="2462"/>
      <c r="D389" s="2465"/>
      <c r="E389" s="2468"/>
      <c r="F389" s="2471"/>
      <c r="G389" s="2474"/>
      <c r="H389" s="2492"/>
      <c r="I389" s="2471"/>
      <c r="J389" s="2471"/>
      <c r="K389" s="277"/>
      <c r="L389" s="99"/>
      <c r="M389" s="1471"/>
      <c r="N389" s="1840"/>
      <c r="O389" s="90"/>
      <c r="P389" s="99"/>
      <c r="Q389" s="99"/>
      <c r="R389" s="12"/>
      <c r="S389" s="12"/>
      <c r="T389" s="12"/>
      <c r="U389" s="12"/>
      <c r="V389" s="12"/>
      <c r="W389" s="1622"/>
      <c r="X389" s="1622"/>
      <c r="Y389" s="12"/>
      <c r="Z389" s="99"/>
      <c r="AA389" s="2479"/>
      <c r="AB389" s="2479"/>
      <c r="AC389" s="2494"/>
      <c r="AD389" s="2486"/>
      <c r="AE389" s="2488"/>
      <c r="AF389" s="2490"/>
      <c r="AG389" s="60">
        <f>IF(N389=N388,0,IF(N389=N387,0,IF(N389=N386,0,IF(N389=N385,0,IF(N389=N384,0,IF(N389=N383,0,IF(N389=N382,0,IF(N389=N381,0,1))))))))</f>
        <v>0</v>
      </c>
      <c r="AH389" s="60" t="s">
        <v>232</v>
      </c>
      <c r="AI389" s="60" t="str">
        <f t="shared" si="71"/>
        <v>??</v>
      </c>
      <c r="AJ389" s="60">
        <f>IF(O389=O388,0,IF(O389=O387,0,IF(O389=O386,0,IF(O389=O385,0,IF(O389=O384,0,IF(O389=O383,0,IF(O389=O382,0,IF(O389=O381,0,1))))))))</f>
        <v>0</v>
      </c>
      <c r="AK389" s="518">
        <f t="shared" si="79"/>
        <v>0</v>
      </c>
    </row>
    <row r="390" spans="1:37" ht="14.1" customHeight="1" thickTop="1" thickBot="1">
      <c r="A390" s="2457"/>
      <c r="B390" s="2460"/>
      <c r="C390" s="2463"/>
      <c r="D390" s="2466"/>
      <c r="E390" s="2469"/>
      <c r="F390" s="2472"/>
      <c r="G390" s="2475"/>
      <c r="H390" s="2493"/>
      <c r="I390" s="2472"/>
      <c r="J390" s="2472"/>
      <c r="K390" s="274"/>
      <c r="L390" s="97"/>
      <c r="M390" s="97"/>
      <c r="N390" s="1840"/>
      <c r="O390" s="94"/>
      <c r="P390" s="97"/>
      <c r="Q390" s="97"/>
      <c r="R390" s="13"/>
      <c r="S390" s="13"/>
      <c r="T390" s="13"/>
      <c r="U390" s="13"/>
      <c r="V390" s="13"/>
      <c r="W390" s="13"/>
      <c r="X390" s="13"/>
      <c r="Y390" s="13"/>
      <c r="Z390" s="97"/>
      <c r="AA390" s="2480"/>
      <c r="AB390" s="2480"/>
      <c r="AC390" s="2495"/>
      <c r="AD390" s="2486"/>
      <c r="AE390" s="2489"/>
      <c r="AF390" s="2490"/>
      <c r="AG390" s="60">
        <f>IF(N390=N389,0,IF(N390=N388,0,IF(N390=N387,0,IF(N390=N386,0,IF(N390=N385,0,IF(N390=N384,0,IF(N390=N383,0,IF(N390=N382,0,IF(N390=N381,0,1)))))))))</f>
        <v>0</v>
      </c>
      <c r="AH390" s="60" t="s">
        <v>232</v>
      </c>
      <c r="AI390" s="60" t="str">
        <f t="shared" si="71"/>
        <v>??</v>
      </c>
      <c r="AJ390" s="60">
        <f>IF(O390=O389,0,IF(O390=O388,0,IF(O390=O387,0,IF(O390=O386,0,IF(O390=O385,0,IF(O390=O384,0,IF(O390=O383,0,IF(O390=O382,0,IF(O390=O381,0,1)))))))))</f>
        <v>0</v>
      </c>
      <c r="AK390" s="518">
        <f t="shared" si="79"/>
        <v>0</v>
      </c>
    </row>
    <row r="391" spans="1:37" ht="14.1" customHeight="1" thickTop="1" thickBot="1">
      <c r="A391" s="2457"/>
      <c r="B391" s="2458"/>
      <c r="C391" s="2461"/>
      <c r="D391" s="2464"/>
      <c r="E391" s="2467"/>
      <c r="F391" s="2470"/>
      <c r="G391" s="2473"/>
      <c r="H391" s="2476" t="s">
        <v>852</v>
      </c>
      <c r="I391" s="2470"/>
      <c r="J391" s="2470"/>
      <c r="K391" s="275"/>
      <c r="L391" s="98"/>
      <c r="M391" s="98"/>
      <c r="N391" s="1841"/>
      <c r="O391" s="80"/>
      <c r="P391" s="98"/>
      <c r="Q391" s="98"/>
      <c r="R391" s="14"/>
      <c r="S391" s="14"/>
      <c r="T391" s="14"/>
      <c r="U391" s="14"/>
      <c r="V391" s="14"/>
      <c r="W391" s="14"/>
      <c r="X391" s="14"/>
      <c r="Y391" s="14"/>
      <c r="Z391" s="98"/>
      <c r="AA391" s="2478">
        <f>SUM(R391:Z400)</f>
        <v>0</v>
      </c>
      <c r="AB391" s="2478">
        <f>IF(AA391&gt;0,18,0)</f>
        <v>0</v>
      </c>
      <c r="AC391" s="2484">
        <f t="shared" ref="AC391" si="83">IF((AA391-AB391)&gt;=0,AA391-AB391,0)</f>
        <v>0</v>
      </c>
      <c r="AD391" s="2486">
        <f>IF(AA391&lt;AB391,AA391,AB391)/IF(AB391=0,1,AB391)</f>
        <v>0</v>
      </c>
      <c r="AE391" s="2487" t="str">
        <f>IF(AD391=1,"pe",IF(AD391&gt;0,"ne",""))</f>
        <v/>
      </c>
      <c r="AF391" s="2490"/>
      <c r="AG391" s="60">
        <v>1</v>
      </c>
      <c r="AH391" s="60" t="s">
        <v>232</v>
      </c>
      <c r="AI391" s="60" t="str">
        <f t="shared" si="71"/>
        <v>??</v>
      </c>
      <c r="AJ391" s="60">
        <v>1</v>
      </c>
      <c r="AK391" s="518">
        <f>C391</f>
        <v>0</v>
      </c>
    </row>
    <row r="392" spans="1:37" ht="14.1" customHeight="1" thickTop="1" thickBot="1">
      <c r="A392" s="2457"/>
      <c r="B392" s="2459"/>
      <c r="C392" s="2462"/>
      <c r="D392" s="2465"/>
      <c r="E392" s="2468"/>
      <c r="F392" s="2471"/>
      <c r="G392" s="2474"/>
      <c r="H392" s="2477"/>
      <c r="I392" s="2471"/>
      <c r="J392" s="2471"/>
      <c r="K392" s="273"/>
      <c r="L392" s="99"/>
      <c r="M392" s="1471"/>
      <c r="N392" s="1840"/>
      <c r="O392" s="90"/>
      <c r="P392" s="99"/>
      <c r="Q392" s="99"/>
      <c r="R392" s="12"/>
      <c r="S392" s="12"/>
      <c r="T392" s="12"/>
      <c r="U392" s="12"/>
      <c r="V392" s="12"/>
      <c r="W392" s="1622"/>
      <c r="X392" s="1622"/>
      <c r="Y392" s="12"/>
      <c r="Z392" s="99"/>
      <c r="AA392" s="2479"/>
      <c r="AB392" s="2479"/>
      <c r="AC392" s="2485"/>
      <c r="AD392" s="2486"/>
      <c r="AE392" s="2488"/>
      <c r="AF392" s="2490"/>
      <c r="AG392" s="60">
        <f>IF(N392=N391,0,1)</f>
        <v>0</v>
      </c>
      <c r="AH392" s="60" t="s">
        <v>232</v>
      </c>
      <c r="AI392" s="60" t="str">
        <f t="shared" si="71"/>
        <v>??</v>
      </c>
      <c r="AJ392" s="60">
        <f>IF(O392=O391,0,1)</f>
        <v>0</v>
      </c>
      <c r="AK392" s="518">
        <f t="shared" si="79"/>
        <v>0</v>
      </c>
    </row>
    <row r="393" spans="1:37" ht="14.1" customHeight="1" thickTop="1" thickBot="1">
      <c r="A393" s="2457"/>
      <c r="B393" s="2459"/>
      <c r="C393" s="2462"/>
      <c r="D393" s="2465"/>
      <c r="E393" s="2468"/>
      <c r="F393" s="2471"/>
      <c r="G393" s="2474"/>
      <c r="H393" s="2491"/>
      <c r="I393" s="2471"/>
      <c r="J393" s="2471"/>
      <c r="K393" s="273"/>
      <c r="L393" s="99"/>
      <c r="M393" s="1471"/>
      <c r="N393" s="1840"/>
      <c r="O393" s="90"/>
      <c r="P393" s="99"/>
      <c r="Q393" s="99"/>
      <c r="R393" s="12"/>
      <c r="S393" s="12"/>
      <c r="T393" s="12"/>
      <c r="U393" s="12"/>
      <c r="V393" s="12"/>
      <c r="W393" s="1622"/>
      <c r="X393" s="1622"/>
      <c r="Y393" s="12"/>
      <c r="Z393" s="99"/>
      <c r="AA393" s="2479"/>
      <c r="AB393" s="2479"/>
      <c r="AC393" s="2485"/>
      <c r="AD393" s="2486"/>
      <c r="AE393" s="2488"/>
      <c r="AF393" s="2490"/>
      <c r="AG393" s="60">
        <f>IF(N393=N392,0,IF(N393=N391,0,1))</f>
        <v>0</v>
      </c>
      <c r="AH393" s="60" t="s">
        <v>232</v>
      </c>
      <c r="AI393" s="60" t="str">
        <f t="shared" si="71"/>
        <v>??</v>
      </c>
      <c r="AJ393" s="60">
        <f>IF(O393=O392,0,IF(O393=O391,0,1))</f>
        <v>0</v>
      </c>
      <c r="AK393" s="518">
        <f t="shared" si="79"/>
        <v>0</v>
      </c>
    </row>
    <row r="394" spans="1:37" ht="14.1" customHeight="1" thickTop="1" thickBot="1">
      <c r="A394" s="2457"/>
      <c r="B394" s="2459"/>
      <c r="C394" s="2462"/>
      <c r="D394" s="2465"/>
      <c r="E394" s="2468"/>
      <c r="F394" s="2471"/>
      <c r="G394" s="2474"/>
      <c r="H394" s="2492"/>
      <c r="I394" s="2471"/>
      <c r="J394" s="2471"/>
      <c r="K394" s="273"/>
      <c r="L394" s="99"/>
      <c r="M394" s="1471"/>
      <c r="N394" s="1840"/>
      <c r="O394" s="90"/>
      <c r="P394" s="99"/>
      <c r="Q394" s="99"/>
      <c r="R394" s="12"/>
      <c r="S394" s="12"/>
      <c r="T394" s="12"/>
      <c r="U394" s="12"/>
      <c r="V394" s="12"/>
      <c r="W394" s="1622"/>
      <c r="X394" s="1622"/>
      <c r="Y394" s="12"/>
      <c r="Z394" s="99"/>
      <c r="AA394" s="2479"/>
      <c r="AB394" s="2479"/>
      <c r="AC394" s="2485"/>
      <c r="AD394" s="2486"/>
      <c r="AE394" s="2488"/>
      <c r="AF394" s="2490"/>
      <c r="AG394" s="60">
        <f>IF(N394=N393,0,IF(N394=N392,0,IF(N394=N391,0,1)))</f>
        <v>0</v>
      </c>
      <c r="AH394" s="60" t="s">
        <v>232</v>
      </c>
      <c r="AI394" s="60" t="str">
        <f t="shared" si="71"/>
        <v>??</v>
      </c>
      <c r="AJ394" s="60">
        <f>IF(O394=O393,0,IF(O394=O392,0,IF(O394=O391,0,1)))</f>
        <v>0</v>
      </c>
      <c r="AK394" s="518">
        <f t="shared" si="79"/>
        <v>0</v>
      </c>
    </row>
    <row r="395" spans="1:37" ht="14.1" customHeight="1" thickTop="1" thickBot="1">
      <c r="A395" s="2457"/>
      <c r="B395" s="2459"/>
      <c r="C395" s="2462"/>
      <c r="D395" s="2465"/>
      <c r="E395" s="2468"/>
      <c r="F395" s="2471"/>
      <c r="G395" s="2474"/>
      <c r="H395" s="2492"/>
      <c r="I395" s="2471"/>
      <c r="J395" s="2471"/>
      <c r="K395" s="277"/>
      <c r="L395" s="99"/>
      <c r="M395" s="1471"/>
      <c r="N395" s="1840"/>
      <c r="O395" s="90"/>
      <c r="P395" s="99"/>
      <c r="Q395" s="99"/>
      <c r="R395" s="12"/>
      <c r="S395" s="12"/>
      <c r="T395" s="12"/>
      <c r="U395" s="12"/>
      <c r="V395" s="12"/>
      <c r="W395" s="1622"/>
      <c r="X395" s="1622"/>
      <c r="Y395" s="12"/>
      <c r="Z395" s="99"/>
      <c r="AA395" s="2479"/>
      <c r="AB395" s="2479"/>
      <c r="AC395" s="2485"/>
      <c r="AD395" s="2486"/>
      <c r="AE395" s="2488"/>
      <c r="AF395" s="2490"/>
      <c r="AG395" s="60">
        <f>IF(N395=N394,0,IF(N395=N393,0,IF(N395=N392,0,IF(N395=N391,0,1))))</f>
        <v>0</v>
      </c>
      <c r="AH395" s="60" t="s">
        <v>232</v>
      </c>
      <c r="AI395" s="60" t="str">
        <f t="shared" si="71"/>
        <v>??</v>
      </c>
      <c r="AJ395" s="60">
        <f>IF(O395=O394,0,IF(O395=O393,0,IF(O395=O392,0,IF(O395=O391,0,1))))</f>
        <v>0</v>
      </c>
      <c r="AK395" s="518">
        <f t="shared" si="79"/>
        <v>0</v>
      </c>
    </row>
    <row r="396" spans="1:37" ht="14.1" customHeight="1" thickTop="1" thickBot="1">
      <c r="A396" s="2457"/>
      <c r="B396" s="2459"/>
      <c r="C396" s="2462"/>
      <c r="D396" s="2465"/>
      <c r="E396" s="2468"/>
      <c r="F396" s="2471"/>
      <c r="G396" s="2474"/>
      <c r="H396" s="2492"/>
      <c r="I396" s="2471"/>
      <c r="J396" s="2471"/>
      <c r="K396" s="277"/>
      <c r="L396" s="99"/>
      <c r="M396" s="1471"/>
      <c r="N396" s="1840"/>
      <c r="O396" s="90"/>
      <c r="P396" s="99"/>
      <c r="Q396" s="99"/>
      <c r="R396" s="12"/>
      <c r="S396" s="12"/>
      <c r="T396" s="12"/>
      <c r="U396" s="12"/>
      <c r="V396" s="12"/>
      <c r="W396" s="1622"/>
      <c r="X396" s="1622"/>
      <c r="Y396" s="12"/>
      <c r="Z396" s="99"/>
      <c r="AA396" s="2479"/>
      <c r="AB396" s="2479"/>
      <c r="AC396" s="2485"/>
      <c r="AD396" s="2486"/>
      <c r="AE396" s="2488"/>
      <c r="AF396" s="2490"/>
      <c r="AG396" s="60">
        <f>IF(N396=N395,0,IF(N396=N394,0,IF(N396=N393,0,IF(N396=N392,0,IF(N396=N391,0,1)))))</f>
        <v>0</v>
      </c>
      <c r="AH396" s="60" t="s">
        <v>232</v>
      </c>
      <c r="AI396" s="60" t="str">
        <f t="shared" si="71"/>
        <v>??</v>
      </c>
      <c r="AJ396" s="60">
        <f>IF(O396=O395,0,IF(O396=O394,0,IF(O396=O393,0,IF(O396=O392,0,IF(O396=O391,0,1)))))</f>
        <v>0</v>
      </c>
      <c r="AK396" s="518">
        <f t="shared" si="79"/>
        <v>0</v>
      </c>
    </row>
    <row r="397" spans="1:37" ht="14.1" customHeight="1" thickTop="1" thickBot="1">
      <c r="A397" s="2457"/>
      <c r="B397" s="2459"/>
      <c r="C397" s="2462"/>
      <c r="D397" s="2465"/>
      <c r="E397" s="2468"/>
      <c r="F397" s="2471"/>
      <c r="G397" s="2474"/>
      <c r="H397" s="2492"/>
      <c r="I397" s="2471"/>
      <c r="J397" s="2471"/>
      <c r="K397" s="277"/>
      <c r="L397" s="99"/>
      <c r="M397" s="1471"/>
      <c r="N397" s="1840"/>
      <c r="O397" s="90"/>
      <c r="P397" s="99"/>
      <c r="Q397" s="99"/>
      <c r="R397" s="12"/>
      <c r="S397" s="12"/>
      <c r="T397" s="12"/>
      <c r="U397" s="12"/>
      <c r="V397" s="12"/>
      <c r="W397" s="1622"/>
      <c r="X397" s="1622"/>
      <c r="Y397" s="12"/>
      <c r="Z397" s="99"/>
      <c r="AA397" s="2479"/>
      <c r="AB397" s="2479"/>
      <c r="AC397" s="2494" t="str">
        <f t="shared" ref="AC397" si="84">IF(AC391&gt;9,"błąd","")</f>
        <v/>
      </c>
      <c r="AD397" s="2486"/>
      <c r="AE397" s="2488"/>
      <c r="AF397" s="2490"/>
      <c r="AG397" s="60">
        <f>IF(N397=N396,0,IF(N397=N395,0,IF(N397=N394,0,IF(N397=N393,0,IF(N397=N392,0,IF(N397=N391,0,1))))))</f>
        <v>0</v>
      </c>
      <c r="AH397" s="60" t="s">
        <v>232</v>
      </c>
      <c r="AI397" s="60" t="str">
        <f t="shared" si="71"/>
        <v>??</v>
      </c>
      <c r="AJ397" s="60">
        <f>IF(O397=O396,0,IF(O397=O395,0,IF(O397=O394,0,IF(O397=O393,0,IF(O397=O392,0,IF(O397=O391,0,1))))))</f>
        <v>0</v>
      </c>
      <c r="AK397" s="518">
        <f t="shared" si="79"/>
        <v>0</v>
      </c>
    </row>
    <row r="398" spans="1:37" ht="14.1" customHeight="1" thickTop="1" thickBot="1">
      <c r="A398" s="2457"/>
      <c r="B398" s="2459"/>
      <c r="C398" s="2462"/>
      <c r="D398" s="2465"/>
      <c r="E398" s="2468"/>
      <c r="F398" s="2471"/>
      <c r="G398" s="2474"/>
      <c r="H398" s="2492"/>
      <c r="I398" s="2471"/>
      <c r="J398" s="2471"/>
      <c r="K398" s="277"/>
      <c r="L398" s="99"/>
      <c r="M398" s="1471"/>
      <c r="N398" s="1840"/>
      <c r="O398" s="90"/>
      <c r="P398" s="99"/>
      <c r="Q398" s="99"/>
      <c r="R398" s="12"/>
      <c r="S398" s="12"/>
      <c r="T398" s="12"/>
      <c r="U398" s="12"/>
      <c r="V398" s="12"/>
      <c r="W398" s="1622"/>
      <c r="X398" s="1622"/>
      <c r="Y398" s="12"/>
      <c r="Z398" s="99"/>
      <c r="AA398" s="2479"/>
      <c r="AB398" s="2479"/>
      <c r="AC398" s="2494"/>
      <c r="AD398" s="2486"/>
      <c r="AE398" s="2488"/>
      <c r="AF398" s="2490"/>
      <c r="AG398" s="60">
        <f>IF(N398=N397,0,IF(N398=N396,0,IF(N398=N395,0,IF(N398=N394,0,IF(N398=N393,0,IF(N398=N392,0,IF(N398=N391,0,1)))))))</f>
        <v>0</v>
      </c>
      <c r="AH398" s="60" t="s">
        <v>232</v>
      </c>
      <c r="AI398" s="60" t="str">
        <f t="shared" si="71"/>
        <v>??</v>
      </c>
      <c r="AJ398" s="60">
        <f>IF(O398=O397,0,IF(O398=O396,0,IF(O398=O395,0,IF(O398=O394,0,IF(O398=O393,0,IF(O398=O392,0,IF(O398=O391,0,1)))))))</f>
        <v>0</v>
      </c>
      <c r="AK398" s="518">
        <f t="shared" si="79"/>
        <v>0</v>
      </c>
    </row>
    <row r="399" spans="1:37" ht="14.1" customHeight="1" thickTop="1" thickBot="1">
      <c r="A399" s="2457"/>
      <c r="B399" s="2459"/>
      <c r="C399" s="2462"/>
      <c r="D399" s="2465"/>
      <c r="E399" s="2468"/>
      <c r="F399" s="2471"/>
      <c r="G399" s="2474"/>
      <c r="H399" s="2492"/>
      <c r="I399" s="2471"/>
      <c r="J399" s="2471"/>
      <c r="K399" s="277"/>
      <c r="L399" s="99"/>
      <c r="M399" s="1471"/>
      <c r="N399" s="1840"/>
      <c r="O399" s="90"/>
      <c r="P399" s="99"/>
      <c r="Q399" s="99"/>
      <c r="R399" s="12"/>
      <c r="S399" s="12"/>
      <c r="T399" s="12"/>
      <c r="U399" s="12"/>
      <c r="V399" s="12"/>
      <c r="W399" s="1622"/>
      <c r="X399" s="1622"/>
      <c r="Y399" s="12"/>
      <c r="Z399" s="99"/>
      <c r="AA399" s="2479"/>
      <c r="AB399" s="2479"/>
      <c r="AC399" s="2494"/>
      <c r="AD399" s="2486"/>
      <c r="AE399" s="2488"/>
      <c r="AF399" s="2490"/>
      <c r="AG399" s="60">
        <f>IF(N399=N398,0,IF(N399=N397,0,IF(N399=N396,0,IF(N399=N395,0,IF(N399=N394,0,IF(N399=N393,0,IF(N399=N392,0,IF(N399=N391,0,1))))))))</f>
        <v>0</v>
      </c>
      <c r="AH399" s="60" t="s">
        <v>232</v>
      </c>
      <c r="AI399" s="60" t="str">
        <f t="shared" si="71"/>
        <v>??</v>
      </c>
      <c r="AJ399" s="60">
        <f>IF(O399=O398,0,IF(O399=O397,0,IF(O399=O396,0,IF(O399=O395,0,IF(O399=O394,0,IF(O399=O393,0,IF(O399=O392,0,IF(O399=O391,0,1))))))))</f>
        <v>0</v>
      </c>
      <c r="AK399" s="518">
        <f t="shared" si="79"/>
        <v>0</v>
      </c>
    </row>
    <row r="400" spans="1:37" ht="14.1" customHeight="1" thickTop="1" thickBot="1">
      <c r="A400" s="2457"/>
      <c r="B400" s="2460"/>
      <c r="C400" s="2463"/>
      <c r="D400" s="2466"/>
      <c r="E400" s="2469"/>
      <c r="F400" s="2472"/>
      <c r="G400" s="2475"/>
      <c r="H400" s="2493"/>
      <c r="I400" s="2472"/>
      <c r="J400" s="2472"/>
      <c r="K400" s="274"/>
      <c r="L400" s="97"/>
      <c r="M400" s="97"/>
      <c r="N400" s="1840"/>
      <c r="O400" s="94"/>
      <c r="P400" s="97"/>
      <c r="Q400" s="97"/>
      <c r="R400" s="13"/>
      <c r="S400" s="13"/>
      <c r="T400" s="13"/>
      <c r="U400" s="13"/>
      <c r="V400" s="13"/>
      <c r="W400" s="13"/>
      <c r="X400" s="13"/>
      <c r="Y400" s="13"/>
      <c r="Z400" s="97"/>
      <c r="AA400" s="2480"/>
      <c r="AB400" s="2480"/>
      <c r="AC400" s="2495"/>
      <c r="AD400" s="2486"/>
      <c r="AE400" s="2489"/>
      <c r="AF400" s="2490"/>
      <c r="AG400" s="60">
        <f>IF(N400=N399,0,IF(N400=N398,0,IF(N400=N397,0,IF(N400=N396,0,IF(N400=N395,0,IF(N400=N394,0,IF(N400=N393,0,IF(N400=N392,0,IF(N400=N391,0,1)))))))))</f>
        <v>0</v>
      </c>
      <c r="AH400" s="60" t="s">
        <v>232</v>
      </c>
      <c r="AI400" s="60" t="str">
        <f t="shared" si="71"/>
        <v>??</v>
      </c>
      <c r="AJ400" s="60">
        <f>IF(O400=O399,0,IF(O400=O398,0,IF(O400=O397,0,IF(O400=O396,0,IF(O400=O395,0,IF(O400=O394,0,IF(O400=O393,0,IF(O400=O392,0,IF(O400=O391,0,1)))))))))</f>
        <v>0</v>
      </c>
      <c r="AK400" s="518">
        <f t="shared" si="79"/>
        <v>0</v>
      </c>
    </row>
    <row r="401" spans="1:37" ht="14.1" customHeight="1" thickTop="1" thickBot="1">
      <c r="A401" s="2457"/>
      <c r="B401" s="2458"/>
      <c r="C401" s="2461"/>
      <c r="D401" s="2464"/>
      <c r="E401" s="2467"/>
      <c r="F401" s="2470"/>
      <c r="G401" s="2473"/>
      <c r="H401" s="2476" t="s">
        <v>852</v>
      </c>
      <c r="I401" s="2470"/>
      <c r="J401" s="2470"/>
      <c r="K401" s="275"/>
      <c r="L401" s="98"/>
      <c r="M401" s="98"/>
      <c r="N401" s="1841"/>
      <c r="O401" s="80"/>
      <c r="P401" s="98"/>
      <c r="Q401" s="98"/>
      <c r="R401" s="14"/>
      <c r="S401" s="14"/>
      <c r="T401" s="14"/>
      <c r="U401" s="14"/>
      <c r="V401" s="14"/>
      <c r="W401" s="14"/>
      <c r="X401" s="14"/>
      <c r="Y401" s="14"/>
      <c r="Z401" s="98"/>
      <c r="AA401" s="2478">
        <f>SUM(R401:Z410)</f>
        <v>0</v>
      </c>
      <c r="AB401" s="2478">
        <f>IF(AA401&gt;0,18,0)</f>
        <v>0</v>
      </c>
      <c r="AC401" s="2484">
        <f t="shared" ref="AC401" si="85">IF((AA401-AB401)&gt;=0,AA401-AB401,0)</f>
        <v>0</v>
      </c>
      <c r="AD401" s="2486">
        <f>IF(AA401&lt;AB401,AA401,AB401)/IF(AB401=0,1,AB401)</f>
        <v>0</v>
      </c>
      <c r="AE401" s="2487" t="str">
        <f>IF(AD401=1,"pe",IF(AD401&gt;0,"ne",""))</f>
        <v/>
      </c>
      <c r="AF401" s="2490"/>
      <c r="AG401" s="60">
        <v>1</v>
      </c>
      <c r="AH401" s="60" t="s">
        <v>232</v>
      </c>
      <c r="AI401" s="60" t="str">
        <f t="shared" si="71"/>
        <v>??</v>
      </c>
      <c r="AJ401" s="60">
        <v>1</v>
      </c>
      <c r="AK401" s="518">
        <f>C401</f>
        <v>0</v>
      </c>
    </row>
    <row r="402" spans="1:37" ht="14.1" customHeight="1" thickTop="1" thickBot="1">
      <c r="A402" s="2457"/>
      <c r="B402" s="2459"/>
      <c r="C402" s="2462"/>
      <c r="D402" s="2465"/>
      <c r="E402" s="2468"/>
      <c r="F402" s="2471"/>
      <c r="G402" s="2474"/>
      <c r="H402" s="2477"/>
      <c r="I402" s="2471"/>
      <c r="J402" s="2471"/>
      <c r="K402" s="273"/>
      <c r="L402" s="99"/>
      <c r="M402" s="1471"/>
      <c r="N402" s="1840"/>
      <c r="O402" s="90"/>
      <c r="P402" s="99"/>
      <c r="Q402" s="99"/>
      <c r="R402" s="12"/>
      <c r="S402" s="12"/>
      <c r="T402" s="12"/>
      <c r="U402" s="12"/>
      <c r="V402" s="12"/>
      <c r="W402" s="1622"/>
      <c r="X402" s="1622"/>
      <c r="Y402" s="12"/>
      <c r="Z402" s="99"/>
      <c r="AA402" s="2479"/>
      <c r="AB402" s="2479"/>
      <c r="AC402" s="2485"/>
      <c r="AD402" s="2486"/>
      <c r="AE402" s="2488"/>
      <c r="AF402" s="2490"/>
      <c r="AG402" s="60">
        <f>IF(N402=N401,0,1)</f>
        <v>0</v>
      </c>
      <c r="AH402" s="60" t="s">
        <v>232</v>
      </c>
      <c r="AI402" s="60" t="str">
        <f t="shared" si="71"/>
        <v>??</v>
      </c>
      <c r="AJ402" s="60">
        <f>IF(O402=O401,0,1)</f>
        <v>0</v>
      </c>
      <c r="AK402" s="518">
        <f t="shared" si="76"/>
        <v>0</v>
      </c>
    </row>
    <row r="403" spans="1:37" ht="14.1" customHeight="1" thickTop="1" thickBot="1">
      <c r="A403" s="2457"/>
      <c r="B403" s="2459"/>
      <c r="C403" s="2462"/>
      <c r="D403" s="2465"/>
      <c r="E403" s="2468"/>
      <c r="F403" s="2471"/>
      <c r="G403" s="2474"/>
      <c r="H403" s="2491"/>
      <c r="I403" s="2471"/>
      <c r="J403" s="2471"/>
      <c r="K403" s="273"/>
      <c r="L403" s="99"/>
      <c r="M403" s="1471"/>
      <c r="N403" s="1840"/>
      <c r="O403" s="90"/>
      <c r="P403" s="99"/>
      <c r="Q403" s="99"/>
      <c r="R403" s="12"/>
      <c r="S403" s="12"/>
      <c r="T403" s="12"/>
      <c r="U403" s="12"/>
      <c r="V403" s="12"/>
      <c r="W403" s="1622"/>
      <c r="X403" s="1622"/>
      <c r="Y403" s="12"/>
      <c r="Z403" s="99"/>
      <c r="AA403" s="2479"/>
      <c r="AB403" s="2479"/>
      <c r="AC403" s="2485"/>
      <c r="AD403" s="2486"/>
      <c r="AE403" s="2488"/>
      <c r="AF403" s="2490"/>
      <c r="AG403" s="60">
        <f>IF(N403=N402,0,IF(N403=N401,0,1))</f>
        <v>0</v>
      </c>
      <c r="AH403" s="60" t="s">
        <v>232</v>
      </c>
      <c r="AI403" s="60" t="str">
        <f t="shared" si="71"/>
        <v>??</v>
      </c>
      <c r="AJ403" s="60">
        <f>IF(O403=O402,0,IF(O403=O401,0,1))</f>
        <v>0</v>
      </c>
      <c r="AK403" s="518">
        <f t="shared" si="76"/>
        <v>0</v>
      </c>
    </row>
    <row r="404" spans="1:37" ht="14.1" customHeight="1" thickTop="1" thickBot="1">
      <c r="A404" s="2457"/>
      <c r="B404" s="2459"/>
      <c r="C404" s="2462"/>
      <c r="D404" s="2465"/>
      <c r="E404" s="2468"/>
      <c r="F404" s="2471"/>
      <c r="G404" s="2474"/>
      <c r="H404" s="2492"/>
      <c r="I404" s="2471"/>
      <c r="J404" s="2471"/>
      <c r="K404" s="273"/>
      <c r="L404" s="99"/>
      <c r="M404" s="1471"/>
      <c r="N404" s="1840"/>
      <c r="O404" s="90"/>
      <c r="P404" s="99"/>
      <c r="Q404" s="99"/>
      <c r="R404" s="12"/>
      <c r="S404" s="12"/>
      <c r="T404" s="12"/>
      <c r="U404" s="12"/>
      <c r="V404" s="12"/>
      <c r="W404" s="1622"/>
      <c r="X404" s="1622"/>
      <c r="Y404" s="12"/>
      <c r="Z404" s="99"/>
      <c r="AA404" s="2479"/>
      <c r="AB404" s="2479"/>
      <c r="AC404" s="2485"/>
      <c r="AD404" s="2486"/>
      <c r="AE404" s="2488"/>
      <c r="AF404" s="2490"/>
      <c r="AG404" s="60">
        <f>IF(N404=N403,0,IF(N404=N402,0,IF(N404=N401,0,1)))</f>
        <v>0</v>
      </c>
      <c r="AH404" s="60" t="s">
        <v>232</v>
      </c>
      <c r="AI404" s="60" t="str">
        <f t="shared" si="71"/>
        <v>??</v>
      </c>
      <c r="AJ404" s="60">
        <f>IF(O404=O403,0,IF(O404=O402,0,IF(O404=O401,0,1)))</f>
        <v>0</v>
      </c>
      <c r="AK404" s="518">
        <f t="shared" si="76"/>
        <v>0</v>
      </c>
    </row>
    <row r="405" spans="1:37" ht="14.1" customHeight="1" thickTop="1" thickBot="1">
      <c r="A405" s="2457"/>
      <c r="B405" s="2459"/>
      <c r="C405" s="2462"/>
      <c r="D405" s="2465"/>
      <c r="E405" s="2468"/>
      <c r="F405" s="2471"/>
      <c r="G405" s="2474"/>
      <c r="H405" s="2492"/>
      <c r="I405" s="2471"/>
      <c r="J405" s="2471"/>
      <c r="K405" s="277"/>
      <c r="L405" s="99"/>
      <c r="M405" s="1471"/>
      <c r="N405" s="1840"/>
      <c r="O405" s="90"/>
      <c r="P405" s="99"/>
      <c r="Q405" s="99"/>
      <c r="R405" s="12"/>
      <c r="S405" s="12"/>
      <c r="T405" s="12"/>
      <c r="U405" s="12"/>
      <c r="V405" s="12"/>
      <c r="W405" s="1622"/>
      <c r="X405" s="1622"/>
      <c r="Y405" s="12"/>
      <c r="Z405" s="99"/>
      <c r="AA405" s="2479"/>
      <c r="AB405" s="2479"/>
      <c r="AC405" s="2485"/>
      <c r="AD405" s="2486"/>
      <c r="AE405" s="2488"/>
      <c r="AF405" s="2490"/>
      <c r="AG405" s="60">
        <f>IF(N405=N404,0,IF(N405=N403,0,IF(N405=N402,0,IF(N405=N401,0,1))))</f>
        <v>0</v>
      </c>
      <c r="AH405" s="60" t="s">
        <v>232</v>
      </c>
      <c r="AI405" s="60" t="str">
        <f t="shared" si="71"/>
        <v>??</v>
      </c>
      <c r="AJ405" s="60">
        <f>IF(O405=O404,0,IF(O405=O403,0,IF(O405=O402,0,IF(O405=O401,0,1))))</f>
        <v>0</v>
      </c>
      <c r="AK405" s="518">
        <f t="shared" si="76"/>
        <v>0</v>
      </c>
    </row>
    <row r="406" spans="1:37" ht="14.1" customHeight="1" thickTop="1" thickBot="1">
      <c r="A406" s="2457"/>
      <c r="B406" s="2459"/>
      <c r="C406" s="2462"/>
      <c r="D406" s="2465"/>
      <c r="E406" s="2468"/>
      <c r="F406" s="2471"/>
      <c r="G406" s="2474"/>
      <c r="H406" s="2492"/>
      <c r="I406" s="2471"/>
      <c r="J406" s="2471"/>
      <c r="K406" s="277"/>
      <c r="L406" s="99"/>
      <c r="M406" s="1471"/>
      <c r="N406" s="1840"/>
      <c r="O406" s="90"/>
      <c r="P406" s="99"/>
      <c r="Q406" s="99"/>
      <c r="R406" s="12"/>
      <c r="S406" s="12"/>
      <c r="T406" s="12"/>
      <c r="U406" s="12"/>
      <c r="V406" s="12"/>
      <c r="W406" s="1622"/>
      <c r="X406" s="1622"/>
      <c r="Y406" s="12"/>
      <c r="Z406" s="99"/>
      <c r="AA406" s="2479"/>
      <c r="AB406" s="2479"/>
      <c r="AC406" s="2485"/>
      <c r="AD406" s="2486"/>
      <c r="AE406" s="2488"/>
      <c r="AF406" s="2490"/>
      <c r="AG406" s="60">
        <f>IF(N406=N405,0,IF(N406=N404,0,IF(N406=N403,0,IF(N406=N402,0,IF(N406=N401,0,1)))))</f>
        <v>0</v>
      </c>
      <c r="AH406" s="60" t="s">
        <v>232</v>
      </c>
      <c r="AI406" s="60" t="str">
        <f t="shared" si="71"/>
        <v>??</v>
      </c>
      <c r="AJ406" s="60">
        <f>IF(O406=O405,0,IF(O406=O404,0,IF(O406=O403,0,IF(O406=O402,0,IF(O406=O401,0,1)))))</f>
        <v>0</v>
      </c>
      <c r="AK406" s="518">
        <f t="shared" si="76"/>
        <v>0</v>
      </c>
    </row>
    <row r="407" spans="1:37" ht="14.1" customHeight="1" thickTop="1" thickBot="1">
      <c r="A407" s="2457"/>
      <c r="B407" s="2459"/>
      <c r="C407" s="2462"/>
      <c r="D407" s="2465"/>
      <c r="E407" s="2468"/>
      <c r="F407" s="2471"/>
      <c r="G407" s="2474"/>
      <c r="H407" s="2492"/>
      <c r="I407" s="2471"/>
      <c r="J407" s="2471"/>
      <c r="K407" s="277"/>
      <c r="L407" s="99"/>
      <c r="M407" s="1471"/>
      <c r="N407" s="1840"/>
      <c r="O407" s="90"/>
      <c r="P407" s="99"/>
      <c r="Q407" s="99"/>
      <c r="R407" s="12"/>
      <c r="S407" s="12"/>
      <c r="T407" s="12"/>
      <c r="U407" s="12"/>
      <c r="V407" s="12"/>
      <c r="W407" s="1622"/>
      <c r="X407" s="1622"/>
      <c r="Y407" s="12"/>
      <c r="Z407" s="99"/>
      <c r="AA407" s="2479"/>
      <c r="AB407" s="2479"/>
      <c r="AC407" s="2494" t="str">
        <f t="shared" ref="AC407" si="86">IF(AC401&gt;9,"błąd","")</f>
        <v/>
      </c>
      <c r="AD407" s="2486"/>
      <c r="AE407" s="2488"/>
      <c r="AF407" s="2490"/>
      <c r="AG407" s="60">
        <f>IF(N407=N406,0,IF(N407=N405,0,IF(N407=N404,0,IF(N407=N403,0,IF(N407=N402,0,IF(N407=N401,0,1))))))</f>
        <v>0</v>
      </c>
      <c r="AH407" s="60" t="s">
        <v>232</v>
      </c>
      <c r="AI407" s="60" t="str">
        <f t="shared" si="71"/>
        <v>??</v>
      </c>
      <c r="AJ407" s="60">
        <f>IF(O407=O406,0,IF(O407=O405,0,IF(O407=O404,0,IF(O407=O403,0,IF(O407=O402,0,IF(O407=O401,0,1))))))</f>
        <v>0</v>
      </c>
      <c r="AK407" s="518">
        <f t="shared" si="76"/>
        <v>0</v>
      </c>
    </row>
    <row r="408" spans="1:37" ht="14.1" customHeight="1" thickTop="1" thickBot="1">
      <c r="A408" s="2457"/>
      <c r="B408" s="2459"/>
      <c r="C408" s="2462"/>
      <c r="D408" s="2465"/>
      <c r="E408" s="2468"/>
      <c r="F408" s="2471"/>
      <c r="G408" s="2474"/>
      <c r="H408" s="2492"/>
      <c r="I408" s="2471"/>
      <c r="J408" s="2471"/>
      <c r="K408" s="277"/>
      <c r="L408" s="99"/>
      <c r="M408" s="1471"/>
      <c r="N408" s="1840"/>
      <c r="O408" s="90"/>
      <c r="P408" s="99"/>
      <c r="Q408" s="99"/>
      <c r="R408" s="12"/>
      <c r="S408" s="12"/>
      <c r="T408" s="12"/>
      <c r="U408" s="12"/>
      <c r="V408" s="12"/>
      <c r="W408" s="1622"/>
      <c r="X408" s="1622"/>
      <c r="Y408" s="12"/>
      <c r="Z408" s="99"/>
      <c r="AA408" s="2479"/>
      <c r="AB408" s="2479"/>
      <c r="AC408" s="2494"/>
      <c r="AD408" s="2486"/>
      <c r="AE408" s="2488"/>
      <c r="AF408" s="2490"/>
      <c r="AG408" s="60">
        <f>IF(N408=N407,0,IF(N408=N406,0,IF(N408=N405,0,IF(N408=N404,0,IF(N408=N403,0,IF(N408=N402,0,IF(N408=N401,0,1)))))))</f>
        <v>0</v>
      </c>
      <c r="AH408" s="60" t="s">
        <v>232</v>
      </c>
      <c r="AI408" s="60" t="str">
        <f t="shared" si="71"/>
        <v>??</v>
      </c>
      <c r="AJ408" s="60">
        <f>IF(O408=O407,0,IF(O408=O406,0,IF(O408=O405,0,IF(O408=O404,0,IF(O408=O403,0,IF(O408=O402,0,IF(O408=O401,0,1)))))))</f>
        <v>0</v>
      </c>
      <c r="AK408" s="518">
        <f t="shared" si="76"/>
        <v>0</v>
      </c>
    </row>
    <row r="409" spans="1:37" ht="14.1" customHeight="1" thickTop="1" thickBot="1">
      <c r="A409" s="2457"/>
      <c r="B409" s="2459"/>
      <c r="C409" s="2462"/>
      <c r="D409" s="2465"/>
      <c r="E409" s="2468"/>
      <c r="F409" s="2471"/>
      <c r="G409" s="2474"/>
      <c r="H409" s="2492"/>
      <c r="I409" s="2471"/>
      <c r="J409" s="2471"/>
      <c r="K409" s="277"/>
      <c r="L409" s="99"/>
      <c r="M409" s="1471"/>
      <c r="N409" s="1840"/>
      <c r="O409" s="90"/>
      <c r="P409" s="99"/>
      <c r="Q409" s="99"/>
      <c r="R409" s="12"/>
      <c r="S409" s="12"/>
      <c r="T409" s="12"/>
      <c r="U409" s="12"/>
      <c r="V409" s="12"/>
      <c r="W409" s="1622"/>
      <c r="X409" s="1622"/>
      <c r="Y409" s="12"/>
      <c r="Z409" s="99"/>
      <c r="AA409" s="2479"/>
      <c r="AB409" s="2479"/>
      <c r="AC409" s="2494"/>
      <c r="AD409" s="2486"/>
      <c r="AE409" s="2488"/>
      <c r="AF409" s="2490"/>
      <c r="AG409" s="60">
        <f>IF(N409=N408,0,IF(N409=N407,0,IF(N409=N406,0,IF(N409=N405,0,IF(N409=N404,0,IF(N409=N403,0,IF(N409=N402,0,IF(N409=N401,0,1))))))))</f>
        <v>0</v>
      </c>
      <c r="AH409" s="60" t="s">
        <v>232</v>
      </c>
      <c r="AI409" s="60" t="str">
        <f t="shared" si="71"/>
        <v>??</v>
      </c>
      <c r="AJ409" s="60">
        <f>IF(O409=O408,0,IF(O409=O407,0,IF(O409=O406,0,IF(O409=O405,0,IF(O409=O404,0,IF(O409=O403,0,IF(O409=O402,0,IF(O409=O401,0,1))))))))</f>
        <v>0</v>
      </c>
      <c r="AK409" s="518">
        <f t="shared" si="76"/>
        <v>0</v>
      </c>
    </row>
    <row r="410" spans="1:37" ht="14.1" customHeight="1" thickTop="1" thickBot="1">
      <c r="A410" s="2457"/>
      <c r="B410" s="2460"/>
      <c r="C410" s="2463"/>
      <c r="D410" s="2466"/>
      <c r="E410" s="2469"/>
      <c r="F410" s="2472"/>
      <c r="G410" s="2475"/>
      <c r="H410" s="2493"/>
      <c r="I410" s="2472"/>
      <c r="J410" s="2472"/>
      <c r="K410" s="274"/>
      <c r="L410" s="97"/>
      <c r="M410" s="97"/>
      <c r="N410" s="1840"/>
      <c r="O410" s="94"/>
      <c r="P410" s="97"/>
      <c r="Q410" s="97"/>
      <c r="R410" s="13"/>
      <c r="S410" s="13"/>
      <c r="T410" s="13"/>
      <c r="U410" s="13"/>
      <c r="V410" s="13"/>
      <c r="W410" s="13"/>
      <c r="X410" s="13"/>
      <c r="Y410" s="13"/>
      <c r="Z410" s="97"/>
      <c r="AA410" s="2480"/>
      <c r="AB410" s="2480"/>
      <c r="AC410" s="2495"/>
      <c r="AD410" s="2486"/>
      <c r="AE410" s="2489"/>
      <c r="AF410" s="2490"/>
      <c r="AG410" s="60">
        <f>IF(N410=N409,0,IF(N410=N408,0,IF(N410=N407,0,IF(N410=N406,0,IF(N410=N405,0,IF(N410=N404,0,IF(N410=N403,0,IF(N410=N402,0,IF(N410=N401,0,1)))))))))</f>
        <v>0</v>
      </c>
      <c r="AH410" s="60" t="s">
        <v>232</v>
      </c>
      <c r="AI410" s="60" t="str">
        <f t="shared" si="71"/>
        <v>??</v>
      </c>
      <c r="AJ410" s="60">
        <f>IF(O410=O409,0,IF(O410=O408,0,IF(O410=O407,0,IF(O410=O406,0,IF(O410=O405,0,IF(O410=O404,0,IF(O410=O403,0,IF(O410=O402,0,IF(O410=O401,0,1)))))))))</f>
        <v>0</v>
      </c>
      <c r="AK410" s="518">
        <f t="shared" si="76"/>
        <v>0</v>
      </c>
    </row>
    <row r="411" spans="1:37" ht="14.1" customHeight="1" thickTop="1" thickBot="1">
      <c r="A411" s="2457"/>
      <c r="B411" s="2458"/>
      <c r="C411" s="2461"/>
      <c r="D411" s="2464"/>
      <c r="E411" s="2467"/>
      <c r="F411" s="2470"/>
      <c r="G411" s="2473"/>
      <c r="H411" s="2476" t="s">
        <v>852</v>
      </c>
      <c r="I411" s="2470"/>
      <c r="J411" s="2470"/>
      <c r="K411" s="275"/>
      <c r="L411" s="98"/>
      <c r="M411" s="98"/>
      <c r="N411" s="1841"/>
      <c r="O411" s="80"/>
      <c r="P411" s="98"/>
      <c r="Q411" s="98"/>
      <c r="R411" s="14"/>
      <c r="S411" s="14"/>
      <c r="T411" s="14"/>
      <c r="U411" s="14"/>
      <c r="V411" s="14"/>
      <c r="W411" s="14"/>
      <c r="X411" s="14"/>
      <c r="Y411" s="14"/>
      <c r="Z411" s="98"/>
      <c r="AA411" s="2478">
        <f>SUM(R411:Z420)</f>
        <v>0</v>
      </c>
      <c r="AB411" s="2478">
        <f>IF(AA411&gt;0,18,0)</f>
        <v>0</v>
      </c>
      <c r="AC411" s="2484">
        <f t="shared" ref="AC411" si="87">IF((AA411-AB411)&gt;=0,AA411-AB411,0)</f>
        <v>0</v>
      </c>
      <c r="AD411" s="2486">
        <f>IF(AA411&lt;AB411,AA411,AB411)/IF(AB411=0,1,AB411)</f>
        <v>0</v>
      </c>
      <c r="AE411" s="2487" t="str">
        <f>IF(AD411=1,"pe",IF(AD411&gt;0,"ne",""))</f>
        <v/>
      </c>
      <c r="AF411" s="2490"/>
      <c r="AG411" s="60">
        <v>1</v>
      </c>
      <c r="AH411" s="60" t="s">
        <v>232</v>
      </c>
      <c r="AI411" s="60" t="str">
        <f t="shared" si="71"/>
        <v>??</v>
      </c>
      <c r="AJ411" s="60">
        <v>1</v>
      </c>
      <c r="AK411" s="518">
        <f>C411</f>
        <v>0</v>
      </c>
    </row>
    <row r="412" spans="1:37" ht="14.1" customHeight="1" thickTop="1" thickBot="1">
      <c r="A412" s="2457"/>
      <c r="B412" s="2459"/>
      <c r="C412" s="2462"/>
      <c r="D412" s="2465"/>
      <c r="E412" s="2468"/>
      <c r="F412" s="2471"/>
      <c r="G412" s="2474"/>
      <c r="H412" s="2477"/>
      <c r="I412" s="2471"/>
      <c r="J412" s="2471"/>
      <c r="K412" s="273"/>
      <c r="L412" s="99"/>
      <c r="M412" s="1471"/>
      <c r="N412" s="1840"/>
      <c r="O412" s="90"/>
      <c r="P412" s="99"/>
      <c r="Q412" s="99"/>
      <c r="R412" s="12"/>
      <c r="S412" s="12"/>
      <c r="T412" s="12"/>
      <c r="U412" s="12"/>
      <c r="V412" s="12"/>
      <c r="W412" s="1622"/>
      <c r="X412" s="1622"/>
      <c r="Y412" s="12"/>
      <c r="Z412" s="99"/>
      <c r="AA412" s="2479"/>
      <c r="AB412" s="2479"/>
      <c r="AC412" s="2485"/>
      <c r="AD412" s="2486"/>
      <c r="AE412" s="2488"/>
      <c r="AF412" s="2490"/>
      <c r="AG412" s="60">
        <f>IF(N412=N411,0,1)</f>
        <v>0</v>
      </c>
      <c r="AH412" s="60" t="s">
        <v>232</v>
      </c>
      <c r="AI412" s="60" t="str">
        <f t="shared" si="71"/>
        <v>??</v>
      </c>
      <c r="AJ412" s="60">
        <f>IF(O412=O411,0,1)</f>
        <v>0</v>
      </c>
      <c r="AK412" s="518">
        <f t="shared" ref="AK412:AK440" si="88">AK411</f>
        <v>0</v>
      </c>
    </row>
    <row r="413" spans="1:37" ht="14.1" customHeight="1" thickTop="1" thickBot="1">
      <c r="A413" s="2457"/>
      <c r="B413" s="2459"/>
      <c r="C413" s="2462"/>
      <c r="D413" s="2465"/>
      <c r="E413" s="2468"/>
      <c r="F413" s="2471"/>
      <c r="G413" s="2474"/>
      <c r="H413" s="2491"/>
      <c r="I413" s="2471"/>
      <c r="J413" s="2471"/>
      <c r="K413" s="273"/>
      <c r="L413" s="99"/>
      <c r="M413" s="1471"/>
      <c r="N413" s="1840"/>
      <c r="O413" s="90"/>
      <c r="P413" s="99"/>
      <c r="Q413" s="99"/>
      <c r="R413" s="12"/>
      <c r="S413" s="12"/>
      <c r="T413" s="12"/>
      <c r="U413" s="12"/>
      <c r="V413" s="12"/>
      <c r="W413" s="1622"/>
      <c r="X413" s="1622"/>
      <c r="Y413" s="12"/>
      <c r="Z413" s="99"/>
      <c r="AA413" s="2479"/>
      <c r="AB413" s="2479"/>
      <c r="AC413" s="2485"/>
      <c r="AD413" s="2486"/>
      <c r="AE413" s="2488"/>
      <c r="AF413" s="2490"/>
      <c r="AG413" s="60">
        <f>IF(N413=N412,0,IF(N413=N411,0,1))</f>
        <v>0</v>
      </c>
      <c r="AH413" s="60" t="s">
        <v>232</v>
      </c>
      <c r="AI413" s="60" t="str">
        <f t="shared" si="71"/>
        <v>??</v>
      </c>
      <c r="AJ413" s="60">
        <f>IF(O413=O412,0,IF(O413=O411,0,1))</f>
        <v>0</v>
      </c>
      <c r="AK413" s="518">
        <f t="shared" si="88"/>
        <v>0</v>
      </c>
    </row>
    <row r="414" spans="1:37" ht="14.1" customHeight="1" thickTop="1" thickBot="1">
      <c r="A414" s="2457"/>
      <c r="B414" s="2459"/>
      <c r="C414" s="2462"/>
      <c r="D414" s="2465"/>
      <c r="E414" s="2468"/>
      <c r="F414" s="2471"/>
      <c r="G414" s="2474"/>
      <c r="H414" s="2492"/>
      <c r="I414" s="2471"/>
      <c r="J414" s="2471"/>
      <c r="K414" s="273"/>
      <c r="L414" s="99"/>
      <c r="M414" s="1471"/>
      <c r="N414" s="1840"/>
      <c r="O414" s="90"/>
      <c r="P414" s="99"/>
      <c r="Q414" s="99"/>
      <c r="R414" s="12"/>
      <c r="S414" s="12"/>
      <c r="T414" s="12"/>
      <c r="U414" s="12"/>
      <c r="V414" s="12"/>
      <c r="W414" s="1622"/>
      <c r="X414" s="1622"/>
      <c r="Y414" s="12"/>
      <c r="Z414" s="99"/>
      <c r="AA414" s="2479"/>
      <c r="AB414" s="2479"/>
      <c r="AC414" s="2485"/>
      <c r="AD414" s="2486"/>
      <c r="AE414" s="2488"/>
      <c r="AF414" s="2490"/>
      <c r="AG414" s="60">
        <f>IF(N414=N413,0,IF(N414=N412,0,IF(N414=N411,0,1)))</f>
        <v>0</v>
      </c>
      <c r="AH414" s="60" t="s">
        <v>232</v>
      </c>
      <c r="AI414" s="60" t="str">
        <f t="shared" si="71"/>
        <v>??</v>
      </c>
      <c r="AJ414" s="60">
        <f>IF(O414=O413,0,IF(O414=O412,0,IF(O414=O411,0,1)))</f>
        <v>0</v>
      </c>
      <c r="AK414" s="518">
        <f t="shared" si="88"/>
        <v>0</v>
      </c>
    </row>
    <row r="415" spans="1:37" ht="14.1" customHeight="1" thickTop="1" thickBot="1">
      <c r="A415" s="2457"/>
      <c r="B415" s="2459"/>
      <c r="C415" s="2462"/>
      <c r="D415" s="2465"/>
      <c r="E415" s="2468"/>
      <c r="F415" s="2471"/>
      <c r="G415" s="2474"/>
      <c r="H415" s="2492"/>
      <c r="I415" s="2471"/>
      <c r="J415" s="2471"/>
      <c r="K415" s="277"/>
      <c r="L415" s="99"/>
      <c r="M415" s="1471"/>
      <c r="N415" s="1840"/>
      <c r="O415" s="90"/>
      <c r="P415" s="99"/>
      <c r="Q415" s="99"/>
      <c r="R415" s="12"/>
      <c r="S415" s="12"/>
      <c r="T415" s="12"/>
      <c r="U415" s="12"/>
      <c r="V415" s="12"/>
      <c r="W415" s="1622"/>
      <c r="X415" s="1622"/>
      <c r="Y415" s="12"/>
      <c r="Z415" s="99"/>
      <c r="AA415" s="2479"/>
      <c r="AB415" s="2479"/>
      <c r="AC415" s="2485"/>
      <c r="AD415" s="2486"/>
      <c r="AE415" s="2488"/>
      <c r="AF415" s="2490"/>
      <c r="AG415" s="60">
        <f>IF(N415=N414,0,IF(N415=N413,0,IF(N415=N412,0,IF(N415=N411,0,1))))</f>
        <v>0</v>
      </c>
      <c r="AH415" s="60" t="s">
        <v>232</v>
      </c>
      <c r="AI415" s="60" t="str">
        <f t="shared" ref="AI415:AI504" si="89">$C$2</f>
        <v>??</v>
      </c>
      <c r="AJ415" s="60">
        <f>IF(O415=O414,0,IF(O415=O413,0,IF(O415=O412,0,IF(O415=O411,0,1))))</f>
        <v>0</v>
      </c>
      <c r="AK415" s="518">
        <f t="shared" si="88"/>
        <v>0</v>
      </c>
    </row>
    <row r="416" spans="1:37" ht="14.1" customHeight="1" thickTop="1" thickBot="1">
      <c r="A416" s="2457"/>
      <c r="B416" s="2459"/>
      <c r="C416" s="2462"/>
      <c r="D416" s="2465"/>
      <c r="E416" s="2468"/>
      <c r="F416" s="2471"/>
      <c r="G416" s="2474"/>
      <c r="H416" s="2492"/>
      <c r="I416" s="2471"/>
      <c r="J416" s="2471"/>
      <c r="K416" s="277"/>
      <c r="L416" s="99"/>
      <c r="M416" s="1471"/>
      <c r="N416" s="1840"/>
      <c r="O416" s="90"/>
      <c r="P416" s="99"/>
      <c r="Q416" s="99"/>
      <c r="R416" s="12"/>
      <c r="S416" s="12"/>
      <c r="T416" s="12"/>
      <c r="U416" s="12"/>
      <c r="V416" s="12"/>
      <c r="W416" s="1622"/>
      <c r="X416" s="1622"/>
      <c r="Y416" s="12"/>
      <c r="Z416" s="99"/>
      <c r="AA416" s="2479"/>
      <c r="AB416" s="2479"/>
      <c r="AC416" s="2485"/>
      <c r="AD416" s="2486"/>
      <c r="AE416" s="2488"/>
      <c r="AF416" s="2490"/>
      <c r="AG416" s="60">
        <f>IF(N416=N415,0,IF(N416=N414,0,IF(N416=N413,0,IF(N416=N412,0,IF(N416=N411,0,1)))))</f>
        <v>0</v>
      </c>
      <c r="AH416" s="60" t="s">
        <v>232</v>
      </c>
      <c r="AI416" s="60" t="str">
        <f t="shared" si="89"/>
        <v>??</v>
      </c>
      <c r="AJ416" s="60">
        <f>IF(O416=O415,0,IF(O416=O414,0,IF(O416=O413,0,IF(O416=O412,0,IF(O416=O411,0,1)))))</f>
        <v>0</v>
      </c>
      <c r="AK416" s="518">
        <f t="shared" si="88"/>
        <v>0</v>
      </c>
    </row>
    <row r="417" spans="1:37" ht="14.1" customHeight="1" thickTop="1" thickBot="1">
      <c r="A417" s="2457"/>
      <c r="B417" s="2459"/>
      <c r="C417" s="2462"/>
      <c r="D417" s="2465"/>
      <c r="E417" s="2468"/>
      <c r="F417" s="2471"/>
      <c r="G417" s="2474"/>
      <c r="H417" s="2492"/>
      <c r="I417" s="2471"/>
      <c r="J417" s="2471"/>
      <c r="K417" s="277"/>
      <c r="L417" s="99"/>
      <c r="M417" s="1471"/>
      <c r="N417" s="1840"/>
      <c r="O417" s="90"/>
      <c r="P417" s="99"/>
      <c r="Q417" s="99"/>
      <c r="R417" s="12"/>
      <c r="S417" s="12"/>
      <c r="T417" s="12"/>
      <c r="U417" s="12"/>
      <c r="V417" s="12"/>
      <c r="W417" s="1622"/>
      <c r="X417" s="1622"/>
      <c r="Y417" s="12"/>
      <c r="Z417" s="99"/>
      <c r="AA417" s="2479"/>
      <c r="AB417" s="2479"/>
      <c r="AC417" s="2494" t="str">
        <f t="shared" ref="AC417" si="90">IF(AC411&gt;9,"błąd","")</f>
        <v/>
      </c>
      <c r="AD417" s="2486"/>
      <c r="AE417" s="2488"/>
      <c r="AF417" s="2490"/>
      <c r="AG417" s="60">
        <f>IF(N417=N416,0,IF(N417=N415,0,IF(N417=N414,0,IF(N417=N413,0,IF(N417=N412,0,IF(N417=N411,0,1))))))</f>
        <v>0</v>
      </c>
      <c r="AH417" s="60" t="s">
        <v>232</v>
      </c>
      <c r="AI417" s="60" t="str">
        <f t="shared" si="89"/>
        <v>??</v>
      </c>
      <c r="AJ417" s="60">
        <f>IF(O417=O416,0,IF(O417=O415,0,IF(O417=O414,0,IF(O417=O413,0,IF(O417=O412,0,IF(O417=O411,0,1))))))</f>
        <v>0</v>
      </c>
      <c r="AK417" s="518">
        <f t="shared" si="88"/>
        <v>0</v>
      </c>
    </row>
    <row r="418" spans="1:37" ht="14.1" customHeight="1" thickTop="1" thickBot="1">
      <c r="A418" s="2457"/>
      <c r="B418" s="2459"/>
      <c r="C418" s="2462"/>
      <c r="D418" s="2465"/>
      <c r="E418" s="2468"/>
      <c r="F418" s="2471"/>
      <c r="G418" s="2474"/>
      <c r="H418" s="2492"/>
      <c r="I418" s="2471"/>
      <c r="J418" s="2471"/>
      <c r="K418" s="277"/>
      <c r="L418" s="99"/>
      <c r="M418" s="1471"/>
      <c r="N418" s="1840"/>
      <c r="O418" s="90"/>
      <c r="P418" s="99"/>
      <c r="Q418" s="99"/>
      <c r="R418" s="12"/>
      <c r="S418" s="12"/>
      <c r="T418" s="12"/>
      <c r="U418" s="12"/>
      <c r="V418" s="12"/>
      <c r="W418" s="1622"/>
      <c r="X418" s="1622"/>
      <c r="Y418" s="12"/>
      <c r="Z418" s="99"/>
      <c r="AA418" s="2479"/>
      <c r="AB418" s="2479"/>
      <c r="AC418" s="2494"/>
      <c r="AD418" s="2486"/>
      <c r="AE418" s="2488"/>
      <c r="AF418" s="2490"/>
      <c r="AG418" s="60">
        <f>IF(N418=N417,0,IF(N418=N416,0,IF(N418=N415,0,IF(N418=N414,0,IF(N418=N413,0,IF(N418=N412,0,IF(N418=N411,0,1)))))))</f>
        <v>0</v>
      </c>
      <c r="AH418" s="60" t="s">
        <v>232</v>
      </c>
      <c r="AI418" s="60" t="str">
        <f t="shared" si="89"/>
        <v>??</v>
      </c>
      <c r="AJ418" s="60">
        <f>IF(O418=O417,0,IF(O418=O416,0,IF(O418=O415,0,IF(O418=O414,0,IF(O418=O413,0,IF(O418=O412,0,IF(O418=O411,0,1)))))))</f>
        <v>0</v>
      </c>
      <c r="AK418" s="518">
        <f t="shared" si="88"/>
        <v>0</v>
      </c>
    </row>
    <row r="419" spans="1:37" ht="14.1" customHeight="1" thickTop="1" thickBot="1">
      <c r="A419" s="2457"/>
      <c r="B419" s="2459"/>
      <c r="C419" s="2462"/>
      <c r="D419" s="2465"/>
      <c r="E419" s="2468"/>
      <c r="F419" s="2471"/>
      <c r="G419" s="2474"/>
      <c r="H419" s="2492"/>
      <c r="I419" s="2471"/>
      <c r="J419" s="2471"/>
      <c r="K419" s="277"/>
      <c r="L419" s="99"/>
      <c r="M419" s="1471"/>
      <c r="N419" s="1840"/>
      <c r="O419" s="90"/>
      <c r="P419" s="99"/>
      <c r="Q419" s="99"/>
      <c r="R419" s="12"/>
      <c r="S419" s="12"/>
      <c r="T419" s="12"/>
      <c r="U419" s="12"/>
      <c r="V419" s="12"/>
      <c r="W419" s="1622"/>
      <c r="X419" s="1622"/>
      <c r="Y419" s="12"/>
      <c r="Z419" s="99"/>
      <c r="AA419" s="2479"/>
      <c r="AB419" s="2479"/>
      <c r="AC419" s="2494"/>
      <c r="AD419" s="2486"/>
      <c r="AE419" s="2488"/>
      <c r="AF419" s="2490"/>
      <c r="AG419" s="60">
        <f>IF(N419=N418,0,IF(N419=N417,0,IF(N419=N416,0,IF(N419=N415,0,IF(N419=N414,0,IF(N419=N413,0,IF(N419=N412,0,IF(N419=N411,0,1))))))))</f>
        <v>0</v>
      </c>
      <c r="AH419" s="60" t="s">
        <v>232</v>
      </c>
      <c r="AI419" s="60" t="str">
        <f t="shared" si="89"/>
        <v>??</v>
      </c>
      <c r="AJ419" s="60">
        <f>IF(O419=O418,0,IF(O419=O417,0,IF(O419=O416,0,IF(O419=O415,0,IF(O419=O414,0,IF(O419=O413,0,IF(O419=O412,0,IF(O419=O411,0,1))))))))</f>
        <v>0</v>
      </c>
      <c r="AK419" s="518">
        <f t="shared" si="88"/>
        <v>0</v>
      </c>
    </row>
    <row r="420" spans="1:37" ht="14.1" customHeight="1" thickTop="1" thickBot="1">
      <c r="A420" s="2457"/>
      <c r="B420" s="2460"/>
      <c r="C420" s="2463"/>
      <c r="D420" s="2466"/>
      <c r="E420" s="2469"/>
      <c r="F420" s="2472"/>
      <c r="G420" s="2475"/>
      <c r="H420" s="2493"/>
      <c r="I420" s="2472"/>
      <c r="J420" s="2472"/>
      <c r="K420" s="274"/>
      <c r="L420" s="97"/>
      <c r="M420" s="97"/>
      <c r="N420" s="1840"/>
      <c r="O420" s="94"/>
      <c r="P420" s="97"/>
      <c r="Q420" s="97"/>
      <c r="R420" s="13"/>
      <c r="S420" s="13"/>
      <c r="T420" s="13"/>
      <c r="U420" s="13"/>
      <c r="V420" s="13"/>
      <c r="W420" s="13"/>
      <c r="X420" s="13"/>
      <c r="Y420" s="13"/>
      <c r="Z420" s="97"/>
      <c r="AA420" s="2480"/>
      <c r="AB420" s="2480"/>
      <c r="AC420" s="2495"/>
      <c r="AD420" s="2486"/>
      <c r="AE420" s="2489"/>
      <c r="AF420" s="2490"/>
      <c r="AG420" s="60">
        <f>IF(N420=N419,0,IF(N420=N418,0,IF(N420=N417,0,IF(N420=N416,0,IF(N420=N415,0,IF(N420=N414,0,IF(N420=N413,0,IF(N420=N412,0,IF(N420=N411,0,1)))))))))</f>
        <v>0</v>
      </c>
      <c r="AH420" s="60" t="s">
        <v>232</v>
      </c>
      <c r="AI420" s="60" t="str">
        <f t="shared" si="89"/>
        <v>??</v>
      </c>
      <c r="AJ420" s="60">
        <f>IF(O420=O419,0,IF(O420=O418,0,IF(O420=O417,0,IF(O420=O416,0,IF(O420=O415,0,IF(O420=O414,0,IF(O420=O413,0,IF(O420=O412,0,IF(O420=O411,0,1)))))))))</f>
        <v>0</v>
      </c>
      <c r="AK420" s="518">
        <f t="shared" si="88"/>
        <v>0</v>
      </c>
    </row>
    <row r="421" spans="1:37" ht="14.1" customHeight="1" thickTop="1" thickBot="1">
      <c r="A421" s="2457"/>
      <c r="B421" s="2458"/>
      <c r="C421" s="2461"/>
      <c r="D421" s="2464"/>
      <c r="E421" s="2467"/>
      <c r="F421" s="2470"/>
      <c r="G421" s="2473"/>
      <c r="H421" s="2476" t="s">
        <v>852</v>
      </c>
      <c r="I421" s="2470"/>
      <c r="J421" s="2470"/>
      <c r="K421" s="275"/>
      <c r="L421" s="98"/>
      <c r="M421" s="98"/>
      <c r="N421" s="1841"/>
      <c r="O421" s="80"/>
      <c r="P421" s="98"/>
      <c r="Q421" s="98"/>
      <c r="R421" s="14"/>
      <c r="S421" s="14"/>
      <c r="T421" s="14"/>
      <c r="U421" s="14"/>
      <c r="V421" s="14"/>
      <c r="W421" s="14"/>
      <c r="X421" s="14"/>
      <c r="Y421" s="14"/>
      <c r="Z421" s="98"/>
      <c r="AA421" s="2478">
        <f>SUM(R421:Z430)</f>
        <v>0</v>
      </c>
      <c r="AB421" s="2478">
        <f>IF(AA421&gt;0,18,0)</f>
        <v>0</v>
      </c>
      <c r="AC421" s="2484">
        <f t="shared" ref="AC421" si="91">IF((AA421-AB421)&gt;=0,AA421-AB421,0)</f>
        <v>0</v>
      </c>
      <c r="AD421" s="2486">
        <f>IF(AA421&lt;AB421,AA421,AB421)/IF(AB421=0,1,AB421)</f>
        <v>0</v>
      </c>
      <c r="AE421" s="2487" t="str">
        <f>IF(AD421=1,"pe",IF(AD421&gt;0,"ne",""))</f>
        <v/>
      </c>
      <c r="AF421" s="2490"/>
      <c r="AG421" s="60">
        <v>1</v>
      </c>
      <c r="AH421" s="60" t="s">
        <v>232</v>
      </c>
      <c r="AI421" s="60" t="str">
        <f t="shared" si="89"/>
        <v>??</v>
      </c>
      <c r="AJ421" s="60">
        <v>1</v>
      </c>
      <c r="AK421" s="518">
        <f>C421</f>
        <v>0</v>
      </c>
    </row>
    <row r="422" spans="1:37" ht="14.1" customHeight="1" thickTop="1" thickBot="1">
      <c r="A422" s="2457"/>
      <c r="B422" s="2459"/>
      <c r="C422" s="2462"/>
      <c r="D422" s="2465"/>
      <c r="E422" s="2468"/>
      <c r="F422" s="2471"/>
      <c r="G422" s="2474"/>
      <c r="H422" s="2477"/>
      <c r="I422" s="2471"/>
      <c r="J422" s="2471"/>
      <c r="K422" s="273"/>
      <c r="L422" s="99"/>
      <c r="M422" s="1471"/>
      <c r="N422" s="1840"/>
      <c r="O422" s="90"/>
      <c r="P422" s="99"/>
      <c r="Q422" s="99"/>
      <c r="R422" s="12"/>
      <c r="S422" s="12"/>
      <c r="T422" s="12"/>
      <c r="U422" s="12"/>
      <c r="V422" s="12"/>
      <c r="W422" s="1622"/>
      <c r="X422" s="1622"/>
      <c r="Y422" s="12"/>
      <c r="Z422" s="99"/>
      <c r="AA422" s="2479"/>
      <c r="AB422" s="2479"/>
      <c r="AC422" s="2485"/>
      <c r="AD422" s="2486"/>
      <c r="AE422" s="2488"/>
      <c r="AF422" s="2490"/>
      <c r="AG422" s="60">
        <f>IF(N422=N421,0,1)</f>
        <v>0</v>
      </c>
      <c r="AH422" s="60" t="s">
        <v>232</v>
      </c>
      <c r="AI422" s="60" t="str">
        <f t="shared" si="89"/>
        <v>??</v>
      </c>
      <c r="AJ422" s="60">
        <f>IF(O422=O421,0,1)</f>
        <v>0</v>
      </c>
      <c r="AK422" s="518">
        <f t="shared" si="88"/>
        <v>0</v>
      </c>
    </row>
    <row r="423" spans="1:37" ht="14.1" customHeight="1" thickTop="1" thickBot="1">
      <c r="A423" s="2457"/>
      <c r="B423" s="2459"/>
      <c r="C423" s="2462"/>
      <c r="D423" s="2465"/>
      <c r="E423" s="2468"/>
      <c r="F423" s="2471"/>
      <c r="G423" s="2474"/>
      <c r="H423" s="2491"/>
      <c r="I423" s="2471"/>
      <c r="J423" s="2471"/>
      <c r="K423" s="273"/>
      <c r="L423" s="99"/>
      <c r="M423" s="1471"/>
      <c r="N423" s="1840"/>
      <c r="O423" s="90"/>
      <c r="P423" s="99"/>
      <c r="Q423" s="99"/>
      <c r="R423" s="12"/>
      <c r="S423" s="12"/>
      <c r="T423" s="12"/>
      <c r="U423" s="12"/>
      <c r="V423" s="12"/>
      <c r="W423" s="1622"/>
      <c r="X423" s="1622"/>
      <c r="Y423" s="12"/>
      <c r="Z423" s="99"/>
      <c r="AA423" s="2479"/>
      <c r="AB423" s="2479"/>
      <c r="AC423" s="2485"/>
      <c r="AD423" s="2486"/>
      <c r="AE423" s="2488"/>
      <c r="AF423" s="2490"/>
      <c r="AG423" s="60">
        <f>IF(N423=N422,0,IF(N423=N421,0,1))</f>
        <v>0</v>
      </c>
      <c r="AH423" s="60" t="s">
        <v>232</v>
      </c>
      <c r="AI423" s="60" t="str">
        <f t="shared" si="89"/>
        <v>??</v>
      </c>
      <c r="AJ423" s="60">
        <f>IF(O423=O422,0,IF(O423=O421,0,1))</f>
        <v>0</v>
      </c>
      <c r="AK423" s="518">
        <f t="shared" si="88"/>
        <v>0</v>
      </c>
    </row>
    <row r="424" spans="1:37" ht="14.1" customHeight="1" thickTop="1" thickBot="1">
      <c r="A424" s="2457"/>
      <c r="B424" s="2459"/>
      <c r="C424" s="2462"/>
      <c r="D424" s="2465"/>
      <c r="E424" s="2468"/>
      <c r="F424" s="2471"/>
      <c r="G424" s="2474"/>
      <c r="H424" s="2492"/>
      <c r="I424" s="2471"/>
      <c r="J424" s="2471"/>
      <c r="K424" s="273"/>
      <c r="L424" s="99"/>
      <c r="M424" s="1471"/>
      <c r="N424" s="1840"/>
      <c r="O424" s="90"/>
      <c r="P424" s="99"/>
      <c r="Q424" s="99"/>
      <c r="R424" s="12"/>
      <c r="S424" s="12"/>
      <c r="T424" s="12"/>
      <c r="U424" s="12"/>
      <c r="V424" s="12"/>
      <c r="W424" s="1622"/>
      <c r="X424" s="1622"/>
      <c r="Y424" s="12"/>
      <c r="Z424" s="99"/>
      <c r="AA424" s="2479"/>
      <c r="AB424" s="2479"/>
      <c r="AC424" s="2485"/>
      <c r="AD424" s="2486"/>
      <c r="AE424" s="2488"/>
      <c r="AF424" s="2490"/>
      <c r="AG424" s="60">
        <f>IF(N424=N423,0,IF(N424=N422,0,IF(N424=N421,0,1)))</f>
        <v>0</v>
      </c>
      <c r="AH424" s="60" t="s">
        <v>232</v>
      </c>
      <c r="AI424" s="60" t="str">
        <f t="shared" si="89"/>
        <v>??</v>
      </c>
      <c r="AJ424" s="60">
        <f>IF(O424=O423,0,IF(O424=O422,0,IF(O424=O421,0,1)))</f>
        <v>0</v>
      </c>
      <c r="AK424" s="518">
        <f t="shared" si="88"/>
        <v>0</v>
      </c>
    </row>
    <row r="425" spans="1:37" ht="14.1" customHeight="1" thickTop="1" thickBot="1">
      <c r="A425" s="2457"/>
      <c r="B425" s="2459"/>
      <c r="C425" s="2462"/>
      <c r="D425" s="2465"/>
      <c r="E425" s="2468"/>
      <c r="F425" s="2471"/>
      <c r="G425" s="2474"/>
      <c r="H425" s="2492"/>
      <c r="I425" s="2471"/>
      <c r="J425" s="2471"/>
      <c r="K425" s="277"/>
      <c r="L425" s="99"/>
      <c r="M425" s="1471"/>
      <c r="N425" s="1840"/>
      <c r="O425" s="90"/>
      <c r="P425" s="99"/>
      <c r="Q425" s="99"/>
      <c r="R425" s="12"/>
      <c r="S425" s="12"/>
      <c r="T425" s="12"/>
      <c r="U425" s="12"/>
      <c r="V425" s="12"/>
      <c r="W425" s="1622"/>
      <c r="X425" s="1622"/>
      <c r="Y425" s="12"/>
      <c r="Z425" s="99"/>
      <c r="AA425" s="2479"/>
      <c r="AB425" s="2479"/>
      <c r="AC425" s="2485"/>
      <c r="AD425" s="2486"/>
      <c r="AE425" s="2488"/>
      <c r="AF425" s="2490"/>
      <c r="AG425" s="60">
        <f>IF(N425=N424,0,IF(N425=N423,0,IF(N425=N422,0,IF(N425=N421,0,1))))</f>
        <v>0</v>
      </c>
      <c r="AH425" s="60" t="s">
        <v>232</v>
      </c>
      <c r="AI425" s="60" t="str">
        <f t="shared" si="89"/>
        <v>??</v>
      </c>
      <c r="AJ425" s="60">
        <f>IF(O425=O424,0,IF(O425=O423,0,IF(O425=O422,0,IF(O425=O421,0,1))))</f>
        <v>0</v>
      </c>
      <c r="AK425" s="518">
        <f t="shared" si="88"/>
        <v>0</v>
      </c>
    </row>
    <row r="426" spans="1:37" ht="14.1" customHeight="1" thickTop="1" thickBot="1">
      <c r="A426" s="2457"/>
      <c r="B426" s="2459"/>
      <c r="C426" s="2462"/>
      <c r="D426" s="2465"/>
      <c r="E426" s="2468"/>
      <c r="F426" s="2471"/>
      <c r="G426" s="2474"/>
      <c r="H426" s="2492"/>
      <c r="I426" s="2471"/>
      <c r="J426" s="2471"/>
      <c r="K426" s="277"/>
      <c r="L426" s="99"/>
      <c r="M426" s="1471"/>
      <c r="N426" s="1840"/>
      <c r="O426" s="90"/>
      <c r="P426" s="99"/>
      <c r="Q426" s="99"/>
      <c r="R426" s="12"/>
      <c r="S426" s="12"/>
      <c r="T426" s="12"/>
      <c r="U426" s="12"/>
      <c r="V426" s="12"/>
      <c r="W426" s="1622"/>
      <c r="X426" s="1622"/>
      <c r="Y426" s="12"/>
      <c r="Z426" s="99"/>
      <c r="AA426" s="2479"/>
      <c r="AB426" s="2479"/>
      <c r="AC426" s="2485"/>
      <c r="AD426" s="2486"/>
      <c r="AE426" s="2488"/>
      <c r="AF426" s="2490"/>
      <c r="AG426" s="60">
        <f>IF(N426=N425,0,IF(N426=N424,0,IF(N426=N423,0,IF(N426=N422,0,IF(N426=N421,0,1)))))</f>
        <v>0</v>
      </c>
      <c r="AH426" s="60" t="s">
        <v>232</v>
      </c>
      <c r="AI426" s="60" t="str">
        <f t="shared" si="89"/>
        <v>??</v>
      </c>
      <c r="AJ426" s="60">
        <f>IF(O426=O425,0,IF(O426=O424,0,IF(O426=O423,0,IF(O426=O422,0,IF(O426=O421,0,1)))))</f>
        <v>0</v>
      </c>
      <c r="AK426" s="518">
        <f t="shared" si="88"/>
        <v>0</v>
      </c>
    </row>
    <row r="427" spans="1:37" ht="14.1" customHeight="1" thickTop="1" thickBot="1">
      <c r="A427" s="2457"/>
      <c r="B427" s="2459"/>
      <c r="C427" s="2462"/>
      <c r="D427" s="2465"/>
      <c r="E427" s="2468"/>
      <c r="F427" s="2471"/>
      <c r="G427" s="2474"/>
      <c r="H427" s="2492"/>
      <c r="I427" s="2471"/>
      <c r="J427" s="2471"/>
      <c r="K427" s="277"/>
      <c r="L427" s="99"/>
      <c r="M427" s="1471"/>
      <c r="N427" s="1840"/>
      <c r="O427" s="90"/>
      <c r="P427" s="99"/>
      <c r="Q427" s="99"/>
      <c r="R427" s="12"/>
      <c r="S427" s="12"/>
      <c r="T427" s="12"/>
      <c r="U427" s="12"/>
      <c r="V427" s="12"/>
      <c r="W427" s="1622"/>
      <c r="X427" s="1622"/>
      <c r="Y427" s="12"/>
      <c r="Z427" s="99"/>
      <c r="AA427" s="2479"/>
      <c r="AB427" s="2479"/>
      <c r="AC427" s="2494" t="str">
        <f t="shared" ref="AC427" si="92">IF(AC421&gt;9,"błąd","")</f>
        <v/>
      </c>
      <c r="AD427" s="2486"/>
      <c r="AE427" s="2488"/>
      <c r="AF427" s="2490"/>
      <c r="AG427" s="60">
        <f>IF(N427=N426,0,IF(N427=N425,0,IF(N427=N424,0,IF(N427=N423,0,IF(N427=N422,0,IF(N427=N421,0,1))))))</f>
        <v>0</v>
      </c>
      <c r="AH427" s="60" t="s">
        <v>232</v>
      </c>
      <c r="AI427" s="60" t="str">
        <f t="shared" si="89"/>
        <v>??</v>
      </c>
      <c r="AJ427" s="60">
        <f>IF(O427=O426,0,IF(O427=O425,0,IF(O427=O424,0,IF(O427=O423,0,IF(O427=O422,0,IF(O427=O421,0,1))))))</f>
        <v>0</v>
      </c>
      <c r="AK427" s="518">
        <f t="shared" si="88"/>
        <v>0</v>
      </c>
    </row>
    <row r="428" spans="1:37" ht="14.1" customHeight="1" thickTop="1" thickBot="1">
      <c r="A428" s="2457"/>
      <c r="B428" s="2459"/>
      <c r="C428" s="2462"/>
      <c r="D428" s="2465"/>
      <c r="E428" s="2468"/>
      <c r="F428" s="2471"/>
      <c r="G428" s="2474"/>
      <c r="H428" s="2492"/>
      <c r="I428" s="2471"/>
      <c r="J428" s="2471"/>
      <c r="K428" s="277"/>
      <c r="L428" s="99"/>
      <c r="M428" s="1471"/>
      <c r="N428" s="1840"/>
      <c r="O428" s="90"/>
      <c r="P428" s="99"/>
      <c r="Q428" s="99"/>
      <c r="R428" s="12"/>
      <c r="S428" s="12"/>
      <c r="T428" s="12"/>
      <c r="U428" s="12"/>
      <c r="V428" s="12"/>
      <c r="W428" s="1622"/>
      <c r="X428" s="1622"/>
      <c r="Y428" s="12"/>
      <c r="Z428" s="99"/>
      <c r="AA428" s="2479"/>
      <c r="AB428" s="2479"/>
      <c r="AC428" s="2494"/>
      <c r="AD428" s="2486"/>
      <c r="AE428" s="2488"/>
      <c r="AF428" s="2490"/>
      <c r="AG428" s="60">
        <f>IF(N428=N427,0,IF(N428=N426,0,IF(N428=N425,0,IF(N428=N424,0,IF(N428=N423,0,IF(N428=N422,0,IF(N428=N421,0,1)))))))</f>
        <v>0</v>
      </c>
      <c r="AH428" s="60" t="s">
        <v>232</v>
      </c>
      <c r="AI428" s="60" t="str">
        <f t="shared" si="89"/>
        <v>??</v>
      </c>
      <c r="AJ428" s="60">
        <f>IF(O428=O427,0,IF(O428=O426,0,IF(O428=O425,0,IF(O428=O424,0,IF(O428=O423,0,IF(O428=O422,0,IF(O428=O421,0,1)))))))</f>
        <v>0</v>
      </c>
      <c r="AK428" s="518">
        <f t="shared" si="88"/>
        <v>0</v>
      </c>
    </row>
    <row r="429" spans="1:37" ht="14.1" customHeight="1" thickTop="1" thickBot="1">
      <c r="A429" s="2457"/>
      <c r="B429" s="2459"/>
      <c r="C429" s="2462"/>
      <c r="D429" s="2465"/>
      <c r="E429" s="2468"/>
      <c r="F429" s="2471"/>
      <c r="G429" s="2474"/>
      <c r="H429" s="2492"/>
      <c r="I429" s="2471"/>
      <c r="J429" s="2471"/>
      <c r="K429" s="277"/>
      <c r="L429" s="99"/>
      <c r="M429" s="1471"/>
      <c r="N429" s="1840"/>
      <c r="O429" s="90"/>
      <c r="P429" s="99"/>
      <c r="Q429" s="99"/>
      <c r="R429" s="12"/>
      <c r="S429" s="12"/>
      <c r="T429" s="12"/>
      <c r="U429" s="12"/>
      <c r="V429" s="12"/>
      <c r="W429" s="1622"/>
      <c r="X429" s="1622"/>
      <c r="Y429" s="12"/>
      <c r="Z429" s="99"/>
      <c r="AA429" s="2479"/>
      <c r="AB429" s="2479"/>
      <c r="AC429" s="2494"/>
      <c r="AD429" s="2486"/>
      <c r="AE429" s="2488"/>
      <c r="AF429" s="2490"/>
      <c r="AG429" s="60">
        <f>IF(N429=N428,0,IF(N429=N427,0,IF(N429=N426,0,IF(N429=N425,0,IF(N429=N424,0,IF(N429=N423,0,IF(N429=N422,0,IF(N429=N421,0,1))))))))</f>
        <v>0</v>
      </c>
      <c r="AH429" s="60" t="s">
        <v>232</v>
      </c>
      <c r="AI429" s="60" t="str">
        <f t="shared" si="89"/>
        <v>??</v>
      </c>
      <c r="AJ429" s="60">
        <f>IF(O429=O428,0,IF(O429=O427,0,IF(O429=O426,0,IF(O429=O425,0,IF(O429=O424,0,IF(O429=O423,0,IF(O429=O422,0,IF(O429=O421,0,1))))))))</f>
        <v>0</v>
      </c>
      <c r="AK429" s="518">
        <f t="shared" si="88"/>
        <v>0</v>
      </c>
    </row>
    <row r="430" spans="1:37" ht="14.1" customHeight="1" thickTop="1" thickBot="1">
      <c r="A430" s="2457"/>
      <c r="B430" s="2460"/>
      <c r="C430" s="2463"/>
      <c r="D430" s="2466"/>
      <c r="E430" s="2469"/>
      <c r="F430" s="2472"/>
      <c r="G430" s="2475"/>
      <c r="H430" s="2493"/>
      <c r="I430" s="2472"/>
      <c r="J430" s="2472"/>
      <c r="K430" s="274"/>
      <c r="L430" s="97"/>
      <c r="M430" s="97"/>
      <c r="N430" s="1840"/>
      <c r="O430" s="94"/>
      <c r="P430" s="97"/>
      <c r="Q430" s="97"/>
      <c r="R430" s="13"/>
      <c r="S430" s="13"/>
      <c r="T430" s="13"/>
      <c r="U430" s="13"/>
      <c r="V430" s="13"/>
      <c r="W430" s="13"/>
      <c r="X430" s="13"/>
      <c r="Y430" s="13"/>
      <c r="Z430" s="97"/>
      <c r="AA430" s="2480"/>
      <c r="AB430" s="2480"/>
      <c r="AC430" s="2495"/>
      <c r="AD430" s="2486"/>
      <c r="AE430" s="2489"/>
      <c r="AF430" s="2490"/>
      <c r="AG430" s="60">
        <f>IF(N430=N429,0,IF(N430=N428,0,IF(N430=N427,0,IF(N430=N426,0,IF(N430=N425,0,IF(N430=N424,0,IF(N430=N423,0,IF(N430=N422,0,IF(N430=N421,0,1)))))))))</f>
        <v>0</v>
      </c>
      <c r="AH430" s="60" t="s">
        <v>232</v>
      </c>
      <c r="AI430" s="60" t="str">
        <f t="shared" si="89"/>
        <v>??</v>
      </c>
      <c r="AJ430" s="60">
        <f>IF(O430=O429,0,IF(O430=O428,0,IF(O430=O427,0,IF(O430=O426,0,IF(O430=O425,0,IF(O430=O424,0,IF(O430=O423,0,IF(O430=O422,0,IF(O430=O421,0,1)))))))))</f>
        <v>0</v>
      </c>
      <c r="AK430" s="518">
        <f t="shared" si="88"/>
        <v>0</v>
      </c>
    </row>
    <row r="431" spans="1:37" ht="14.1" customHeight="1" thickTop="1" thickBot="1">
      <c r="A431" s="2457"/>
      <c r="B431" s="2458"/>
      <c r="C431" s="2461"/>
      <c r="D431" s="2464"/>
      <c r="E431" s="2467"/>
      <c r="F431" s="2470"/>
      <c r="G431" s="2473"/>
      <c r="H431" s="2476" t="s">
        <v>852</v>
      </c>
      <c r="I431" s="2470"/>
      <c r="J431" s="2470"/>
      <c r="K431" s="275"/>
      <c r="L431" s="98"/>
      <c r="M431" s="98"/>
      <c r="N431" s="1841"/>
      <c r="O431" s="80"/>
      <c r="P431" s="98"/>
      <c r="Q431" s="98"/>
      <c r="R431" s="14"/>
      <c r="S431" s="14"/>
      <c r="T431" s="14"/>
      <c r="U431" s="14"/>
      <c r="V431" s="14"/>
      <c r="W431" s="14"/>
      <c r="X431" s="14"/>
      <c r="Y431" s="14"/>
      <c r="Z431" s="98"/>
      <c r="AA431" s="2478">
        <f>SUM(R431:Z440)</f>
        <v>0</v>
      </c>
      <c r="AB431" s="2478">
        <f>IF(AA431&gt;0,18,0)</f>
        <v>0</v>
      </c>
      <c r="AC431" s="2484">
        <f t="shared" ref="AC431" si="93">IF((AA431-AB431)&gt;=0,AA431-AB431,0)</f>
        <v>0</v>
      </c>
      <c r="AD431" s="2486">
        <f>IF(AA431&lt;AB431,AA431,AB431)/IF(AB431=0,1,AB431)</f>
        <v>0</v>
      </c>
      <c r="AE431" s="2487" t="str">
        <f>IF(AD431=1,"pe",IF(AD431&gt;0,"ne",""))</f>
        <v/>
      </c>
      <c r="AF431" s="2490"/>
      <c r="AG431" s="60">
        <v>1</v>
      </c>
      <c r="AH431" s="60" t="s">
        <v>232</v>
      </c>
      <c r="AI431" s="60" t="str">
        <f t="shared" si="89"/>
        <v>??</v>
      </c>
      <c r="AJ431" s="60">
        <v>1</v>
      </c>
      <c r="AK431" s="518">
        <f>C431</f>
        <v>0</v>
      </c>
    </row>
    <row r="432" spans="1:37" ht="14.1" customHeight="1" thickTop="1" thickBot="1">
      <c r="A432" s="2457"/>
      <c r="B432" s="2459"/>
      <c r="C432" s="2462"/>
      <c r="D432" s="2465"/>
      <c r="E432" s="2468"/>
      <c r="F432" s="2471"/>
      <c r="G432" s="2474"/>
      <c r="H432" s="2477"/>
      <c r="I432" s="2471"/>
      <c r="J432" s="2471"/>
      <c r="K432" s="273"/>
      <c r="L432" s="99"/>
      <c r="M432" s="1471"/>
      <c r="N432" s="1840"/>
      <c r="O432" s="90"/>
      <c r="P432" s="99"/>
      <c r="Q432" s="99"/>
      <c r="R432" s="12"/>
      <c r="S432" s="12"/>
      <c r="T432" s="12"/>
      <c r="U432" s="12"/>
      <c r="V432" s="12"/>
      <c r="W432" s="1622"/>
      <c r="X432" s="1622"/>
      <c r="Y432" s="12"/>
      <c r="Z432" s="99"/>
      <c r="AA432" s="2479"/>
      <c r="AB432" s="2479"/>
      <c r="AC432" s="2485"/>
      <c r="AD432" s="2486"/>
      <c r="AE432" s="2488"/>
      <c r="AF432" s="2490"/>
      <c r="AG432" s="60">
        <f>IF(N432=N431,0,1)</f>
        <v>0</v>
      </c>
      <c r="AH432" s="60" t="s">
        <v>232</v>
      </c>
      <c r="AI432" s="60" t="str">
        <f t="shared" si="89"/>
        <v>??</v>
      </c>
      <c r="AJ432" s="60">
        <f>IF(O432=O431,0,1)</f>
        <v>0</v>
      </c>
      <c r="AK432" s="518">
        <f t="shared" si="88"/>
        <v>0</v>
      </c>
    </row>
    <row r="433" spans="1:37" ht="14.1" customHeight="1" thickTop="1" thickBot="1">
      <c r="A433" s="2457"/>
      <c r="B433" s="2459"/>
      <c r="C433" s="2462"/>
      <c r="D433" s="2465"/>
      <c r="E433" s="2468"/>
      <c r="F433" s="2471"/>
      <c r="G433" s="2474"/>
      <c r="H433" s="2491"/>
      <c r="I433" s="2471"/>
      <c r="J433" s="2471"/>
      <c r="K433" s="273"/>
      <c r="L433" s="99"/>
      <c r="M433" s="1471"/>
      <c r="N433" s="1840"/>
      <c r="O433" s="90"/>
      <c r="P433" s="99"/>
      <c r="Q433" s="99"/>
      <c r="R433" s="12"/>
      <c r="S433" s="12"/>
      <c r="T433" s="12"/>
      <c r="U433" s="12"/>
      <c r="V433" s="12"/>
      <c r="W433" s="1622"/>
      <c r="X433" s="1622"/>
      <c r="Y433" s="12"/>
      <c r="Z433" s="99"/>
      <c r="AA433" s="2479"/>
      <c r="AB433" s="2479"/>
      <c r="AC433" s="2485"/>
      <c r="AD433" s="2486"/>
      <c r="AE433" s="2488"/>
      <c r="AF433" s="2490"/>
      <c r="AG433" s="60">
        <f>IF(N433=N432,0,IF(N433=N431,0,1))</f>
        <v>0</v>
      </c>
      <c r="AH433" s="60" t="s">
        <v>232</v>
      </c>
      <c r="AI433" s="60" t="str">
        <f t="shared" si="89"/>
        <v>??</v>
      </c>
      <c r="AJ433" s="60">
        <f>IF(O433=O432,0,IF(O433=O431,0,1))</f>
        <v>0</v>
      </c>
      <c r="AK433" s="518">
        <f t="shared" si="88"/>
        <v>0</v>
      </c>
    </row>
    <row r="434" spans="1:37" ht="14.1" customHeight="1" thickTop="1" thickBot="1">
      <c r="A434" s="2457"/>
      <c r="B434" s="2459"/>
      <c r="C434" s="2462"/>
      <c r="D434" s="2465"/>
      <c r="E434" s="2468"/>
      <c r="F434" s="2471"/>
      <c r="G434" s="2474"/>
      <c r="H434" s="2492"/>
      <c r="I434" s="2471"/>
      <c r="J434" s="2471"/>
      <c r="K434" s="273"/>
      <c r="L434" s="99"/>
      <c r="M434" s="1471"/>
      <c r="N434" s="1840"/>
      <c r="O434" s="90"/>
      <c r="P434" s="99"/>
      <c r="Q434" s="99"/>
      <c r="R434" s="12"/>
      <c r="S434" s="12"/>
      <c r="T434" s="12"/>
      <c r="U434" s="12"/>
      <c r="V434" s="12"/>
      <c r="W434" s="1622"/>
      <c r="X434" s="1622"/>
      <c r="Y434" s="12"/>
      <c r="Z434" s="99"/>
      <c r="AA434" s="2479"/>
      <c r="AB434" s="2479"/>
      <c r="AC434" s="2485"/>
      <c r="AD434" s="2486"/>
      <c r="AE434" s="2488"/>
      <c r="AF434" s="2490"/>
      <c r="AG434" s="60">
        <f>IF(N434=N433,0,IF(N434=N432,0,IF(N434=N431,0,1)))</f>
        <v>0</v>
      </c>
      <c r="AH434" s="60" t="s">
        <v>232</v>
      </c>
      <c r="AI434" s="60" t="str">
        <f t="shared" si="89"/>
        <v>??</v>
      </c>
      <c r="AJ434" s="60">
        <f>IF(O434=O433,0,IF(O434=O432,0,IF(O434=O431,0,1)))</f>
        <v>0</v>
      </c>
      <c r="AK434" s="518">
        <f t="shared" si="88"/>
        <v>0</v>
      </c>
    </row>
    <row r="435" spans="1:37" ht="14.1" customHeight="1" thickTop="1" thickBot="1">
      <c r="A435" s="2457"/>
      <c r="B435" s="2459"/>
      <c r="C435" s="2462"/>
      <c r="D435" s="2465"/>
      <c r="E435" s="2468"/>
      <c r="F435" s="2471"/>
      <c r="G435" s="2474"/>
      <c r="H435" s="2492"/>
      <c r="I435" s="2471"/>
      <c r="J435" s="2471"/>
      <c r="K435" s="277"/>
      <c r="L435" s="99"/>
      <c r="M435" s="1471"/>
      <c r="N435" s="1840"/>
      <c r="O435" s="90"/>
      <c r="P435" s="99"/>
      <c r="Q435" s="99"/>
      <c r="R435" s="12"/>
      <c r="S435" s="12"/>
      <c r="T435" s="12"/>
      <c r="U435" s="12"/>
      <c r="V435" s="12"/>
      <c r="W435" s="1622"/>
      <c r="X435" s="1622"/>
      <c r="Y435" s="12"/>
      <c r="Z435" s="99"/>
      <c r="AA435" s="2479"/>
      <c r="AB435" s="2479"/>
      <c r="AC435" s="2485"/>
      <c r="AD435" s="2486"/>
      <c r="AE435" s="2488"/>
      <c r="AF435" s="2490"/>
      <c r="AG435" s="60">
        <f>IF(N435=N434,0,IF(N435=N433,0,IF(N435=N432,0,IF(N435=N431,0,1))))</f>
        <v>0</v>
      </c>
      <c r="AH435" s="60" t="s">
        <v>232</v>
      </c>
      <c r="AI435" s="60" t="str">
        <f t="shared" si="89"/>
        <v>??</v>
      </c>
      <c r="AJ435" s="60">
        <f>IF(O435=O434,0,IF(O435=O433,0,IF(O435=O432,0,IF(O435=O431,0,1))))</f>
        <v>0</v>
      </c>
      <c r="AK435" s="518">
        <f t="shared" si="88"/>
        <v>0</v>
      </c>
    </row>
    <row r="436" spans="1:37" ht="14.1" customHeight="1" thickTop="1" thickBot="1">
      <c r="A436" s="2457"/>
      <c r="B436" s="2459"/>
      <c r="C436" s="2462"/>
      <c r="D436" s="2465"/>
      <c r="E436" s="2468"/>
      <c r="F436" s="2471"/>
      <c r="G436" s="2474"/>
      <c r="H436" s="2492"/>
      <c r="I436" s="2471"/>
      <c r="J436" s="2471"/>
      <c r="K436" s="277"/>
      <c r="L436" s="99"/>
      <c r="M436" s="1471"/>
      <c r="N436" s="1840"/>
      <c r="O436" s="90"/>
      <c r="P436" s="99"/>
      <c r="Q436" s="99"/>
      <c r="R436" s="12"/>
      <c r="S436" s="12"/>
      <c r="T436" s="12"/>
      <c r="U436" s="12"/>
      <c r="V436" s="12"/>
      <c r="W436" s="1622"/>
      <c r="X436" s="1622"/>
      <c r="Y436" s="12"/>
      <c r="Z436" s="99"/>
      <c r="AA436" s="2479"/>
      <c r="AB436" s="2479"/>
      <c r="AC436" s="2485"/>
      <c r="AD436" s="2486"/>
      <c r="AE436" s="2488"/>
      <c r="AF436" s="2490"/>
      <c r="AG436" s="60">
        <f>IF(N436=N435,0,IF(N436=N434,0,IF(N436=N433,0,IF(N436=N432,0,IF(N436=N431,0,1)))))</f>
        <v>0</v>
      </c>
      <c r="AH436" s="60" t="s">
        <v>232</v>
      </c>
      <c r="AI436" s="60" t="str">
        <f t="shared" si="89"/>
        <v>??</v>
      </c>
      <c r="AJ436" s="60">
        <f>IF(O436=O435,0,IF(O436=O434,0,IF(O436=O433,0,IF(O436=O432,0,IF(O436=O431,0,1)))))</f>
        <v>0</v>
      </c>
      <c r="AK436" s="518">
        <f t="shared" si="88"/>
        <v>0</v>
      </c>
    </row>
    <row r="437" spans="1:37" ht="14.1" customHeight="1" thickTop="1" thickBot="1">
      <c r="A437" s="2457"/>
      <c r="B437" s="2459"/>
      <c r="C437" s="2462"/>
      <c r="D437" s="2465"/>
      <c r="E437" s="2468"/>
      <c r="F437" s="2471"/>
      <c r="G437" s="2474"/>
      <c r="H437" s="2492"/>
      <c r="I437" s="2471"/>
      <c r="J437" s="2471"/>
      <c r="K437" s="277"/>
      <c r="L437" s="99"/>
      <c r="M437" s="1471"/>
      <c r="N437" s="1840"/>
      <c r="O437" s="90"/>
      <c r="P437" s="99"/>
      <c r="Q437" s="99"/>
      <c r="R437" s="12"/>
      <c r="S437" s="12"/>
      <c r="T437" s="12"/>
      <c r="U437" s="12"/>
      <c r="V437" s="12"/>
      <c r="W437" s="1622"/>
      <c r="X437" s="1622"/>
      <c r="Y437" s="12"/>
      <c r="Z437" s="99"/>
      <c r="AA437" s="2479"/>
      <c r="AB437" s="2479"/>
      <c r="AC437" s="2494" t="str">
        <f t="shared" ref="AC437" si="94">IF(AC431&gt;9,"błąd","")</f>
        <v/>
      </c>
      <c r="AD437" s="2486"/>
      <c r="AE437" s="2488"/>
      <c r="AF437" s="2490"/>
      <c r="AG437" s="60">
        <f>IF(N437=N436,0,IF(N437=N435,0,IF(N437=N434,0,IF(N437=N433,0,IF(N437=N432,0,IF(N437=N431,0,1))))))</f>
        <v>0</v>
      </c>
      <c r="AH437" s="60" t="s">
        <v>232</v>
      </c>
      <c r="AI437" s="60" t="str">
        <f t="shared" si="89"/>
        <v>??</v>
      </c>
      <c r="AJ437" s="60">
        <f>IF(O437=O436,0,IF(O437=O435,0,IF(O437=O434,0,IF(O437=O433,0,IF(O437=O432,0,IF(O437=O431,0,1))))))</f>
        <v>0</v>
      </c>
      <c r="AK437" s="518">
        <f t="shared" si="88"/>
        <v>0</v>
      </c>
    </row>
    <row r="438" spans="1:37" ht="14.1" customHeight="1" thickTop="1" thickBot="1">
      <c r="A438" s="2457"/>
      <c r="B438" s="2459"/>
      <c r="C438" s="2462"/>
      <c r="D438" s="2465"/>
      <c r="E438" s="2468"/>
      <c r="F438" s="2471"/>
      <c r="G438" s="2474"/>
      <c r="H438" s="2492"/>
      <c r="I438" s="2471"/>
      <c r="J438" s="2471"/>
      <c r="K438" s="277"/>
      <c r="L438" s="99"/>
      <c r="M438" s="1471"/>
      <c r="N438" s="1840"/>
      <c r="O438" s="90"/>
      <c r="P438" s="99"/>
      <c r="Q438" s="99"/>
      <c r="R438" s="12"/>
      <c r="S438" s="12"/>
      <c r="T438" s="12"/>
      <c r="U438" s="12"/>
      <c r="V438" s="12"/>
      <c r="W438" s="1622"/>
      <c r="X438" s="1622"/>
      <c r="Y438" s="12"/>
      <c r="Z438" s="99"/>
      <c r="AA438" s="2479"/>
      <c r="AB438" s="2479"/>
      <c r="AC438" s="2494"/>
      <c r="AD438" s="2486"/>
      <c r="AE438" s="2488"/>
      <c r="AF438" s="2490"/>
      <c r="AG438" s="60">
        <f>IF(N438=N437,0,IF(N438=N436,0,IF(N438=N435,0,IF(N438=N434,0,IF(N438=N433,0,IF(N438=N432,0,IF(N438=N431,0,1)))))))</f>
        <v>0</v>
      </c>
      <c r="AH438" s="60" t="s">
        <v>232</v>
      </c>
      <c r="AI438" s="60" t="str">
        <f t="shared" si="89"/>
        <v>??</v>
      </c>
      <c r="AJ438" s="60">
        <f>IF(O438=O437,0,IF(O438=O436,0,IF(O438=O435,0,IF(O438=O434,0,IF(O438=O433,0,IF(O438=O432,0,IF(O438=O431,0,1)))))))</f>
        <v>0</v>
      </c>
      <c r="AK438" s="518">
        <f t="shared" si="88"/>
        <v>0</v>
      </c>
    </row>
    <row r="439" spans="1:37" ht="14.1" customHeight="1" thickTop="1" thickBot="1">
      <c r="A439" s="2457"/>
      <c r="B439" s="2459"/>
      <c r="C439" s="2462"/>
      <c r="D439" s="2465"/>
      <c r="E439" s="2468"/>
      <c r="F439" s="2471"/>
      <c r="G439" s="2474"/>
      <c r="H439" s="2492"/>
      <c r="I439" s="2471"/>
      <c r="J439" s="2471"/>
      <c r="K439" s="277"/>
      <c r="L439" s="99"/>
      <c r="M439" s="1471"/>
      <c r="N439" s="1840"/>
      <c r="O439" s="90"/>
      <c r="P439" s="99"/>
      <c r="Q439" s="99"/>
      <c r="R439" s="12"/>
      <c r="S439" s="12"/>
      <c r="T439" s="12"/>
      <c r="U439" s="12"/>
      <c r="V439" s="12"/>
      <c r="W439" s="1622"/>
      <c r="X439" s="1622"/>
      <c r="Y439" s="12"/>
      <c r="Z439" s="99"/>
      <c r="AA439" s="2479"/>
      <c r="AB439" s="2479"/>
      <c r="AC439" s="2494"/>
      <c r="AD439" s="2486"/>
      <c r="AE439" s="2488"/>
      <c r="AF439" s="2490"/>
      <c r="AG439" s="60">
        <f>IF(N439=N438,0,IF(N439=N437,0,IF(N439=N436,0,IF(N439=N435,0,IF(N439=N434,0,IF(N439=N433,0,IF(N439=N432,0,IF(N439=N431,0,1))))))))</f>
        <v>0</v>
      </c>
      <c r="AH439" s="60" t="s">
        <v>232</v>
      </c>
      <c r="AI439" s="60" t="str">
        <f t="shared" si="89"/>
        <v>??</v>
      </c>
      <c r="AJ439" s="60">
        <f>IF(O439=O438,0,IF(O439=O437,0,IF(O439=O436,0,IF(O439=O435,0,IF(O439=O434,0,IF(O439=O433,0,IF(O439=O432,0,IF(O439=O431,0,1))))))))</f>
        <v>0</v>
      </c>
      <c r="AK439" s="518">
        <f t="shared" si="88"/>
        <v>0</v>
      </c>
    </row>
    <row r="440" spans="1:37" ht="14.1" customHeight="1" thickTop="1" thickBot="1">
      <c r="A440" s="2457"/>
      <c r="B440" s="2460"/>
      <c r="C440" s="2463"/>
      <c r="D440" s="2466"/>
      <c r="E440" s="2469"/>
      <c r="F440" s="2472"/>
      <c r="G440" s="2475"/>
      <c r="H440" s="2493"/>
      <c r="I440" s="2472"/>
      <c r="J440" s="2472"/>
      <c r="K440" s="274"/>
      <c r="L440" s="97"/>
      <c r="M440" s="97"/>
      <c r="N440" s="1840"/>
      <c r="O440" s="94"/>
      <c r="P440" s="97"/>
      <c r="Q440" s="97"/>
      <c r="R440" s="13"/>
      <c r="S440" s="13"/>
      <c r="T440" s="13"/>
      <c r="U440" s="13"/>
      <c r="V440" s="13"/>
      <c r="W440" s="13"/>
      <c r="X440" s="13"/>
      <c r="Y440" s="13"/>
      <c r="Z440" s="97"/>
      <c r="AA440" s="2480"/>
      <c r="AB440" s="2480"/>
      <c r="AC440" s="2495"/>
      <c r="AD440" s="2486"/>
      <c r="AE440" s="2489"/>
      <c r="AF440" s="2490"/>
      <c r="AG440" s="60">
        <f>IF(N440=N439,0,IF(N440=N438,0,IF(N440=N437,0,IF(N440=N436,0,IF(N440=N435,0,IF(N440=N434,0,IF(N440=N433,0,IF(N440=N432,0,IF(N440=N431,0,1)))))))))</f>
        <v>0</v>
      </c>
      <c r="AH440" s="60" t="s">
        <v>232</v>
      </c>
      <c r="AI440" s="60" t="str">
        <f t="shared" si="89"/>
        <v>??</v>
      </c>
      <c r="AJ440" s="60">
        <f>IF(O440=O439,0,IF(O440=O438,0,IF(O440=O437,0,IF(O440=O436,0,IF(O440=O435,0,IF(O440=O434,0,IF(O440=O433,0,IF(O440=O432,0,IF(O440=O431,0,1)))))))))</f>
        <v>0</v>
      </c>
      <c r="AK440" s="518">
        <f t="shared" si="88"/>
        <v>0</v>
      </c>
    </row>
    <row r="441" spans="1:37" ht="14.1" customHeight="1" thickTop="1" thickBot="1">
      <c r="A441" s="2457"/>
      <c r="B441" s="2458"/>
      <c r="C441" s="2461"/>
      <c r="D441" s="2464"/>
      <c r="E441" s="2467"/>
      <c r="F441" s="2470"/>
      <c r="G441" s="2473"/>
      <c r="H441" s="2476" t="s">
        <v>852</v>
      </c>
      <c r="I441" s="2470"/>
      <c r="J441" s="2470"/>
      <c r="K441" s="275"/>
      <c r="L441" s="98"/>
      <c r="M441" s="98"/>
      <c r="N441" s="1841"/>
      <c r="O441" s="80"/>
      <c r="P441" s="98"/>
      <c r="Q441" s="98"/>
      <c r="R441" s="14"/>
      <c r="S441" s="14"/>
      <c r="T441" s="14"/>
      <c r="U441" s="14"/>
      <c r="V441" s="14"/>
      <c r="W441" s="14"/>
      <c r="X441" s="14"/>
      <c r="Y441" s="14"/>
      <c r="Z441" s="98"/>
      <c r="AA441" s="2478">
        <f>SUM(R441:Z450)</f>
        <v>0</v>
      </c>
      <c r="AB441" s="2478">
        <f>IF(AA441&gt;0,18,0)</f>
        <v>0</v>
      </c>
      <c r="AC441" s="2484">
        <f t="shared" ref="AC441" si="95">IF((AA441-AB441)&gt;=0,AA441-AB441,0)</f>
        <v>0</v>
      </c>
      <c r="AD441" s="2486">
        <f>IF(AA441&lt;AB441,AA441,AB441)/IF(AB441=0,1,AB441)</f>
        <v>0</v>
      </c>
      <c r="AE441" s="2487" t="str">
        <f>IF(AD441=1,"pe",IF(AD441&gt;0,"ne",""))</f>
        <v/>
      </c>
      <c r="AF441" s="2490"/>
      <c r="AG441" s="60">
        <v>1</v>
      </c>
      <c r="AH441" s="60" t="s">
        <v>232</v>
      </c>
      <c r="AI441" s="60" t="str">
        <f t="shared" si="89"/>
        <v>??</v>
      </c>
      <c r="AJ441" s="60">
        <v>1</v>
      </c>
      <c r="AK441" s="518">
        <f>C441</f>
        <v>0</v>
      </c>
    </row>
    <row r="442" spans="1:37" ht="14.1" customHeight="1" thickTop="1" thickBot="1">
      <c r="A442" s="2457"/>
      <c r="B442" s="2459"/>
      <c r="C442" s="2462"/>
      <c r="D442" s="2465"/>
      <c r="E442" s="2468"/>
      <c r="F442" s="2471"/>
      <c r="G442" s="2474"/>
      <c r="H442" s="2477"/>
      <c r="I442" s="2471"/>
      <c r="J442" s="2471"/>
      <c r="K442" s="273"/>
      <c r="L442" s="99"/>
      <c r="M442" s="1471"/>
      <c r="N442" s="1840"/>
      <c r="O442" s="90"/>
      <c r="P442" s="99"/>
      <c r="Q442" s="99"/>
      <c r="R442" s="12"/>
      <c r="S442" s="12"/>
      <c r="T442" s="12"/>
      <c r="U442" s="12"/>
      <c r="V442" s="12"/>
      <c r="W442" s="1622"/>
      <c r="X442" s="1622"/>
      <c r="Y442" s="12"/>
      <c r="Z442" s="99"/>
      <c r="AA442" s="2479"/>
      <c r="AB442" s="2479"/>
      <c r="AC442" s="2485"/>
      <c r="AD442" s="2486"/>
      <c r="AE442" s="2488"/>
      <c r="AF442" s="2490"/>
      <c r="AG442" s="60">
        <f>IF(N442=N441,0,1)</f>
        <v>0</v>
      </c>
      <c r="AH442" s="60" t="s">
        <v>232</v>
      </c>
      <c r="AI442" s="60" t="str">
        <f t="shared" si="89"/>
        <v>??</v>
      </c>
      <c r="AJ442" s="60">
        <f>IF(O442=O441,0,1)</f>
        <v>0</v>
      </c>
      <c r="AK442" s="518">
        <f t="shared" ref="AK442:AK500" si="96">AK441</f>
        <v>0</v>
      </c>
    </row>
    <row r="443" spans="1:37" ht="14.1" customHeight="1" thickTop="1" thickBot="1">
      <c r="A443" s="2457"/>
      <c r="B443" s="2459"/>
      <c r="C443" s="2462"/>
      <c r="D443" s="2465"/>
      <c r="E443" s="2468"/>
      <c r="F443" s="2471"/>
      <c r="G443" s="2474"/>
      <c r="H443" s="2491"/>
      <c r="I443" s="2471"/>
      <c r="J443" s="2471"/>
      <c r="K443" s="273"/>
      <c r="L443" s="99"/>
      <c r="M443" s="1471"/>
      <c r="N443" s="1840"/>
      <c r="O443" s="90"/>
      <c r="P443" s="99"/>
      <c r="Q443" s="99"/>
      <c r="R443" s="12"/>
      <c r="S443" s="12"/>
      <c r="T443" s="12"/>
      <c r="U443" s="12"/>
      <c r="V443" s="12"/>
      <c r="W443" s="1622"/>
      <c r="X443" s="1622"/>
      <c r="Y443" s="12"/>
      <c r="Z443" s="99"/>
      <c r="AA443" s="2479"/>
      <c r="AB443" s="2479"/>
      <c r="AC443" s="2485"/>
      <c r="AD443" s="2486"/>
      <c r="AE443" s="2488"/>
      <c r="AF443" s="2490"/>
      <c r="AG443" s="60">
        <f>IF(N443=N442,0,IF(N443=N441,0,1))</f>
        <v>0</v>
      </c>
      <c r="AH443" s="60" t="s">
        <v>232</v>
      </c>
      <c r="AI443" s="60" t="str">
        <f t="shared" si="89"/>
        <v>??</v>
      </c>
      <c r="AJ443" s="60">
        <f>IF(O443=O442,0,IF(O443=O441,0,1))</f>
        <v>0</v>
      </c>
      <c r="AK443" s="518">
        <f t="shared" si="96"/>
        <v>0</v>
      </c>
    </row>
    <row r="444" spans="1:37" ht="14.1" customHeight="1" thickTop="1" thickBot="1">
      <c r="A444" s="2457"/>
      <c r="B444" s="2459"/>
      <c r="C444" s="2462"/>
      <c r="D444" s="2465"/>
      <c r="E444" s="2468"/>
      <c r="F444" s="2471"/>
      <c r="G444" s="2474"/>
      <c r="H444" s="2492"/>
      <c r="I444" s="2471"/>
      <c r="J444" s="2471"/>
      <c r="K444" s="273"/>
      <c r="L444" s="99"/>
      <c r="M444" s="1471"/>
      <c r="N444" s="1840"/>
      <c r="O444" s="90"/>
      <c r="P444" s="99"/>
      <c r="Q444" s="99"/>
      <c r="R444" s="12"/>
      <c r="S444" s="12"/>
      <c r="T444" s="12"/>
      <c r="U444" s="12"/>
      <c r="V444" s="12"/>
      <c r="W444" s="1622"/>
      <c r="X444" s="1622"/>
      <c r="Y444" s="12"/>
      <c r="Z444" s="99"/>
      <c r="AA444" s="2479"/>
      <c r="AB444" s="2479"/>
      <c r="AC444" s="2485"/>
      <c r="AD444" s="2486"/>
      <c r="AE444" s="2488"/>
      <c r="AF444" s="2490"/>
      <c r="AG444" s="60">
        <f>IF(N444=N443,0,IF(N444=N442,0,IF(N444=N441,0,1)))</f>
        <v>0</v>
      </c>
      <c r="AH444" s="60" t="s">
        <v>232</v>
      </c>
      <c r="AI444" s="60" t="str">
        <f t="shared" si="89"/>
        <v>??</v>
      </c>
      <c r="AJ444" s="60">
        <f>IF(O444=O443,0,IF(O444=O442,0,IF(O444=O441,0,1)))</f>
        <v>0</v>
      </c>
      <c r="AK444" s="518">
        <f t="shared" si="96"/>
        <v>0</v>
      </c>
    </row>
    <row r="445" spans="1:37" ht="14.1" customHeight="1" thickTop="1" thickBot="1">
      <c r="A445" s="2457"/>
      <c r="B445" s="2459"/>
      <c r="C445" s="2462"/>
      <c r="D445" s="2465"/>
      <c r="E445" s="2468"/>
      <c r="F445" s="2471"/>
      <c r="G445" s="2474"/>
      <c r="H445" s="2492"/>
      <c r="I445" s="2471"/>
      <c r="J445" s="2471"/>
      <c r="K445" s="277"/>
      <c r="L445" s="99"/>
      <c r="M445" s="1471"/>
      <c r="N445" s="1840"/>
      <c r="O445" s="90"/>
      <c r="P445" s="99"/>
      <c r="Q445" s="99"/>
      <c r="R445" s="12"/>
      <c r="S445" s="12"/>
      <c r="T445" s="12"/>
      <c r="U445" s="12"/>
      <c r="V445" s="12"/>
      <c r="W445" s="1622"/>
      <c r="X445" s="1622"/>
      <c r="Y445" s="12"/>
      <c r="Z445" s="99"/>
      <c r="AA445" s="2479"/>
      <c r="AB445" s="2479"/>
      <c r="AC445" s="2485"/>
      <c r="AD445" s="2486"/>
      <c r="AE445" s="2488"/>
      <c r="AF445" s="2490"/>
      <c r="AG445" s="60">
        <f>IF(N445=N444,0,IF(N445=N443,0,IF(N445=N442,0,IF(N445=N441,0,1))))</f>
        <v>0</v>
      </c>
      <c r="AH445" s="60" t="s">
        <v>232</v>
      </c>
      <c r="AI445" s="60" t="str">
        <f t="shared" si="89"/>
        <v>??</v>
      </c>
      <c r="AJ445" s="60">
        <f>IF(O445=O444,0,IF(O445=O443,0,IF(O445=O442,0,IF(O445=O441,0,1))))</f>
        <v>0</v>
      </c>
      <c r="AK445" s="518">
        <f t="shared" si="96"/>
        <v>0</v>
      </c>
    </row>
    <row r="446" spans="1:37" ht="14.1" customHeight="1" thickTop="1" thickBot="1">
      <c r="A446" s="2457"/>
      <c r="B446" s="2459"/>
      <c r="C446" s="2462"/>
      <c r="D446" s="2465"/>
      <c r="E446" s="2468"/>
      <c r="F446" s="2471"/>
      <c r="G446" s="2474"/>
      <c r="H446" s="2492"/>
      <c r="I446" s="2471"/>
      <c r="J446" s="2471"/>
      <c r="K446" s="277"/>
      <c r="L446" s="99"/>
      <c r="M446" s="1471"/>
      <c r="N446" s="1840"/>
      <c r="O446" s="90"/>
      <c r="P446" s="99"/>
      <c r="Q446" s="99"/>
      <c r="R446" s="12"/>
      <c r="S446" s="12"/>
      <c r="T446" s="12"/>
      <c r="U446" s="12"/>
      <c r="V446" s="12"/>
      <c r="W446" s="1622"/>
      <c r="X446" s="1622"/>
      <c r="Y446" s="12"/>
      <c r="Z446" s="99"/>
      <c r="AA446" s="2479"/>
      <c r="AB446" s="2479"/>
      <c r="AC446" s="2485"/>
      <c r="AD446" s="2486"/>
      <c r="AE446" s="2488"/>
      <c r="AF446" s="2490"/>
      <c r="AG446" s="60">
        <f>IF(N446=N445,0,IF(N446=N444,0,IF(N446=N443,0,IF(N446=N442,0,IF(N446=N441,0,1)))))</f>
        <v>0</v>
      </c>
      <c r="AH446" s="60" t="s">
        <v>232</v>
      </c>
      <c r="AI446" s="60" t="str">
        <f t="shared" si="89"/>
        <v>??</v>
      </c>
      <c r="AJ446" s="60">
        <f>IF(O446=O445,0,IF(O446=O444,0,IF(O446=O443,0,IF(O446=O442,0,IF(O446=O441,0,1)))))</f>
        <v>0</v>
      </c>
      <c r="AK446" s="518">
        <f t="shared" si="96"/>
        <v>0</v>
      </c>
    </row>
    <row r="447" spans="1:37" ht="14.1" customHeight="1" thickTop="1" thickBot="1">
      <c r="A447" s="2457"/>
      <c r="B447" s="2459"/>
      <c r="C447" s="2462"/>
      <c r="D447" s="2465"/>
      <c r="E447" s="2468"/>
      <c r="F447" s="2471"/>
      <c r="G447" s="2474"/>
      <c r="H447" s="2492"/>
      <c r="I447" s="2471"/>
      <c r="J447" s="2471"/>
      <c r="K447" s="277"/>
      <c r="L447" s="99"/>
      <c r="M447" s="1471"/>
      <c r="N447" s="1840"/>
      <c r="O447" s="90"/>
      <c r="P447" s="99"/>
      <c r="Q447" s="99"/>
      <c r="R447" s="12"/>
      <c r="S447" s="12"/>
      <c r="T447" s="12"/>
      <c r="U447" s="12"/>
      <c r="V447" s="12"/>
      <c r="W447" s="1622"/>
      <c r="X447" s="1622"/>
      <c r="Y447" s="12"/>
      <c r="Z447" s="99"/>
      <c r="AA447" s="2479"/>
      <c r="AB447" s="2479"/>
      <c r="AC447" s="2494" t="str">
        <f t="shared" ref="AC447" si="97">IF(AC441&gt;9,"błąd","")</f>
        <v/>
      </c>
      <c r="AD447" s="2486"/>
      <c r="AE447" s="2488"/>
      <c r="AF447" s="2490"/>
      <c r="AG447" s="60">
        <f>IF(N447=N446,0,IF(N447=N445,0,IF(N447=N444,0,IF(N447=N443,0,IF(N447=N442,0,IF(N447=N441,0,1))))))</f>
        <v>0</v>
      </c>
      <c r="AH447" s="60" t="s">
        <v>232</v>
      </c>
      <c r="AI447" s="60" t="str">
        <f t="shared" si="89"/>
        <v>??</v>
      </c>
      <c r="AJ447" s="60">
        <f>IF(O447=O446,0,IF(O447=O445,0,IF(O447=O444,0,IF(O447=O443,0,IF(O447=O442,0,IF(O447=O441,0,1))))))</f>
        <v>0</v>
      </c>
      <c r="AK447" s="518">
        <f t="shared" si="96"/>
        <v>0</v>
      </c>
    </row>
    <row r="448" spans="1:37" ht="14.1" customHeight="1" thickTop="1" thickBot="1">
      <c r="A448" s="2457"/>
      <c r="B448" s="2459"/>
      <c r="C448" s="2462"/>
      <c r="D448" s="2465"/>
      <c r="E448" s="2468"/>
      <c r="F448" s="2471"/>
      <c r="G448" s="2474"/>
      <c r="H448" s="2492"/>
      <c r="I448" s="2471"/>
      <c r="J448" s="2471"/>
      <c r="K448" s="277"/>
      <c r="L448" s="99"/>
      <c r="M448" s="1471"/>
      <c r="N448" s="1840"/>
      <c r="O448" s="90"/>
      <c r="P448" s="99"/>
      <c r="Q448" s="99"/>
      <c r="R448" s="12"/>
      <c r="S448" s="12"/>
      <c r="T448" s="12"/>
      <c r="U448" s="12"/>
      <c r="V448" s="12"/>
      <c r="W448" s="1622"/>
      <c r="X448" s="1622"/>
      <c r="Y448" s="12"/>
      <c r="Z448" s="99"/>
      <c r="AA448" s="2479"/>
      <c r="AB448" s="2479"/>
      <c r="AC448" s="2494"/>
      <c r="AD448" s="2486"/>
      <c r="AE448" s="2488"/>
      <c r="AF448" s="2490"/>
      <c r="AG448" s="60">
        <f>IF(N448=N447,0,IF(N448=N446,0,IF(N448=N445,0,IF(N448=N444,0,IF(N448=N443,0,IF(N448=N442,0,IF(N448=N441,0,1)))))))</f>
        <v>0</v>
      </c>
      <c r="AH448" s="60" t="s">
        <v>232</v>
      </c>
      <c r="AI448" s="60" t="str">
        <f t="shared" si="89"/>
        <v>??</v>
      </c>
      <c r="AJ448" s="60">
        <f>IF(O448=O447,0,IF(O448=O446,0,IF(O448=O445,0,IF(O448=O444,0,IF(O448=O443,0,IF(O448=O442,0,IF(O448=O441,0,1)))))))</f>
        <v>0</v>
      </c>
      <c r="AK448" s="518">
        <f t="shared" si="96"/>
        <v>0</v>
      </c>
    </row>
    <row r="449" spans="1:37" ht="14.1" customHeight="1" thickTop="1" thickBot="1">
      <c r="A449" s="2457"/>
      <c r="B449" s="2459"/>
      <c r="C449" s="2462"/>
      <c r="D449" s="2465"/>
      <c r="E449" s="2468"/>
      <c r="F449" s="2471"/>
      <c r="G449" s="2474"/>
      <c r="H449" s="2492"/>
      <c r="I449" s="2471"/>
      <c r="J449" s="2471"/>
      <c r="K449" s="277"/>
      <c r="L449" s="99"/>
      <c r="M449" s="1471"/>
      <c r="N449" s="1840"/>
      <c r="O449" s="90"/>
      <c r="P449" s="99"/>
      <c r="Q449" s="99"/>
      <c r="R449" s="12"/>
      <c r="S449" s="12"/>
      <c r="T449" s="12"/>
      <c r="U449" s="12"/>
      <c r="V449" s="12"/>
      <c r="W449" s="1622"/>
      <c r="X449" s="1622"/>
      <c r="Y449" s="12"/>
      <c r="Z449" s="99"/>
      <c r="AA449" s="2479"/>
      <c r="AB449" s="2479"/>
      <c r="AC449" s="2494"/>
      <c r="AD449" s="2486"/>
      <c r="AE449" s="2488"/>
      <c r="AF449" s="2490"/>
      <c r="AG449" s="60">
        <f>IF(N449=N448,0,IF(N449=N447,0,IF(N449=N446,0,IF(N449=N445,0,IF(N449=N444,0,IF(N449=N443,0,IF(N449=N442,0,IF(N449=N441,0,1))))))))</f>
        <v>0</v>
      </c>
      <c r="AH449" s="60" t="s">
        <v>232</v>
      </c>
      <c r="AI449" s="60" t="str">
        <f t="shared" si="89"/>
        <v>??</v>
      </c>
      <c r="AJ449" s="60">
        <f>IF(O449=O448,0,IF(O449=O447,0,IF(O449=O446,0,IF(O449=O445,0,IF(O449=O444,0,IF(O449=O443,0,IF(O449=O442,0,IF(O449=O441,0,1))))))))</f>
        <v>0</v>
      </c>
      <c r="AK449" s="518">
        <f t="shared" si="96"/>
        <v>0</v>
      </c>
    </row>
    <row r="450" spans="1:37" ht="14.1" customHeight="1" thickTop="1" thickBot="1">
      <c r="A450" s="2457"/>
      <c r="B450" s="2460"/>
      <c r="C450" s="2463"/>
      <c r="D450" s="2466"/>
      <c r="E450" s="2469"/>
      <c r="F450" s="2472"/>
      <c r="G450" s="2475"/>
      <c r="H450" s="2493"/>
      <c r="I450" s="2472"/>
      <c r="J450" s="2472"/>
      <c r="K450" s="274"/>
      <c r="L450" s="97"/>
      <c r="M450" s="97"/>
      <c r="N450" s="1840"/>
      <c r="O450" s="94"/>
      <c r="P450" s="97"/>
      <c r="Q450" s="97"/>
      <c r="R450" s="13"/>
      <c r="S450" s="13"/>
      <c r="T450" s="13"/>
      <c r="U450" s="13"/>
      <c r="V450" s="13"/>
      <c r="W450" s="13"/>
      <c r="X450" s="13"/>
      <c r="Y450" s="13"/>
      <c r="Z450" s="97"/>
      <c r="AA450" s="2480"/>
      <c r="AB450" s="2480"/>
      <c r="AC450" s="2495"/>
      <c r="AD450" s="2486"/>
      <c r="AE450" s="2489"/>
      <c r="AF450" s="2490"/>
      <c r="AG450" s="60">
        <f>IF(N450=N449,0,IF(N450=N448,0,IF(N450=N447,0,IF(N450=N446,0,IF(N450=N445,0,IF(N450=N444,0,IF(N450=N443,0,IF(N450=N442,0,IF(N450=N441,0,1)))))))))</f>
        <v>0</v>
      </c>
      <c r="AH450" s="60" t="s">
        <v>232</v>
      </c>
      <c r="AI450" s="60" t="str">
        <f t="shared" si="89"/>
        <v>??</v>
      </c>
      <c r="AJ450" s="60">
        <f>IF(O450=O449,0,IF(O450=O448,0,IF(O450=O447,0,IF(O450=O446,0,IF(O450=O445,0,IF(O450=O444,0,IF(O450=O443,0,IF(O450=O442,0,IF(O450=O441,0,1)))))))))</f>
        <v>0</v>
      </c>
      <c r="AK450" s="518">
        <f t="shared" si="96"/>
        <v>0</v>
      </c>
    </row>
    <row r="451" spans="1:37" ht="14.1" customHeight="1" thickTop="1" thickBot="1">
      <c r="A451" s="2457"/>
      <c r="B451" s="2458"/>
      <c r="C451" s="2461"/>
      <c r="D451" s="2464"/>
      <c r="E451" s="2467"/>
      <c r="F451" s="2470"/>
      <c r="G451" s="2473"/>
      <c r="H451" s="2476" t="s">
        <v>852</v>
      </c>
      <c r="I451" s="2470"/>
      <c r="J451" s="2470"/>
      <c r="K451" s="275"/>
      <c r="L451" s="98"/>
      <c r="M451" s="98"/>
      <c r="N451" s="1841"/>
      <c r="O451" s="80"/>
      <c r="P451" s="98"/>
      <c r="Q451" s="98"/>
      <c r="R451" s="14"/>
      <c r="S451" s="14"/>
      <c r="T451" s="14"/>
      <c r="U451" s="14"/>
      <c r="V451" s="14"/>
      <c r="W451" s="14"/>
      <c r="X451" s="14"/>
      <c r="Y451" s="14"/>
      <c r="Z451" s="98"/>
      <c r="AA451" s="2478">
        <f>SUM(R451:Z460)</f>
        <v>0</v>
      </c>
      <c r="AB451" s="2478">
        <f>IF(AA451&gt;0,18,0)</f>
        <v>0</v>
      </c>
      <c r="AC451" s="2484">
        <f t="shared" ref="AC451" si="98">IF((AA451-AB451)&gt;=0,AA451-AB451,0)</f>
        <v>0</v>
      </c>
      <c r="AD451" s="2486">
        <f>IF(AA451&lt;AB451,AA451,AB451)/IF(AB451=0,1,AB451)</f>
        <v>0</v>
      </c>
      <c r="AE451" s="2487" t="str">
        <f>IF(AD451=1,"pe",IF(AD451&gt;0,"ne",""))</f>
        <v/>
      </c>
      <c r="AF451" s="2490"/>
      <c r="AG451" s="60">
        <v>1</v>
      </c>
      <c r="AH451" s="60" t="s">
        <v>232</v>
      </c>
      <c r="AI451" s="60" t="str">
        <f t="shared" si="89"/>
        <v>??</v>
      </c>
      <c r="AJ451" s="60">
        <v>1</v>
      </c>
      <c r="AK451" s="518">
        <f>C451</f>
        <v>0</v>
      </c>
    </row>
    <row r="452" spans="1:37" ht="14.1" customHeight="1" thickTop="1" thickBot="1">
      <c r="A452" s="2457"/>
      <c r="B452" s="2459"/>
      <c r="C452" s="2462"/>
      <c r="D452" s="2465"/>
      <c r="E452" s="2468"/>
      <c r="F452" s="2471"/>
      <c r="G452" s="2474"/>
      <c r="H452" s="2477"/>
      <c r="I452" s="2471"/>
      <c r="J452" s="2471"/>
      <c r="K452" s="273"/>
      <c r="L452" s="99"/>
      <c r="M452" s="1471"/>
      <c r="N452" s="1840"/>
      <c r="O452" s="90"/>
      <c r="P452" s="99"/>
      <c r="Q452" s="99"/>
      <c r="R452" s="12"/>
      <c r="S452" s="12"/>
      <c r="T452" s="12"/>
      <c r="U452" s="12"/>
      <c r="V452" s="12"/>
      <c r="W452" s="1622"/>
      <c r="X452" s="1622"/>
      <c r="Y452" s="12"/>
      <c r="Z452" s="99"/>
      <c r="AA452" s="2479"/>
      <c r="AB452" s="2479"/>
      <c r="AC452" s="2485"/>
      <c r="AD452" s="2486"/>
      <c r="AE452" s="2488"/>
      <c r="AF452" s="2490"/>
      <c r="AG452" s="60">
        <f>IF(N452=N451,0,1)</f>
        <v>0</v>
      </c>
      <c r="AH452" s="60" t="s">
        <v>232</v>
      </c>
      <c r="AI452" s="60" t="str">
        <f t="shared" si="89"/>
        <v>??</v>
      </c>
      <c r="AJ452" s="60">
        <f>IF(O452=O451,0,1)</f>
        <v>0</v>
      </c>
      <c r="AK452" s="518">
        <f t="shared" si="96"/>
        <v>0</v>
      </c>
    </row>
    <row r="453" spans="1:37" ht="14.1" customHeight="1" thickTop="1" thickBot="1">
      <c r="A453" s="2457"/>
      <c r="B453" s="2459"/>
      <c r="C453" s="2462"/>
      <c r="D453" s="2465"/>
      <c r="E453" s="2468"/>
      <c r="F453" s="2471"/>
      <c r="G453" s="2474"/>
      <c r="H453" s="2491"/>
      <c r="I453" s="2471"/>
      <c r="J453" s="2471"/>
      <c r="K453" s="273"/>
      <c r="L453" s="99"/>
      <c r="M453" s="1471"/>
      <c r="N453" s="1840"/>
      <c r="O453" s="90"/>
      <c r="P453" s="99"/>
      <c r="Q453" s="99"/>
      <c r="R453" s="12"/>
      <c r="S453" s="12"/>
      <c r="T453" s="12"/>
      <c r="U453" s="12"/>
      <c r="V453" s="12"/>
      <c r="W453" s="1622"/>
      <c r="X453" s="1622"/>
      <c r="Y453" s="12"/>
      <c r="Z453" s="99"/>
      <c r="AA453" s="2479"/>
      <c r="AB453" s="2479"/>
      <c r="AC453" s="2485"/>
      <c r="AD453" s="2486"/>
      <c r="AE453" s="2488"/>
      <c r="AF453" s="2490"/>
      <c r="AG453" s="60">
        <f>IF(N453=N452,0,IF(N453=N451,0,1))</f>
        <v>0</v>
      </c>
      <c r="AH453" s="60" t="s">
        <v>232</v>
      </c>
      <c r="AI453" s="60" t="str">
        <f t="shared" si="89"/>
        <v>??</v>
      </c>
      <c r="AJ453" s="60">
        <f>IF(O453=O452,0,IF(O453=O451,0,1))</f>
        <v>0</v>
      </c>
      <c r="AK453" s="518">
        <f t="shared" si="96"/>
        <v>0</v>
      </c>
    </row>
    <row r="454" spans="1:37" ht="14.1" customHeight="1" thickTop="1" thickBot="1">
      <c r="A454" s="2457"/>
      <c r="B454" s="2459"/>
      <c r="C454" s="2462"/>
      <c r="D454" s="2465"/>
      <c r="E454" s="2468"/>
      <c r="F454" s="2471"/>
      <c r="G454" s="2474"/>
      <c r="H454" s="2492"/>
      <c r="I454" s="2471"/>
      <c r="J454" s="2471"/>
      <c r="K454" s="273"/>
      <c r="L454" s="99"/>
      <c r="M454" s="1471"/>
      <c r="N454" s="1840"/>
      <c r="O454" s="90"/>
      <c r="P454" s="99"/>
      <c r="Q454" s="99"/>
      <c r="R454" s="12"/>
      <c r="S454" s="12"/>
      <c r="T454" s="12"/>
      <c r="U454" s="12"/>
      <c r="V454" s="12"/>
      <c r="W454" s="1622"/>
      <c r="X454" s="1622"/>
      <c r="Y454" s="12"/>
      <c r="Z454" s="99"/>
      <c r="AA454" s="2479"/>
      <c r="AB454" s="2479"/>
      <c r="AC454" s="2485"/>
      <c r="AD454" s="2486"/>
      <c r="AE454" s="2488"/>
      <c r="AF454" s="2490"/>
      <c r="AG454" s="60">
        <f>IF(N454=N453,0,IF(N454=N452,0,IF(N454=N451,0,1)))</f>
        <v>0</v>
      </c>
      <c r="AH454" s="60" t="s">
        <v>232</v>
      </c>
      <c r="AI454" s="60" t="str">
        <f t="shared" si="89"/>
        <v>??</v>
      </c>
      <c r="AJ454" s="60">
        <f>IF(O454=O453,0,IF(O454=O452,0,IF(O454=O451,0,1)))</f>
        <v>0</v>
      </c>
      <c r="AK454" s="518">
        <f t="shared" si="96"/>
        <v>0</v>
      </c>
    </row>
    <row r="455" spans="1:37" ht="14.1" customHeight="1" thickTop="1" thickBot="1">
      <c r="A455" s="2457"/>
      <c r="B455" s="2459"/>
      <c r="C455" s="2462"/>
      <c r="D455" s="2465"/>
      <c r="E455" s="2468"/>
      <c r="F455" s="2471"/>
      <c r="G455" s="2474"/>
      <c r="H455" s="2492"/>
      <c r="I455" s="2471"/>
      <c r="J455" s="2471"/>
      <c r="K455" s="277"/>
      <c r="L455" s="99"/>
      <c r="M455" s="1471"/>
      <c r="N455" s="1840"/>
      <c r="O455" s="90"/>
      <c r="P455" s="99"/>
      <c r="Q455" s="99"/>
      <c r="R455" s="12"/>
      <c r="S455" s="12"/>
      <c r="T455" s="12"/>
      <c r="U455" s="12"/>
      <c r="V455" s="12"/>
      <c r="W455" s="1622"/>
      <c r="X455" s="1622"/>
      <c r="Y455" s="12"/>
      <c r="Z455" s="99"/>
      <c r="AA455" s="2479"/>
      <c r="AB455" s="2479"/>
      <c r="AC455" s="2485"/>
      <c r="AD455" s="2486"/>
      <c r="AE455" s="2488"/>
      <c r="AF455" s="2490"/>
      <c r="AG455" s="60">
        <f>IF(N455=N454,0,IF(N455=N453,0,IF(N455=N452,0,IF(N455=N451,0,1))))</f>
        <v>0</v>
      </c>
      <c r="AH455" s="60" t="s">
        <v>232</v>
      </c>
      <c r="AI455" s="60" t="str">
        <f t="shared" si="89"/>
        <v>??</v>
      </c>
      <c r="AJ455" s="60">
        <f>IF(O455=O454,0,IF(O455=O453,0,IF(O455=O452,0,IF(O455=O451,0,1))))</f>
        <v>0</v>
      </c>
      <c r="AK455" s="518">
        <f t="shared" si="96"/>
        <v>0</v>
      </c>
    </row>
    <row r="456" spans="1:37" ht="14.1" customHeight="1" thickTop="1" thickBot="1">
      <c r="A456" s="2457"/>
      <c r="B456" s="2459"/>
      <c r="C456" s="2462"/>
      <c r="D456" s="2465"/>
      <c r="E456" s="2468"/>
      <c r="F456" s="2471"/>
      <c r="G456" s="2474"/>
      <c r="H456" s="2492"/>
      <c r="I456" s="2471"/>
      <c r="J456" s="2471"/>
      <c r="K456" s="277"/>
      <c r="L456" s="99"/>
      <c r="M456" s="1471"/>
      <c r="N456" s="1840"/>
      <c r="O456" s="90"/>
      <c r="P456" s="99"/>
      <c r="Q456" s="99"/>
      <c r="R456" s="12"/>
      <c r="S456" s="12"/>
      <c r="T456" s="12"/>
      <c r="U456" s="12"/>
      <c r="V456" s="12"/>
      <c r="W456" s="1622"/>
      <c r="X456" s="1622"/>
      <c r="Y456" s="12"/>
      <c r="Z456" s="99"/>
      <c r="AA456" s="2479"/>
      <c r="AB456" s="2479"/>
      <c r="AC456" s="2485"/>
      <c r="AD456" s="2486"/>
      <c r="AE456" s="2488"/>
      <c r="AF456" s="2490"/>
      <c r="AG456" s="60">
        <f>IF(N456=N455,0,IF(N456=N454,0,IF(N456=N453,0,IF(N456=N452,0,IF(N456=N451,0,1)))))</f>
        <v>0</v>
      </c>
      <c r="AH456" s="60" t="s">
        <v>232</v>
      </c>
      <c r="AI456" s="60" t="str">
        <f t="shared" si="89"/>
        <v>??</v>
      </c>
      <c r="AJ456" s="60">
        <f>IF(O456=O455,0,IF(O456=O454,0,IF(O456=O453,0,IF(O456=O452,0,IF(O456=O451,0,1)))))</f>
        <v>0</v>
      </c>
      <c r="AK456" s="518">
        <f t="shared" si="96"/>
        <v>0</v>
      </c>
    </row>
    <row r="457" spans="1:37" ht="14.1" customHeight="1" thickTop="1" thickBot="1">
      <c r="A457" s="2457"/>
      <c r="B457" s="2459"/>
      <c r="C457" s="2462"/>
      <c r="D457" s="2465"/>
      <c r="E457" s="2468"/>
      <c r="F457" s="2471"/>
      <c r="G457" s="2474"/>
      <c r="H457" s="2492"/>
      <c r="I457" s="2471"/>
      <c r="J457" s="2471"/>
      <c r="K457" s="277"/>
      <c r="L457" s="99"/>
      <c r="M457" s="1471"/>
      <c r="N457" s="1840"/>
      <c r="O457" s="90"/>
      <c r="P457" s="99"/>
      <c r="Q457" s="99"/>
      <c r="R457" s="12"/>
      <c r="S457" s="12"/>
      <c r="T457" s="12"/>
      <c r="U457" s="12"/>
      <c r="V457" s="12"/>
      <c r="W457" s="1622"/>
      <c r="X457" s="1622"/>
      <c r="Y457" s="12"/>
      <c r="Z457" s="99"/>
      <c r="AA457" s="2479"/>
      <c r="AB457" s="2479"/>
      <c r="AC457" s="2494" t="str">
        <f t="shared" ref="AC457" si="99">IF(AC451&gt;9,"błąd","")</f>
        <v/>
      </c>
      <c r="AD457" s="2486"/>
      <c r="AE457" s="2488"/>
      <c r="AF457" s="2490"/>
      <c r="AG457" s="60">
        <f>IF(N457=N456,0,IF(N457=N455,0,IF(N457=N454,0,IF(N457=N453,0,IF(N457=N452,0,IF(N457=N451,0,1))))))</f>
        <v>0</v>
      </c>
      <c r="AH457" s="60" t="s">
        <v>232</v>
      </c>
      <c r="AI457" s="60" t="str">
        <f t="shared" si="89"/>
        <v>??</v>
      </c>
      <c r="AJ457" s="60">
        <f>IF(O457=O456,0,IF(O457=O455,0,IF(O457=O454,0,IF(O457=O453,0,IF(O457=O452,0,IF(O457=O451,0,1))))))</f>
        <v>0</v>
      </c>
      <c r="AK457" s="518">
        <f t="shared" si="96"/>
        <v>0</v>
      </c>
    </row>
    <row r="458" spans="1:37" ht="14.1" customHeight="1" thickTop="1" thickBot="1">
      <c r="A458" s="2457"/>
      <c r="B458" s="2459"/>
      <c r="C458" s="2462"/>
      <c r="D458" s="2465"/>
      <c r="E458" s="2468"/>
      <c r="F458" s="2471"/>
      <c r="G458" s="2474"/>
      <c r="H458" s="2492"/>
      <c r="I458" s="2471"/>
      <c r="J458" s="2471"/>
      <c r="K458" s="277"/>
      <c r="L458" s="99"/>
      <c r="M458" s="1471"/>
      <c r="N458" s="1840"/>
      <c r="O458" s="90"/>
      <c r="P458" s="99"/>
      <c r="Q458" s="99"/>
      <c r="R458" s="12"/>
      <c r="S458" s="12"/>
      <c r="T458" s="12"/>
      <c r="U458" s="12"/>
      <c r="V458" s="12"/>
      <c r="W458" s="1622"/>
      <c r="X458" s="1622"/>
      <c r="Y458" s="12"/>
      <c r="Z458" s="99"/>
      <c r="AA458" s="2479"/>
      <c r="AB458" s="2479"/>
      <c r="AC458" s="2494"/>
      <c r="AD458" s="2486"/>
      <c r="AE458" s="2488"/>
      <c r="AF458" s="2490"/>
      <c r="AG458" s="60">
        <f>IF(N458=N457,0,IF(N458=N456,0,IF(N458=N455,0,IF(N458=N454,0,IF(N458=N453,0,IF(N458=N452,0,IF(N458=N451,0,1)))))))</f>
        <v>0</v>
      </c>
      <c r="AH458" s="60" t="s">
        <v>232</v>
      </c>
      <c r="AI458" s="60" t="str">
        <f t="shared" si="89"/>
        <v>??</v>
      </c>
      <c r="AJ458" s="60">
        <f>IF(O458=O457,0,IF(O458=O456,0,IF(O458=O455,0,IF(O458=O454,0,IF(O458=O453,0,IF(O458=O452,0,IF(O458=O451,0,1)))))))</f>
        <v>0</v>
      </c>
      <c r="AK458" s="518">
        <f t="shared" si="96"/>
        <v>0</v>
      </c>
    </row>
    <row r="459" spans="1:37" ht="14.1" customHeight="1" thickTop="1" thickBot="1">
      <c r="A459" s="2457"/>
      <c r="B459" s="2459"/>
      <c r="C459" s="2462"/>
      <c r="D459" s="2465"/>
      <c r="E459" s="2468"/>
      <c r="F459" s="2471"/>
      <c r="G459" s="2474"/>
      <c r="H459" s="2492"/>
      <c r="I459" s="2471"/>
      <c r="J459" s="2471"/>
      <c r="K459" s="277"/>
      <c r="L459" s="99"/>
      <c r="M459" s="1471"/>
      <c r="N459" s="1840"/>
      <c r="O459" s="90"/>
      <c r="P459" s="99"/>
      <c r="Q459" s="99"/>
      <c r="R459" s="12"/>
      <c r="S459" s="12"/>
      <c r="T459" s="12"/>
      <c r="U459" s="12"/>
      <c r="V459" s="12"/>
      <c r="W459" s="1622"/>
      <c r="X459" s="1622"/>
      <c r="Y459" s="12"/>
      <c r="Z459" s="99"/>
      <c r="AA459" s="2479"/>
      <c r="AB459" s="2479"/>
      <c r="AC459" s="2494"/>
      <c r="AD459" s="2486"/>
      <c r="AE459" s="2488"/>
      <c r="AF459" s="2490"/>
      <c r="AG459" s="60">
        <f>IF(N459=N458,0,IF(N459=N457,0,IF(N459=N456,0,IF(N459=N455,0,IF(N459=N454,0,IF(N459=N453,0,IF(N459=N452,0,IF(N459=N451,0,1))))))))</f>
        <v>0</v>
      </c>
      <c r="AH459" s="60" t="s">
        <v>232</v>
      </c>
      <c r="AI459" s="60" t="str">
        <f t="shared" si="89"/>
        <v>??</v>
      </c>
      <c r="AJ459" s="60">
        <f>IF(O459=O458,0,IF(O459=O457,0,IF(O459=O456,0,IF(O459=O455,0,IF(O459=O454,0,IF(O459=O453,0,IF(O459=O452,0,IF(O459=O451,0,1))))))))</f>
        <v>0</v>
      </c>
      <c r="AK459" s="518">
        <f t="shared" si="96"/>
        <v>0</v>
      </c>
    </row>
    <row r="460" spans="1:37" ht="14.1" customHeight="1" thickTop="1" thickBot="1">
      <c r="A460" s="2457"/>
      <c r="B460" s="2460"/>
      <c r="C460" s="2463"/>
      <c r="D460" s="2466"/>
      <c r="E460" s="2469"/>
      <c r="F460" s="2472"/>
      <c r="G460" s="2475"/>
      <c r="H460" s="2493"/>
      <c r="I460" s="2472"/>
      <c r="J460" s="2472"/>
      <c r="K460" s="274"/>
      <c r="L460" s="97"/>
      <c r="M460" s="97"/>
      <c r="N460" s="1840"/>
      <c r="O460" s="94"/>
      <c r="P460" s="97"/>
      <c r="Q460" s="97"/>
      <c r="R460" s="13"/>
      <c r="S460" s="13"/>
      <c r="T460" s="13"/>
      <c r="U460" s="13"/>
      <c r="V460" s="13"/>
      <c r="W460" s="13"/>
      <c r="X460" s="13"/>
      <c r="Y460" s="13"/>
      <c r="Z460" s="97"/>
      <c r="AA460" s="2480"/>
      <c r="AB460" s="2480"/>
      <c r="AC460" s="2495"/>
      <c r="AD460" s="2486"/>
      <c r="AE460" s="2489"/>
      <c r="AF460" s="2490"/>
      <c r="AG460" s="60">
        <f>IF(N460=N459,0,IF(N460=N458,0,IF(N460=N457,0,IF(N460=N456,0,IF(N460=N455,0,IF(N460=N454,0,IF(N460=N453,0,IF(N460=N452,0,IF(N460=N451,0,1)))))))))</f>
        <v>0</v>
      </c>
      <c r="AH460" s="60" t="s">
        <v>232</v>
      </c>
      <c r="AI460" s="60" t="str">
        <f t="shared" si="89"/>
        <v>??</v>
      </c>
      <c r="AJ460" s="60">
        <f>IF(O460=O459,0,IF(O460=O458,0,IF(O460=O457,0,IF(O460=O456,0,IF(O460=O455,0,IF(O460=O454,0,IF(O460=O453,0,IF(O460=O452,0,IF(O460=O451,0,1)))))))))</f>
        <v>0</v>
      </c>
      <c r="AK460" s="518">
        <f t="shared" si="96"/>
        <v>0</v>
      </c>
    </row>
    <row r="461" spans="1:37" ht="14.1" customHeight="1" thickTop="1" thickBot="1">
      <c r="A461" s="2457"/>
      <c r="B461" s="2458"/>
      <c r="C461" s="2461"/>
      <c r="D461" s="2464"/>
      <c r="E461" s="2467"/>
      <c r="F461" s="2470"/>
      <c r="G461" s="2473"/>
      <c r="H461" s="2476" t="s">
        <v>852</v>
      </c>
      <c r="I461" s="2470"/>
      <c r="J461" s="2470"/>
      <c r="K461" s="275"/>
      <c r="L461" s="98"/>
      <c r="M461" s="98"/>
      <c r="N461" s="1841"/>
      <c r="O461" s="80"/>
      <c r="P461" s="98"/>
      <c r="Q461" s="98"/>
      <c r="R461" s="14"/>
      <c r="S461" s="14"/>
      <c r="T461" s="14"/>
      <c r="U461" s="14"/>
      <c r="V461" s="14"/>
      <c r="W461" s="14"/>
      <c r="X461" s="14"/>
      <c r="Y461" s="14"/>
      <c r="Z461" s="98"/>
      <c r="AA461" s="2478">
        <f>SUM(R461:Z470)</f>
        <v>0</v>
      </c>
      <c r="AB461" s="2478">
        <f>IF(AA461&gt;0,18,0)</f>
        <v>0</v>
      </c>
      <c r="AC461" s="2484">
        <f t="shared" ref="AC461" si="100">IF((AA461-AB461)&gt;=0,AA461-AB461,0)</f>
        <v>0</v>
      </c>
      <c r="AD461" s="2486">
        <f>IF(AA461&lt;AB461,AA461,AB461)/IF(AB461=0,1,AB461)</f>
        <v>0</v>
      </c>
      <c r="AE461" s="2487" t="str">
        <f>IF(AD461=1,"pe",IF(AD461&gt;0,"ne",""))</f>
        <v/>
      </c>
      <c r="AF461" s="2490"/>
      <c r="AG461" s="60">
        <v>1</v>
      </c>
      <c r="AH461" s="60" t="s">
        <v>232</v>
      </c>
      <c r="AI461" s="60" t="str">
        <f t="shared" si="89"/>
        <v>??</v>
      </c>
      <c r="AJ461" s="60">
        <v>1</v>
      </c>
      <c r="AK461" s="518">
        <f>C461</f>
        <v>0</v>
      </c>
    </row>
    <row r="462" spans="1:37" ht="14.1" customHeight="1" thickTop="1" thickBot="1">
      <c r="A462" s="2457"/>
      <c r="B462" s="2459"/>
      <c r="C462" s="2462"/>
      <c r="D462" s="2465"/>
      <c r="E462" s="2468"/>
      <c r="F462" s="2471"/>
      <c r="G462" s="2474"/>
      <c r="H462" s="2477"/>
      <c r="I462" s="2471"/>
      <c r="J462" s="2471"/>
      <c r="K462" s="273"/>
      <c r="L462" s="99"/>
      <c r="M462" s="1471"/>
      <c r="N462" s="1840"/>
      <c r="O462" s="90"/>
      <c r="P462" s="99"/>
      <c r="Q462" s="99"/>
      <c r="R462" s="12"/>
      <c r="S462" s="12"/>
      <c r="T462" s="12"/>
      <c r="U462" s="12"/>
      <c r="V462" s="12"/>
      <c r="W462" s="1622"/>
      <c r="X462" s="1622"/>
      <c r="Y462" s="12"/>
      <c r="Z462" s="99"/>
      <c r="AA462" s="2479"/>
      <c r="AB462" s="2479"/>
      <c r="AC462" s="2485"/>
      <c r="AD462" s="2486"/>
      <c r="AE462" s="2488"/>
      <c r="AF462" s="2490"/>
      <c r="AG462" s="60">
        <f>IF(N462=N461,0,1)</f>
        <v>0</v>
      </c>
      <c r="AH462" s="60" t="s">
        <v>232</v>
      </c>
      <c r="AI462" s="60" t="str">
        <f t="shared" si="89"/>
        <v>??</v>
      </c>
      <c r="AJ462" s="60">
        <f>IF(O462=O461,0,1)</f>
        <v>0</v>
      </c>
      <c r="AK462" s="518">
        <f t="shared" ref="AK462:AK490" si="101">AK461</f>
        <v>0</v>
      </c>
    </row>
    <row r="463" spans="1:37" ht="14.1" customHeight="1" thickTop="1" thickBot="1">
      <c r="A463" s="2457"/>
      <c r="B463" s="2459"/>
      <c r="C463" s="2462"/>
      <c r="D463" s="2465"/>
      <c r="E463" s="2468"/>
      <c r="F463" s="2471"/>
      <c r="G463" s="2474"/>
      <c r="H463" s="2491"/>
      <c r="I463" s="2471"/>
      <c r="J463" s="2471"/>
      <c r="K463" s="273"/>
      <c r="L463" s="99"/>
      <c r="M463" s="1471"/>
      <c r="N463" s="1840"/>
      <c r="O463" s="90"/>
      <c r="P463" s="99"/>
      <c r="Q463" s="99"/>
      <c r="R463" s="12"/>
      <c r="S463" s="12"/>
      <c r="T463" s="12"/>
      <c r="U463" s="12"/>
      <c r="V463" s="12"/>
      <c r="W463" s="1622"/>
      <c r="X463" s="1622"/>
      <c r="Y463" s="12"/>
      <c r="Z463" s="99"/>
      <c r="AA463" s="2479"/>
      <c r="AB463" s="2479"/>
      <c r="AC463" s="2485"/>
      <c r="AD463" s="2486"/>
      <c r="AE463" s="2488"/>
      <c r="AF463" s="2490"/>
      <c r="AG463" s="60">
        <f>IF(N463=N462,0,IF(N463=N461,0,1))</f>
        <v>0</v>
      </c>
      <c r="AH463" s="60" t="s">
        <v>232</v>
      </c>
      <c r="AI463" s="60" t="str">
        <f t="shared" si="89"/>
        <v>??</v>
      </c>
      <c r="AJ463" s="60">
        <f>IF(O463=O462,0,IF(O463=O461,0,1))</f>
        <v>0</v>
      </c>
      <c r="AK463" s="518">
        <f t="shared" si="101"/>
        <v>0</v>
      </c>
    </row>
    <row r="464" spans="1:37" ht="14.1" customHeight="1" thickTop="1" thickBot="1">
      <c r="A464" s="2457"/>
      <c r="B464" s="2459"/>
      <c r="C464" s="2462"/>
      <c r="D464" s="2465"/>
      <c r="E464" s="2468"/>
      <c r="F464" s="2471"/>
      <c r="G464" s="2474"/>
      <c r="H464" s="2492"/>
      <c r="I464" s="2471"/>
      <c r="J464" s="2471"/>
      <c r="K464" s="273"/>
      <c r="L464" s="99"/>
      <c r="M464" s="1471"/>
      <c r="N464" s="1840"/>
      <c r="O464" s="90"/>
      <c r="P464" s="99"/>
      <c r="Q464" s="99"/>
      <c r="R464" s="12"/>
      <c r="S464" s="12"/>
      <c r="T464" s="12"/>
      <c r="U464" s="12"/>
      <c r="V464" s="12"/>
      <c r="W464" s="1622"/>
      <c r="X464" s="1622"/>
      <c r="Y464" s="12"/>
      <c r="Z464" s="99"/>
      <c r="AA464" s="2479"/>
      <c r="AB464" s="2479"/>
      <c r="AC464" s="2485"/>
      <c r="AD464" s="2486"/>
      <c r="AE464" s="2488"/>
      <c r="AF464" s="2490"/>
      <c r="AG464" s="60">
        <f>IF(N464=N463,0,IF(N464=N462,0,IF(N464=N461,0,1)))</f>
        <v>0</v>
      </c>
      <c r="AH464" s="60" t="s">
        <v>232</v>
      </c>
      <c r="AI464" s="60" t="str">
        <f t="shared" si="89"/>
        <v>??</v>
      </c>
      <c r="AJ464" s="60">
        <f>IF(O464=O463,0,IF(O464=O462,0,IF(O464=O461,0,1)))</f>
        <v>0</v>
      </c>
      <c r="AK464" s="518">
        <f t="shared" si="101"/>
        <v>0</v>
      </c>
    </row>
    <row r="465" spans="1:37" ht="14.1" customHeight="1" thickTop="1" thickBot="1">
      <c r="A465" s="2457"/>
      <c r="B465" s="2459"/>
      <c r="C465" s="2462"/>
      <c r="D465" s="2465"/>
      <c r="E465" s="2468"/>
      <c r="F465" s="2471"/>
      <c r="G465" s="2474"/>
      <c r="H465" s="2492"/>
      <c r="I465" s="2471"/>
      <c r="J465" s="2471"/>
      <c r="K465" s="277"/>
      <c r="L465" s="99"/>
      <c r="M465" s="1471"/>
      <c r="N465" s="1840"/>
      <c r="O465" s="90"/>
      <c r="P465" s="99"/>
      <c r="Q465" s="99"/>
      <c r="R465" s="12"/>
      <c r="S465" s="12"/>
      <c r="T465" s="12"/>
      <c r="U465" s="12"/>
      <c r="V465" s="12"/>
      <c r="W465" s="1622"/>
      <c r="X465" s="1622"/>
      <c r="Y465" s="12"/>
      <c r="Z465" s="99"/>
      <c r="AA465" s="2479"/>
      <c r="AB465" s="2479"/>
      <c r="AC465" s="2485"/>
      <c r="AD465" s="2486"/>
      <c r="AE465" s="2488"/>
      <c r="AF465" s="2490"/>
      <c r="AG465" s="60">
        <f>IF(N465=N464,0,IF(N465=N463,0,IF(N465=N462,0,IF(N465=N461,0,1))))</f>
        <v>0</v>
      </c>
      <c r="AH465" s="60" t="s">
        <v>232</v>
      </c>
      <c r="AI465" s="60" t="str">
        <f t="shared" si="89"/>
        <v>??</v>
      </c>
      <c r="AJ465" s="60">
        <f>IF(O465=O464,0,IF(O465=O463,0,IF(O465=O462,0,IF(O465=O461,0,1))))</f>
        <v>0</v>
      </c>
      <c r="AK465" s="518">
        <f t="shared" si="101"/>
        <v>0</v>
      </c>
    </row>
    <row r="466" spans="1:37" ht="14.1" customHeight="1" thickTop="1" thickBot="1">
      <c r="A466" s="2457"/>
      <c r="B466" s="2459"/>
      <c r="C466" s="2462"/>
      <c r="D466" s="2465"/>
      <c r="E466" s="2468"/>
      <c r="F466" s="2471"/>
      <c r="G466" s="2474"/>
      <c r="H466" s="2492"/>
      <c r="I466" s="2471"/>
      <c r="J466" s="2471"/>
      <c r="K466" s="277"/>
      <c r="L466" s="99"/>
      <c r="M466" s="1471"/>
      <c r="N466" s="1840"/>
      <c r="O466" s="90"/>
      <c r="P466" s="99"/>
      <c r="Q466" s="99"/>
      <c r="R466" s="12"/>
      <c r="S466" s="12"/>
      <c r="T466" s="12"/>
      <c r="U466" s="12"/>
      <c r="V466" s="12"/>
      <c r="W466" s="1622"/>
      <c r="X466" s="1622"/>
      <c r="Y466" s="12"/>
      <c r="Z466" s="99"/>
      <c r="AA466" s="2479"/>
      <c r="AB466" s="2479"/>
      <c r="AC466" s="2485"/>
      <c r="AD466" s="2486"/>
      <c r="AE466" s="2488"/>
      <c r="AF466" s="2490"/>
      <c r="AG466" s="60">
        <f>IF(N466=N465,0,IF(N466=N464,0,IF(N466=N463,0,IF(N466=N462,0,IF(N466=N461,0,1)))))</f>
        <v>0</v>
      </c>
      <c r="AH466" s="60" t="s">
        <v>232</v>
      </c>
      <c r="AI466" s="60" t="str">
        <f t="shared" si="89"/>
        <v>??</v>
      </c>
      <c r="AJ466" s="60">
        <f>IF(O466=O465,0,IF(O466=O464,0,IF(O466=O463,0,IF(O466=O462,0,IF(O466=O461,0,1)))))</f>
        <v>0</v>
      </c>
      <c r="AK466" s="518">
        <f t="shared" si="101"/>
        <v>0</v>
      </c>
    </row>
    <row r="467" spans="1:37" ht="14.1" customHeight="1" thickTop="1" thickBot="1">
      <c r="A467" s="2457"/>
      <c r="B467" s="2459"/>
      <c r="C467" s="2462"/>
      <c r="D467" s="2465"/>
      <c r="E467" s="2468"/>
      <c r="F467" s="2471"/>
      <c r="G467" s="2474"/>
      <c r="H467" s="2492"/>
      <c r="I467" s="2471"/>
      <c r="J467" s="2471"/>
      <c r="K467" s="277"/>
      <c r="L467" s="99"/>
      <c r="M467" s="1471"/>
      <c r="N467" s="1840"/>
      <c r="O467" s="90"/>
      <c r="P467" s="99"/>
      <c r="Q467" s="99"/>
      <c r="R467" s="12"/>
      <c r="S467" s="12"/>
      <c r="T467" s="12"/>
      <c r="U467" s="12"/>
      <c r="V467" s="12"/>
      <c r="W467" s="1622"/>
      <c r="X467" s="1622"/>
      <c r="Y467" s="12"/>
      <c r="Z467" s="99"/>
      <c r="AA467" s="2479"/>
      <c r="AB467" s="2479"/>
      <c r="AC467" s="2494" t="str">
        <f t="shared" ref="AC467" si="102">IF(AC461&gt;9,"błąd","")</f>
        <v/>
      </c>
      <c r="AD467" s="2486"/>
      <c r="AE467" s="2488"/>
      <c r="AF467" s="2490"/>
      <c r="AG467" s="60">
        <f>IF(N467=N466,0,IF(N467=N465,0,IF(N467=N464,0,IF(N467=N463,0,IF(N467=N462,0,IF(N467=N461,0,1))))))</f>
        <v>0</v>
      </c>
      <c r="AH467" s="60" t="s">
        <v>232</v>
      </c>
      <c r="AI467" s="60" t="str">
        <f t="shared" si="89"/>
        <v>??</v>
      </c>
      <c r="AJ467" s="60">
        <f>IF(O467=O466,0,IF(O467=O465,0,IF(O467=O464,0,IF(O467=O463,0,IF(O467=O462,0,IF(O467=O461,0,1))))))</f>
        <v>0</v>
      </c>
      <c r="AK467" s="518">
        <f t="shared" si="101"/>
        <v>0</v>
      </c>
    </row>
    <row r="468" spans="1:37" ht="14.1" customHeight="1" thickTop="1" thickBot="1">
      <c r="A468" s="2457"/>
      <c r="B468" s="2459"/>
      <c r="C468" s="2462"/>
      <c r="D468" s="2465"/>
      <c r="E468" s="2468"/>
      <c r="F468" s="2471"/>
      <c r="G468" s="2474"/>
      <c r="H468" s="2492"/>
      <c r="I468" s="2471"/>
      <c r="J468" s="2471"/>
      <c r="K468" s="277"/>
      <c r="L468" s="99"/>
      <c r="M468" s="1471"/>
      <c r="N468" s="1840"/>
      <c r="O468" s="90"/>
      <c r="P468" s="99"/>
      <c r="Q468" s="99"/>
      <c r="R468" s="12"/>
      <c r="S468" s="12"/>
      <c r="T468" s="12"/>
      <c r="U468" s="12"/>
      <c r="V468" s="12"/>
      <c r="W468" s="1622"/>
      <c r="X468" s="1622"/>
      <c r="Y468" s="12"/>
      <c r="Z468" s="99"/>
      <c r="AA468" s="2479"/>
      <c r="AB468" s="2479"/>
      <c r="AC468" s="2494"/>
      <c r="AD468" s="2486"/>
      <c r="AE468" s="2488"/>
      <c r="AF468" s="2490"/>
      <c r="AG468" s="60">
        <f>IF(N468=N467,0,IF(N468=N466,0,IF(N468=N465,0,IF(N468=N464,0,IF(N468=N463,0,IF(N468=N462,0,IF(N468=N461,0,1)))))))</f>
        <v>0</v>
      </c>
      <c r="AH468" s="60" t="s">
        <v>232</v>
      </c>
      <c r="AI468" s="60" t="str">
        <f t="shared" si="89"/>
        <v>??</v>
      </c>
      <c r="AJ468" s="60">
        <f>IF(O468=O467,0,IF(O468=O466,0,IF(O468=O465,0,IF(O468=O464,0,IF(O468=O463,0,IF(O468=O462,0,IF(O468=O461,0,1)))))))</f>
        <v>0</v>
      </c>
      <c r="AK468" s="518">
        <f t="shared" si="101"/>
        <v>0</v>
      </c>
    </row>
    <row r="469" spans="1:37" ht="14.1" customHeight="1" thickTop="1" thickBot="1">
      <c r="A469" s="2457"/>
      <c r="B469" s="2459"/>
      <c r="C469" s="2462"/>
      <c r="D469" s="2465"/>
      <c r="E469" s="2468"/>
      <c r="F469" s="2471"/>
      <c r="G469" s="2474"/>
      <c r="H469" s="2492"/>
      <c r="I469" s="2471"/>
      <c r="J469" s="2471"/>
      <c r="K469" s="277"/>
      <c r="L469" s="99"/>
      <c r="M469" s="1471"/>
      <c r="N469" s="1840"/>
      <c r="O469" s="90"/>
      <c r="P469" s="99"/>
      <c r="Q469" s="99"/>
      <c r="R469" s="12"/>
      <c r="S469" s="12"/>
      <c r="T469" s="12"/>
      <c r="U469" s="12"/>
      <c r="V469" s="12"/>
      <c r="W469" s="1622"/>
      <c r="X469" s="1622"/>
      <c r="Y469" s="12"/>
      <c r="Z469" s="99"/>
      <c r="AA469" s="2479"/>
      <c r="AB469" s="2479"/>
      <c r="AC469" s="2494"/>
      <c r="AD469" s="2486"/>
      <c r="AE469" s="2488"/>
      <c r="AF469" s="2490"/>
      <c r="AG469" s="60">
        <f>IF(N469=N468,0,IF(N469=N467,0,IF(N469=N466,0,IF(N469=N465,0,IF(N469=N464,0,IF(N469=N463,0,IF(N469=N462,0,IF(N469=N461,0,1))))))))</f>
        <v>0</v>
      </c>
      <c r="AH469" s="60" t="s">
        <v>232</v>
      </c>
      <c r="AI469" s="60" t="str">
        <f t="shared" si="89"/>
        <v>??</v>
      </c>
      <c r="AJ469" s="60">
        <f>IF(O469=O468,0,IF(O469=O467,0,IF(O469=O466,0,IF(O469=O465,0,IF(O469=O464,0,IF(O469=O463,0,IF(O469=O462,0,IF(O469=O461,0,1))))))))</f>
        <v>0</v>
      </c>
      <c r="AK469" s="518">
        <f t="shared" si="101"/>
        <v>0</v>
      </c>
    </row>
    <row r="470" spans="1:37" ht="14.1" customHeight="1" thickTop="1" thickBot="1">
      <c r="A470" s="2457"/>
      <c r="B470" s="2460"/>
      <c r="C470" s="2463"/>
      <c r="D470" s="2466"/>
      <c r="E470" s="2469"/>
      <c r="F470" s="2472"/>
      <c r="G470" s="2475"/>
      <c r="H470" s="2493"/>
      <c r="I470" s="2472"/>
      <c r="J470" s="2472"/>
      <c r="K470" s="274"/>
      <c r="L470" s="97"/>
      <c r="M470" s="97"/>
      <c r="N470" s="1840"/>
      <c r="O470" s="94"/>
      <c r="P470" s="97"/>
      <c r="Q470" s="97"/>
      <c r="R470" s="13"/>
      <c r="S470" s="13"/>
      <c r="T470" s="13"/>
      <c r="U470" s="13"/>
      <c r="V470" s="13"/>
      <c r="W470" s="13"/>
      <c r="X470" s="13"/>
      <c r="Y470" s="13"/>
      <c r="Z470" s="97"/>
      <c r="AA470" s="2480"/>
      <c r="AB470" s="2480"/>
      <c r="AC470" s="2495"/>
      <c r="AD470" s="2486"/>
      <c r="AE470" s="2489"/>
      <c r="AF470" s="2490"/>
      <c r="AG470" s="60">
        <f>IF(N470=N469,0,IF(N470=N468,0,IF(N470=N467,0,IF(N470=N466,0,IF(N470=N465,0,IF(N470=N464,0,IF(N470=N463,0,IF(N470=N462,0,IF(N470=N461,0,1)))))))))</f>
        <v>0</v>
      </c>
      <c r="AH470" s="60" t="s">
        <v>232</v>
      </c>
      <c r="AI470" s="60" t="str">
        <f t="shared" si="89"/>
        <v>??</v>
      </c>
      <c r="AJ470" s="60">
        <f>IF(O470=O469,0,IF(O470=O468,0,IF(O470=O467,0,IF(O470=O466,0,IF(O470=O465,0,IF(O470=O464,0,IF(O470=O463,0,IF(O470=O462,0,IF(O470=O461,0,1)))))))))</f>
        <v>0</v>
      </c>
      <c r="AK470" s="518">
        <f t="shared" si="101"/>
        <v>0</v>
      </c>
    </row>
    <row r="471" spans="1:37" ht="14.1" customHeight="1" thickTop="1" thickBot="1">
      <c r="A471" s="2457"/>
      <c r="B471" s="2458"/>
      <c r="C471" s="2461"/>
      <c r="D471" s="2464"/>
      <c r="E471" s="2467"/>
      <c r="F471" s="2470"/>
      <c r="G471" s="2473"/>
      <c r="H471" s="2476" t="s">
        <v>852</v>
      </c>
      <c r="I471" s="2470"/>
      <c r="J471" s="2470"/>
      <c r="K471" s="275"/>
      <c r="L471" s="98"/>
      <c r="M471" s="98"/>
      <c r="N471" s="1841"/>
      <c r="O471" s="80"/>
      <c r="P471" s="98"/>
      <c r="Q471" s="98"/>
      <c r="R471" s="14"/>
      <c r="S471" s="14"/>
      <c r="T471" s="14"/>
      <c r="U471" s="14"/>
      <c r="V471" s="14"/>
      <c r="W471" s="14"/>
      <c r="X471" s="14"/>
      <c r="Y471" s="14"/>
      <c r="Z471" s="98"/>
      <c r="AA471" s="2478">
        <f>SUM(R471:Z480)</f>
        <v>0</v>
      </c>
      <c r="AB471" s="2478">
        <f>IF(AA471&gt;0,18,0)</f>
        <v>0</v>
      </c>
      <c r="AC471" s="2484">
        <f t="shared" ref="AC471" si="103">IF((AA471-AB471)&gt;=0,AA471-AB471,0)</f>
        <v>0</v>
      </c>
      <c r="AD471" s="2486">
        <f>IF(AA471&lt;AB471,AA471,AB471)/IF(AB471=0,1,AB471)</f>
        <v>0</v>
      </c>
      <c r="AE471" s="2487" t="str">
        <f>IF(AD471=1,"pe",IF(AD471&gt;0,"ne",""))</f>
        <v/>
      </c>
      <c r="AF471" s="2490"/>
      <c r="AG471" s="60">
        <v>1</v>
      </c>
      <c r="AH471" s="60" t="s">
        <v>232</v>
      </c>
      <c r="AI471" s="60" t="str">
        <f t="shared" si="89"/>
        <v>??</v>
      </c>
      <c r="AJ471" s="60">
        <v>1</v>
      </c>
      <c r="AK471" s="518">
        <f>C471</f>
        <v>0</v>
      </c>
    </row>
    <row r="472" spans="1:37" ht="14.1" customHeight="1" thickTop="1" thickBot="1">
      <c r="A472" s="2457"/>
      <c r="B472" s="2459"/>
      <c r="C472" s="2462"/>
      <c r="D472" s="2465"/>
      <c r="E472" s="2468"/>
      <c r="F472" s="2471"/>
      <c r="G472" s="2474"/>
      <c r="H472" s="2477"/>
      <c r="I472" s="2471"/>
      <c r="J472" s="2471"/>
      <c r="K472" s="273"/>
      <c r="L472" s="99"/>
      <c r="M472" s="1471"/>
      <c r="N472" s="1840"/>
      <c r="O472" s="90"/>
      <c r="P472" s="99"/>
      <c r="Q472" s="99"/>
      <c r="R472" s="12"/>
      <c r="S472" s="12"/>
      <c r="T472" s="12"/>
      <c r="U472" s="12"/>
      <c r="V472" s="12"/>
      <c r="W472" s="1622"/>
      <c r="X472" s="1622"/>
      <c r="Y472" s="12"/>
      <c r="Z472" s="99"/>
      <c r="AA472" s="2479"/>
      <c r="AB472" s="2479"/>
      <c r="AC472" s="2485"/>
      <c r="AD472" s="2486"/>
      <c r="AE472" s="2488"/>
      <c r="AF472" s="2490"/>
      <c r="AG472" s="60">
        <f>IF(N472=N471,0,1)</f>
        <v>0</v>
      </c>
      <c r="AH472" s="60" t="s">
        <v>232</v>
      </c>
      <c r="AI472" s="60" t="str">
        <f t="shared" si="89"/>
        <v>??</v>
      </c>
      <c r="AJ472" s="60">
        <f>IF(O472=O471,0,1)</f>
        <v>0</v>
      </c>
      <c r="AK472" s="518">
        <f t="shared" si="101"/>
        <v>0</v>
      </c>
    </row>
    <row r="473" spans="1:37" ht="14.1" customHeight="1" thickTop="1" thickBot="1">
      <c r="A473" s="2457"/>
      <c r="B473" s="2459"/>
      <c r="C473" s="2462"/>
      <c r="D473" s="2465"/>
      <c r="E473" s="2468"/>
      <c r="F473" s="2471"/>
      <c r="G473" s="2474"/>
      <c r="H473" s="2491"/>
      <c r="I473" s="2471"/>
      <c r="J473" s="2471"/>
      <c r="K473" s="273"/>
      <c r="L473" s="99"/>
      <c r="M473" s="1471"/>
      <c r="N473" s="1840"/>
      <c r="O473" s="90"/>
      <c r="P473" s="99"/>
      <c r="Q473" s="99"/>
      <c r="R473" s="12"/>
      <c r="S473" s="12"/>
      <c r="T473" s="12"/>
      <c r="U473" s="12"/>
      <c r="V473" s="12"/>
      <c r="W473" s="1622"/>
      <c r="X473" s="1622"/>
      <c r="Y473" s="12"/>
      <c r="Z473" s="99"/>
      <c r="AA473" s="2479"/>
      <c r="AB473" s="2479"/>
      <c r="AC473" s="2485"/>
      <c r="AD473" s="2486"/>
      <c r="AE473" s="2488"/>
      <c r="AF473" s="2490"/>
      <c r="AG473" s="60">
        <f>IF(N473=N472,0,IF(N473=N471,0,1))</f>
        <v>0</v>
      </c>
      <c r="AH473" s="60" t="s">
        <v>232</v>
      </c>
      <c r="AI473" s="60" t="str">
        <f t="shared" si="89"/>
        <v>??</v>
      </c>
      <c r="AJ473" s="60">
        <f>IF(O473=O472,0,IF(O473=O471,0,1))</f>
        <v>0</v>
      </c>
      <c r="AK473" s="518">
        <f t="shared" si="101"/>
        <v>0</v>
      </c>
    </row>
    <row r="474" spans="1:37" ht="14.1" customHeight="1" thickTop="1" thickBot="1">
      <c r="A474" s="2457"/>
      <c r="B474" s="2459"/>
      <c r="C474" s="2462"/>
      <c r="D474" s="2465"/>
      <c r="E474" s="2468"/>
      <c r="F474" s="2471"/>
      <c r="G474" s="2474"/>
      <c r="H474" s="2492"/>
      <c r="I474" s="2471"/>
      <c r="J474" s="2471"/>
      <c r="K474" s="273"/>
      <c r="L474" s="99"/>
      <c r="M474" s="1471"/>
      <c r="N474" s="1840"/>
      <c r="O474" s="90"/>
      <c r="P474" s="99"/>
      <c r="Q474" s="99"/>
      <c r="R474" s="12"/>
      <c r="S474" s="12"/>
      <c r="T474" s="12"/>
      <c r="U474" s="12"/>
      <c r="V474" s="12"/>
      <c r="W474" s="1622"/>
      <c r="X474" s="1622"/>
      <c r="Y474" s="12"/>
      <c r="Z474" s="99"/>
      <c r="AA474" s="2479"/>
      <c r="AB474" s="2479"/>
      <c r="AC474" s="2485"/>
      <c r="AD474" s="2486"/>
      <c r="AE474" s="2488"/>
      <c r="AF474" s="2490"/>
      <c r="AG474" s="60">
        <f>IF(N474=N473,0,IF(N474=N472,0,IF(N474=N471,0,1)))</f>
        <v>0</v>
      </c>
      <c r="AH474" s="60" t="s">
        <v>232</v>
      </c>
      <c r="AI474" s="60" t="str">
        <f t="shared" si="89"/>
        <v>??</v>
      </c>
      <c r="AJ474" s="60">
        <f>IF(O474=O473,0,IF(O474=O472,0,IF(O474=O471,0,1)))</f>
        <v>0</v>
      </c>
      <c r="AK474" s="518">
        <f t="shared" si="101"/>
        <v>0</v>
      </c>
    </row>
    <row r="475" spans="1:37" ht="14.1" customHeight="1" thickTop="1" thickBot="1">
      <c r="A475" s="2457"/>
      <c r="B475" s="2459"/>
      <c r="C475" s="2462"/>
      <c r="D475" s="2465"/>
      <c r="E475" s="2468"/>
      <c r="F475" s="2471"/>
      <c r="G475" s="2474"/>
      <c r="H475" s="2492"/>
      <c r="I475" s="2471"/>
      <c r="J475" s="2471"/>
      <c r="K475" s="277"/>
      <c r="L475" s="99"/>
      <c r="M475" s="1471"/>
      <c r="N475" s="1840"/>
      <c r="O475" s="90"/>
      <c r="P475" s="99"/>
      <c r="Q475" s="99"/>
      <c r="R475" s="12"/>
      <c r="S475" s="12"/>
      <c r="T475" s="12"/>
      <c r="U475" s="12"/>
      <c r="V475" s="12"/>
      <c r="W475" s="1622"/>
      <c r="X475" s="1622"/>
      <c r="Y475" s="12"/>
      <c r="Z475" s="99"/>
      <c r="AA475" s="2479"/>
      <c r="AB475" s="2479"/>
      <c r="AC475" s="2485"/>
      <c r="AD475" s="2486"/>
      <c r="AE475" s="2488"/>
      <c r="AF475" s="2490"/>
      <c r="AG475" s="60">
        <f>IF(N475=N474,0,IF(N475=N473,0,IF(N475=N472,0,IF(N475=N471,0,1))))</f>
        <v>0</v>
      </c>
      <c r="AH475" s="60" t="s">
        <v>232</v>
      </c>
      <c r="AI475" s="60" t="str">
        <f t="shared" si="89"/>
        <v>??</v>
      </c>
      <c r="AJ475" s="60">
        <f>IF(O475=O474,0,IF(O475=O473,0,IF(O475=O472,0,IF(O475=O471,0,1))))</f>
        <v>0</v>
      </c>
      <c r="AK475" s="518">
        <f t="shared" si="101"/>
        <v>0</v>
      </c>
    </row>
    <row r="476" spans="1:37" ht="14.1" customHeight="1" thickTop="1" thickBot="1">
      <c r="A476" s="2457"/>
      <c r="B476" s="2459"/>
      <c r="C476" s="2462"/>
      <c r="D476" s="2465"/>
      <c r="E476" s="2468"/>
      <c r="F476" s="2471"/>
      <c r="G476" s="2474"/>
      <c r="H476" s="2492"/>
      <c r="I476" s="2471"/>
      <c r="J476" s="2471"/>
      <c r="K476" s="277"/>
      <c r="L476" s="99"/>
      <c r="M476" s="1471"/>
      <c r="N476" s="1840"/>
      <c r="O476" s="90"/>
      <c r="P476" s="99"/>
      <c r="Q476" s="99"/>
      <c r="R476" s="12"/>
      <c r="S476" s="12"/>
      <c r="T476" s="12"/>
      <c r="U476" s="12"/>
      <c r="V476" s="12"/>
      <c r="W476" s="1622"/>
      <c r="X476" s="1622"/>
      <c r="Y476" s="12"/>
      <c r="Z476" s="99"/>
      <c r="AA476" s="2479"/>
      <c r="AB476" s="2479"/>
      <c r="AC476" s="2485"/>
      <c r="AD476" s="2486"/>
      <c r="AE476" s="2488"/>
      <c r="AF476" s="2490"/>
      <c r="AG476" s="60">
        <f>IF(N476=N475,0,IF(N476=N474,0,IF(N476=N473,0,IF(N476=N472,0,IF(N476=N471,0,1)))))</f>
        <v>0</v>
      </c>
      <c r="AH476" s="60" t="s">
        <v>232</v>
      </c>
      <c r="AI476" s="60" t="str">
        <f t="shared" si="89"/>
        <v>??</v>
      </c>
      <c r="AJ476" s="60">
        <f>IF(O476=O475,0,IF(O476=O474,0,IF(O476=O473,0,IF(O476=O472,0,IF(O476=O471,0,1)))))</f>
        <v>0</v>
      </c>
      <c r="AK476" s="518">
        <f t="shared" si="101"/>
        <v>0</v>
      </c>
    </row>
    <row r="477" spans="1:37" ht="14.1" customHeight="1" thickTop="1" thickBot="1">
      <c r="A477" s="2457"/>
      <c r="B477" s="2459"/>
      <c r="C477" s="2462"/>
      <c r="D477" s="2465"/>
      <c r="E477" s="2468"/>
      <c r="F477" s="2471"/>
      <c r="G477" s="2474"/>
      <c r="H477" s="2492"/>
      <c r="I477" s="2471"/>
      <c r="J477" s="2471"/>
      <c r="K477" s="277"/>
      <c r="L477" s="99"/>
      <c r="M477" s="1471"/>
      <c r="N477" s="1840"/>
      <c r="O477" s="90"/>
      <c r="P477" s="99"/>
      <c r="Q477" s="99"/>
      <c r="R477" s="12"/>
      <c r="S477" s="12"/>
      <c r="T477" s="12"/>
      <c r="U477" s="12"/>
      <c r="V477" s="12"/>
      <c r="W477" s="1622"/>
      <c r="X477" s="1622"/>
      <c r="Y477" s="12"/>
      <c r="Z477" s="99"/>
      <c r="AA477" s="2479"/>
      <c r="AB477" s="2479"/>
      <c r="AC477" s="2494" t="str">
        <f t="shared" ref="AC477" si="104">IF(AC471&gt;9,"błąd","")</f>
        <v/>
      </c>
      <c r="AD477" s="2486"/>
      <c r="AE477" s="2488"/>
      <c r="AF477" s="2490"/>
      <c r="AG477" s="60">
        <f>IF(N477=N476,0,IF(N477=N475,0,IF(N477=N474,0,IF(N477=N473,0,IF(N477=N472,0,IF(N477=N471,0,1))))))</f>
        <v>0</v>
      </c>
      <c r="AH477" s="60" t="s">
        <v>232</v>
      </c>
      <c r="AI477" s="60" t="str">
        <f t="shared" si="89"/>
        <v>??</v>
      </c>
      <c r="AJ477" s="60">
        <f>IF(O477=O476,0,IF(O477=O475,0,IF(O477=O474,0,IF(O477=O473,0,IF(O477=O472,0,IF(O477=O471,0,1))))))</f>
        <v>0</v>
      </c>
      <c r="AK477" s="518">
        <f t="shared" si="101"/>
        <v>0</v>
      </c>
    </row>
    <row r="478" spans="1:37" ht="14.1" customHeight="1" thickTop="1" thickBot="1">
      <c r="A478" s="2457"/>
      <c r="B478" s="2459"/>
      <c r="C478" s="2462"/>
      <c r="D478" s="2465"/>
      <c r="E478" s="2468"/>
      <c r="F478" s="2471"/>
      <c r="G478" s="2474"/>
      <c r="H478" s="2492"/>
      <c r="I478" s="2471"/>
      <c r="J478" s="2471"/>
      <c r="K478" s="277"/>
      <c r="L478" s="99"/>
      <c r="M478" s="1471"/>
      <c r="N478" s="1840"/>
      <c r="O478" s="90"/>
      <c r="P478" s="99"/>
      <c r="Q478" s="99"/>
      <c r="R478" s="12"/>
      <c r="S478" s="12"/>
      <c r="T478" s="12"/>
      <c r="U478" s="12"/>
      <c r="V478" s="12"/>
      <c r="W478" s="1622"/>
      <c r="X478" s="1622"/>
      <c r="Y478" s="12"/>
      <c r="Z478" s="99"/>
      <c r="AA478" s="2479"/>
      <c r="AB478" s="2479"/>
      <c r="AC478" s="2494"/>
      <c r="AD478" s="2486"/>
      <c r="AE478" s="2488"/>
      <c r="AF478" s="2490"/>
      <c r="AG478" s="60">
        <f>IF(N478=N477,0,IF(N478=N476,0,IF(N478=N475,0,IF(N478=N474,0,IF(N478=N473,0,IF(N478=N472,0,IF(N478=N471,0,1)))))))</f>
        <v>0</v>
      </c>
      <c r="AH478" s="60" t="s">
        <v>232</v>
      </c>
      <c r="AI478" s="60" t="str">
        <f t="shared" si="89"/>
        <v>??</v>
      </c>
      <c r="AJ478" s="60">
        <f>IF(O478=O477,0,IF(O478=O476,0,IF(O478=O475,0,IF(O478=O474,0,IF(O478=O473,0,IF(O478=O472,0,IF(O478=O471,0,1)))))))</f>
        <v>0</v>
      </c>
      <c r="AK478" s="518">
        <f t="shared" si="101"/>
        <v>0</v>
      </c>
    </row>
    <row r="479" spans="1:37" ht="14.1" customHeight="1" thickTop="1" thickBot="1">
      <c r="A479" s="2457"/>
      <c r="B479" s="2459"/>
      <c r="C479" s="2462"/>
      <c r="D479" s="2465"/>
      <c r="E479" s="2468"/>
      <c r="F479" s="2471"/>
      <c r="G479" s="2474"/>
      <c r="H479" s="2492"/>
      <c r="I479" s="2471"/>
      <c r="J479" s="2471"/>
      <c r="K479" s="277"/>
      <c r="L479" s="99"/>
      <c r="M479" s="1471"/>
      <c r="N479" s="1840"/>
      <c r="O479" s="90"/>
      <c r="P479" s="99"/>
      <c r="Q479" s="99"/>
      <c r="R479" s="12"/>
      <c r="S479" s="12"/>
      <c r="T479" s="12"/>
      <c r="U479" s="12"/>
      <c r="V479" s="12"/>
      <c r="W479" s="1622"/>
      <c r="X479" s="1622"/>
      <c r="Y479" s="12"/>
      <c r="Z479" s="99"/>
      <c r="AA479" s="2479"/>
      <c r="AB479" s="2479"/>
      <c r="AC479" s="2494"/>
      <c r="AD479" s="2486"/>
      <c r="AE479" s="2488"/>
      <c r="AF479" s="2490"/>
      <c r="AG479" s="60">
        <f>IF(N479=N478,0,IF(N479=N477,0,IF(N479=N476,0,IF(N479=N475,0,IF(N479=N474,0,IF(N479=N473,0,IF(N479=N472,0,IF(N479=N471,0,1))))))))</f>
        <v>0</v>
      </c>
      <c r="AH479" s="60" t="s">
        <v>232</v>
      </c>
      <c r="AI479" s="60" t="str">
        <f t="shared" si="89"/>
        <v>??</v>
      </c>
      <c r="AJ479" s="60">
        <f>IF(O479=O478,0,IF(O479=O477,0,IF(O479=O476,0,IF(O479=O475,0,IF(O479=O474,0,IF(O479=O473,0,IF(O479=O472,0,IF(O479=O471,0,1))))))))</f>
        <v>0</v>
      </c>
      <c r="AK479" s="518">
        <f t="shared" si="101"/>
        <v>0</v>
      </c>
    </row>
    <row r="480" spans="1:37" ht="14.1" customHeight="1" thickTop="1" thickBot="1">
      <c r="A480" s="2457"/>
      <c r="B480" s="2460"/>
      <c r="C480" s="2463"/>
      <c r="D480" s="2466"/>
      <c r="E480" s="2469"/>
      <c r="F480" s="2472"/>
      <c r="G480" s="2475"/>
      <c r="H480" s="2493"/>
      <c r="I480" s="2472"/>
      <c r="J480" s="2472"/>
      <c r="K480" s="274"/>
      <c r="L480" s="97"/>
      <c r="M480" s="97"/>
      <c r="N480" s="1840"/>
      <c r="O480" s="94"/>
      <c r="P480" s="97"/>
      <c r="Q480" s="97"/>
      <c r="R480" s="13"/>
      <c r="S480" s="13"/>
      <c r="T480" s="13"/>
      <c r="U480" s="13"/>
      <c r="V480" s="13"/>
      <c r="W480" s="13"/>
      <c r="X480" s="13"/>
      <c r="Y480" s="13"/>
      <c r="Z480" s="97"/>
      <c r="AA480" s="2480"/>
      <c r="AB480" s="2480"/>
      <c r="AC480" s="2495"/>
      <c r="AD480" s="2486"/>
      <c r="AE480" s="2489"/>
      <c r="AF480" s="2490"/>
      <c r="AG480" s="60">
        <f>IF(N480=N479,0,IF(N480=N478,0,IF(N480=N477,0,IF(N480=N476,0,IF(N480=N475,0,IF(N480=N474,0,IF(N480=N473,0,IF(N480=N472,0,IF(N480=N471,0,1)))))))))</f>
        <v>0</v>
      </c>
      <c r="AH480" s="60" t="s">
        <v>232</v>
      </c>
      <c r="AI480" s="60" t="str">
        <f t="shared" si="89"/>
        <v>??</v>
      </c>
      <c r="AJ480" s="60">
        <f>IF(O480=O479,0,IF(O480=O478,0,IF(O480=O477,0,IF(O480=O476,0,IF(O480=O475,0,IF(O480=O474,0,IF(O480=O473,0,IF(O480=O472,0,IF(O480=O471,0,1)))))))))</f>
        <v>0</v>
      </c>
      <c r="AK480" s="518">
        <f t="shared" si="101"/>
        <v>0</v>
      </c>
    </row>
    <row r="481" spans="1:37" ht="14.1" customHeight="1" thickTop="1" thickBot="1">
      <c r="A481" s="2457"/>
      <c r="B481" s="2458"/>
      <c r="C481" s="2461"/>
      <c r="D481" s="2464"/>
      <c r="E481" s="2467"/>
      <c r="F481" s="2470"/>
      <c r="G481" s="2473"/>
      <c r="H481" s="2476" t="s">
        <v>852</v>
      </c>
      <c r="I481" s="2470"/>
      <c r="J481" s="2470"/>
      <c r="K481" s="275"/>
      <c r="L481" s="98"/>
      <c r="M481" s="98"/>
      <c r="N481" s="1841"/>
      <c r="O481" s="80"/>
      <c r="P481" s="98"/>
      <c r="Q481" s="98"/>
      <c r="R481" s="14"/>
      <c r="S481" s="14"/>
      <c r="T481" s="14"/>
      <c r="U481" s="14"/>
      <c r="V481" s="14"/>
      <c r="W481" s="14"/>
      <c r="X481" s="14"/>
      <c r="Y481" s="14"/>
      <c r="Z481" s="98"/>
      <c r="AA481" s="2478">
        <f>SUM(R481:Z490)</f>
        <v>0</v>
      </c>
      <c r="AB481" s="2478">
        <f>IF(AA481&gt;0,18,0)</f>
        <v>0</v>
      </c>
      <c r="AC481" s="2484">
        <f t="shared" ref="AC481" si="105">IF((AA481-AB481)&gt;=0,AA481-AB481,0)</f>
        <v>0</v>
      </c>
      <c r="AD481" s="2486">
        <f>IF(AA481&lt;AB481,AA481,AB481)/IF(AB481=0,1,AB481)</f>
        <v>0</v>
      </c>
      <c r="AE481" s="2487" t="str">
        <f>IF(AD481=1,"pe",IF(AD481&gt;0,"ne",""))</f>
        <v/>
      </c>
      <c r="AF481" s="2490"/>
      <c r="AG481" s="60">
        <v>1</v>
      </c>
      <c r="AH481" s="60" t="s">
        <v>232</v>
      </c>
      <c r="AI481" s="60" t="str">
        <f t="shared" si="89"/>
        <v>??</v>
      </c>
      <c r="AJ481" s="60">
        <v>1</v>
      </c>
      <c r="AK481" s="518">
        <f>C481</f>
        <v>0</v>
      </c>
    </row>
    <row r="482" spans="1:37" ht="14.1" customHeight="1" thickTop="1" thickBot="1">
      <c r="A482" s="2457"/>
      <c r="B482" s="2459"/>
      <c r="C482" s="2462"/>
      <c r="D482" s="2465"/>
      <c r="E482" s="2468"/>
      <c r="F482" s="2471"/>
      <c r="G482" s="2474"/>
      <c r="H482" s="2477"/>
      <c r="I482" s="2471"/>
      <c r="J482" s="2471"/>
      <c r="K482" s="273"/>
      <c r="L482" s="99"/>
      <c r="M482" s="1471"/>
      <c r="N482" s="1840"/>
      <c r="O482" s="90"/>
      <c r="P482" s="99"/>
      <c r="Q482" s="99"/>
      <c r="R482" s="12"/>
      <c r="S482" s="12"/>
      <c r="T482" s="12"/>
      <c r="U482" s="12"/>
      <c r="V482" s="12"/>
      <c r="W482" s="1622"/>
      <c r="X482" s="1622"/>
      <c r="Y482" s="12"/>
      <c r="Z482" s="99"/>
      <c r="AA482" s="2479"/>
      <c r="AB482" s="2479"/>
      <c r="AC482" s="2485"/>
      <c r="AD482" s="2486"/>
      <c r="AE482" s="2488"/>
      <c r="AF482" s="2490"/>
      <c r="AG482" s="60">
        <f>IF(N482=N481,0,1)</f>
        <v>0</v>
      </c>
      <c r="AH482" s="60" t="s">
        <v>232</v>
      </c>
      <c r="AI482" s="60" t="str">
        <f t="shared" si="89"/>
        <v>??</v>
      </c>
      <c r="AJ482" s="60">
        <f>IF(O482=O481,0,1)</f>
        <v>0</v>
      </c>
      <c r="AK482" s="518">
        <f t="shared" si="101"/>
        <v>0</v>
      </c>
    </row>
    <row r="483" spans="1:37" ht="14.1" customHeight="1" thickTop="1" thickBot="1">
      <c r="A483" s="2457"/>
      <c r="B483" s="2459"/>
      <c r="C483" s="2462"/>
      <c r="D483" s="2465"/>
      <c r="E483" s="2468"/>
      <c r="F483" s="2471"/>
      <c r="G483" s="2474"/>
      <c r="H483" s="2491"/>
      <c r="I483" s="2471"/>
      <c r="J483" s="2471"/>
      <c r="K483" s="273"/>
      <c r="L483" s="99"/>
      <c r="M483" s="1471"/>
      <c r="N483" s="1840"/>
      <c r="O483" s="90"/>
      <c r="P483" s="99"/>
      <c r="Q483" s="99"/>
      <c r="R483" s="12"/>
      <c r="S483" s="12"/>
      <c r="T483" s="12"/>
      <c r="U483" s="12"/>
      <c r="V483" s="12"/>
      <c r="W483" s="1622"/>
      <c r="X483" s="1622"/>
      <c r="Y483" s="12"/>
      <c r="Z483" s="99"/>
      <c r="AA483" s="2479"/>
      <c r="AB483" s="2479"/>
      <c r="AC483" s="2485"/>
      <c r="AD483" s="2486"/>
      <c r="AE483" s="2488"/>
      <c r="AF483" s="2490"/>
      <c r="AG483" s="60">
        <f>IF(N483=N482,0,IF(N483=N481,0,1))</f>
        <v>0</v>
      </c>
      <c r="AH483" s="60" t="s">
        <v>232</v>
      </c>
      <c r="AI483" s="60" t="str">
        <f t="shared" si="89"/>
        <v>??</v>
      </c>
      <c r="AJ483" s="60">
        <f>IF(O483=O482,0,IF(O483=O481,0,1))</f>
        <v>0</v>
      </c>
      <c r="AK483" s="518">
        <f t="shared" si="101"/>
        <v>0</v>
      </c>
    </row>
    <row r="484" spans="1:37" ht="14.1" customHeight="1" thickTop="1" thickBot="1">
      <c r="A484" s="2457"/>
      <c r="B484" s="2459"/>
      <c r="C484" s="2462"/>
      <c r="D484" s="2465"/>
      <c r="E484" s="2468"/>
      <c r="F484" s="2471"/>
      <c r="G484" s="2474"/>
      <c r="H484" s="2492"/>
      <c r="I484" s="2471"/>
      <c r="J484" s="2471"/>
      <c r="K484" s="273"/>
      <c r="L484" s="99"/>
      <c r="M484" s="1471"/>
      <c r="N484" s="1840"/>
      <c r="O484" s="90"/>
      <c r="P484" s="99"/>
      <c r="Q484" s="99"/>
      <c r="R484" s="12"/>
      <c r="S484" s="12"/>
      <c r="T484" s="12"/>
      <c r="U484" s="12"/>
      <c r="V484" s="12"/>
      <c r="W484" s="1622"/>
      <c r="X484" s="1622"/>
      <c r="Y484" s="12"/>
      <c r="Z484" s="99"/>
      <c r="AA484" s="2479"/>
      <c r="AB484" s="2479"/>
      <c r="AC484" s="2485"/>
      <c r="AD484" s="2486"/>
      <c r="AE484" s="2488"/>
      <c r="AF484" s="2490"/>
      <c r="AG484" s="60">
        <f>IF(N484=N483,0,IF(N484=N482,0,IF(N484=N481,0,1)))</f>
        <v>0</v>
      </c>
      <c r="AH484" s="60" t="s">
        <v>232</v>
      </c>
      <c r="AI484" s="60" t="str">
        <f t="shared" si="89"/>
        <v>??</v>
      </c>
      <c r="AJ484" s="60">
        <f>IF(O484=O483,0,IF(O484=O482,0,IF(O484=O481,0,1)))</f>
        <v>0</v>
      </c>
      <c r="AK484" s="518">
        <f t="shared" si="101"/>
        <v>0</v>
      </c>
    </row>
    <row r="485" spans="1:37" ht="14.1" customHeight="1" thickTop="1" thickBot="1">
      <c r="A485" s="2457"/>
      <c r="B485" s="2459"/>
      <c r="C485" s="2462"/>
      <c r="D485" s="2465"/>
      <c r="E485" s="2468"/>
      <c r="F485" s="2471"/>
      <c r="G485" s="2474"/>
      <c r="H485" s="2492"/>
      <c r="I485" s="2471"/>
      <c r="J485" s="2471"/>
      <c r="K485" s="277"/>
      <c r="L485" s="99"/>
      <c r="M485" s="1471"/>
      <c r="N485" s="1840"/>
      <c r="O485" s="90"/>
      <c r="P485" s="99"/>
      <c r="Q485" s="99"/>
      <c r="R485" s="12"/>
      <c r="S485" s="12"/>
      <c r="T485" s="12"/>
      <c r="U485" s="12"/>
      <c r="V485" s="12"/>
      <c r="W485" s="1622"/>
      <c r="X485" s="1622"/>
      <c r="Y485" s="12"/>
      <c r="Z485" s="99"/>
      <c r="AA485" s="2479"/>
      <c r="AB485" s="2479"/>
      <c r="AC485" s="2485"/>
      <c r="AD485" s="2486"/>
      <c r="AE485" s="2488"/>
      <c r="AF485" s="2490"/>
      <c r="AG485" s="60">
        <f>IF(N485=N484,0,IF(N485=N483,0,IF(N485=N482,0,IF(N485=N481,0,1))))</f>
        <v>0</v>
      </c>
      <c r="AH485" s="60" t="s">
        <v>232</v>
      </c>
      <c r="AI485" s="60" t="str">
        <f t="shared" si="89"/>
        <v>??</v>
      </c>
      <c r="AJ485" s="60">
        <f>IF(O485=O484,0,IF(O485=O483,0,IF(O485=O482,0,IF(O485=O481,0,1))))</f>
        <v>0</v>
      </c>
      <c r="AK485" s="518">
        <f t="shared" si="101"/>
        <v>0</v>
      </c>
    </row>
    <row r="486" spans="1:37" ht="14.1" customHeight="1" thickTop="1" thickBot="1">
      <c r="A486" s="2457"/>
      <c r="B486" s="2459"/>
      <c r="C486" s="2462"/>
      <c r="D486" s="2465"/>
      <c r="E486" s="2468"/>
      <c r="F486" s="2471"/>
      <c r="G486" s="2474"/>
      <c r="H486" s="2492"/>
      <c r="I486" s="2471"/>
      <c r="J486" s="2471"/>
      <c r="K486" s="277"/>
      <c r="L486" s="99"/>
      <c r="M486" s="1471"/>
      <c r="N486" s="1840"/>
      <c r="O486" s="90"/>
      <c r="P486" s="99"/>
      <c r="Q486" s="99"/>
      <c r="R486" s="12"/>
      <c r="S486" s="12"/>
      <c r="T486" s="12"/>
      <c r="U486" s="12"/>
      <c r="V486" s="12"/>
      <c r="W486" s="1622"/>
      <c r="X486" s="1622"/>
      <c r="Y486" s="12"/>
      <c r="Z486" s="99"/>
      <c r="AA486" s="2479"/>
      <c r="AB486" s="2479"/>
      <c r="AC486" s="2485"/>
      <c r="AD486" s="2486"/>
      <c r="AE486" s="2488"/>
      <c r="AF486" s="2490"/>
      <c r="AG486" s="60">
        <f>IF(N486=N485,0,IF(N486=N484,0,IF(N486=N483,0,IF(N486=N482,0,IF(N486=N481,0,1)))))</f>
        <v>0</v>
      </c>
      <c r="AH486" s="60" t="s">
        <v>232</v>
      </c>
      <c r="AI486" s="60" t="str">
        <f t="shared" si="89"/>
        <v>??</v>
      </c>
      <c r="AJ486" s="60">
        <f>IF(O486=O485,0,IF(O486=O484,0,IF(O486=O483,0,IF(O486=O482,0,IF(O486=O481,0,1)))))</f>
        <v>0</v>
      </c>
      <c r="AK486" s="518">
        <f t="shared" si="101"/>
        <v>0</v>
      </c>
    </row>
    <row r="487" spans="1:37" ht="14.1" customHeight="1" thickTop="1" thickBot="1">
      <c r="A487" s="2457"/>
      <c r="B487" s="2459"/>
      <c r="C487" s="2462"/>
      <c r="D487" s="2465"/>
      <c r="E487" s="2468"/>
      <c r="F487" s="2471"/>
      <c r="G487" s="2474"/>
      <c r="H487" s="2492"/>
      <c r="I487" s="2471"/>
      <c r="J487" s="2471"/>
      <c r="K487" s="277"/>
      <c r="L487" s="99"/>
      <c r="M487" s="1471"/>
      <c r="N487" s="1840"/>
      <c r="O487" s="90"/>
      <c r="P487" s="99"/>
      <c r="Q487" s="99"/>
      <c r="R487" s="12"/>
      <c r="S487" s="12"/>
      <c r="T487" s="12"/>
      <c r="U487" s="12"/>
      <c r="V487" s="12"/>
      <c r="W487" s="1622"/>
      <c r="X487" s="1622"/>
      <c r="Y487" s="12"/>
      <c r="Z487" s="99"/>
      <c r="AA487" s="2479"/>
      <c r="AB487" s="2479"/>
      <c r="AC487" s="2494" t="str">
        <f t="shared" ref="AC487" si="106">IF(AC481&gt;9,"błąd","")</f>
        <v/>
      </c>
      <c r="AD487" s="2486"/>
      <c r="AE487" s="2488"/>
      <c r="AF487" s="2490"/>
      <c r="AG487" s="60">
        <f>IF(N487=N486,0,IF(N487=N485,0,IF(N487=N484,0,IF(N487=N483,0,IF(N487=N482,0,IF(N487=N481,0,1))))))</f>
        <v>0</v>
      </c>
      <c r="AH487" s="60" t="s">
        <v>232</v>
      </c>
      <c r="AI487" s="60" t="str">
        <f t="shared" si="89"/>
        <v>??</v>
      </c>
      <c r="AJ487" s="60">
        <f>IF(O487=O486,0,IF(O487=O485,0,IF(O487=O484,0,IF(O487=O483,0,IF(O487=O482,0,IF(O487=O481,0,1))))))</f>
        <v>0</v>
      </c>
      <c r="AK487" s="518">
        <f t="shared" si="101"/>
        <v>0</v>
      </c>
    </row>
    <row r="488" spans="1:37" ht="14.1" customHeight="1" thickTop="1" thickBot="1">
      <c r="A488" s="2457"/>
      <c r="B488" s="2459"/>
      <c r="C488" s="2462"/>
      <c r="D488" s="2465"/>
      <c r="E488" s="2468"/>
      <c r="F488" s="2471"/>
      <c r="G488" s="2474"/>
      <c r="H488" s="2492"/>
      <c r="I488" s="2471"/>
      <c r="J488" s="2471"/>
      <c r="K488" s="277"/>
      <c r="L488" s="99"/>
      <c r="M488" s="1471"/>
      <c r="N488" s="1840"/>
      <c r="O488" s="90"/>
      <c r="P488" s="99"/>
      <c r="Q488" s="99"/>
      <c r="R488" s="12"/>
      <c r="S488" s="12"/>
      <c r="T488" s="12"/>
      <c r="U488" s="12"/>
      <c r="V488" s="12"/>
      <c r="W488" s="1622"/>
      <c r="X488" s="1622"/>
      <c r="Y488" s="12"/>
      <c r="Z488" s="99"/>
      <c r="AA488" s="2479"/>
      <c r="AB488" s="2479"/>
      <c r="AC488" s="2494"/>
      <c r="AD488" s="2486"/>
      <c r="AE488" s="2488"/>
      <c r="AF488" s="2490"/>
      <c r="AG488" s="60">
        <f>IF(N488=N487,0,IF(N488=N486,0,IF(N488=N485,0,IF(N488=N484,0,IF(N488=N483,0,IF(N488=N482,0,IF(N488=N481,0,1)))))))</f>
        <v>0</v>
      </c>
      <c r="AH488" s="60" t="s">
        <v>232</v>
      </c>
      <c r="AI488" s="60" t="str">
        <f t="shared" si="89"/>
        <v>??</v>
      </c>
      <c r="AJ488" s="60">
        <f>IF(O488=O487,0,IF(O488=O486,0,IF(O488=O485,0,IF(O488=O484,0,IF(O488=O483,0,IF(O488=O482,0,IF(O488=O481,0,1)))))))</f>
        <v>0</v>
      </c>
      <c r="AK488" s="518">
        <f t="shared" si="101"/>
        <v>0</v>
      </c>
    </row>
    <row r="489" spans="1:37" ht="14.1" customHeight="1" thickTop="1" thickBot="1">
      <c r="A489" s="2457"/>
      <c r="B489" s="2459"/>
      <c r="C489" s="2462"/>
      <c r="D489" s="2465"/>
      <c r="E489" s="2468"/>
      <c r="F489" s="2471"/>
      <c r="G489" s="2474"/>
      <c r="H489" s="2492"/>
      <c r="I489" s="2471"/>
      <c r="J489" s="2471"/>
      <c r="K489" s="277"/>
      <c r="L489" s="99"/>
      <c r="M489" s="1471"/>
      <c r="N489" s="1840"/>
      <c r="O489" s="90"/>
      <c r="P489" s="99"/>
      <c r="Q489" s="99"/>
      <c r="R489" s="12"/>
      <c r="S489" s="12"/>
      <c r="T489" s="12"/>
      <c r="U489" s="12"/>
      <c r="V489" s="12"/>
      <c r="W489" s="1622"/>
      <c r="X489" s="1622"/>
      <c r="Y489" s="12"/>
      <c r="Z489" s="99"/>
      <c r="AA489" s="2479"/>
      <c r="AB489" s="2479"/>
      <c r="AC489" s="2494"/>
      <c r="AD489" s="2486"/>
      <c r="AE489" s="2488"/>
      <c r="AF489" s="2490"/>
      <c r="AG489" s="60">
        <f>IF(N489=N488,0,IF(N489=N487,0,IF(N489=N486,0,IF(N489=N485,0,IF(N489=N484,0,IF(N489=N483,0,IF(N489=N482,0,IF(N489=N481,0,1))))))))</f>
        <v>0</v>
      </c>
      <c r="AH489" s="60" t="s">
        <v>232</v>
      </c>
      <c r="AI489" s="60" t="str">
        <f t="shared" si="89"/>
        <v>??</v>
      </c>
      <c r="AJ489" s="60">
        <f>IF(O489=O488,0,IF(O489=O487,0,IF(O489=O486,0,IF(O489=O485,0,IF(O489=O484,0,IF(O489=O483,0,IF(O489=O482,0,IF(O489=O481,0,1))))))))</f>
        <v>0</v>
      </c>
      <c r="AK489" s="518">
        <f t="shared" si="101"/>
        <v>0</v>
      </c>
    </row>
    <row r="490" spans="1:37" ht="14.1" customHeight="1" thickTop="1" thickBot="1">
      <c r="A490" s="2457"/>
      <c r="B490" s="2460"/>
      <c r="C490" s="2463"/>
      <c r="D490" s="2466"/>
      <c r="E490" s="2469"/>
      <c r="F490" s="2472"/>
      <c r="G490" s="2475"/>
      <c r="H490" s="2493"/>
      <c r="I490" s="2472"/>
      <c r="J490" s="2472"/>
      <c r="K490" s="274"/>
      <c r="L490" s="97"/>
      <c r="M490" s="97"/>
      <c r="N490" s="1840"/>
      <c r="O490" s="94"/>
      <c r="P490" s="97"/>
      <c r="Q490" s="97"/>
      <c r="R490" s="13"/>
      <c r="S490" s="13"/>
      <c r="T490" s="13"/>
      <c r="U490" s="13"/>
      <c r="V490" s="13"/>
      <c r="W490" s="13"/>
      <c r="X490" s="13"/>
      <c r="Y490" s="13"/>
      <c r="Z490" s="97"/>
      <c r="AA490" s="2480"/>
      <c r="AB490" s="2480"/>
      <c r="AC490" s="2495"/>
      <c r="AD490" s="2486"/>
      <c r="AE490" s="2489"/>
      <c r="AF490" s="2490"/>
      <c r="AG490" s="60">
        <f>IF(N490=N489,0,IF(N490=N488,0,IF(N490=N487,0,IF(N490=N486,0,IF(N490=N485,0,IF(N490=N484,0,IF(N490=N483,0,IF(N490=N482,0,IF(N490=N481,0,1)))))))))</f>
        <v>0</v>
      </c>
      <c r="AH490" s="60" t="s">
        <v>232</v>
      </c>
      <c r="AI490" s="60" t="str">
        <f t="shared" si="89"/>
        <v>??</v>
      </c>
      <c r="AJ490" s="60">
        <f>IF(O490=O489,0,IF(O490=O488,0,IF(O490=O487,0,IF(O490=O486,0,IF(O490=O485,0,IF(O490=O484,0,IF(O490=O483,0,IF(O490=O482,0,IF(O490=O481,0,1)))))))))</f>
        <v>0</v>
      </c>
      <c r="AK490" s="518">
        <f t="shared" si="101"/>
        <v>0</v>
      </c>
    </row>
    <row r="491" spans="1:37" ht="14.1" customHeight="1" thickTop="1" thickBot="1">
      <c r="A491" s="2457"/>
      <c r="B491" s="2458"/>
      <c r="C491" s="2461"/>
      <c r="D491" s="2464"/>
      <c r="E491" s="2467"/>
      <c r="F491" s="2470"/>
      <c r="G491" s="2473"/>
      <c r="H491" s="2476" t="s">
        <v>852</v>
      </c>
      <c r="I491" s="2470"/>
      <c r="J491" s="2470"/>
      <c r="K491" s="275"/>
      <c r="L491" s="98"/>
      <c r="M491" s="98"/>
      <c r="N491" s="1841"/>
      <c r="O491" s="80"/>
      <c r="P491" s="98"/>
      <c r="Q491" s="98"/>
      <c r="R491" s="14"/>
      <c r="S491" s="14"/>
      <c r="T491" s="14"/>
      <c r="U491" s="14"/>
      <c r="V491" s="14"/>
      <c r="W491" s="14"/>
      <c r="X491" s="14"/>
      <c r="Y491" s="14"/>
      <c r="Z491" s="98"/>
      <c r="AA491" s="2478">
        <f>SUM(R491:Z500)</f>
        <v>0</v>
      </c>
      <c r="AB491" s="2478">
        <f>IF(AA491&gt;0,18,0)</f>
        <v>0</v>
      </c>
      <c r="AC491" s="2484">
        <f t="shared" ref="AC491" si="107">IF((AA491-AB491)&gt;=0,AA491-AB491,0)</f>
        <v>0</v>
      </c>
      <c r="AD491" s="2486">
        <f>IF(AA491&lt;AB491,AA491,AB491)/IF(AB491=0,1,AB491)</f>
        <v>0</v>
      </c>
      <c r="AE491" s="2487" t="str">
        <f>IF(AD491=1,"pe",IF(AD491&gt;0,"ne",""))</f>
        <v/>
      </c>
      <c r="AF491" s="2490"/>
      <c r="AG491" s="60">
        <v>1</v>
      </c>
      <c r="AH491" s="60" t="s">
        <v>232</v>
      </c>
      <c r="AI491" s="60" t="str">
        <f t="shared" si="89"/>
        <v>??</v>
      </c>
      <c r="AJ491" s="60">
        <v>1</v>
      </c>
      <c r="AK491" s="518">
        <f>C491</f>
        <v>0</v>
      </c>
    </row>
    <row r="492" spans="1:37" ht="14.1" customHeight="1" thickTop="1" thickBot="1">
      <c r="A492" s="2457"/>
      <c r="B492" s="2459"/>
      <c r="C492" s="2462"/>
      <c r="D492" s="2465"/>
      <c r="E492" s="2468"/>
      <c r="F492" s="2471"/>
      <c r="G492" s="2474"/>
      <c r="H492" s="2477"/>
      <c r="I492" s="2471"/>
      <c r="J492" s="2471"/>
      <c r="K492" s="273"/>
      <c r="L492" s="99"/>
      <c r="M492" s="1471"/>
      <c r="N492" s="1840"/>
      <c r="O492" s="90"/>
      <c r="P492" s="99"/>
      <c r="Q492" s="99"/>
      <c r="R492" s="12"/>
      <c r="S492" s="12"/>
      <c r="T492" s="12"/>
      <c r="U492" s="12"/>
      <c r="V492" s="12"/>
      <c r="W492" s="1622"/>
      <c r="X492" s="1622"/>
      <c r="Y492" s="12"/>
      <c r="Z492" s="99"/>
      <c r="AA492" s="2479"/>
      <c r="AB492" s="2479"/>
      <c r="AC492" s="2485"/>
      <c r="AD492" s="2486"/>
      <c r="AE492" s="2488"/>
      <c r="AF492" s="2490"/>
      <c r="AG492" s="60">
        <f>IF(N492=N491,0,1)</f>
        <v>0</v>
      </c>
      <c r="AH492" s="60" t="s">
        <v>232</v>
      </c>
      <c r="AI492" s="60" t="str">
        <f t="shared" si="89"/>
        <v>??</v>
      </c>
      <c r="AJ492" s="60">
        <f>IF(O492=O491,0,1)</f>
        <v>0</v>
      </c>
      <c r="AK492" s="518">
        <f t="shared" si="96"/>
        <v>0</v>
      </c>
    </row>
    <row r="493" spans="1:37" ht="14.1" customHeight="1" thickTop="1" thickBot="1">
      <c r="A493" s="2457"/>
      <c r="B493" s="2459"/>
      <c r="C493" s="2462"/>
      <c r="D493" s="2465"/>
      <c r="E493" s="2468"/>
      <c r="F493" s="2471"/>
      <c r="G493" s="2474"/>
      <c r="H493" s="2491"/>
      <c r="I493" s="2471"/>
      <c r="J493" s="2471"/>
      <c r="K493" s="273"/>
      <c r="L493" s="99"/>
      <c r="M493" s="1471"/>
      <c r="N493" s="1840"/>
      <c r="O493" s="90"/>
      <c r="P493" s="99"/>
      <c r="Q493" s="99"/>
      <c r="R493" s="12"/>
      <c r="S493" s="12"/>
      <c r="T493" s="12"/>
      <c r="U493" s="12"/>
      <c r="V493" s="12"/>
      <c r="W493" s="1622"/>
      <c r="X493" s="1622"/>
      <c r="Y493" s="12"/>
      <c r="Z493" s="99"/>
      <c r="AA493" s="2479"/>
      <c r="AB493" s="2479"/>
      <c r="AC493" s="2485"/>
      <c r="AD493" s="2486"/>
      <c r="AE493" s="2488"/>
      <c r="AF493" s="2490"/>
      <c r="AG493" s="60">
        <f>IF(N493=N492,0,IF(N493=N491,0,1))</f>
        <v>0</v>
      </c>
      <c r="AH493" s="60" t="s">
        <v>232</v>
      </c>
      <c r="AI493" s="60" t="str">
        <f t="shared" si="89"/>
        <v>??</v>
      </c>
      <c r="AJ493" s="60">
        <f>IF(O493=O492,0,IF(O493=O491,0,1))</f>
        <v>0</v>
      </c>
      <c r="AK493" s="518">
        <f t="shared" si="96"/>
        <v>0</v>
      </c>
    </row>
    <row r="494" spans="1:37" ht="14.1" customHeight="1" thickTop="1" thickBot="1">
      <c r="A494" s="2457"/>
      <c r="B494" s="2459"/>
      <c r="C494" s="2462"/>
      <c r="D494" s="2465"/>
      <c r="E494" s="2468"/>
      <c r="F494" s="2471"/>
      <c r="G494" s="2474"/>
      <c r="H494" s="2492"/>
      <c r="I494" s="2471"/>
      <c r="J494" s="2471"/>
      <c r="K494" s="273"/>
      <c r="L494" s="99"/>
      <c r="M494" s="1471"/>
      <c r="N494" s="1840"/>
      <c r="O494" s="90"/>
      <c r="P494" s="99"/>
      <c r="Q494" s="99"/>
      <c r="R494" s="12"/>
      <c r="S494" s="12"/>
      <c r="T494" s="12"/>
      <c r="U494" s="12"/>
      <c r="V494" s="12"/>
      <c r="W494" s="1622"/>
      <c r="X494" s="1622"/>
      <c r="Y494" s="12"/>
      <c r="Z494" s="99"/>
      <c r="AA494" s="2479"/>
      <c r="AB494" s="2479"/>
      <c r="AC494" s="2485"/>
      <c r="AD494" s="2486"/>
      <c r="AE494" s="2488"/>
      <c r="AF494" s="2490"/>
      <c r="AG494" s="60">
        <f>IF(N494=N493,0,IF(N494=N492,0,IF(N494=N491,0,1)))</f>
        <v>0</v>
      </c>
      <c r="AH494" s="60" t="s">
        <v>232</v>
      </c>
      <c r="AI494" s="60" t="str">
        <f t="shared" si="89"/>
        <v>??</v>
      </c>
      <c r="AJ494" s="60">
        <f>IF(O494=O493,0,IF(O494=O492,0,IF(O494=O491,0,1)))</f>
        <v>0</v>
      </c>
      <c r="AK494" s="518">
        <f t="shared" si="96"/>
        <v>0</v>
      </c>
    </row>
    <row r="495" spans="1:37" ht="14.1" customHeight="1" thickTop="1" thickBot="1">
      <c r="A495" s="2457"/>
      <c r="B495" s="2459"/>
      <c r="C495" s="2462"/>
      <c r="D495" s="2465"/>
      <c r="E495" s="2468"/>
      <c r="F495" s="2471"/>
      <c r="G495" s="2474"/>
      <c r="H495" s="2492"/>
      <c r="I495" s="2471"/>
      <c r="J495" s="2471"/>
      <c r="K495" s="277"/>
      <c r="L495" s="99"/>
      <c r="M495" s="1471"/>
      <c r="N495" s="1840"/>
      <c r="O495" s="90"/>
      <c r="P495" s="99"/>
      <c r="Q495" s="99"/>
      <c r="R495" s="12"/>
      <c r="S495" s="12"/>
      <c r="T495" s="12"/>
      <c r="U495" s="12"/>
      <c r="V495" s="12"/>
      <c r="W495" s="1622"/>
      <c r="X495" s="1622"/>
      <c r="Y495" s="12"/>
      <c r="Z495" s="99"/>
      <c r="AA495" s="2479"/>
      <c r="AB495" s="2479"/>
      <c r="AC495" s="2485"/>
      <c r="AD495" s="2486"/>
      <c r="AE495" s="2488"/>
      <c r="AF495" s="2490"/>
      <c r="AG495" s="60">
        <f>IF(N495=N494,0,IF(N495=N493,0,IF(N495=N492,0,IF(N495=N491,0,1))))</f>
        <v>0</v>
      </c>
      <c r="AH495" s="60" t="s">
        <v>232</v>
      </c>
      <c r="AI495" s="60" t="str">
        <f t="shared" si="89"/>
        <v>??</v>
      </c>
      <c r="AJ495" s="60">
        <f>IF(O495=O494,0,IF(O495=O493,0,IF(O495=O492,0,IF(O495=O491,0,1))))</f>
        <v>0</v>
      </c>
      <c r="AK495" s="518">
        <f t="shared" si="96"/>
        <v>0</v>
      </c>
    </row>
    <row r="496" spans="1:37" ht="14.1" customHeight="1" thickTop="1" thickBot="1">
      <c r="A496" s="2457"/>
      <c r="B496" s="2459"/>
      <c r="C496" s="2462"/>
      <c r="D496" s="2465"/>
      <c r="E496" s="2468"/>
      <c r="F496" s="2471"/>
      <c r="G496" s="2474"/>
      <c r="H496" s="2492"/>
      <c r="I496" s="2471"/>
      <c r="J496" s="2471"/>
      <c r="K496" s="277"/>
      <c r="L496" s="99"/>
      <c r="M496" s="1471"/>
      <c r="N496" s="1840"/>
      <c r="O496" s="90"/>
      <c r="P496" s="99"/>
      <c r="Q496" s="99"/>
      <c r="R496" s="12"/>
      <c r="S496" s="12"/>
      <c r="T496" s="12"/>
      <c r="U496" s="12"/>
      <c r="V496" s="12"/>
      <c r="W496" s="1622"/>
      <c r="X496" s="1622"/>
      <c r="Y496" s="12"/>
      <c r="Z496" s="99"/>
      <c r="AA496" s="2479"/>
      <c r="AB496" s="2479"/>
      <c r="AC496" s="2485"/>
      <c r="AD496" s="2486"/>
      <c r="AE496" s="2488"/>
      <c r="AF496" s="2490"/>
      <c r="AG496" s="60">
        <f>IF(N496=N495,0,IF(N496=N494,0,IF(N496=N493,0,IF(N496=N492,0,IF(N496=N491,0,1)))))</f>
        <v>0</v>
      </c>
      <c r="AH496" s="60" t="s">
        <v>232</v>
      </c>
      <c r="AI496" s="60" t="str">
        <f t="shared" si="89"/>
        <v>??</v>
      </c>
      <c r="AJ496" s="60">
        <f>IF(O496=O495,0,IF(O496=O494,0,IF(O496=O493,0,IF(O496=O492,0,IF(O496=O491,0,1)))))</f>
        <v>0</v>
      </c>
      <c r="AK496" s="518">
        <f t="shared" si="96"/>
        <v>0</v>
      </c>
    </row>
    <row r="497" spans="1:37" ht="14.1" customHeight="1" thickTop="1" thickBot="1">
      <c r="A497" s="2457"/>
      <c r="B497" s="2459"/>
      <c r="C497" s="2462"/>
      <c r="D497" s="2465"/>
      <c r="E497" s="2468"/>
      <c r="F497" s="2471"/>
      <c r="G497" s="2474"/>
      <c r="H497" s="2492"/>
      <c r="I497" s="2471"/>
      <c r="J497" s="2471"/>
      <c r="K497" s="277"/>
      <c r="L497" s="99"/>
      <c r="M497" s="1471"/>
      <c r="N497" s="1840"/>
      <c r="O497" s="90"/>
      <c r="P497" s="99"/>
      <c r="Q497" s="99"/>
      <c r="R497" s="12"/>
      <c r="S497" s="12"/>
      <c r="T497" s="12"/>
      <c r="U497" s="12"/>
      <c r="V497" s="12"/>
      <c r="W497" s="1622"/>
      <c r="X497" s="1622"/>
      <c r="Y497" s="12"/>
      <c r="Z497" s="99"/>
      <c r="AA497" s="2479"/>
      <c r="AB497" s="2479"/>
      <c r="AC497" s="2494" t="str">
        <f t="shared" ref="AC497" si="108">IF(AC491&gt;9,"błąd","")</f>
        <v/>
      </c>
      <c r="AD497" s="2486"/>
      <c r="AE497" s="2488"/>
      <c r="AF497" s="2490"/>
      <c r="AG497" s="60">
        <f>IF(N497=N496,0,IF(N497=N495,0,IF(N497=N494,0,IF(N497=N493,0,IF(N497=N492,0,IF(N497=N491,0,1))))))</f>
        <v>0</v>
      </c>
      <c r="AH497" s="60" t="s">
        <v>232</v>
      </c>
      <c r="AI497" s="60" t="str">
        <f t="shared" si="89"/>
        <v>??</v>
      </c>
      <c r="AJ497" s="60">
        <f>IF(O497=O496,0,IF(O497=O495,0,IF(O497=O494,0,IF(O497=O493,0,IF(O497=O492,0,IF(O497=O491,0,1))))))</f>
        <v>0</v>
      </c>
      <c r="AK497" s="518">
        <f t="shared" si="96"/>
        <v>0</v>
      </c>
    </row>
    <row r="498" spans="1:37" ht="14.1" customHeight="1" thickTop="1" thickBot="1">
      <c r="A498" s="2457"/>
      <c r="B498" s="2459"/>
      <c r="C498" s="2462"/>
      <c r="D498" s="2465"/>
      <c r="E498" s="2468"/>
      <c r="F498" s="2471"/>
      <c r="G498" s="2474"/>
      <c r="H498" s="2492"/>
      <c r="I498" s="2471"/>
      <c r="J498" s="2471"/>
      <c r="K498" s="277"/>
      <c r="L498" s="99"/>
      <c r="M498" s="1471"/>
      <c r="N498" s="1840"/>
      <c r="O498" s="90"/>
      <c r="P498" s="99"/>
      <c r="Q498" s="99"/>
      <c r="R498" s="12"/>
      <c r="S498" s="12"/>
      <c r="T498" s="12"/>
      <c r="U498" s="12"/>
      <c r="V498" s="12"/>
      <c r="W498" s="1622"/>
      <c r="X498" s="1622"/>
      <c r="Y498" s="12"/>
      <c r="Z498" s="99"/>
      <c r="AA498" s="2479"/>
      <c r="AB498" s="2479"/>
      <c r="AC498" s="2494"/>
      <c r="AD498" s="2486"/>
      <c r="AE498" s="2488"/>
      <c r="AF498" s="2490"/>
      <c r="AG498" s="60">
        <f>IF(N498=N497,0,IF(N498=N496,0,IF(N498=N495,0,IF(N498=N494,0,IF(N498=N493,0,IF(N498=N492,0,IF(N498=N491,0,1)))))))</f>
        <v>0</v>
      </c>
      <c r="AH498" s="60" t="s">
        <v>232</v>
      </c>
      <c r="AI498" s="60" t="str">
        <f t="shared" si="89"/>
        <v>??</v>
      </c>
      <c r="AJ498" s="60">
        <f>IF(O498=O497,0,IF(O498=O496,0,IF(O498=O495,0,IF(O498=O494,0,IF(O498=O493,0,IF(O498=O492,0,IF(O498=O491,0,1)))))))</f>
        <v>0</v>
      </c>
      <c r="AK498" s="518">
        <f t="shared" si="96"/>
        <v>0</v>
      </c>
    </row>
    <row r="499" spans="1:37" ht="14.1" customHeight="1" thickTop="1" thickBot="1">
      <c r="A499" s="2457"/>
      <c r="B499" s="2459"/>
      <c r="C499" s="2462"/>
      <c r="D499" s="2465"/>
      <c r="E499" s="2468"/>
      <c r="F499" s="2471"/>
      <c r="G499" s="2474"/>
      <c r="H499" s="2492"/>
      <c r="I499" s="2471"/>
      <c r="J499" s="2471"/>
      <c r="K499" s="277"/>
      <c r="L499" s="99"/>
      <c r="M499" s="1471"/>
      <c r="N499" s="1840"/>
      <c r="O499" s="90"/>
      <c r="P499" s="99"/>
      <c r="Q499" s="99"/>
      <c r="R499" s="12"/>
      <c r="S499" s="12"/>
      <c r="T499" s="12"/>
      <c r="U499" s="12"/>
      <c r="V499" s="12"/>
      <c r="W499" s="1622"/>
      <c r="X499" s="1622"/>
      <c r="Y499" s="12"/>
      <c r="Z499" s="99"/>
      <c r="AA499" s="2479"/>
      <c r="AB499" s="2479"/>
      <c r="AC499" s="2494"/>
      <c r="AD499" s="2486"/>
      <c r="AE499" s="2488"/>
      <c r="AF499" s="2490"/>
      <c r="AG499" s="60">
        <f>IF(N499=N498,0,IF(N499=N497,0,IF(N499=N496,0,IF(N499=N495,0,IF(N499=N494,0,IF(N499=N493,0,IF(N499=N492,0,IF(N499=N491,0,1))))))))</f>
        <v>0</v>
      </c>
      <c r="AH499" s="60" t="s">
        <v>232</v>
      </c>
      <c r="AI499" s="60" t="str">
        <f t="shared" si="89"/>
        <v>??</v>
      </c>
      <c r="AJ499" s="60">
        <f>IF(O499=O498,0,IF(O499=O497,0,IF(O499=O496,0,IF(O499=O495,0,IF(O499=O494,0,IF(O499=O493,0,IF(O499=O492,0,IF(O499=O491,0,1))))))))</f>
        <v>0</v>
      </c>
      <c r="AK499" s="518">
        <f t="shared" si="96"/>
        <v>0</v>
      </c>
    </row>
    <row r="500" spans="1:37" ht="14.1" customHeight="1" thickTop="1" thickBot="1">
      <c r="A500" s="2457"/>
      <c r="B500" s="2460"/>
      <c r="C500" s="2463"/>
      <c r="D500" s="2466"/>
      <c r="E500" s="2469"/>
      <c r="F500" s="2472"/>
      <c r="G500" s="2475"/>
      <c r="H500" s="2493"/>
      <c r="I500" s="2472"/>
      <c r="J500" s="2472"/>
      <c r="K500" s="274"/>
      <c r="L500" s="97"/>
      <c r="M500" s="97"/>
      <c r="N500" s="1840"/>
      <c r="O500" s="94"/>
      <c r="P500" s="97"/>
      <c r="Q500" s="97"/>
      <c r="R500" s="13"/>
      <c r="S500" s="13"/>
      <c r="T500" s="13"/>
      <c r="U500" s="13"/>
      <c r="V500" s="13"/>
      <c r="W500" s="13"/>
      <c r="X500" s="13"/>
      <c r="Y500" s="13"/>
      <c r="Z500" s="97"/>
      <c r="AA500" s="2480"/>
      <c r="AB500" s="2480"/>
      <c r="AC500" s="2495"/>
      <c r="AD500" s="2486"/>
      <c r="AE500" s="2489"/>
      <c r="AF500" s="2490"/>
      <c r="AG500" s="60">
        <f>IF(N500=N499,0,IF(N500=N498,0,IF(N500=N497,0,IF(N500=N496,0,IF(N500=N495,0,IF(N500=N494,0,IF(N500=N493,0,IF(N500=N492,0,IF(N500=N491,0,1)))))))))</f>
        <v>0</v>
      </c>
      <c r="AH500" s="60" t="s">
        <v>232</v>
      </c>
      <c r="AI500" s="60" t="str">
        <f t="shared" si="89"/>
        <v>??</v>
      </c>
      <c r="AJ500" s="60">
        <f>IF(O500=O499,0,IF(O500=O498,0,IF(O500=O497,0,IF(O500=O496,0,IF(O500=O495,0,IF(O500=O494,0,IF(O500=O493,0,IF(O500=O492,0,IF(O500=O491,0,1)))))))))</f>
        <v>0</v>
      </c>
      <c r="AK500" s="518">
        <f t="shared" si="96"/>
        <v>0</v>
      </c>
    </row>
    <row r="501" spans="1:37" ht="14.1" customHeight="1" thickTop="1" thickBot="1">
      <c r="A501" s="2457"/>
      <c r="B501" s="2458"/>
      <c r="C501" s="2461"/>
      <c r="D501" s="2464"/>
      <c r="E501" s="2467"/>
      <c r="F501" s="2470"/>
      <c r="G501" s="2473"/>
      <c r="H501" s="2476" t="s">
        <v>852</v>
      </c>
      <c r="I501" s="2470"/>
      <c r="J501" s="2470"/>
      <c r="K501" s="275"/>
      <c r="L501" s="98"/>
      <c r="M501" s="98"/>
      <c r="N501" s="1841"/>
      <c r="O501" s="80"/>
      <c r="P501" s="98"/>
      <c r="Q501" s="98"/>
      <c r="R501" s="14"/>
      <c r="S501" s="14"/>
      <c r="T501" s="14"/>
      <c r="U501" s="14"/>
      <c r="V501" s="14"/>
      <c r="W501" s="14"/>
      <c r="X501" s="14"/>
      <c r="Y501" s="14"/>
      <c r="Z501" s="98"/>
      <c r="AA501" s="2478">
        <f>SUM(R501:Z510)</f>
        <v>0</v>
      </c>
      <c r="AB501" s="2478">
        <f>IF(AA501&gt;0,18,0)</f>
        <v>0</v>
      </c>
      <c r="AC501" s="2484">
        <f t="shared" ref="AC501" si="109">IF((AA501-AB501)&gt;=0,AA501-AB501,0)</f>
        <v>0</v>
      </c>
      <c r="AD501" s="2486">
        <f>IF(AA501&lt;AB501,AA501,AB501)/IF(AB501=0,1,AB501)</f>
        <v>0</v>
      </c>
      <c r="AE501" s="2487" t="str">
        <f>IF(AD501=1,"pe",IF(AD501&gt;0,"ne",""))</f>
        <v/>
      </c>
      <c r="AF501" s="2490"/>
      <c r="AG501" s="60">
        <v>1</v>
      </c>
      <c r="AH501" s="60" t="s">
        <v>232</v>
      </c>
      <c r="AI501" s="60" t="str">
        <f t="shared" si="89"/>
        <v>??</v>
      </c>
      <c r="AJ501" s="60">
        <v>1</v>
      </c>
      <c r="AK501" s="518">
        <f>C501</f>
        <v>0</v>
      </c>
    </row>
    <row r="502" spans="1:37" ht="14.1" customHeight="1" thickTop="1" thickBot="1">
      <c r="A502" s="2457"/>
      <c r="B502" s="2459"/>
      <c r="C502" s="2462"/>
      <c r="D502" s="2465"/>
      <c r="E502" s="2468"/>
      <c r="F502" s="2471"/>
      <c r="G502" s="2474"/>
      <c r="H502" s="2477"/>
      <c r="I502" s="2471"/>
      <c r="J502" s="2471"/>
      <c r="K502" s="273"/>
      <c r="L502" s="99"/>
      <c r="M502" s="1471"/>
      <c r="N502" s="1840"/>
      <c r="O502" s="90"/>
      <c r="P502" s="99"/>
      <c r="Q502" s="99"/>
      <c r="R502" s="12"/>
      <c r="S502" s="12"/>
      <c r="T502" s="12"/>
      <c r="U502" s="12"/>
      <c r="V502" s="12"/>
      <c r="W502" s="1622"/>
      <c r="X502" s="1622"/>
      <c r="Y502" s="12"/>
      <c r="Z502" s="99"/>
      <c r="AA502" s="2479"/>
      <c r="AB502" s="2479"/>
      <c r="AC502" s="2485"/>
      <c r="AD502" s="2486"/>
      <c r="AE502" s="2488"/>
      <c r="AF502" s="2490"/>
      <c r="AG502" s="60">
        <f>IF(N502=N501,0,1)</f>
        <v>0</v>
      </c>
      <c r="AH502" s="60" t="s">
        <v>232</v>
      </c>
      <c r="AI502" s="60" t="str">
        <f t="shared" si="89"/>
        <v>??</v>
      </c>
      <c r="AJ502" s="60">
        <f>IF(O502=O501,0,1)</f>
        <v>0</v>
      </c>
      <c r="AK502" s="518">
        <f t="shared" ref="AK502:AK530" si="110">AK501</f>
        <v>0</v>
      </c>
    </row>
    <row r="503" spans="1:37" ht="14.1" customHeight="1" thickTop="1" thickBot="1">
      <c r="A503" s="2457"/>
      <c r="B503" s="2459"/>
      <c r="C503" s="2462"/>
      <c r="D503" s="2465"/>
      <c r="E503" s="2468"/>
      <c r="F503" s="2471"/>
      <c r="G503" s="2474"/>
      <c r="H503" s="2491"/>
      <c r="I503" s="2471"/>
      <c r="J503" s="2471"/>
      <c r="K503" s="273"/>
      <c r="L503" s="99"/>
      <c r="M503" s="1471"/>
      <c r="N503" s="1840"/>
      <c r="O503" s="90"/>
      <c r="P503" s="99"/>
      <c r="Q503" s="99"/>
      <c r="R503" s="12"/>
      <c r="S503" s="12"/>
      <c r="T503" s="12"/>
      <c r="U503" s="12"/>
      <c r="V503" s="12"/>
      <c r="W503" s="1622"/>
      <c r="X503" s="1622"/>
      <c r="Y503" s="12"/>
      <c r="Z503" s="99"/>
      <c r="AA503" s="2479"/>
      <c r="AB503" s="2479"/>
      <c r="AC503" s="2485"/>
      <c r="AD503" s="2486"/>
      <c r="AE503" s="2488"/>
      <c r="AF503" s="2490"/>
      <c r="AG503" s="60">
        <f>IF(N503=N502,0,IF(N503=N501,0,1))</f>
        <v>0</v>
      </c>
      <c r="AH503" s="60" t="s">
        <v>232</v>
      </c>
      <c r="AI503" s="60" t="str">
        <f t="shared" si="89"/>
        <v>??</v>
      </c>
      <c r="AJ503" s="60">
        <f>IF(O503=O502,0,IF(O503=O501,0,1))</f>
        <v>0</v>
      </c>
      <c r="AK503" s="518">
        <f t="shared" si="110"/>
        <v>0</v>
      </c>
    </row>
    <row r="504" spans="1:37" ht="14.1" customHeight="1" thickTop="1" thickBot="1">
      <c r="A504" s="2457"/>
      <c r="B504" s="2459"/>
      <c r="C504" s="2462"/>
      <c r="D504" s="2465"/>
      <c r="E504" s="2468"/>
      <c r="F504" s="2471"/>
      <c r="G504" s="2474"/>
      <c r="H504" s="2492"/>
      <c r="I504" s="2471"/>
      <c r="J504" s="2471"/>
      <c r="K504" s="273"/>
      <c r="L504" s="99"/>
      <c r="M504" s="1471"/>
      <c r="N504" s="1840"/>
      <c r="O504" s="90"/>
      <c r="P504" s="99"/>
      <c r="Q504" s="99"/>
      <c r="R504" s="12"/>
      <c r="S504" s="12"/>
      <c r="T504" s="12"/>
      <c r="U504" s="12"/>
      <c r="V504" s="12"/>
      <c r="W504" s="1622"/>
      <c r="X504" s="1622"/>
      <c r="Y504" s="12"/>
      <c r="Z504" s="99"/>
      <c r="AA504" s="2479"/>
      <c r="AB504" s="2479"/>
      <c r="AC504" s="2485"/>
      <c r="AD504" s="2486"/>
      <c r="AE504" s="2488"/>
      <c r="AF504" s="2490"/>
      <c r="AG504" s="60">
        <f>IF(N504=N503,0,IF(N504=N502,0,IF(N504=N501,0,1)))</f>
        <v>0</v>
      </c>
      <c r="AH504" s="60" t="s">
        <v>232</v>
      </c>
      <c r="AI504" s="60" t="str">
        <f t="shared" si="89"/>
        <v>??</v>
      </c>
      <c r="AJ504" s="60">
        <f>IF(O504=O503,0,IF(O504=O502,0,IF(O504=O501,0,1)))</f>
        <v>0</v>
      </c>
      <c r="AK504" s="518">
        <f t="shared" si="110"/>
        <v>0</v>
      </c>
    </row>
    <row r="505" spans="1:37" ht="14.1" customHeight="1" thickTop="1" thickBot="1">
      <c r="A505" s="2457"/>
      <c r="B505" s="2459"/>
      <c r="C505" s="2462"/>
      <c r="D505" s="2465"/>
      <c r="E505" s="2468"/>
      <c r="F505" s="2471"/>
      <c r="G505" s="2474"/>
      <c r="H505" s="2492"/>
      <c r="I505" s="2471"/>
      <c r="J505" s="2471"/>
      <c r="K505" s="277"/>
      <c r="L505" s="99"/>
      <c r="M505" s="1471"/>
      <c r="N505" s="1840"/>
      <c r="O505" s="90"/>
      <c r="P505" s="99"/>
      <c r="Q505" s="99"/>
      <c r="R505" s="12"/>
      <c r="S505" s="12"/>
      <c r="T505" s="12"/>
      <c r="U505" s="12"/>
      <c r="V505" s="12"/>
      <c r="W505" s="1622"/>
      <c r="X505" s="1622"/>
      <c r="Y505" s="12"/>
      <c r="Z505" s="99"/>
      <c r="AA505" s="2479"/>
      <c r="AB505" s="2479"/>
      <c r="AC505" s="2485"/>
      <c r="AD505" s="2486"/>
      <c r="AE505" s="2488"/>
      <c r="AF505" s="2490"/>
      <c r="AG505" s="60">
        <f>IF(N505=N504,0,IF(N505=N503,0,IF(N505=N502,0,IF(N505=N501,0,1))))</f>
        <v>0</v>
      </c>
      <c r="AH505" s="60" t="s">
        <v>232</v>
      </c>
      <c r="AI505" s="60" t="str">
        <f t="shared" ref="AI505:AI594" si="111">$C$2</f>
        <v>??</v>
      </c>
      <c r="AJ505" s="60">
        <f>IF(O505=O504,0,IF(O505=O503,0,IF(O505=O502,0,IF(O505=O501,0,1))))</f>
        <v>0</v>
      </c>
      <c r="AK505" s="518">
        <f t="shared" si="110"/>
        <v>0</v>
      </c>
    </row>
    <row r="506" spans="1:37" ht="14.1" customHeight="1" thickTop="1" thickBot="1">
      <c r="A506" s="2457"/>
      <c r="B506" s="2459"/>
      <c r="C506" s="2462"/>
      <c r="D506" s="2465"/>
      <c r="E506" s="2468"/>
      <c r="F506" s="2471"/>
      <c r="G506" s="2474"/>
      <c r="H506" s="2492"/>
      <c r="I506" s="2471"/>
      <c r="J506" s="2471"/>
      <c r="K506" s="277"/>
      <c r="L506" s="99"/>
      <c r="M506" s="1471"/>
      <c r="N506" s="1840"/>
      <c r="O506" s="90"/>
      <c r="P506" s="99"/>
      <c r="Q506" s="99"/>
      <c r="R506" s="12"/>
      <c r="S506" s="12"/>
      <c r="T506" s="12"/>
      <c r="U506" s="12"/>
      <c r="V506" s="12"/>
      <c r="W506" s="1622"/>
      <c r="X506" s="1622"/>
      <c r="Y506" s="12"/>
      <c r="Z506" s="99"/>
      <c r="AA506" s="2479"/>
      <c r="AB506" s="2479"/>
      <c r="AC506" s="2485"/>
      <c r="AD506" s="2486"/>
      <c r="AE506" s="2488"/>
      <c r="AF506" s="2490"/>
      <c r="AG506" s="60">
        <f>IF(N506=N505,0,IF(N506=N504,0,IF(N506=N503,0,IF(N506=N502,0,IF(N506=N501,0,1)))))</f>
        <v>0</v>
      </c>
      <c r="AH506" s="60" t="s">
        <v>232</v>
      </c>
      <c r="AI506" s="60" t="str">
        <f t="shared" si="111"/>
        <v>??</v>
      </c>
      <c r="AJ506" s="60">
        <f>IF(O506=O505,0,IF(O506=O504,0,IF(O506=O503,0,IF(O506=O502,0,IF(O506=O501,0,1)))))</f>
        <v>0</v>
      </c>
      <c r="AK506" s="518">
        <f t="shared" si="110"/>
        <v>0</v>
      </c>
    </row>
    <row r="507" spans="1:37" ht="14.1" customHeight="1" thickTop="1" thickBot="1">
      <c r="A507" s="2457"/>
      <c r="B507" s="2459"/>
      <c r="C507" s="2462"/>
      <c r="D507" s="2465"/>
      <c r="E507" s="2468"/>
      <c r="F507" s="2471"/>
      <c r="G507" s="2474"/>
      <c r="H507" s="2492"/>
      <c r="I507" s="2471"/>
      <c r="J507" s="2471"/>
      <c r="K507" s="277"/>
      <c r="L507" s="99"/>
      <c r="M507" s="1471"/>
      <c r="N507" s="1840"/>
      <c r="O507" s="90"/>
      <c r="P507" s="99"/>
      <c r="Q507" s="99"/>
      <c r="R507" s="12"/>
      <c r="S507" s="12"/>
      <c r="T507" s="12"/>
      <c r="U507" s="12"/>
      <c r="V507" s="12"/>
      <c r="W507" s="1622"/>
      <c r="X507" s="1622"/>
      <c r="Y507" s="12"/>
      <c r="Z507" s="99"/>
      <c r="AA507" s="2479"/>
      <c r="AB507" s="2479"/>
      <c r="AC507" s="2494" t="str">
        <f t="shared" ref="AC507" si="112">IF(AC501&gt;9,"błąd","")</f>
        <v/>
      </c>
      <c r="AD507" s="2486"/>
      <c r="AE507" s="2488"/>
      <c r="AF507" s="2490"/>
      <c r="AG507" s="60">
        <f>IF(N507=N506,0,IF(N507=N505,0,IF(N507=N504,0,IF(N507=N503,0,IF(N507=N502,0,IF(N507=N501,0,1))))))</f>
        <v>0</v>
      </c>
      <c r="AH507" s="60" t="s">
        <v>232</v>
      </c>
      <c r="AI507" s="60" t="str">
        <f t="shared" si="111"/>
        <v>??</v>
      </c>
      <c r="AJ507" s="60">
        <f>IF(O507=O506,0,IF(O507=O505,0,IF(O507=O504,0,IF(O507=O503,0,IF(O507=O502,0,IF(O507=O501,0,1))))))</f>
        <v>0</v>
      </c>
      <c r="AK507" s="518">
        <f t="shared" si="110"/>
        <v>0</v>
      </c>
    </row>
    <row r="508" spans="1:37" ht="14.1" customHeight="1" thickTop="1" thickBot="1">
      <c r="A508" s="2457"/>
      <c r="B508" s="2459"/>
      <c r="C508" s="2462"/>
      <c r="D508" s="2465"/>
      <c r="E508" s="2468"/>
      <c r="F508" s="2471"/>
      <c r="G508" s="2474"/>
      <c r="H508" s="2492"/>
      <c r="I508" s="2471"/>
      <c r="J508" s="2471"/>
      <c r="K508" s="277"/>
      <c r="L508" s="99"/>
      <c r="M508" s="1471"/>
      <c r="N508" s="1840"/>
      <c r="O508" s="90"/>
      <c r="P508" s="99"/>
      <c r="Q508" s="99"/>
      <c r="R508" s="12"/>
      <c r="S508" s="12"/>
      <c r="T508" s="12"/>
      <c r="U508" s="12"/>
      <c r="V508" s="12"/>
      <c r="W508" s="1622"/>
      <c r="X508" s="1622"/>
      <c r="Y508" s="12"/>
      <c r="Z508" s="99"/>
      <c r="AA508" s="2479"/>
      <c r="AB508" s="2479"/>
      <c r="AC508" s="2494"/>
      <c r="AD508" s="2486"/>
      <c r="AE508" s="2488"/>
      <c r="AF508" s="2490"/>
      <c r="AG508" s="60">
        <f>IF(N508=N507,0,IF(N508=N506,0,IF(N508=N505,0,IF(N508=N504,0,IF(N508=N503,0,IF(N508=N502,0,IF(N508=N501,0,1)))))))</f>
        <v>0</v>
      </c>
      <c r="AH508" s="60" t="s">
        <v>232</v>
      </c>
      <c r="AI508" s="60" t="str">
        <f t="shared" si="111"/>
        <v>??</v>
      </c>
      <c r="AJ508" s="60">
        <f>IF(O508=O507,0,IF(O508=O506,0,IF(O508=O505,0,IF(O508=O504,0,IF(O508=O503,0,IF(O508=O502,0,IF(O508=O501,0,1)))))))</f>
        <v>0</v>
      </c>
      <c r="AK508" s="518">
        <f t="shared" si="110"/>
        <v>0</v>
      </c>
    </row>
    <row r="509" spans="1:37" ht="14.1" customHeight="1" thickTop="1" thickBot="1">
      <c r="A509" s="2457"/>
      <c r="B509" s="2459"/>
      <c r="C509" s="2462"/>
      <c r="D509" s="2465"/>
      <c r="E509" s="2468"/>
      <c r="F509" s="2471"/>
      <c r="G509" s="2474"/>
      <c r="H509" s="2492"/>
      <c r="I509" s="2471"/>
      <c r="J509" s="2471"/>
      <c r="K509" s="277"/>
      <c r="L509" s="99"/>
      <c r="M509" s="1471"/>
      <c r="N509" s="1840"/>
      <c r="O509" s="90"/>
      <c r="P509" s="99"/>
      <c r="Q509" s="99"/>
      <c r="R509" s="12"/>
      <c r="S509" s="12"/>
      <c r="T509" s="12"/>
      <c r="U509" s="12"/>
      <c r="V509" s="12"/>
      <c r="W509" s="1622"/>
      <c r="X509" s="1622"/>
      <c r="Y509" s="12"/>
      <c r="Z509" s="99"/>
      <c r="AA509" s="2479"/>
      <c r="AB509" s="2479"/>
      <c r="AC509" s="2494"/>
      <c r="AD509" s="2486"/>
      <c r="AE509" s="2488"/>
      <c r="AF509" s="2490"/>
      <c r="AG509" s="60">
        <f>IF(N509=N508,0,IF(N509=N507,0,IF(N509=N506,0,IF(N509=N505,0,IF(N509=N504,0,IF(N509=N503,0,IF(N509=N502,0,IF(N509=N501,0,1))))))))</f>
        <v>0</v>
      </c>
      <c r="AH509" s="60" t="s">
        <v>232</v>
      </c>
      <c r="AI509" s="60" t="str">
        <f t="shared" si="111"/>
        <v>??</v>
      </c>
      <c r="AJ509" s="60">
        <f>IF(O509=O508,0,IF(O509=O507,0,IF(O509=O506,0,IF(O509=O505,0,IF(O509=O504,0,IF(O509=O503,0,IF(O509=O502,0,IF(O509=O501,0,1))))))))</f>
        <v>0</v>
      </c>
      <c r="AK509" s="518">
        <f t="shared" si="110"/>
        <v>0</v>
      </c>
    </row>
    <row r="510" spans="1:37" ht="14.1" customHeight="1" thickTop="1" thickBot="1">
      <c r="A510" s="2457"/>
      <c r="B510" s="2460"/>
      <c r="C510" s="2463"/>
      <c r="D510" s="2466"/>
      <c r="E510" s="2469"/>
      <c r="F510" s="2472"/>
      <c r="G510" s="2475"/>
      <c r="H510" s="2493"/>
      <c r="I510" s="2472"/>
      <c r="J510" s="2472"/>
      <c r="K510" s="274"/>
      <c r="L510" s="97"/>
      <c r="M510" s="97"/>
      <c r="N510" s="1840"/>
      <c r="O510" s="94"/>
      <c r="P510" s="97"/>
      <c r="Q510" s="97"/>
      <c r="R510" s="13"/>
      <c r="S510" s="13"/>
      <c r="T510" s="13"/>
      <c r="U510" s="13"/>
      <c r="V510" s="13"/>
      <c r="W510" s="13"/>
      <c r="X510" s="13"/>
      <c r="Y510" s="13"/>
      <c r="Z510" s="97"/>
      <c r="AA510" s="2480"/>
      <c r="AB510" s="2480"/>
      <c r="AC510" s="2495"/>
      <c r="AD510" s="2486"/>
      <c r="AE510" s="2489"/>
      <c r="AF510" s="2490"/>
      <c r="AG510" s="60">
        <f>IF(N510=N509,0,IF(N510=N508,0,IF(N510=N507,0,IF(N510=N506,0,IF(N510=N505,0,IF(N510=N504,0,IF(N510=N503,0,IF(N510=N502,0,IF(N510=N501,0,1)))))))))</f>
        <v>0</v>
      </c>
      <c r="AH510" s="60" t="s">
        <v>232</v>
      </c>
      <c r="AI510" s="60" t="str">
        <f t="shared" si="111"/>
        <v>??</v>
      </c>
      <c r="AJ510" s="60">
        <f>IF(O510=O509,0,IF(O510=O508,0,IF(O510=O507,0,IF(O510=O506,0,IF(O510=O505,0,IF(O510=O504,0,IF(O510=O503,0,IF(O510=O502,0,IF(O510=O501,0,1)))))))))</f>
        <v>0</v>
      </c>
      <c r="AK510" s="518">
        <f t="shared" si="110"/>
        <v>0</v>
      </c>
    </row>
    <row r="511" spans="1:37" ht="14.1" customHeight="1" thickTop="1" thickBot="1">
      <c r="A511" s="2457"/>
      <c r="B511" s="2458"/>
      <c r="C511" s="2461"/>
      <c r="D511" s="2464"/>
      <c r="E511" s="2467"/>
      <c r="F511" s="2470"/>
      <c r="G511" s="2473"/>
      <c r="H511" s="2476" t="s">
        <v>852</v>
      </c>
      <c r="I511" s="2470"/>
      <c r="J511" s="2470"/>
      <c r="K511" s="275"/>
      <c r="L511" s="98"/>
      <c r="M511" s="98"/>
      <c r="N511" s="1841"/>
      <c r="O511" s="80"/>
      <c r="P511" s="98"/>
      <c r="Q511" s="98"/>
      <c r="R511" s="14"/>
      <c r="S511" s="14"/>
      <c r="T511" s="14"/>
      <c r="U511" s="14"/>
      <c r="V511" s="14"/>
      <c r="W511" s="14"/>
      <c r="X511" s="14"/>
      <c r="Y511" s="14"/>
      <c r="Z511" s="98"/>
      <c r="AA511" s="2478">
        <f>SUM(R511:Z520)</f>
        <v>0</v>
      </c>
      <c r="AB511" s="2478">
        <f>IF(AA511&gt;0,18,0)</f>
        <v>0</v>
      </c>
      <c r="AC511" s="2484">
        <f t="shared" ref="AC511" si="113">IF((AA511-AB511)&gt;=0,AA511-AB511,0)</f>
        <v>0</v>
      </c>
      <c r="AD511" s="2486">
        <f>IF(AA511&lt;AB511,AA511,AB511)/IF(AB511=0,1,AB511)</f>
        <v>0</v>
      </c>
      <c r="AE511" s="2487" t="str">
        <f>IF(AD511=1,"pe",IF(AD511&gt;0,"ne",""))</f>
        <v/>
      </c>
      <c r="AF511" s="2490"/>
      <c r="AG511" s="60">
        <v>1</v>
      </c>
      <c r="AH511" s="60" t="s">
        <v>232</v>
      </c>
      <c r="AI511" s="60" t="str">
        <f t="shared" si="111"/>
        <v>??</v>
      </c>
      <c r="AJ511" s="60">
        <v>1</v>
      </c>
      <c r="AK511" s="518">
        <f>C511</f>
        <v>0</v>
      </c>
    </row>
    <row r="512" spans="1:37" ht="14.1" customHeight="1" thickTop="1" thickBot="1">
      <c r="A512" s="2457"/>
      <c r="B512" s="2459"/>
      <c r="C512" s="2462"/>
      <c r="D512" s="2465"/>
      <c r="E512" s="2468"/>
      <c r="F512" s="2471"/>
      <c r="G512" s="2474"/>
      <c r="H512" s="2477"/>
      <c r="I512" s="2471"/>
      <c r="J512" s="2471"/>
      <c r="K512" s="273"/>
      <c r="L512" s="99"/>
      <c r="M512" s="1471"/>
      <c r="N512" s="1840"/>
      <c r="O512" s="90"/>
      <c r="P512" s="99"/>
      <c r="Q512" s="99"/>
      <c r="R512" s="12"/>
      <c r="S512" s="12"/>
      <c r="T512" s="12"/>
      <c r="U512" s="12"/>
      <c r="V512" s="12"/>
      <c r="W512" s="1622"/>
      <c r="X512" s="1622"/>
      <c r="Y512" s="12"/>
      <c r="Z512" s="99"/>
      <c r="AA512" s="2479"/>
      <c r="AB512" s="2479"/>
      <c r="AC512" s="2485"/>
      <c r="AD512" s="2486"/>
      <c r="AE512" s="2488"/>
      <c r="AF512" s="2490"/>
      <c r="AG512" s="60">
        <f>IF(N512=N511,0,1)</f>
        <v>0</v>
      </c>
      <c r="AH512" s="60" t="s">
        <v>232</v>
      </c>
      <c r="AI512" s="60" t="str">
        <f t="shared" si="111"/>
        <v>??</v>
      </c>
      <c r="AJ512" s="60">
        <f>IF(O512=O511,0,1)</f>
        <v>0</v>
      </c>
      <c r="AK512" s="518">
        <f t="shared" si="110"/>
        <v>0</v>
      </c>
    </row>
    <row r="513" spans="1:37" ht="14.1" customHeight="1" thickTop="1" thickBot="1">
      <c r="A513" s="2457"/>
      <c r="B513" s="2459"/>
      <c r="C513" s="2462"/>
      <c r="D513" s="2465"/>
      <c r="E513" s="2468"/>
      <c r="F513" s="2471"/>
      <c r="G513" s="2474"/>
      <c r="H513" s="2491"/>
      <c r="I513" s="2471"/>
      <c r="J513" s="2471"/>
      <c r="K513" s="273"/>
      <c r="L513" s="99"/>
      <c r="M513" s="1471"/>
      <c r="N513" s="1840"/>
      <c r="O513" s="90"/>
      <c r="P513" s="99"/>
      <c r="Q513" s="99"/>
      <c r="R513" s="12"/>
      <c r="S513" s="12"/>
      <c r="T513" s="12"/>
      <c r="U513" s="12"/>
      <c r="V513" s="12"/>
      <c r="W513" s="1622"/>
      <c r="X513" s="1622"/>
      <c r="Y513" s="12"/>
      <c r="Z513" s="99"/>
      <c r="AA513" s="2479"/>
      <c r="AB513" s="2479"/>
      <c r="AC513" s="2485"/>
      <c r="AD513" s="2486"/>
      <c r="AE513" s="2488"/>
      <c r="AF513" s="2490"/>
      <c r="AG513" s="60">
        <f>IF(N513=N512,0,IF(N513=N511,0,1))</f>
        <v>0</v>
      </c>
      <c r="AH513" s="60" t="s">
        <v>232</v>
      </c>
      <c r="AI513" s="60" t="str">
        <f t="shared" si="111"/>
        <v>??</v>
      </c>
      <c r="AJ513" s="60">
        <f>IF(O513=O512,0,IF(O513=O511,0,1))</f>
        <v>0</v>
      </c>
      <c r="AK513" s="518">
        <f t="shared" si="110"/>
        <v>0</v>
      </c>
    </row>
    <row r="514" spans="1:37" ht="14.1" customHeight="1" thickTop="1" thickBot="1">
      <c r="A514" s="2457"/>
      <c r="B514" s="2459"/>
      <c r="C514" s="2462"/>
      <c r="D514" s="2465"/>
      <c r="E514" s="2468"/>
      <c r="F514" s="2471"/>
      <c r="G514" s="2474"/>
      <c r="H514" s="2492"/>
      <c r="I514" s="2471"/>
      <c r="J514" s="2471"/>
      <c r="K514" s="273"/>
      <c r="L514" s="99"/>
      <c r="M514" s="1471"/>
      <c r="N514" s="1840"/>
      <c r="O514" s="90"/>
      <c r="P514" s="99"/>
      <c r="Q514" s="99"/>
      <c r="R514" s="12"/>
      <c r="S514" s="12"/>
      <c r="T514" s="12"/>
      <c r="U514" s="12"/>
      <c r="V514" s="12"/>
      <c r="W514" s="1622"/>
      <c r="X514" s="1622"/>
      <c r="Y514" s="12"/>
      <c r="Z514" s="99"/>
      <c r="AA514" s="2479"/>
      <c r="AB514" s="2479"/>
      <c r="AC514" s="2485"/>
      <c r="AD514" s="2486"/>
      <c r="AE514" s="2488"/>
      <c r="AF514" s="2490"/>
      <c r="AG514" s="60">
        <f>IF(N514=N513,0,IF(N514=N512,0,IF(N514=N511,0,1)))</f>
        <v>0</v>
      </c>
      <c r="AH514" s="60" t="s">
        <v>232</v>
      </c>
      <c r="AI514" s="60" t="str">
        <f t="shared" si="111"/>
        <v>??</v>
      </c>
      <c r="AJ514" s="60">
        <f>IF(O514=O513,0,IF(O514=O512,0,IF(O514=O511,0,1)))</f>
        <v>0</v>
      </c>
      <c r="AK514" s="518">
        <f t="shared" si="110"/>
        <v>0</v>
      </c>
    </row>
    <row r="515" spans="1:37" ht="14.1" customHeight="1" thickTop="1" thickBot="1">
      <c r="A515" s="2457"/>
      <c r="B515" s="2459"/>
      <c r="C515" s="2462"/>
      <c r="D515" s="2465"/>
      <c r="E515" s="2468"/>
      <c r="F515" s="2471"/>
      <c r="G515" s="2474"/>
      <c r="H515" s="2492"/>
      <c r="I515" s="2471"/>
      <c r="J515" s="2471"/>
      <c r="K515" s="277"/>
      <c r="L515" s="99"/>
      <c r="M515" s="1471"/>
      <c r="N515" s="1840"/>
      <c r="O515" s="90"/>
      <c r="P515" s="99"/>
      <c r="Q515" s="99"/>
      <c r="R515" s="12"/>
      <c r="S515" s="12"/>
      <c r="T515" s="12"/>
      <c r="U515" s="12"/>
      <c r="V515" s="12"/>
      <c r="W515" s="1622"/>
      <c r="X515" s="1622"/>
      <c r="Y515" s="12"/>
      <c r="Z515" s="99"/>
      <c r="AA515" s="2479"/>
      <c r="AB515" s="2479"/>
      <c r="AC515" s="2485"/>
      <c r="AD515" s="2486"/>
      <c r="AE515" s="2488"/>
      <c r="AF515" s="2490"/>
      <c r="AG515" s="60">
        <f>IF(N515=N514,0,IF(N515=N513,0,IF(N515=N512,0,IF(N515=N511,0,1))))</f>
        <v>0</v>
      </c>
      <c r="AH515" s="60" t="s">
        <v>232</v>
      </c>
      <c r="AI515" s="60" t="str">
        <f t="shared" si="111"/>
        <v>??</v>
      </c>
      <c r="AJ515" s="60">
        <f>IF(O515=O514,0,IF(O515=O513,0,IF(O515=O512,0,IF(O515=O511,0,1))))</f>
        <v>0</v>
      </c>
      <c r="AK515" s="518">
        <f t="shared" si="110"/>
        <v>0</v>
      </c>
    </row>
    <row r="516" spans="1:37" ht="14.1" customHeight="1" thickTop="1" thickBot="1">
      <c r="A516" s="2457"/>
      <c r="B516" s="2459"/>
      <c r="C516" s="2462"/>
      <c r="D516" s="2465"/>
      <c r="E516" s="2468"/>
      <c r="F516" s="2471"/>
      <c r="G516" s="2474"/>
      <c r="H516" s="2492"/>
      <c r="I516" s="2471"/>
      <c r="J516" s="2471"/>
      <c r="K516" s="277"/>
      <c r="L516" s="99"/>
      <c r="M516" s="1471"/>
      <c r="N516" s="1840"/>
      <c r="O516" s="90"/>
      <c r="P516" s="99"/>
      <c r="Q516" s="99"/>
      <c r="R516" s="12"/>
      <c r="S516" s="12"/>
      <c r="T516" s="12"/>
      <c r="U516" s="12"/>
      <c r="V516" s="12"/>
      <c r="W516" s="1622"/>
      <c r="X516" s="1622"/>
      <c r="Y516" s="12"/>
      <c r="Z516" s="99"/>
      <c r="AA516" s="2479"/>
      <c r="AB516" s="2479"/>
      <c r="AC516" s="2485"/>
      <c r="AD516" s="2486"/>
      <c r="AE516" s="2488"/>
      <c r="AF516" s="2490"/>
      <c r="AG516" s="60">
        <f>IF(N516=N515,0,IF(N516=N514,0,IF(N516=N513,0,IF(N516=N512,0,IF(N516=N511,0,1)))))</f>
        <v>0</v>
      </c>
      <c r="AH516" s="60" t="s">
        <v>232</v>
      </c>
      <c r="AI516" s="60" t="str">
        <f t="shared" si="111"/>
        <v>??</v>
      </c>
      <c r="AJ516" s="60">
        <f>IF(O516=O515,0,IF(O516=O514,0,IF(O516=O513,0,IF(O516=O512,0,IF(O516=O511,0,1)))))</f>
        <v>0</v>
      </c>
      <c r="AK516" s="518">
        <f t="shared" si="110"/>
        <v>0</v>
      </c>
    </row>
    <row r="517" spans="1:37" ht="14.1" customHeight="1" thickTop="1" thickBot="1">
      <c r="A517" s="2457"/>
      <c r="B517" s="2459"/>
      <c r="C517" s="2462"/>
      <c r="D517" s="2465"/>
      <c r="E517" s="2468"/>
      <c r="F517" s="2471"/>
      <c r="G517" s="2474"/>
      <c r="H517" s="2492"/>
      <c r="I517" s="2471"/>
      <c r="J517" s="2471"/>
      <c r="K517" s="277"/>
      <c r="L517" s="99"/>
      <c r="M517" s="1471"/>
      <c r="N517" s="1840"/>
      <c r="O517" s="90"/>
      <c r="P517" s="99"/>
      <c r="Q517" s="99"/>
      <c r="R517" s="12"/>
      <c r="S517" s="12"/>
      <c r="T517" s="12"/>
      <c r="U517" s="12"/>
      <c r="V517" s="12"/>
      <c r="W517" s="1622"/>
      <c r="X517" s="1622"/>
      <c r="Y517" s="12"/>
      <c r="Z517" s="99"/>
      <c r="AA517" s="2479"/>
      <c r="AB517" s="2479"/>
      <c r="AC517" s="2494" t="str">
        <f t="shared" ref="AC517" si="114">IF(AC511&gt;9,"błąd","")</f>
        <v/>
      </c>
      <c r="AD517" s="2486"/>
      <c r="AE517" s="2488"/>
      <c r="AF517" s="2490"/>
      <c r="AG517" s="60">
        <f>IF(N517=N516,0,IF(N517=N515,0,IF(N517=N514,0,IF(N517=N513,0,IF(N517=N512,0,IF(N517=N511,0,1))))))</f>
        <v>0</v>
      </c>
      <c r="AH517" s="60" t="s">
        <v>232</v>
      </c>
      <c r="AI517" s="60" t="str">
        <f t="shared" si="111"/>
        <v>??</v>
      </c>
      <c r="AJ517" s="60">
        <f>IF(O517=O516,0,IF(O517=O515,0,IF(O517=O514,0,IF(O517=O513,0,IF(O517=O512,0,IF(O517=O511,0,1))))))</f>
        <v>0</v>
      </c>
      <c r="AK517" s="518">
        <f t="shared" si="110"/>
        <v>0</v>
      </c>
    </row>
    <row r="518" spans="1:37" ht="14.1" customHeight="1" thickTop="1" thickBot="1">
      <c r="A518" s="2457"/>
      <c r="B518" s="2459"/>
      <c r="C518" s="2462"/>
      <c r="D518" s="2465"/>
      <c r="E518" s="2468"/>
      <c r="F518" s="2471"/>
      <c r="G518" s="2474"/>
      <c r="H518" s="2492"/>
      <c r="I518" s="2471"/>
      <c r="J518" s="2471"/>
      <c r="K518" s="277"/>
      <c r="L518" s="99"/>
      <c r="M518" s="1471"/>
      <c r="N518" s="1840"/>
      <c r="O518" s="90"/>
      <c r="P518" s="99"/>
      <c r="Q518" s="99"/>
      <c r="R518" s="12"/>
      <c r="S518" s="12"/>
      <c r="T518" s="12"/>
      <c r="U518" s="12"/>
      <c r="V518" s="12"/>
      <c r="W518" s="1622"/>
      <c r="X518" s="1622"/>
      <c r="Y518" s="12"/>
      <c r="Z518" s="99"/>
      <c r="AA518" s="2479"/>
      <c r="AB518" s="2479"/>
      <c r="AC518" s="2494"/>
      <c r="AD518" s="2486"/>
      <c r="AE518" s="2488"/>
      <c r="AF518" s="2490"/>
      <c r="AG518" s="60">
        <f>IF(N518=N517,0,IF(N518=N516,0,IF(N518=N515,0,IF(N518=N514,0,IF(N518=N513,0,IF(N518=N512,0,IF(N518=N511,0,1)))))))</f>
        <v>0</v>
      </c>
      <c r="AH518" s="60" t="s">
        <v>232</v>
      </c>
      <c r="AI518" s="60" t="str">
        <f t="shared" si="111"/>
        <v>??</v>
      </c>
      <c r="AJ518" s="60">
        <f>IF(O518=O517,0,IF(O518=O516,0,IF(O518=O515,0,IF(O518=O514,0,IF(O518=O513,0,IF(O518=O512,0,IF(O518=O511,0,1)))))))</f>
        <v>0</v>
      </c>
      <c r="AK518" s="518">
        <f t="shared" si="110"/>
        <v>0</v>
      </c>
    </row>
    <row r="519" spans="1:37" ht="14.1" customHeight="1" thickTop="1" thickBot="1">
      <c r="A519" s="2457"/>
      <c r="B519" s="2459"/>
      <c r="C519" s="2462"/>
      <c r="D519" s="2465"/>
      <c r="E519" s="2468"/>
      <c r="F519" s="2471"/>
      <c r="G519" s="2474"/>
      <c r="H519" s="2492"/>
      <c r="I519" s="2471"/>
      <c r="J519" s="2471"/>
      <c r="K519" s="277"/>
      <c r="L519" s="99"/>
      <c r="M519" s="1471"/>
      <c r="N519" s="1840"/>
      <c r="O519" s="90"/>
      <c r="P519" s="99"/>
      <c r="Q519" s="99"/>
      <c r="R519" s="12"/>
      <c r="S519" s="12"/>
      <c r="T519" s="12"/>
      <c r="U519" s="12"/>
      <c r="V519" s="12"/>
      <c r="W519" s="1622"/>
      <c r="X519" s="1622"/>
      <c r="Y519" s="12"/>
      <c r="Z519" s="99"/>
      <c r="AA519" s="2479"/>
      <c r="AB519" s="2479"/>
      <c r="AC519" s="2494"/>
      <c r="AD519" s="2486"/>
      <c r="AE519" s="2488"/>
      <c r="AF519" s="2490"/>
      <c r="AG519" s="60">
        <f>IF(N519=N518,0,IF(N519=N517,0,IF(N519=N516,0,IF(N519=N515,0,IF(N519=N514,0,IF(N519=N513,0,IF(N519=N512,0,IF(N519=N511,0,1))))))))</f>
        <v>0</v>
      </c>
      <c r="AH519" s="60" t="s">
        <v>232</v>
      </c>
      <c r="AI519" s="60" t="str">
        <f t="shared" si="111"/>
        <v>??</v>
      </c>
      <c r="AJ519" s="60">
        <f>IF(O519=O518,0,IF(O519=O517,0,IF(O519=O516,0,IF(O519=O515,0,IF(O519=O514,0,IF(O519=O513,0,IF(O519=O512,0,IF(O519=O511,0,1))))))))</f>
        <v>0</v>
      </c>
      <c r="AK519" s="518">
        <f t="shared" si="110"/>
        <v>0</v>
      </c>
    </row>
    <row r="520" spans="1:37" ht="14.1" customHeight="1" thickTop="1" thickBot="1">
      <c r="A520" s="2457"/>
      <c r="B520" s="2460"/>
      <c r="C520" s="2463"/>
      <c r="D520" s="2466"/>
      <c r="E520" s="2469"/>
      <c r="F520" s="2472"/>
      <c r="G520" s="2475"/>
      <c r="H520" s="2493"/>
      <c r="I520" s="2472"/>
      <c r="J520" s="2472"/>
      <c r="K520" s="274"/>
      <c r="L520" s="97"/>
      <c r="M520" s="97"/>
      <c r="N520" s="1840"/>
      <c r="O520" s="94"/>
      <c r="P520" s="97"/>
      <c r="Q520" s="97"/>
      <c r="R520" s="13"/>
      <c r="S520" s="13"/>
      <c r="T520" s="13"/>
      <c r="U520" s="13"/>
      <c r="V520" s="13"/>
      <c r="W520" s="13"/>
      <c r="X520" s="13"/>
      <c r="Y520" s="13"/>
      <c r="Z520" s="97"/>
      <c r="AA520" s="2480"/>
      <c r="AB520" s="2480"/>
      <c r="AC520" s="2495"/>
      <c r="AD520" s="2486"/>
      <c r="AE520" s="2489"/>
      <c r="AF520" s="2490"/>
      <c r="AG520" s="60">
        <f>IF(N520=N519,0,IF(N520=N518,0,IF(N520=N517,0,IF(N520=N516,0,IF(N520=N515,0,IF(N520=N514,0,IF(N520=N513,0,IF(N520=N512,0,IF(N520=N511,0,1)))))))))</f>
        <v>0</v>
      </c>
      <c r="AH520" s="60" t="s">
        <v>232</v>
      </c>
      <c r="AI520" s="60" t="str">
        <f t="shared" si="111"/>
        <v>??</v>
      </c>
      <c r="AJ520" s="60">
        <f>IF(O520=O519,0,IF(O520=O518,0,IF(O520=O517,0,IF(O520=O516,0,IF(O520=O515,0,IF(O520=O514,0,IF(O520=O513,0,IF(O520=O512,0,IF(O520=O511,0,1)))))))))</f>
        <v>0</v>
      </c>
      <c r="AK520" s="518">
        <f t="shared" si="110"/>
        <v>0</v>
      </c>
    </row>
    <row r="521" spans="1:37" ht="14.1" customHeight="1" thickTop="1" thickBot="1">
      <c r="A521" s="2457"/>
      <c r="B521" s="2458"/>
      <c r="C521" s="2461"/>
      <c r="D521" s="2464"/>
      <c r="E521" s="2467"/>
      <c r="F521" s="2470"/>
      <c r="G521" s="2473"/>
      <c r="H521" s="2476" t="s">
        <v>852</v>
      </c>
      <c r="I521" s="2470"/>
      <c r="J521" s="2470"/>
      <c r="K521" s="275"/>
      <c r="L521" s="98"/>
      <c r="M521" s="98"/>
      <c r="N521" s="1841"/>
      <c r="O521" s="80"/>
      <c r="P521" s="98"/>
      <c r="Q521" s="98"/>
      <c r="R521" s="14"/>
      <c r="S521" s="14"/>
      <c r="T521" s="14"/>
      <c r="U521" s="14"/>
      <c r="V521" s="14"/>
      <c r="W521" s="14"/>
      <c r="X521" s="14"/>
      <c r="Y521" s="14"/>
      <c r="Z521" s="98"/>
      <c r="AA521" s="2478">
        <f>SUM(R521:Z530)</f>
        <v>0</v>
      </c>
      <c r="AB521" s="2478">
        <f>IF(AA521&gt;0,18,0)</f>
        <v>0</v>
      </c>
      <c r="AC521" s="2484">
        <f t="shared" ref="AC521" si="115">IF((AA521-AB521)&gt;=0,AA521-AB521,0)</f>
        <v>0</v>
      </c>
      <c r="AD521" s="2486">
        <f>IF(AA521&lt;AB521,AA521,AB521)/IF(AB521=0,1,AB521)</f>
        <v>0</v>
      </c>
      <c r="AE521" s="2487" t="str">
        <f>IF(AD521=1,"pe",IF(AD521&gt;0,"ne",""))</f>
        <v/>
      </c>
      <c r="AF521" s="2490"/>
      <c r="AG521" s="60">
        <v>1</v>
      </c>
      <c r="AH521" s="60" t="s">
        <v>232</v>
      </c>
      <c r="AI521" s="60" t="str">
        <f t="shared" si="111"/>
        <v>??</v>
      </c>
      <c r="AJ521" s="60">
        <v>1</v>
      </c>
      <c r="AK521" s="518">
        <f>C521</f>
        <v>0</v>
      </c>
    </row>
    <row r="522" spans="1:37" ht="14.1" customHeight="1" thickTop="1" thickBot="1">
      <c r="A522" s="2457"/>
      <c r="B522" s="2459"/>
      <c r="C522" s="2462"/>
      <c r="D522" s="2465"/>
      <c r="E522" s="2468"/>
      <c r="F522" s="2471"/>
      <c r="G522" s="2474"/>
      <c r="H522" s="2477"/>
      <c r="I522" s="2471"/>
      <c r="J522" s="2471"/>
      <c r="K522" s="273"/>
      <c r="L522" s="99"/>
      <c r="M522" s="1471"/>
      <c r="N522" s="1840"/>
      <c r="O522" s="90"/>
      <c r="P522" s="99"/>
      <c r="Q522" s="99"/>
      <c r="R522" s="12"/>
      <c r="S522" s="12"/>
      <c r="T522" s="12"/>
      <c r="U522" s="12"/>
      <c r="V522" s="12"/>
      <c r="W522" s="1622"/>
      <c r="X522" s="1622"/>
      <c r="Y522" s="12"/>
      <c r="Z522" s="99"/>
      <c r="AA522" s="2479"/>
      <c r="AB522" s="2479"/>
      <c r="AC522" s="2485"/>
      <c r="AD522" s="2486"/>
      <c r="AE522" s="2488"/>
      <c r="AF522" s="2490"/>
      <c r="AG522" s="60">
        <f>IF(N522=N521,0,1)</f>
        <v>0</v>
      </c>
      <c r="AH522" s="60" t="s">
        <v>232</v>
      </c>
      <c r="AI522" s="60" t="str">
        <f t="shared" si="111"/>
        <v>??</v>
      </c>
      <c r="AJ522" s="60">
        <f>IF(O522=O521,0,1)</f>
        <v>0</v>
      </c>
      <c r="AK522" s="518">
        <f t="shared" si="110"/>
        <v>0</v>
      </c>
    </row>
    <row r="523" spans="1:37" ht="14.1" customHeight="1" thickTop="1" thickBot="1">
      <c r="A523" s="2457"/>
      <c r="B523" s="2459"/>
      <c r="C523" s="2462"/>
      <c r="D523" s="2465"/>
      <c r="E523" s="2468"/>
      <c r="F523" s="2471"/>
      <c r="G523" s="2474"/>
      <c r="H523" s="2491"/>
      <c r="I523" s="2471"/>
      <c r="J523" s="2471"/>
      <c r="K523" s="273"/>
      <c r="L523" s="99"/>
      <c r="M523" s="1471"/>
      <c r="N523" s="1840"/>
      <c r="O523" s="90"/>
      <c r="P523" s="99"/>
      <c r="Q523" s="99"/>
      <c r="R523" s="12"/>
      <c r="S523" s="12"/>
      <c r="T523" s="12"/>
      <c r="U523" s="12"/>
      <c r="V523" s="12"/>
      <c r="W523" s="1622"/>
      <c r="X523" s="1622"/>
      <c r="Y523" s="12"/>
      <c r="Z523" s="99"/>
      <c r="AA523" s="2479"/>
      <c r="AB523" s="2479"/>
      <c r="AC523" s="2485"/>
      <c r="AD523" s="2486"/>
      <c r="AE523" s="2488"/>
      <c r="AF523" s="2490"/>
      <c r="AG523" s="60">
        <f>IF(N523=N522,0,IF(N523=N521,0,1))</f>
        <v>0</v>
      </c>
      <c r="AH523" s="60" t="s">
        <v>232</v>
      </c>
      <c r="AI523" s="60" t="str">
        <f t="shared" si="111"/>
        <v>??</v>
      </c>
      <c r="AJ523" s="60">
        <f>IF(O523=O522,0,IF(O523=O521,0,1))</f>
        <v>0</v>
      </c>
      <c r="AK523" s="518">
        <f t="shared" si="110"/>
        <v>0</v>
      </c>
    </row>
    <row r="524" spans="1:37" ht="14.1" customHeight="1" thickTop="1" thickBot="1">
      <c r="A524" s="2457"/>
      <c r="B524" s="2459"/>
      <c r="C524" s="2462"/>
      <c r="D524" s="2465"/>
      <c r="E524" s="2468"/>
      <c r="F524" s="2471"/>
      <c r="G524" s="2474"/>
      <c r="H524" s="2492"/>
      <c r="I524" s="2471"/>
      <c r="J524" s="2471"/>
      <c r="K524" s="273"/>
      <c r="L524" s="99"/>
      <c r="M524" s="1471"/>
      <c r="N524" s="1840"/>
      <c r="O524" s="90"/>
      <c r="P524" s="99"/>
      <c r="Q524" s="99"/>
      <c r="R524" s="12"/>
      <c r="S524" s="12"/>
      <c r="T524" s="12"/>
      <c r="U524" s="12"/>
      <c r="V524" s="12"/>
      <c r="W524" s="1622"/>
      <c r="X524" s="1622"/>
      <c r="Y524" s="12"/>
      <c r="Z524" s="99"/>
      <c r="AA524" s="2479"/>
      <c r="AB524" s="2479"/>
      <c r="AC524" s="2485"/>
      <c r="AD524" s="2486"/>
      <c r="AE524" s="2488"/>
      <c r="AF524" s="2490"/>
      <c r="AG524" s="60">
        <f>IF(N524=N523,0,IF(N524=N522,0,IF(N524=N521,0,1)))</f>
        <v>0</v>
      </c>
      <c r="AH524" s="60" t="s">
        <v>232</v>
      </c>
      <c r="AI524" s="60" t="str">
        <f t="shared" si="111"/>
        <v>??</v>
      </c>
      <c r="AJ524" s="60">
        <f>IF(O524=O523,0,IF(O524=O522,0,IF(O524=O521,0,1)))</f>
        <v>0</v>
      </c>
      <c r="AK524" s="518">
        <f t="shared" si="110"/>
        <v>0</v>
      </c>
    </row>
    <row r="525" spans="1:37" ht="14.1" customHeight="1" thickTop="1" thickBot="1">
      <c r="A525" s="2457"/>
      <c r="B525" s="2459"/>
      <c r="C525" s="2462"/>
      <c r="D525" s="2465"/>
      <c r="E525" s="2468"/>
      <c r="F525" s="2471"/>
      <c r="G525" s="2474"/>
      <c r="H525" s="2492"/>
      <c r="I525" s="2471"/>
      <c r="J525" s="2471"/>
      <c r="K525" s="277"/>
      <c r="L525" s="99"/>
      <c r="M525" s="1471"/>
      <c r="N525" s="1840"/>
      <c r="O525" s="90"/>
      <c r="P525" s="99"/>
      <c r="Q525" s="99"/>
      <c r="R525" s="12"/>
      <c r="S525" s="12"/>
      <c r="T525" s="12"/>
      <c r="U525" s="12"/>
      <c r="V525" s="12"/>
      <c r="W525" s="1622"/>
      <c r="X525" s="1622"/>
      <c r="Y525" s="12"/>
      <c r="Z525" s="99"/>
      <c r="AA525" s="2479"/>
      <c r="AB525" s="2479"/>
      <c r="AC525" s="2485"/>
      <c r="AD525" s="2486"/>
      <c r="AE525" s="2488"/>
      <c r="AF525" s="2490"/>
      <c r="AG525" s="60">
        <f>IF(N525=N524,0,IF(N525=N523,0,IF(N525=N522,0,IF(N525=N521,0,1))))</f>
        <v>0</v>
      </c>
      <c r="AH525" s="60" t="s">
        <v>232</v>
      </c>
      <c r="AI525" s="60" t="str">
        <f t="shared" si="111"/>
        <v>??</v>
      </c>
      <c r="AJ525" s="60">
        <f>IF(O525=O524,0,IF(O525=O523,0,IF(O525=O522,0,IF(O525=O521,0,1))))</f>
        <v>0</v>
      </c>
      <c r="AK525" s="518">
        <f t="shared" si="110"/>
        <v>0</v>
      </c>
    </row>
    <row r="526" spans="1:37" ht="14.1" customHeight="1" thickTop="1" thickBot="1">
      <c r="A526" s="2457"/>
      <c r="B526" s="2459"/>
      <c r="C526" s="2462"/>
      <c r="D526" s="2465"/>
      <c r="E526" s="2468"/>
      <c r="F526" s="2471"/>
      <c r="G526" s="2474"/>
      <c r="H526" s="2492"/>
      <c r="I526" s="2471"/>
      <c r="J526" s="2471"/>
      <c r="K526" s="277"/>
      <c r="L526" s="99"/>
      <c r="M526" s="1471"/>
      <c r="N526" s="1840"/>
      <c r="O526" s="90"/>
      <c r="P526" s="99"/>
      <c r="Q526" s="99"/>
      <c r="R526" s="12"/>
      <c r="S526" s="12"/>
      <c r="T526" s="12"/>
      <c r="U526" s="12"/>
      <c r="V526" s="12"/>
      <c r="W526" s="1622"/>
      <c r="X526" s="1622"/>
      <c r="Y526" s="12"/>
      <c r="Z526" s="99"/>
      <c r="AA526" s="2479"/>
      <c r="AB526" s="2479"/>
      <c r="AC526" s="2485"/>
      <c r="AD526" s="2486"/>
      <c r="AE526" s="2488"/>
      <c r="AF526" s="2490"/>
      <c r="AG526" s="60">
        <f>IF(N526=N525,0,IF(N526=N524,0,IF(N526=N523,0,IF(N526=N522,0,IF(N526=N521,0,1)))))</f>
        <v>0</v>
      </c>
      <c r="AH526" s="60" t="s">
        <v>232</v>
      </c>
      <c r="AI526" s="60" t="str">
        <f t="shared" si="111"/>
        <v>??</v>
      </c>
      <c r="AJ526" s="60">
        <f>IF(O526=O525,0,IF(O526=O524,0,IF(O526=O523,0,IF(O526=O522,0,IF(O526=O521,0,1)))))</f>
        <v>0</v>
      </c>
      <c r="AK526" s="518">
        <f t="shared" si="110"/>
        <v>0</v>
      </c>
    </row>
    <row r="527" spans="1:37" ht="14.1" customHeight="1" thickTop="1" thickBot="1">
      <c r="A527" s="2457"/>
      <c r="B527" s="2459"/>
      <c r="C527" s="2462"/>
      <c r="D527" s="2465"/>
      <c r="E527" s="2468"/>
      <c r="F527" s="2471"/>
      <c r="G527" s="2474"/>
      <c r="H527" s="2492"/>
      <c r="I527" s="2471"/>
      <c r="J527" s="2471"/>
      <c r="K527" s="277"/>
      <c r="L527" s="99"/>
      <c r="M527" s="1471"/>
      <c r="N527" s="1840"/>
      <c r="O527" s="90"/>
      <c r="P527" s="99"/>
      <c r="Q527" s="99"/>
      <c r="R527" s="12"/>
      <c r="S527" s="12"/>
      <c r="T527" s="12"/>
      <c r="U527" s="12"/>
      <c r="V527" s="12"/>
      <c r="W527" s="1622"/>
      <c r="X527" s="1622"/>
      <c r="Y527" s="12"/>
      <c r="Z527" s="99"/>
      <c r="AA527" s="2479"/>
      <c r="AB527" s="2479"/>
      <c r="AC527" s="2494" t="str">
        <f t="shared" ref="AC527" si="116">IF(AC521&gt;9,"błąd","")</f>
        <v/>
      </c>
      <c r="AD527" s="2486"/>
      <c r="AE527" s="2488"/>
      <c r="AF527" s="2490"/>
      <c r="AG527" s="60">
        <f>IF(N527=N526,0,IF(N527=N525,0,IF(N527=N524,0,IF(N527=N523,0,IF(N527=N522,0,IF(N527=N521,0,1))))))</f>
        <v>0</v>
      </c>
      <c r="AH527" s="60" t="s">
        <v>232</v>
      </c>
      <c r="AI527" s="60" t="str">
        <f t="shared" si="111"/>
        <v>??</v>
      </c>
      <c r="AJ527" s="60">
        <f>IF(O527=O526,0,IF(O527=O525,0,IF(O527=O524,0,IF(O527=O523,0,IF(O527=O522,0,IF(O527=O521,0,1))))))</f>
        <v>0</v>
      </c>
      <c r="AK527" s="518">
        <f t="shared" si="110"/>
        <v>0</v>
      </c>
    </row>
    <row r="528" spans="1:37" ht="14.1" customHeight="1" thickTop="1" thickBot="1">
      <c r="A528" s="2457"/>
      <c r="B528" s="2459"/>
      <c r="C528" s="2462"/>
      <c r="D528" s="2465"/>
      <c r="E528" s="2468"/>
      <c r="F528" s="2471"/>
      <c r="G528" s="2474"/>
      <c r="H528" s="2492"/>
      <c r="I528" s="2471"/>
      <c r="J528" s="2471"/>
      <c r="K528" s="277"/>
      <c r="L528" s="99"/>
      <c r="M528" s="1471"/>
      <c r="N528" s="1840"/>
      <c r="O528" s="90"/>
      <c r="P528" s="99"/>
      <c r="Q528" s="99"/>
      <c r="R528" s="12"/>
      <c r="S528" s="12"/>
      <c r="T528" s="12"/>
      <c r="U528" s="12"/>
      <c r="V528" s="12"/>
      <c r="W528" s="1622"/>
      <c r="X528" s="1622"/>
      <c r="Y528" s="12"/>
      <c r="Z528" s="99"/>
      <c r="AA528" s="2479"/>
      <c r="AB528" s="2479"/>
      <c r="AC528" s="2494"/>
      <c r="AD528" s="2486"/>
      <c r="AE528" s="2488"/>
      <c r="AF528" s="2490"/>
      <c r="AG528" s="60">
        <f>IF(N528=N527,0,IF(N528=N526,0,IF(N528=N525,0,IF(N528=N524,0,IF(N528=N523,0,IF(N528=N522,0,IF(N528=N521,0,1)))))))</f>
        <v>0</v>
      </c>
      <c r="AH528" s="60" t="s">
        <v>232</v>
      </c>
      <c r="AI528" s="60" t="str">
        <f t="shared" si="111"/>
        <v>??</v>
      </c>
      <c r="AJ528" s="60">
        <f>IF(O528=O527,0,IF(O528=O526,0,IF(O528=O525,0,IF(O528=O524,0,IF(O528=O523,0,IF(O528=O522,0,IF(O528=O521,0,1)))))))</f>
        <v>0</v>
      </c>
      <c r="AK528" s="518">
        <f t="shared" si="110"/>
        <v>0</v>
      </c>
    </row>
    <row r="529" spans="1:37" ht="14.1" customHeight="1" thickTop="1" thickBot="1">
      <c r="A529" s="2457"/>
      <c r="B529" s="2459"/>
      <c r="C529" s="2462"/>
      <c r="D529" s="2465"/>
      <c r="E529" s="2468"/>
      <c r="F529" s="2471"/>
      <c r="G529" s="2474"/>
      <c r="H529" s="2492"/>
      <c r="I529" s="2471"/>
      <c r="J529" s="2471"/>
      <c r="K529" s="277"/>
      <c r="L529" s="99"/>
      <c r="M529" s="1471"/>
      <c r="N529" s="1840"/>
      <c r="O529" s="90"/>
      <c r="P529" s="99"/>
      <c r="Q529" s="99"/>
      <c r="R529" s="12"/>
      <c r="S529" s="12"/>
      <c r="T529" s="12"/>
      <c r="U529" s="12"/>
      <c r="V529" s="12"/>
      <c r="W529" s="1622"/>
      <c r="X529" s="1622"/>
      <c r="Y529" s="12"/>
      <c r="Z529" s="99"/>
      <c r="AA529" s="2479"/>
      <c r="AB529" s="2479"/>
      <c r="AC529" s="2494"/>
      <c r="AD529" s="2486"/>
      <c r="AE529" s="2488"/>
      <c r="AF529" s="2490"/>
      <c r="AG529" s="60">
        <f>IF(N529=N528,0,IF(N529=N527,0,IF(N529=N526,0,IF(N529=N525,0,IF(N529=N524,0,IF(N529=N523,0,IF(N529=N522,0,IF(N529=N521,0,1))))))))</f>
        <v>0</v>
      </c>
      <c r="AH529" s="60" t="s">
        <v>232</v>
      </c>
      <c r="AI529" s="60" t="str">
        <f t="shared" si="111"/>
        <v>??</v>
      </c>
      <c r="AJ529" s="60">
        <f>IF(O529=O528,0,IF(O529=O527,0,IF(O529=O526,0,IF(O529=O525,0,IF(O529=O524,0,IF(O529=O523,0,IF(O529=O522,0,IF(O529=O521,0,1))))))))</f>
        <v>0</v>
      </c>
      <c r="AK529" s="518">
        <f t="shared" si="110"/>
        <v>0</v>
      </c>
    </row>
    <row r="530" spans="1:37" ht="14.1" customHeight="1" thickTop="1" thickBot="1">
      <c r="A530" s="2457"/>
      <c r="B530" s="2460"/>
      <c r="C530" s="2463"/>
      <c r="D530" s="2466"/>
      <c r="E530" s="2469"/>
      <c r="F530" s="2472"/>
      <c r="G530" s="2475"/>
      <c r="H530" s="2493"/>
      <c r="I530" s="2472"/>
      <c r="J530" s="2472"/>
      <c r="K530" s="274"/>
      <c r="L530" s="97"/>
      <c r="M530" s="97"/>
      <c r="N530" s="1840"/>
      <c r="O530" s="94"/>
      <c r="P530" s="97"/>
      <c r="Q530" s="97"/>
      <c r="R530" s="13"/>
      <c r="S530" s="13"/>
      <c r="T530" s="13"/>
      <c r="U530" s="13"/>
      <c r="V530" s="13"/>
      <c r="W530" s="13"/>
      <c r="X530" s="13"/>
      <c r="Y530" s="13"/>
      <c r="Z530" s="97"/>
      <c r="AA530" s="2480"/>
      <c r="AB530" s="2480"/>
      <c r="AC530" s="2495"/>
      <c r="AD530" s="2486"/>
      <c r="AE530" s="2489"/>
      <c r="AF530" s="2490"/>
      <c r="AG530" s="60">
        <f>IF(N530=N529,0,IF(N530=N528,0,IF(N530=N527,0,IF(N530=N526,0,IF(N530=N525,0,IF(N530=N524,0,IF(N530=N523,0,IF(N530=N522,0,IF(N530=N521,0,1)))))))))</f>
        <v>0</v>
      </c>
      <c r="AH530" s="60" t="s">
        <v>232</v>
      </c>
      <c r="AI530" s="60" t="str">
        <f t="shared" si="111"/>
        <v>??</v>
      </c>
      <c r="AJ530" s="60">
        <f>IF(O530=O529,0,IF(O530=O528,0,IF(O530=O527,0,IF(O530=O526,0,IF(O530=O525,0,IF(O530=O524,0,IF(O530=O523,0,IF(O530=O522,0,IF(O530=O521,0,1)))))))))</f>
        <v>0</v>
      </c>
      <c r="AK530" s="518">
        <f t="shared" si="110"/>
        <v>0</v>
      </c>
    </row>
    <row r="531" spans="1:37" ht="14.1" customHeight="1" thickTop="1" thickBot="1">
      <c r="A531" s="2457"/>
      <c r="B531" s="2458"/>
      <c r="C531" s="2461"/>
      <c r="D531" s="2464"/>
      <c r="E531" s="2467"/>
      <c r="F531" s="2470"/>
      <c r="G531" s="2473"/>
      <c r="H531" s="2476" t="s">
        <v>852</v>
      </c>
      <c r="I531" s="2470"/>
      <c r="J531" s="2470"/>
      <c r="K531" s="275"/>
      <c r="L531" s="98"/>
      <c r="M531" s="98"/>
      <c r="N531" s="1841"/>
      <c r="O531" s="80"/>
      <c r="P531" s="98"/>
      <c r="Q531" s="98"/>
      <c r="R531" s="14"/>
      <c r="S531" s="14"/>
      <c r="T531" s="14"/>
      <c r="U531" s="14"/>
      <c r="V531" s="14"/>
      <c r="W531" s="14"/>
      <c r="X531" s="14"/>
      <c r="Y531" s="14"/>
      <c r="Z531" s="98"/>
      <c r="AA531" s="2478">
        <f>SUM(R531:Z540)</f>
        <v>0</v>
      </c>
      <c r="AB531" s="2478">
        <f>IF(AA531&gt;0,18,0)</f>
        <v>0</v>
      </c>
      <c r="AC531" s="2484">
        <f t="shared" ref="AC531" si="117">IF((AA531-AB531)&gt;=0,AA531-AB531,0)</f>
        <v>0</v>
      </c>
      <c r="AD531" s="2486">
        <f>IF(AA531&lt;AB531,AA531,AB531)/IF(AB531=0,1,AB531)</f>
        <v>0</v>
      </c>
      <c r="AE531" s="2487" t="str">
        <f>IF(AD531=1,"pe",IF(AD531&gt;0,"ne",""))</f>
        <v/>
      </c>
      <c r="AF531" s="2490"/>
      <c r="AG531" s="60">
        <v>1</v>
      </c>
      <c r="AH531" s="60" t="s">
        <v>232</v>
      </c>
      <c r="AI531" s="60" t="str">
        <f t="shared" si="111"/>
        <v>??</v>
      </c>
      <c r="AJ531" s="60">
        <v>1</v>
      </c>
      <c r="AK531" s="518">
        <f>C531</f>
        <v>0</v>
      </c>
    </row>
    <row r="532" spans="1:37" ht="14.1" customHeight="1" thickTop="1" thickBot="1">
      <c r="A532" s="2457"/>
      <c r="B532" s="2459"/>
      <c r="C532" s="2462"/>
      <c r="D532" s="2465"/>
      <c r="E532" s="2468"/>
      <c r="F532" s="2471"/>
      <c r="G532" s="2474"/>
      <c r="H532" s="2477"/>
      <c r="I532" s="2471"/>
      <c r="J532" s="2471"/>
      <c r="K532" s="273"/>
      <c r="L532" s="99"/>
      <c r="M532" s="1471"/>
      <c r="N532" s="1840"/>
      <c r="O532" s="90"/>
      <c r="P532" s="99"/>
      <c r="Q532" s="99"/>
      <c r="R532" s="12"/>
      <c r="S532" s="12"/>
      <c r="T532" s="12"/>
      <c r="U532" s="12"/>
      <c r="V532" s="12"/>
      <c r="W532" s="1622"/>
      <c r="X532" s="1622"/>
      <c r="Y532" s="12"/>
      <c r="Z532" s="99"/>
      <c r="AA532" s="2479"/>
      <c r="AB532" s="2479"/>
      <c r="AC532" s="2485"/>
      <c r="AD532" s="2486"/>
      <c r="AE532" s="2488"/>
      <c r="AF532" s="2490"/>
      <c r="AG532" s="60">
        <f>IF(N532=N531,0,1)</f>
        <v>0</v>
      </c>
      <c r="AH532" s="60" t="s">
        <v>232</v>
      </c>
      <c r="AI532" s="60" t="str">
        <f t="shared" si="111"/>
        <v>??</v>
      </c>
      <c r="AJ532" s="60">
        <f>IF(O532=O531,0,1)</f>
        <v>0</v>
      </c>
      <c r="AK532" s="518">
        <f t="shared" ref="AK532:AK580" si="118">AK531</f>
        <v>0</v>
      </c>
    </row>
    <row r="533" spans="1:37" ht="14.1" customHeight="1" thickTop="1" thickBot="1">
      <c r="A533" s="2457"/>
      <c r="B533" s="2459"/>
      <c r="C533" s="2462"/>
      <c r="D533" s="2465"/>
      <c r="E533" s="2468"/>
      <c r="F533" s="2471"/>
      <c r="G533" s="2474"/>
      <c r="H533" s="2491"/>
      <c r="I533" s="2471"/>
      <c r="J533" s="2471"/>
      <c r="K533" s="273"/>
      <c r="L533" s="99"/>
      <c r="M533" s="1471"/>
      <c r="N533" s="1840"/>
      <c r="O533" s="90"/>
      <c r="P533" s="99"/>
      <c r="Q533" s="99"/>
      <c r="R533" s="12"/>
      <c r="S533" s="12"/>
      <c r="T533" s="12"/>
      <c r="U533" s="12"/>
      <c r="V533" s="12"/>
      <c r="W533" s="1622"/>
      <c r="X533" s="1622"/>
      <c r="Y533" s="12"/>
      <c r="Z533" s="99"/>
      <c r="AA533" s="2479"/>
      <c r="AB533" s="2479"/>
      <c r="AC533" s="2485"/>
      <c r="AD533" s="2486"/>
      <c r="AE533" s="2488"/>
      <c r="AF533" s="2490"/>
      <c r="AG533" s="60">
        <f>IF(N533=N532,0,IF(N533=N531,0,1))</f>
        <v>0</v>
      </c>
      <c r="AH533" s="60" t="s">
        <v>232</v>
      </c>
      <c r="AI533" s="60" t="str">
        <f t="shared" si="111"/>
        <v>??</v>
      </c>
      <c r="AJ533" s="60">
        <f>IF(O533=O532,0,IF(O533=O531,0,1))</f>
        <v>0</v>
      </c>
      <c r="AK533" s="518">
        <f t="shared" si="118"/>
        <v>0</v>
      </c>
    </row>
    <row r="534" spans="1:37" ht="14.1" customHeight="1" thickTop="1" thickBot="1">
      <c r="A534" s="2457"/>
      <c r="B534" s="2459"/>
      <c r="C534" s="2462"/>
      <c r="D534" s="2465"/>
      <c r="E534" s="2468"/>
      <c r="F534" s="2471"/>
      <c r="G534" s="2474"/>
      <c r="H534" s="2492"/>
      <c r="I534" s="2471"/>
      <c r="J534" s="2471"/>
      <c r="K534" s="273"/>
      <c r="L534" s="99"/>
      <c r="M534" s="1471"/>
      <c r="N534" s="1840"/>
      <c r="O534" s="90"/>
      <c r="P534" s="99"/>
      <c r="Q534" s="99"/>
      <c r="R534" s="12"/>
      <c r="S534" s="12"/>
      <c r="T534" s="12"/>
      <c r="U534" s="12"/>
      <c r="V534" s="12"/>
      <c r="W534" s="1622"/>
      <c r="X534" s="1622"/>
      <c r="Y534" s="12"/>
      <c r="Z534" s="99"/>
      <c r="AA534" s="2479"/>
      <c r="AB534" s="2479"/>
      <c r="AC534" s="2485"/>
      <c r="AD534" s="2486"/>
      <c r="AE534" s="2488"/>
      <c r="AF534" s="2490"/>
      <c r="AG534" s="60">
        <f>IF(N534=N533,0,IF(N534=N532,0,IF(N534=N531,0,1)))</f>
        <v>0</v>
      </c>
      <c r="AH534" s="60" t="s">
        <v>232</v>
      </c>
      <c r="AI534" s="60" t="str">
        <f t="shared" si="111"/>
        <v>??</v>
      </c>
      <c r="AJ534" s="60">
        <f>IF(O534=O533,0,IF(O534=O532,0,IF(O534=O531,0,1)))</f>
        <v>0</v>
      </c>
      <c r="AK534" s="518">
        <f t="shared" si="118"/>
        <v>0</v>
      </c>
    </row>
    <row r="535" spans="1:37" ht="14.1" customHeight="1" thickTop="1" thickBot="1">
      <c r="A535" s="2457"/>
      <c r="B535" s="2459"/>
      <c r="C535" s="2462"/>
      <c r="D535" s="2465"/>
      <c r="E535" s="2468"/>
      <c r="F535" s="2471"/>
      <c r="G535" s="2474"/>
      <c r="H535" s="2492"/>
      <c r="I535" s="2471"/>
      <c r="J535" s="2471"/>
      <c r="K535" s="277"/>
      <c r="L535" s="99"/>
      <c r="M535" s="1471"/>
      <c r="N535" s="1840"/>
      <c r="O535" s="90"/>
      <c r="P535" s="99"/>
      <c r="Q535" s="99"/>
      <c r="R535" s="12"/>
      <c r="S535" s="12"/>
      <c r="T535" s="12"/>
      <c r="U535" s="12"/>
      <c r="V535" s="12"/>
      <c r="W535" s="1622"/>
      <c r="X535" s="1622"/>
      <c r="Y535" s="12"/>
      <c r="Z535" s="99"/>
      <c r="AA535" s="2479"/>
      <c r="AB535" s="2479"/>
      <c r="AC535" s="2485"/>
      <c r="AD535" s="2486"/>
      <c r="AE535" s="2488"/>
      <c r="AF535" s="2490"/>
      <c r="AG535" s="60">
        <f>IF(N535=N534,0,IF(N535=N533,0,IF(N535=N532,0,IF(N535=N531,0,1))))</f>
        <v>0</v>
      </c>
      <c r="AH535" s="60" t="s">
        <v>232</v>
      </c>
      <c r="AI535" s="60" t="str">
        <f t="shared" si="111"/>
        <v>??</v>
      </c>
      <c r="AJ535" s="60">
        <f>IF(O535=O534,0,IF(O535=O533,0,IF(O535=O532,0,IF(O535=O531,0,1))))</f>
        <v>0</v>
      </c>
      <c r="AK535" s="518">
        <f t="shared" si="118"/>
        <v>0</v>
      </c>
    </row>
    <row r="536" spans="1:37" ht="14.1" customHeight="1" thickTop="1" thickBot="1">
      <c r="A536" s="2457"/>
      <c r="B536" s="2459"/>
      <c r="C536" s="2462"/>
      <c r="D536" s="2465"/>
      <c r="E536" s="2468"/>
      <c r="F536" s="2471"/>
      <c r="G536" s="2474"/>
      <c r="H536" s="2492"/>
      <c r="I536" s="2471"/>
      <c r="J536" s="2471"/>
      <c r="K536" s="277"/>
      <c r="L536" s="99"/>
      <c r="M536" s="1471"/>
      <c r="N536" s="1840"/>
      <c r="O536" s="90"/>
      <c r="P536" s="99"/>
      <c r="Q536" s="99"/>
      <c r="R536" s="12"/>
      <c r="S536" s="12"/>
      <c r="T536" s="12"/>
      <c r="U536" s="12"/>
      <c r="V536" s="12"/>
      <c r="W536" s="1622"/>
      <c r="X536" s="1622"/>
      <c r="Y536" s="12"/>
      <c r="Z536" s="99"/>
      <c r="AA536" s="2479"/>
      <c r="AB536" s="2479"/>
      <c r="AC536" s="2485"/>
      <c r="AD536" s="2486"/>
      <c r="AE536" s="2488"/>
      <c r="AF536" s="2490"/>
      <c r="AG536" s="60">
        <f>IF(N536=N535,0,IF(N536=N534,0,IF(N536=N533,0,IF(N536=N532,0,IF(N536=N531,0,1)))))</f>
        <v>0</v>
      </c>
      <c r="AH536" s="60" t="s">
        <v>232</v>
      </c>
      <c r="AI536" s="60" t="str">
        <f t="shared" si="111"/>
        <v>??</v>
      </c>
      <c r="AJ536" s="60">
        <f>IF(O536=O535,0,IF(O536=O534,0,IF(O536=O533,0,IF(O536=O532,0,IF(O536=O531,0,1)))))</f>
        <v>0</v>
      </c>
      <c r="AK536" s="518">
        <f t="shared" si="118"/>
        <v>0</v>
      </c>
    </row>
    <row r="537" spans="1:37" ht="14.1" customHeight="1" thickTop="1" thickBot="1">
      <c r="A537" s="2457"/>
      <c r="B537" s="2459"/>
      <c r="C537" s="2462"/>
      <c r="D537" s="2465"/>
      <c r="E537" s="2468"/>
      <c r="F537" s="2471"/>
      <c r="G537" s="2474"/>
      <c r="H537" s="2492"/>
      <c r="I537" s="2471"/>
      <c r="J537" s="2471"/>
      <c r="K537" s="277"/>
      <c r="L537" s="99"/>
      <c r="M537" s="1471"/>
      <c r="N537" s="1840"/>
      <c r="O537" s="90"/>
      <c r="P537" s="99"/>
      <c r="Q537" s="99"/>
      <c r="R537" s="12"/>
      <c r="S537" s="12"/>
      <c r="T537" s="12"/>
      <c r="U537" s="12"/>
      <c r="V537" s="12"/>
      <c r="W537" s="1622"/>
      <c r="X537" s="1622"/>
      <c r="Y537" s="12"/>
      <c r="Z537" s="99"/>
      <c r="AA537" s="2479"/>
      <c r="AB537" s="2479"/>
      <c r="AC537" s="2494" t="str">
        <f t="shared" ref="AC537" si="119">IF(AC531&gt;9,"błąd","")</f>
        <v/>
      </c>
      <c r="AD537" s="2486"/>
      <c r="AE537" s="2488"/>
      <c r="AF537" s="2490"/>
      <c r="AG537" s="60">
        <f>IF(N537=N536,0,IF(N537=N535,0,IF(N537=N534,0,IF(N537=N533,0,IF(N537=N532,0,IF(N537=N531,0,1))))))</f>
        <v>0</v>
      </c>
      <c r="AH537" s="60" t="s">
        <v>232</v>
      </c>
      <c r="AI537" s="60" t="str">
        <f t="shared" si="111"/>
        <v>??</v>
      </c>
      <c r="AJ537" s="60">
        <f>IF(O537=O536,0,IF(O537=O535,0,IF(O537=O534,0,IF(O537=O533,0,IF(O537=O532,0,IF(O537=O531,0,1))))))</f>
        <v>0</v>
      </c>
      <c r="AK537" s="518">
        <f t="shared" si="118"/>
        <v>0</v>
      </c>
    </row>
    <row r="538" spans="1:37" ht="14.1" customHeight="1" thickTop="1" thickBot="1">
      <c r="A538" s="2457"/>
      <c r="B538" s="2459"/>
      <c r="C538" s="2462"/>
      <c r="D538" s="2465"/>
      <c r="E538" s="2468"/>
      <c r="F538" s="2471"/>
      <c r="G538" s="2474"/>
      <c r="H538" s="2492"/>
      <c r="I538" s="2471"/>
      <c r="J538" s="2471"/>
      <c r="K538" s="277"/>
      <c r="L538" s="99"/>
      <c r="M538" s="1471"/>
      <c r="N538" s="1840"/>
      <c r="O538" s="90"/>
      <c r="P538" s="99"/>
      <c r="Q538" s="99"/>
      <c r="R538" s="12"/>
      <c r="S538" s="12"/>
      <c r="T538" s="12"/>
      <c r="U538" s="12"/>
      <c r="V538" s="12"/>
      <c r="W538" s="1622"/>
      <c r="X538" s="1622"/>
      <c r="Y538" s="12"/>
      <c r="Z538" s="99"/>
      <c r="AA538" s="2479"/>
      <c r="AB538" s="2479"/>
      <c r="AC538" s="2494"/>
      <c r="AD538" s="2486"/>
      <c r="AE538" s="2488"/>
      <c r="AF538" s="2490"/>
      <c r="AG538" s="60">
        <f>IF(N538=N537,0,IF(N538=N536,0,IF(N538=N535,0,IF(N538=N534,0,IF(N538=N533,0,IF(N538=N532,0,IF(N538=N531,0,1)))))))</f>
        <v>0</v>
      </c>
      <c r="AH538" s="60" t="s">
        <v>232</v>
      </c>
      <c r="AI538" s="60" t="str">
        <f t="shared" si="111"/>
        <v>??</v>
      </c>
      <c r="AJ538" s="60">
        <f>IF(O538=O537,0,IF(O538=O536,0,IF(O538=O535,0,IF(O538=O534,0,IF(O538=O533,0,IF(O538=O532,0,IF(O538=O531,0,1)))))))</f>
        <v>0</v>
      </c>
      <c r="AK538" s="518">
        <f t="shared" si="118"/>
        <v>0</v>
      </c>
    </row>
    <row r="539" spans="1:37" ht="14.1" customHeight="1" thickTop="1" thickBot="1">
      <c r="A539" s="2457"/>
      <c r="B539" s="2459"/>
      <c r="C539" s="2462"/>
      <c r="D539" s="2465"/>
      <c r="E539" s="2468"/>
      <c r="F539" s="2471"/>
      <c r="G539" s="2474"/>
      <c r="H539" s="2492"/>
      <c r="I539" s="2471"/>
      <c r="J539" s="2471"/>
      <c r="K539" s="277"/>
      <c r="L539" s="99"/>
      <c r="M539" s="1471"/>
      <c r="N539" s="1840"/>
      <c r="O539" s="90"/>
      <c r="P539" s="99"/>
      <c r="Q539" s="99"/>
      <c r="R539" s="12"/>
      <c r="S539" s="12"/>
      <c r="T539" s="12"/>
      <c r="U539" s="12"/>
      <c r="V539" s="12"/>
      <c r="W539" s="1622"/>
      <c r="X539" s="1622"/>
      <c r="Y539" s="12"/>
      <c r="Z539" s="99"/>
      <c r="AA539" s="2479"/>
      <c r="AB539" s="2479"/>
      <c r="AC539" s="2494"/>
      <c r="AD539" s="2486"/>
      <c r="AE539" s="2488"/>
      <c r="AF539" s="2490"/>
      <c r="AG539" s="60">
        <f>IF(N539=N538,0,IF(N539=N537,0,IF(N539=N536,0,IF(N539=N535,0,IF(N539=N534,0,IF(N539=N533,0,IF(N539=N532,0,IF(N539=N531,0,1))))))))</f>
        <v>0</v>
      </c>
      <c r="AH539" s="60" t="s">
        <v>232</v>
      </c>
      <c r="AI539" s="60" t="str">
        <f t="shared" si="111"/>
        <v>??</v>
      </c>
      <c r="AJ539" s="60">
        <f>IF(O539=O538,0,IF(O539=O537,0,IF(O539=O536,0,IF(O539=O535,0,IF(O539=O534,0,IF(O539=O533,0,IF(O539=O532,0,IF(O539=O531,0,1))))))))</f>
        <v>0</v>
      </c>
      <c r="AK539" s="518">
        <f t="shared" si="118"/>
        <v>0</v>
      </c>
    </row>
    <row r="540" spans="1:37" ht="14.1" customHeight="1" thickTop="1" thickBot="1">
      <c r="A540" s="2457"/>
      <c r="B540" s="2460"/>
      <c r="C540" s="2463"/>
      <c r="D540" s="2466"/>
      <c r="E540" s="2469"/>
      <c r="F540" s="2472"/>
      <c r="G540" s="2475"/>
      <c r="H540" s="2493"/>
      <c r="I540" s="2472"/>
      <c r="J540" s="2472"/>
      <c r="K540" s="274"/>
      <c r="L540" s="97"/>
      <c r="M540" s="97"/>
      <c r="N540" s="1840"/>
      <c r="O540" s="94"/>
      <c r="P540" s="97"/>
      <c r="Q540" s="97"/>
      <c r="R540" s="13"/>
      <c r="S540" s="13"/>
      <c r="T540" s="13"/>
      <c r="U540" s="13"/>
      <c r="V540" s="13"/>
      <c r="W540" s="13"/>
      <c r="X540" s="13"/>
      <c r="Y540" s="13"/>
      <c r="Z540" s="97"/>
      <c r="AA540" s="2480"/>
      <c r="AB540" s="2480"/>
      <c r="AC540" s="2495"/>
      <c r="AD540" s="2486"/>
      <c r="AE540" s="2489"/>
      <c r="AF540" s="2490"/>
      <c r="AG540" s="60">
        <f>IF(N540=N539,0,IF(N540=N538,0,IF(N540=N537,0,IF(N540=N536,0,IF(N540=N535,0,IF(N540=N534,0,IF(N540=N533,0,IF(N540=N532,0,IF(N540=N531,0,1)))))))))</f>
        <v>0</v>
      </c>
      <c r="AH540" s="60" t="s">
        <v>232</v>
      </c>
      <c r="AI540" s="60" t="str">
        <f t="shared" si="111"/>
        <v>??</v>
      </c>
      <c r="AJ540" s="60">
        <f>IF(O540=O539,0,IF(O540=O538,0,IF(O540=O537,0,IF(O540=O536,0,IF(O540=O535,0,IF(O540=O534,0,IF(O540=O533,0,IF(O540=O532,0,IF(O540=O531,0,1)))))))))</f>
        <v>0</v>
      </c>
      <c r="AK540" s="518">
        <f t="shared" si="118"/>
        <v>0</v>
      </c>
    </row>
    <row r="541" spans="1:37" ht="14.1" customHeight="1" thickTop="1" thickBot="1">
      <c r="A541" s="2457"/>
      <c r="B541" s="2458"/>
      <c r="C541" s="2461"/>
      <c r="D541" s="2464"/>
      <c r="E541" s="2467"/>
      <c r="F541" s="2470"/>
      <c r="G541" s="2473"/>
      <c r="H541" s="2476" t="s">
        <v>852</v>
      </c>
      <c r="I541" s="2470"/>
      <c r="J541" s="2470"/>
      <c r="K541" s="275"/>
      <c r="L541" s="98"/>
      <c r="M541" s="98"/>
      <c r="N541" s="1841"/>
      <c r="O541" s="80"/>
      <c r="P541" s="98"/>
      <c r="Q541" s="98"/>
      <c r="R541" s="14"/>
      <c r="S541" s="14"/>
      <c r="T541" s="14"/>
      <c r="U541" s="14"/>
      <c r="V541" s="14"/>
      <c r="W541" s="14"/>
      <c r="X541" s="14"/>
      <c r="Y541" s="14"/>
      <c r="Z541" s="98"/>
      <c r="AA541" s="2478">
        <f>SUM(R541:Z550)</f>
        <v>0</v>
      </c>
      <c r="AB541" s="2478">
        <f>IF(AA541&gt;0,18,0)</f>
        <v>0</v>
      </c>
      <c r="AC541" s="2484">
        <f t="shared" ref="AC541" si="120">IF((AA541-AB541)&gt;=0,AA541-AB541,0)</f>
        <v>0</v>
      </c>
      <c r="AD541" s="2486">
        <f>IF(AA541&lt;AB541,AA541,AB541)/IF(AB541=0,1,AB541)</f>
        <v>0</v>
      </c>
      <c r="AE541" s="2487" t="str">
        <f>IF(AD541=1,"pe",IF(AD541&gt;0,"ne",""))</f>
        <v/>
      </c>
      <c r="AF541" s="2490"/>
      <c r="AG541" s="60">
        <v>1</v>
      </c>
      <c r="AH541" s="60" t="s">
        <v>232</v>
      </c>
      <c r="AI541" s="60" t="str">
        <f t="shared" si="111"/>
        <v>??</v>
      </c>
      <c r="AJ541" s="60">
        <v>1</v>
      </c>
      <c r="AK541" s="518">
        <f>C541</f>
        <v>0</v>
      </c>
    </row>
    <row r="542" spans="1:37" ht="14.1" customHeight="1" thickTop="1" thickBot="1">
      <c r="A542" s="2457"/>
      <c r="B542" s="2459"/>
      <c r="C542" s="2462"/>
      <c r="D542" s="2465"/>
      <c r="E542" s="2468"/>
      <c r="F542" s="2471"/>
      <c r="G542" s="2474"/>
      <c r="H542" s="2477"/>
      <c r="I542" s="2471"/>
      <c r="J542" s="2471"/>
      <c r="K542" s="273"/>
      <c r="L542" s="99"/>
      <c r="M542" s="1471"/>
      <c r="N542" s="1840"/>
      <c r="O542" s="90"/>
      <c r="P542" s="99"/>
      <c r="Q542" s="99"/>
      <c r="R542" s="12"/>
      <c r="S542" s="12"/>
      <c r="T542" s="12"/>
      <c r="U542" s="12"/>
      <c r="V542" s="12"/>
      <c r="W542" s="1622"/>
      <c r="X542" s="1622"/>
      <c r="Y542" s="12"/>
      <c r="Z542" s="99"/>
      <c r="AA542" s="2479"/>
      <c r="AB542" s="2479"/>
      <c r="AC542" s="2485"/>
      <c r="AD542" s="2486"/>
      <c r="AE542" s="2488"/>
      <c r="AF542" s="2490"/>
      <c r="AG542" s="60">
        <f>IF(N542=N541,0,1)</f>
        <v>0</v>
      </c>
      <c r="AH542" s="60" t="s">
        <v>232</v>
      </c>
      <c r="AI542" s="60" t="str">
        <f t="shared" si="111"/>
        <v>??</v>
      </c>
      <c r="AJ542" s="60">
        <f>IF(O542=O541,0,1)</f>
        <v>0</v>
      </c>
      <c r="AK542" s="518">
        <f t="shared" ref="AK542:AK570" si="121">AK541</f>
        <v>0</v>
      </c>
    </row>
    <row r="543" spans="1:37" ht="14.1" customHeight="1" thickTop="1" thickBot="1">
      <c r="A543" s="2457"/>
      <c r="B543" s="2459"/>
      <c r="C543" s="2462"/>
      <c r="D543" s="2465"/>
      <c r="E543" s="2468"/>
      <c r="F543" s="2471"/>
      <c r="G543" s="2474"/>
      <c r="H543" s="2491"/>
      <c r="I543" s="2471"/>
      <c r="J543" s="2471"/>
      <c r="K543" s="273"/>
      <c r="L543" s="99"/>
      <c r="M543" s="1471"/>
      <c r="N543" s="1840"/>
      <c r="O543" s="90"/>
      <c r="P543" s="99"/>
      <c r="Q543" s="99"/>
      <c r="R543" s="12"/>
      <c r="S543" s="12"/>
      <c r="T543" s="12"/>
      <c r="U543" s="12"/>
      <c r="V543" s="12"/>
      <c r="W543" s="1622"/>
      <c r="X543" s="1622"/>
      <c r="Y543" s="12"/>
      <c r="Z543" s="99"/>
      <c r="AA543" s="2479"/>
      <c r="AB543" s="2479"/>
      <c r="AC543" s="2485"/>
      <c r="AD543" s="2486"/>
      <c r="AE543" s="2488"/>
      <c r="AF543" s="2490"/>
      <c r="AG543" s="60">
        <f>IF(N543=N542,0,IF(N543=N541,0,1))</f>
        <v>0</v>
      </c>
      <c r="AH543" s="60" t="s">
        <v>232</v>
      </c>
      <c r="AI543" s="60" t="str">
        <f t="shared" si="111"/>
        <v>??</v>
      </c>
      <c r="AJ543" s="60">
        <f>IF(O543=O542,0,IF(O543=O541,0,1))</f>
        <v>0</v>
      </c>
      <c r="AK543" s="518">
        <f t="shared" si="121"/>
        <v>0</v>
      </c>
    </row>
    <row r="544" spans="1:37" ht="14.1" customHeight="1" thickTop="1" thickBot="1">
      <c r="A544" s="2457"/>
      <c r="B544" s="2459"/>
      <c r="C544" s="2462"/>
      <c r="D544" s="2465"/>
      <c r="E544" s="2468"/>
      <c r="F544" s="2471"/>
      <c r="G544" s="2474"/>
      <c r="H544" s="2492"/>
      <c r="I544" s="2471"/>
      <c r="J544" s="2471"/>
      <c r="K544" s="273"/>
      <c r="L544" s="99"/>
      <c r="M544" s="1471"/>
      <c r="N544" s="1840"/>
      <c r="O544" s="90"/>
      <c r="P544" s="99"/>
      <c r="Q544" s="99"/>
      <c r="R544" s="12"/>
      <c r="S544" s="12"/>
      <c r="T544" s="12"/>
      <c r="U544" s="12"/>
      <c r="V544" s="12"/>
      <c r="W544" s="1622"/>
      <c r="X544" s="1622"/>
      <c r="Y544" s="12"/>
      <c r="Z544" s="99"/>
      <c r="AA544" s="2479"/>
      <c r="AB544" s="2479"/>
      <c r="AC544" s="2485"/>
      <c r="AD544" s="2486"/>
      <c r="AE544" s="2488"/>
      <c r="AF544" s="2490"/>
      <c r="AG544" s="60">
        <f>IF(N544=N543,0,IF(N544=N542,0,IF(N544=N541,0,1)))</f>
        <v>0</v>
      </c>
      <c r="AH544" s="60" t="s">
        <v>232</v>
      </c>
      <c r="AI544" s="60" t="str">
        <f t="shared" si="111"/>
        <v>??</v>
      </c>
      <c r="AJ544" s="60">
        <f>IF(O544=O543,0,IF(O544=O542,0,IF(O544=O541,0,1)))</f>
        <v>0</v>
      </c>
      <c r="AK544" s="518">
        <f t="shared" si="121"/>
        <v>0</v>
      </c>
    </row>
    <row r="545" spans="1:37" ht="14.1" customHeight="1" thickTop="1" thickBot="1">
      <c r="A545" s="2457"/>
      <c r="B545" s="2459"/>
      <c r="C545" s="2462"/>
      <c r="D545" s="2465"/>
      <c r="E545" s="2468"/>
      <c r="F545" s="2471"/>
      <c r="G545" s="2474"/>
      <c r="H545" s="2492"/>
      <c r="I545" s="2471"/>
      <c r="J545" s="2471"/>
      <c r="K545" s="277"/>
      <c r="L545" s="99"/>
      <c r="M545" s="1471"/>
      <c r="N545" s="1840"/>
      <c r="O545" s="90"/>
      <c r="P545" s="99"/>
      <c r="Q545" s="99"/>
      <c r="R545" s="12"/>
      <c r="S545" s="12"/>
      <c r="T545" s="12"/>
      <c r="U545" s="12"/>
      <c r="V545" s="12"/>
      <c r="W545" s="1622"/>
      <c r="X545" s="1622"/>
      <c r="Y545" s="12"/>
      <c r="Z545" s="99"/>
      <c r="AA545" s="2479"/>
      <c r="AB545" s="2479"/>
      <c r="AC545" s="2485"/>
      <c r="AD545" s="2486"/>
      <c r="AE545" s="2488"/>
      <c r="AF545" s="2490"/>
      <c r="AG545" s="60">
        <f>IF(N545=N544,0,IF(N545=N543,0,IF(N545=N542,0,IF(N545=N541,0,1))))</f>
        <v>0</v>
      </c>
      <c r="AH545" s="60" t="s">
        <v>232</v>
      </c>
      <c r="AI545" s="60" t="str">
        <f t="shared" si="111"/>
        <v>??</v>
      </c>
      <c r="AJ545" s="60">
        <f>IF(O545=O544,0,IF(O545=O543,0,IF(O545=O542,0,IF(O545=O541,0,1))))</f>
        <v>0</v>
      </c>
      <c r="AK545" s="518">
        <f t="shared" si="121"/>
        <v>0</v>
      </c>
    </row>
    <row r="546" spans="1:37" ht="14.1" customHeight="1" thickTop="1" thickBot="1">
      <c r="A546" s="2457"/>
      <c r="B546" s="2459"/>
      <c r="C546" s="2462"/>
      <c r="D546" s="2465"/>
      <c r="E546" s="2468"/>
      <c r="F546" s="2471"/>
      <c r="G546" s="2474"/>
      <c r="H546" s="2492"/>
      <c r="I546" s="2471"/>
      <c r="J546" s="2471"/>
      <c r="K546" s="277"/>
      <c r="L546" s="99"/>
      <c r="M546" s="1471"/>
      <c r="N546" s="1840"/>
      <c r="O546" s="90"/>
      <c r="P546" s="99"/>
      <c r="Q546" s="99"/>
      <c r="R546" s="12"/>
      <c r="S546" s="12"/>
      <c r="T546" s="12"/>
      <c r="U546" s="12"/>
      <c r="V546" s="12"/>
      <c r="W546" s="1622"/>
      <c r="X546" s="1622"/>
      <c r="Y546" s="12"/>
      <c r="Z546" s="99"/>
      <c r="AA546" s="2479"/>
      <c r="AB546" s="2479"/>
      <c r="AC546" s="2485"/>
      <c r="AD546" s="2486"/>
      <c r="AE546" s="2488"/>
      <c r="AF546" s="2490"/>
      <c r="AG546" s="60">
        <f>IF(N546=N545,0,IF(N546=N544,0,IF(N546=N543,0,IF(N546=N542,0,IF(N546=N541,0,1)))))</f>
        <v>0</v>
      </c>
      <c r="AH546" s="60" t="s">
        <v>232</v>
      </c>
      <c r="AI546" s="60" t="str">
        <f t="shared" si="111"/>
        <v>??</v>
      </c>
      <c r="AJ546" s="60">
        <f>IF(O546=O545,0,IF(O546=O544,0,IF(O546=O543,0,IF(O546=O542,0,IF(O546=O541,0,1)))))</f>
        <v>0</v>
      </c>
      <c r="AK546" s="518">
        <f t="shared" si="121"/>
        <v>0</v>
      </c>
    </row>
    <row r="547" spans="1:37" ht="14.1" customHeight="1" thickTop="1" thickBot="1">
      <c r="A547" s="2457"/>
      <c r="B547" s="2459"/>
      <c r="C547" s="2462"/>
      <c r="D547" s="2465"/>
      <c r="E547" s="2468"/>
      <c r="F547" s="2471"/>
      <c r="G547" s="2474"/>
      <c r="H547" s="2492"/>
      <c r="I547" s="2471"/>
      <c r="J547" s="2471"/>
      <c r="K547" s="277"/>
      <c r="L547" s="99"/>
      <c r="M547" s="1471"/>
      <c r="N547" s="1840"/>
      <c r="O547" s="90"/>
      <c r="P547" s="99"/>
      <c r="Q547" s="99"/>
      <c r="R547" s="12"/>
      <c r="S547" s="12"/>
      <c r="T547" s="12"/>
      <c r="U547" s="12"/>
      <c r="V547" s="12"/>
      <c r="W547" s="1622"/>
      <c r="X547" s="1622"/>
      <c r="Y547" s="12"/>
      <c r="Z547" s="99"/>
      <c r="AA547" s="2479"/>
      <c r="AB547" s="2479"/>
      <c r="AC547" s="2494" t="str">
        <f t="shared" ref="AC547" si="122">IF(AC541&gt;9,"błąd","")</f>
        <v/>
      </c>
      <c r="AD547" s="2486"/>
      <c r="AE547" s="2488"/>
      <c r="AF547" s="2490"/>
      <c r="AG547" s="60">
        <f>IF(N547=N546,0,IF(N547=N545,0,IF(N547=N544,0,IF(N547=N543,0,IF(N547=N542,0,IF(N547=N541,0,1))))))</f>
        <v>0</v>
      </c>
      <c r="AH547" s="60" t="s">
        <v>232</v>
      </c>
      <c r="AI547" s="60" t="str">
        <f t="shared" si="111"/>
        <v>??</v>
      </c>
      <c r="AJ547" s="60">
        <f>IF(O547=O546,0,IF(O547=O545,0,IF(O547=O544,0,IF(O547=O543,0,IF(O547=O542,0,IF(O547=O541,0,1))))))</f>
        <v>0</v>
      </c>
      <c r="AK547" s="518">
        <f t="shared" si="121"/>
        <v>0</v>
      </c>
    </row>
    <row r="548" spans="1:37" ht="14.1" customHeight="1" thickTop="1" thickBot="1">
      <c r="A548" s="2457"/>
      <c r="B548" s="2459"/>
      <c r="C548" s="2462"/>
      <c r="D548" s="2465"/>
      <c r="E548" s="2468"/>
      <c r="F548" s="2471"/>
      <c r="G548" s="2474"/>
      <c r="H548" s="2492"/>
      <c r="I548" s="2471"/>
      <c r="J548" s="2471"/>
      <c r="K548" s="277"/>
      <c r="L548" s="99"/>
      <c r="M548" s="1471"/>
      <c r="N548" s="1840"/>
      <c r="O548" s="90"/>
      <c r="P548" s="99"/>
      <c r="Q548" s="99"/>
      <c r="R548" s="12"/>
      <c r="S548" s="12"/>
      <c r="T548" s="12"/>
      <c r="U548" s="12"/>
      <c r="V548" s="12"/>
      <c r="W548" s="1622"/>
      <c r="X548" s="1622"/>
      <c r="Y548" s="12"/>
      <c r="Z548" s="99"/>
      <c r="AA548" s="2479"/>
      <c r="AB548" s="2479"/>
      <c r="AC548" s="2494"/>
      <c r="AD548" s="2486"/>
      <c r="AE548" s="2488"/>
      <c r="AF548" s="2490"/>
      <c r="AG548" s="60">
        <f>IF(N548=N547,0,IF(N548=N546,0,IF(N548=N545,0,IF(N548=N544,0,IF(N548=N543,0,IF(N548=N542,0,IF(N548=N541,0,1)))))))</f>
        <v>0</v>
      </c>
      <c r="AH548" s="60" t="s">
        <v>232</v>
      </c>
      <c r="AI548" s="60" t="str">
        <f t="shared" si="111"/>
        <v>??</v>
      </c>
      <c r="AJ548" s="60">
        <f>IF(O548=O547,0,IF(O548=O546,0,IF(O548=O545,0,IF(O548=O544,0,IF(O548=O543,0,IF(O548=O542,0,IF(O548=O541,0,1)))))))</f>
        <v>0</v>
      </c>
      <c r="AK548" s="518">
        <f t="shared" si="121"/>
        <v>0</v>
      </c>
    </row>
    <row r="549" spans="1:37" ht="14.1" customHeight="1" thickTop="1" thickBot="1">
      <c r="A549" s="2457"/>
      <c r="B549" s="2459"/>
      <c r="C549" s="2462"/>
      <c r="D549" s="2465"/>
      <c r="E549" s="2468"/>
      <c r="F549" s="2471"/>
      <c r="G549" s="2474"/>
      <c r="H549" s="2492"/>
      <c r="I549" s="2471"/>
      <c r="J549" s="2471"/>
      <c r="K549" s="277"/>
      <c r="L549" s="99"/>
      <c r="M549" s="1471"/>
      <c r="N549" s="1840"/>
      <c r="O549" s="90"/>
      <c r="P549" s="99"/>
      <c r="Q549" s="99"/>
      <c r="R549" s="12"/>
      <c r="S549" s="12"/>
      <c r="T549" s="12"/>
      <c r="U549" s="12"/>
      <c r="V549" s="12"/>
      <c r="W549" s="1622"/>
      <c r="X549" s="1622"/>
      <c r="Y549" s="12"/>
      <c r="Z549" s="99"/>
      <c r="AA549" s="2479"/>
      <c r="AB549" s="2479"/>
      <c r="AC549" s="2494"/>
      <c r="AD549" s="2486"/>
      <c r="AE549" s="2488"/>
      <c r="AF549" s="2490"/>
      <c r="AG549" s="60">
        <f>IF(N549=N548,0,IF(N549=N547,0,IF(N549=N546,0,IF(N549=N545,0,IF(N549=N544,0,IF(N549=N543,0,IF(N549=N542,0,IF(N549=N541,0,1))))))))</f>
        <v>0</v>
      </c>
      <c r="AH549" s="60" t="s">
        <v>232</v>
      </c>
      <c r="AI549" s="60" t="str">
        <f t="shared" si="111"/>
        <v>??</v>
      </c>
      <c r="AJ549" s="60">
        <f>IF(O549=O548,0,IF(O549=O547,0,IF(O549=O546,0,IF(O549=O545,0,IF(O549=O544,0,IF(O549=O543,0,IF(O549=O542,0,IF(O549=O541,0,1))))))))</f>
        <v>0</v>
      </c>
      <c r="AK549" s="518">
        <f t="shared" si="121"/>
        <v>0</v>
      </c>
    </row>
    <row r="550" spans="1:37" ht="14.1" customHeight="1" thickTop="1" thickBot="1">
      <c r="A550" s="2457"/>
      <c r="B550" s="2460"/>
      <c r="C550" s="2463"/>
      <c r="D550" s="2466"/>
      <c r="E550" s="2469"/>
      <c r="F550" s="2472"/>
      <c r="G550" s="2475"/>
      <c r="H550" s="2493"/>
      <c r="I550" s="2472"/>
      <c r="J550" s="2472"/>
      <c r="K550" s="274"/>
      <c r="L550" s="97"/>
      <c r="M550" s="97"/>
      <c r="N550" s="1840"/>
      <c r="O550" s="94"/>
      <c r="P550" s="97"/>
      <c r="Q550" s="97"/>
      <c r="R550" s="13"/>
      <c r="S550" s="13"/>
      <c r="T550" s="13"/>
      <c r="U550" s="13"/>
      <c r="V550" s="13"/>
      <c r="W550" s="13"/>
      <c r="X550" s="13"/>
      <c r="Y550" s="13"/>
      <c r="Z550" s="97"/>
      <c r="AA550" s="2480"/>
      <c r="AB550" s="2480"/>
      <c r="AC550" s="2495"/>
      <c r="AD550" s="2486"/>
      <c r="AE550" s="2489"/>
      <c r="AF550" s="2490"/>
      <c r="AG550" s="60">
        <f>IF(N550=N549,0,IF(N550=N548,0,IF(N550=N547,0,IF(N550=N546,0,IF(N550=N545,0,IF(N550=N544,0,IF(N550=N543,0,IF(N550=N542,0,IF(N550=N541,0,1)))))))))</f>
        <v>0</v>
      </c>
      <c r="AH550" s="60" t="s">
        <v>232</v>
      </c>
      <c r="AI550" s="60" t="str">
        <f t="shared" si="111"/>
        <v>??</v>
      </c>
      <c r="AJ550" s="60">
        <f>IF(O550=O549,0,IF(O550=O548,0,IF(O550=O547,0,IF(O550=O546,0,IF(O550=O545,0,IF(O550=O544,0,IF(O550=O543,0,IF(O550=O542,0,IF(O550=O541,0,1)))))))))</f>
        <v>0</v>
      </c>
      <c r="AK550" s="518">
        <f t="shared" si="121"/>
        <v>0</v>
      </c>
    </row>
    <row r="551" spans="1:37" ht="14.1" customHeight="1" thickTop="1" thickBot="1">
      <c r="A551" s="2457"/>
      <c r="B551" s="2458"/>
      <c r="C551" s="2461"/>
      <c r="D551" s="2464"/>
      <c r="E551" s="2467"/>
      <c r="F551" s="2470"/>
      <c r="G551" s="2473"/>
      <c r="H551" s="2476" t="s">
        <v>852</v>
      </c>
      <c r="I551" s="2470"/>
      <c r="J551" s="2470"/>
      <c r="K551" s="275"/>
      <c r="L551" s="98"/>
      <c r="M551" s="98"/>
      <c r="N551" s="1841"/>
      <c r="O551" s="80"/>
      <c r="P551" s="98"/>
      <c r="Q551" s="98"/>
      <c r="R551" s="14"/>
      <c r="S551" s="14"/>
      <c r="T551" s="14"/>
      <c r="U551" s="14"/>
      <c r="V551" s="14"/>
      <c r="W551" s="14"/>
      <c r="X551" s="14"/>
      <c r="Y551" s="14"/>
      <c r="Z551" s="98"/>
      <c r="AA551" s="2478">
        <f>SUM(R551:Z560)</f>
        <v>0</v>
      </c>
      <c r="AB551" s="2478">
        <f>IF(AA551&gt;0,18,0)</f>
        <v>0</v>
      </c>
      <c r="AC551" s="2484">
        <f t="shared" ref="AC551" si="123">IF((AA551-AB551)&gt;=0,AA551-AB551,0)</f>
        <v>0</v>
      </c>
      <c r="AD551" s="2486">
        <f>IF(AA551&lt;AB551,AA551,AB551)/IF(AB551=0,1,AB551)</f>
        <v>0</v>
      </c>
      <c r="AE551" s="2487" t="str">
        <f>IF(AD551=1,"pe",IF(AD551&gt;0,"ne",""))</f>
        <v/>
      </c>
      <c r="AF551" s="2490"/>
      <c r="AG551" s="60">
        <v>1</v>
      </c>
      <c r="AH551" s="60" t="s">
        <v>232</v>
      </c>
      <c r="AI551" s="60" t="str">
        <f t="shared" si="111"/>
        <v>??</v>
      </c>
      <c r="AJ551" s="60">
        <v>1</v>
      </c>
      <c r="AK551" s="518">
        <f>C551</f>
        <v>0</v>
      </c>
    </row>
    <row r="552" spans="1:37" ht="14.1" customHeight="1" thickTop="1" thickBot="1">
      <c r="A552" s="2457"/>
      <c r="B552" s="2459"/>
      <c r="C552" s="2462"/>
      <c r="D552" s="2465"/>
      <c r="E552" s="2468"/>
      <c r="F552" s="2471"/>
      <c r="G552" s="2474"/>
      <c r="H552" s="2477"/>
      <c r="I552" s="2471"/>
      <c r="J552" s="2471"/>
      <c r="K552" s="273"/>
      <c r="L552" s="99"/>
      <c r="M552" s="1471"/>
      <c r="N552" s="1840"/>
      <c r="O552" s="90"/>
      <c r="P552" s="99"/>
      <c r="Q552" s="99"/>
      <c r="R552" s="12"/>
      <c r="S552" s="12"/>
      <c r="T552" s="12"/>
      <c r="U552" s="12"/>
      <c r="V552" s="12"/>
      <c r="W552" s="1622"/>
      <c r="X552" s="1622"/>
      <c r="Y552" s="12"/>
      <c r="Z552" s="99"/>
      <c r="AA552" s="2479"/>
      <c r="AB552" s="2479"/>
      <c r="AC552" s="2485"/>
      <c r="AD552" s="2486"/>
      <c r="AE552" s="2488"/>
      <c r="AF552" s="2490"/>
      <c r="AG552" s="60">
        <f>IF(N552=N551,0,1)</f>
        <v>0</v>
      </c>
      <c r="AH552" s="60" t="s">
        <v>232</v>
      </c>
      <c r="AI552" s="60" t="str">
        <f t="shared" si="111"/>
        <v>??</v>
      </c>
      <c r="AJ552" s="60">
        <f>IF(O552=O551,0,1)</f>
        <v>0</v>
      </c>
      <c r="AK552" s="518">
        <f t="shared" si="121"/>
        <v>0</v>
      </c>
    </row>
    <row r="553" spans="1:37" ht="14.1" customHeight="1" thickTop="1" thickBot="1">
      <c r="A553" s="2457"/>
      <c r="B553" s="2459"/>
      <c r="C553" s="2462"/>
      <c r="D553" s="2465"/>
      <c r="E553" s="2468"/>
      <c r="F553" s="2471"/>
      <c r="G553" s="2474"/>
      <c r="H553" s="2491"/>
      <c r="I553" s="2471"/>
      <c r="J553" s="2471"/>
      <c r="K553" s="273"/>
      <c r="L553" s="99"/>
      <c r="M553" s="1471"/>
      <c r="N553" s="1840"/>
      <c r="O553" s="90"/>
      <c r="P553" s="99"/>
      <c r="Q553" s="99"/>
      <c r="R553" s="12"/>
      <c r="S553" s="12"/>
      <c r="T553" s="12"/>
      <c r="U553" s="12"/>
      <c r="V553" s="12"/>
      <c r="W553" s="1622"/>
      <c r="X553" s="1622"/>
      <c r="Y553" s="12"/>
      <c r="Z553" s="99"/>
      <c r="AA553" s="2479"/>
      <c r="AB553" s="2479"/>
      <c r="AC553" s="2485"/>
      <c r="AD553" s="2486"/>
      <c r="AE553" s="2488"/>
      <c r="AF553" s="2490"/>
      <c r="AG553" s="60">
        <f>IF(N553=N552,0,IF(N553=N551,0,1))</f>
        <v>0</v>
      </c>
      <c r="AH553" s="60" t="s">
        <v>232</v>
      </c>
      <c r="AI553" s="60" t="str">
        <f t="shared" si="111"/>
        <v>??</v>
      </c>
      <c r="AJ553" s="60">
        <f>IF(O553=O552,0,IF(O553=O551,0,1))</f>
        <v>0</v>
      </c>
      <c r="AK553" s="518">
        <f t="shared" si="121"/>
        <v>0</v>
      </c>
    </row>
    <row r="554" spans="1:37" ht="14.1" customHeight="1" thickTop="1" thickBot="1">
      <c r="A554" s="2457"/>
      <c r="B554" s="2459"/>
      <c r="C554" s="2462"/>
      <c r="D554" s="2465"/>
      <c r="E554" s="2468"/>
      <c r="F554" s="2471"/>
      <c r="G554" s="2474"/>
      <c r="H554" s="2492"/>
      <c r="I554" s="2471"/>
      <c r="J554" s="2471"/>
      <c r="K554" s="273"/>
      <c r="L554" s="99"/>
      <c r="M554" s="1471"/>
      <c r="N554" s="1840"/>
      <c r="O554" s="90"/>
      <c r="P554" s="99"/>
      <c r="Q554" s="99"/>
      <c r="R554" s="12"/>
      <c r="S554" s="12"/>
      <c r="T554" s="12"/>
      <c r="U554" s="12"/>
      <c r="V554" s="12"/>
      <c r="W554" s="1622"/>
      <c r="X554" s="1622"/>
      <c r="Y554" s="12"/>
      <c r="Z554" s="99"/>
      <c r="AA554" s="2479"/>
      <c r="AB554" s="2479"/>
      <c r="AC554" s="2485"/>
      <c r="AD554" s="2486"/>
      <c r="AE554" s="2488"/>
      <c r="AF554" s="2490"/>
      <c r="AG554" s="60">
        <f>IF(N554=N553,0,IF(N554=N552,0,IF(N554=N551,0,1)))</f>
        <v>0</v>
      </c>
      <c r="AH554" s="60" t="s">
        <v>232</v>
      </c>
      <c r="AI554" s="60" t="str">
        <f t="shared" si="111"/>
        <v>??</v>
      </c>
      <c r="AJ554" s="60">
        <f>IF(O554=O553,0,IF(O554=O552,0,IF(O554=O551,0,1)))</f>
        <v>0</v>
      </c>
      <c r="AK554" s="518">
        <f t="shared" si="121"/>
        <v>0</v>
      </c>
    </row>
    <row r="555" spans="1:37" ht="14.1" customHeight="1" thickTop="1" thickBot="1">
      <c r="A555" s="2457"/>
      <c r="B555" s="2459"/>
      <c r="C555" s="2462"/>
      <c r="D555" s="2465"/>
      <c r="E555" s="2468"/>
      <c r="F555" s="2471"/>
      <c r="G555" s="2474"/>
      <c r="H555" s="2492"/>
      <c r="I555" s="2471"/>
      <c r="J555" s="2471"/>
      <c r="K555" s="277"/>
      <c r="L555" s="99"/>
      <c r="M555" s="1471"/>
      <c r="N555" s="1840"/>
      <c r="O555" s="90"/>
      <c r="P555" s="99"/>
      <c r="Q555" s="99"/>
      <c r="R555" s="12"/>
      <c r="S555" s="12"/>
      <c r="T555" s="12"/>
      <c r="U555" s="12"/>
      <c r="V555" s="12"/>
      <c r="W555" s="1622"/>
      <c r="X555" s="1622"/>
      <c r="Y555" s="12"/>
      <c r="Z555" s="99"/>
      <c r="AA555" s="2479"/>
      <c r="AB555" s="2479"/>
      <c r="AC555" s="2485"/>
      <c r="AD555" s="2486"/>
      <c r="AE555" s="2488"/>
      <c r="AF555" s="2490"/>
      <c r="AG555" s="60">
        <f>IF(N555=N554,0,IF(N555=N553,0,IF(N555=N552,0,IF(N555=N551,0,1))))</f>
        <v>0</v>
      </c>
      <c r="AH555" s="60" t="s">
        <v>232</v>
      </c>
      <c r="AI555" s="60" t="str">
        <f t="shared" si="111"/>
        <v>??</v>
      </c>
      <c r="AJ555" s="60">
        <f>IF(O555=O554,0,IF(O555=O553,0,IF(O555=O552,0,IF(O555=O551,0,1))))</f>
        <v>0</v>
      </c>
      <c r="AK555" s="518">
        <f t="shared" si="121"/>
        <v>0</v>
      </c>
    </row>
    <row r="556" spans="1:37" ht="14.1" customHeight="1" thickTop="1" thickBot="1">
      <c r="A556" s="2457"/>
      <c r="B556" s="2459"/>
      <c r="C556" s="2462"/>
      <c r="D556" s="2465"/>
      <c r="E556" s="2468"/>
      <c r="F556" s="2471"/>
      <c r="G556" s="2474"/>
      <c r="H556" s="2492"/>
      <c r="I556" s="2471"/>
      <c r="J556" s="2471"/>
      <c r="K556" s="277"/>
      <c r="L556" s="99"/>
      <c r="M556" s="1471"/>
      <c r="N556" s="1840"/>
      <c r="O556" s="90"/>
      <c r="P556" s="99"/>
      <c r="Q556" s="99"/>
      <c r="R556" s="12"/>
      <c r="S556" s="12"/>
      <c r="T556" s="12"/>
      <c r="U556" s="12"/>
      <c r="V556" s="12"/>
      <c r="W556" s="1622"/>
      <c r="X556" s="1622"/>
      <c r="Y556" s="12"/>
      <c r="Z556" s="99"/>
      <c r="AA556" s="2479"/>
      <c r="AB556" s="2479"/>
      <c r="AC556" s="2485"/>
      <c r="AD556" s="2486"/>
      <c r="AE556" s="2488"/>
      <c r="AF556" s="2490"/>
      <c r="AG556" s="60">
        <f>IF(N556=N555,0,IF(N556=N554,0,IF(N556=N553,0,IF(N556=N552,0,IF(N556=N551,0,1)))))</f>
        <v>0</v>
      </c>
      <c r="AH556" s="60" t="s">
        <v>232</v>
      </c>
      <c r="AI556" s="60" t="str">
        <f t="shared" si="111"/>
        <v>??</v>
      </c>
      <c r="AJ556" s="60">
        <f>IF(O556=O555,0,IF(O556=O554,0,IF(O556=O553,0,IF(O556=O552,0,IF(O556=O551,0,1)))))</f>
        <v>0</v>
      </c>
      <c r="AK556" s="518">
        <f t="shared" si="121"/>
        <v>0</v>
      </c>
    </row>
    <row r="557" spans="1:37" ht="14.1" customHeight="1" thickTop="1" thickBot="1">
      <c r="A557" s="2457"/>
      <c r="B557" s="2459"/>
      <c r="C557" s="2462"/>
      <c r="D557" s="2465"/>
      <c r="E557" s="2468"/>
      <c r="F557" s="2471"/>
      <c r="G557" s="2474"/>
      <c r="H557" s="2492"/>
      <c r="I557" s="2471"/>
      <c r="J557" s="2471"/>
      <c r="K557" s="277"/>
      <c r="L557" s="99"/>
      <c r="M557" s="1471"/>
      <c r="N557" s="1840"/>
      <c r="O557" s="90"/>
      <c r="P557" s="99"/>
      <c r="Q557" s="99"/>
      <c r="R557" s="12"/>
      <c r="S557" s="12"/>
      <c r="T557" s="12"/>
      <c r="U557" s="12"/>
      <c r="V557" s="12"/>
      <c r="W557" s="1622"/>
      <c r="X557" s="1622"/>
      <c r="Y557" s="12"/>
      <c r="Z557" s="99"/>
      <c r="AA557" s="2479"/>
      <c r="AB557" s="2479"/>
      <c r="AC557" s="2494" t="str">
        <f t="shared" ref="AC557" si="124">IF(AC551&gt;9,"błąd","")</f>
        <v/>
      </c>
      <c r="AD557" s="2486"/>
      <c r="AE557" s="2488"/>
      <c r="AF557" s="2490"/>
      <c r="AG557" s="60">
        <f>IF(N557=N556,0,IF(N557=N555,0,IF(N557=N554,0,IF(N557=N553,0,IF(N557=N552,0,IF(N557=N551,0,1))))))</f>
        <v>0</v>
      </c>
      <c r="AH557" s="60" t="s">
        <v>232</v>
      </c>
      <c r="AI557" s="60" t="str">
        <f t="shared" si="111"/>
        <v>??</v>
      </c>
      <c r="AJ557" s="60">
        <f>IF(O557=O556,0,IF(O557=O555,0,IF(O557=O554,0,IF(O557=O553,0,IF(O557=O552,0,IF(O557=O551,0,1))))))</f>
        <v>0</v>
      </c>
      <c r="AK557" s="518">
        <f t="shared" si="121"/>
        <v>0</v>
      </c>
    </row>
    <row r="558" spans="1:37" ht="14.1" customHeight="1" thickTop="1" thickBot="1">
      <c r="A558" s="2457"/>
      <c r="B558" s="2459"/>
      <c r="C558" s="2462"/>
      <c r="D558" s="2465"/>
      <c r="E558" s="2468"/>
      <c r="F558" s="2471"/>
      <c r="G558" s="2474"/>
      <c r="H558" s="2492"/>
      <c r="I558" s="2471"/>
      <c r="J558" s="2471"/>
      <c r="K558" s="277"/>
      <c r="L558" s="99"/>
      <c r="M558" s="1471"/>
      <c r="N558" s="1840"/>
      <c r="O558" s="90"/>
      <c r="P558" s="99"/>
      <c r="Q558" s="99"/>
      <c r="R558" s="12"/>
      <c r="S558" s="12"/>
      <c r="T558" s="12"/>
      <c r="U558" s="12"/>
      <c r="V558" s="12"/>
      <c r="W558" s="1622"/>
      <c r="X558" s="1622"/>
      <c r="Y558" s="12"/>
      <c r="Z558" s="99"/>
      <c r="AA558" s="2479"/>
      <c r="AB558" s="2479"/>
      <c r="AC558" s="2494"/>
      <c r="AD558" s="2486"/>
      <c r="AE558" s="2488"/>
      <c r="AF558" s="2490"/>
      <c r="AG558" s="60">
        <f>IF(N558=N557,0,IF(N558=N556,0,IF(N558=N555,0,IF(N558=N554,0,IF(N558=N553,0,IF(N558=N552,0,IF(N558=N551,0,1)))))))</f>
        <v>0</v>
      </c>
      <c r="AH558" s="60" t="s">
        <v>232</v>
      </c>
      <c r="AI558" s="60" t="str">
        <f t="shared" si="111"/>
        <v>??</v>
      </c>
      <c r="AJ558" s="60">
        <f>IF(O558=O557,0,IF(O558=O556,0,IF(O558=O555,0,IF(O558=O554,0,IF(O558=O553,0,IF(O558=O552,0,IF(O558=O551,0,1)))))))</f>
        <v>0</v>
      </c>
      <c r="AK558" s="518">
        <f t="shared" si="121"/>
        <v>0</v>
      </c>
    </row>
    <row r="559" spans="1:37" ht="14.1" customHeight="1" thickTop="1" thickBot="1">
      <c r="A559" s="2457"/>
      <c r="B559" s="2459"/>
      <c r="C559" s="2462"/>
      <c r="D559" s="2465"/>
      <c r="E559" s="2468"/>
      <c r="F559" s="2471"/>
      <c r="G559" s="2474"/>
      <c r="H559" s="2492"/>
      <c r="I559" s="2471"/>
      <c r="J559" s="2471"/>
      <c r="K559" s="277"/>
      <c r="L559" s="99"/>
      <c r="M559" s="1471"/>
      <c r="N559" s="1840"/>
      <c r="O559" s="90"/>
      <c r="P559" s="99"/>
      <c r="Q559" s="99"/>
      <c r="R559" s="12"/>
      <c r="S559" s="12"/>
      <c r="T559" s="12"/>
      <c r="U559" s="12"/>
      <c r="V559" s="12"/>
      <c r="W559" s="1622"/>
      <c r="X559" s="1622"/>
      <c r="Y559" s="12"/>
      <c r="Z559" s="99"/>
      <c r="AA559" s="2479"/>
      <c r="AB559" s="2479"/>
      <c r="AC559" s="2494"/>
      <c r="AD559" s="2486"/>
      <c r="AE559" s="2488"/>
      <c r="AF559" s="2490"/>
      <c r="AG559" s="60">
        <f>IF(N559=N558,0,IF(N559=N557,0,IF(N559=N556,0,IF(N559=N555,0,IF(N559=N554,0,IF(N559=N553,0,IF(N559=N552,0,IF(N559=N551,0,1))))))))</f>
        <v>0</v>
      </c>
      <c r="AH559" s="60" t="s">
        <v>232</v>
      </c>
      <c r="AI559" s="60" t="str">
        <f t="shared" si="111"/>
        <v>??</v>
      </c>
      <c r="AJ559" s="60">
        <f>IF(O559=O558,0,IF(O559=O557,0,IF(O559=O556,0,IF(O559=O555,0,IF(O559=O554,0,IF(O559=O553,0,IF(O559=O552,0,IF(O559=O551,0,1))))))))</f>
        <v>0</v>
      </c>
      <c r="AK559" s="518">
        <f t="shared" si="121"/>
        <v>0</v>
      </c>
    </row>
    <row r="560" spans="1:37" ht="14.1" customHeight="1" thickTop="1" thickBot="1">
      <c r="A560" s="2457"/>
      <c r="B560" s="2460"/>
      <c r="C560" s="2463"/>
      <c r="D560" s="2466"/>
      <c r="E560" s="2469"/>
      <c r="F560" s="2472"/>
      <c r="G560" s="2475"/>
      <c r="H560" s="2493"/>
      <c r="I560" s="2472"/>
      <c r="J560" s="2472"/>
      <c r="K560" s="274"/>
      <c r="L560" s="97"/>
      <c r="M560" s="97"/>
      <c r="N560" s="1840"/>
      <c r="O560" s="94"/>
      <c r="P560" s="97"/>
      <c r="Q560" s="97"/>
      <c r="R560" s="13"/>
      <c r="S560" s="13"/>
      <c r="T560" s="13"/>
      <c r="U560" s="13"/>
      <c r="V560" s="13"/>
      <c r="W560" s="13"/>
      <c r="X560" s="13"/>
      <c r="Y560" s="13"/>
      <c r="Z560" s="97"/>
      <c r="AA560" s="2480"/>
      <c r="AB560" s="2480"/>
      <c r="AC560" s="2495"/>
      <c r="AD560" s="2486"/>
      <c r="AE560" s="2489"/>
      <c r="AF560" s="2490"/>
      <c r="AG560" s="60">
        <f>IF(N560=N559,0,IF(N560=N558,0,IF(N560=N557,0,IF(N560=N556,0,IF(N560=N555,0,IF(N560=N554,0,IF(N560=N553,0,IF(N560=N552,0,IF(N560=N551,0,1)))))))))</f>
        <v>0</v>
      </c>
      <c r="AH560" s="60" t="s">
        <v>232</v>
      </c>
      <c r="AI560" s="60" t="str">
        <f t="shared" si="111"/>
        <v>??</v>
      </c>
      <c r="AJ560" s="60">
        <f>IF(O560=O559,0,IF(O560=O558,0,IF(O560=O557,0,IF(O560=O556,0,IF(O560=O555,0,IF(O560=O554,0,IF(O560=O553,0,IF(O560=O552,0,IF(O560=O551,0,1)))))))))</f>
        <v>0</v>
      </c>
      <c r="AK560" s="518">
        <f t="shared" si="121"/>
        <v>0</v>
      </c>
    </row>
    <row r="561" spans="1:37" ht="14.1" customHeight="1" thickTop="1" thickBot="1">
      <c r="A561" s="2457"/>
      <c r="B561" s="2458"/>
      <c r="C561" s="2461"/>
      <c r="D561" s="2464"/>
      <c r="E561" s="2467"/>
      <c r="F561" s="2470"/>
      <c r="G561" s="2473"/>
      <c r="H561" s="2476" t="s">
        <v>852</v>
      </c>
      <c r="I561" s="2470"/>
      <c r="J561" s="2470"/>
      <c r="K561" s="275"/>
      <c r="L561" s="98"/>
      <c r="M561" s="98"/>
      <c r="N561" s="1841"/>
      <c r="O561" s="80"/>
      <c r="P561" s="98"/>
      <c r="Q561" s="98"/>
      <c r="R561" s="14"/>
      <c r="S561" s="14"/>
      <c r="T561" s="14"/>
      <c r="U561" s="14"/>
      <c r="V561" s="14"/>
      <c r="W561" s="14"/>
      <c r="X561" s="14"/>
      <c r="Y561" s="14"/>
      <c r="Z561" s="98"/>
      <c r="AA561" s="2478">
        <f>SUM(R561:Z570)</f>
        <v>0</v>
      </c>
      <c r="AB561" s="2478">
        <f>IF(AA561&gt;0,18,0)</f>
        <v>0</v>
      </c>
      <c r="AC561" s="2484">
        <f t="shared" ref="AC561" si="125">IF((AA561-AB561)&gt;=0,AA561-AB561,0)</f>
        <v>0</v>
      </c>
      <c r="AD561" s="2486">
        <f>IF(AA561&lt;AB561,AA561,AB561)/IF(AB561=0,1,AB561)</f>
        <v>0</v>
      </c>
      <c r="AE561" s="2487" t="str">
        <f>IF(AD561=1,"pe",IF(AD561&gt;0,"ne",""))</f>
        <v/>
      </c>
      <c r="AF561" s="2490"/>
      <c r="AG561" s="60">
        <v>1</v>
      </c>
      <c r="AH561" s="60" t="s">
        <v>232</v>
      </c>
      <c r="AI561" s="60" t="str">
        <f t="shared" si="111"/>
        <v>??</v>
      </c>
      <c r="AJ561" s="60">
        <v>1</v>
      </c>
      <c r="AK561" s="518">
        <f>C561</f>
        <v>0</v>
      </c>
    </row>
    <row r="562" spans="1:37" ht="14.1" customHeight="1" thickTop="1" thickBot="1">
      <c r="A562" s="2457"/>
      <c r="B562" s="2459"/>
      <c r="C562" s="2462"/>
      <c r="D562" s="2465"/>
      <c r="E562" s="2468"/>
      <c r="F562" s="2471"/>
      <c r="G562" s="2474"/>
      <c r="H562" s="2477"/>
      <c r="I562" s="2471"/>
      <c r="J562" s="2471"/>
      <c r="K562" s="273"/>
      <c r="L562" s="99"/>
      <c r="M562" s="1471"/>
      <c r="N562" s="1840"/>
      <c r="O562" s="90"/>
      <c r="P562" s="99"/>
      <c r="Q562" s="99"/>
      <c r="R562" s="12"/>
      <c r="S562" s="12"/>
      <c r="T562" s="12"/>
      <c r="U562" s="12"/>
      <c r="V562" s="12"/>
      <c r="W562" s="1622"/>
      <c r="X562" s="1622"/>
      <c r="Y562" s="12"/>
      <c r="Z562" s="99"/>
      <c r="AA562" s="2479"/>
      <c r="AB562" s="2479"/>
      <c r="AC562" s="2485"/>
      <c r="AD562" s="2486"/>
      <c r="AE562" s="2488"/>
      <c r="AF562" s="2490"/>
      <c r="AG562" s="60">
        <f>IF(N562=N561,0,1)</f>
        <v>0</v>
      </c>
      <c r="AH562" s="60" t="s">
        <v>232</v>
      </c>
      <c r="AI562" s="60" t="str">
        <f t="shared" si="111"/>
        <v>??</v>
      </c>
      <c r="AJ562" s="60">
        <f>IF(O562=O561,0,1)</f>
        <v>0</v>
      </c>
      <c r="AK562" s="518">
        <f t="shared" si="121"/>
        <v>0</v>
      </c>
    </row>
    <row r="563" spans="1:37" ht="14.1" customHeight="1" thickTop="1" thickBot="1">
      <c r="A563" s="2457"/>
      <c r="B563" s="2459"/>
      <c r="C563" s="2462"/>
      <c r="D563" s="2465"/>
      <c r="E563" s="2468"/>
      <c r="F563" s="2471"/>
      <c r="G563" s="2474"/>
      <c r="H563" s="2491"/>
      <c r="I563" s="2471"/>
      <c r="J563" s="2471"/>
      <c r="K563" s="273"/>
      <c r="L563" s="99"/>
      <c r="M563" s="1471"/>
      <c r="N563" s="1840"/>
      <c r="O563" s="90"/>
      <c r="P563" s="99"/>
      <c r="Q563" s="99"/>
      <c r="R563" s="12"/>
      <c r="S563" s="12"/>
      <c r="T563" s="12"/>
      <c r="U563" s="12"/>
      <c r="V563" s="12"/>
      <c r="W563" s="1622"/>
      <c r="X563" s="1622"/>
      <c r="Y563" s="12"/>
      <c r="Z563" s="99"/>
      <c r="AA563" s="2479"/>
      <c r="AB563" s="2479"/>
      <c r="AC563" s="2485"/>
      <c r="AD563" s="2486"/>
      <c r="AE563" s="2488"/>
      <c r="AF563" s="2490"/>
      <c r="AG563" s="60">
        <f>IF(N563=N562,0,IF(N563=N561,0,1))</f>
        <v>0</v>
      </c>
      <c r="AH563" s="60" t="s">
        <v>232</v>
      </c>
      <c r="AI563" s="60" t="str">
        <f t="shared" si="111"/>
        <v>??</v>
      </c>
      <c r="AJ563" s="60">
        <f>IF(O563=O562,0,IF(O563=O561,0,1))</f>
        <v>0</v>
      </c>
      <c r="AK563" s="518">
        <f t="shared" si="121"/>
        <v>0</v>
      </c>
    </row>
    <row r="564" spans="1:37" ht="14.1" customHeight="1" thickTop="1" thickBot="1">
      <c r="A564" s="2457"/>
      <c r="B564" s="2459"/>
      <c r="C564" s="2462"/>
      <c r="D564" s="2465"/>
      <c r="E564" s="2468"/>
      <c r="F564" s="2471"/>
      <c r="G564" s="2474"/>
      <c r="H564" s="2492"/>
      <c r="I564" s="2471"/>
      <c r="J564" s="2471"/>
      <c r="K564" s="273"/>
      <c r="L564" s="99"/>
      <c r="M564" s="1471"/>
      <c r="N564" s="1840"/>
      <c r="O564" s="90"/>
      <c r="P564" s="99"/>
      <c r="Q564" s="99"/>
      <c r="R564" s="12"/>
      <c r="S564" s="12"/>
      <c r="T564" s="12"/>
      <c r="U564" s="12"/>
      <c r="V564" s="12"/>
      <c r="W564" s="1622"/>
      <c r="X564" s="1622"/>
      <c r="Y564" s="12"/>
      <c r="Z564" s="99"/>
      <c r="AA564" s="2479"/>
      <c r="AB564" s="2479"/>
      <c r="AC564" s="2485"/>
      <c r="AD564" s="2486"/>
      <c r="AE564" s="2488"/>
      <c r="AF564" s="2490"/>
      <c r="AG564" s="60">
        <f>IF(N564=N563,0,IF(N564=N562,0,IF(N564=N561,0,1)))</f>
        <v>0</v>
      </c>
      <c r="AH564" s="60" t="s">
        <v>232</v>
      </c>
      <c r="AI564" s="60" t="str">
        <f t="shared" si="111"/>
        <v>??</v>
      </c>
      <c r="AJ564" s="60">
        <f>IF(O564=O563,0,IF(O564=O562,0,IF(O564=O561,0,1)))</f>
        <v>0</v>
      </c>
      <c r="AK564" s="518">
        <f t="shared" si="121"/>
        <v>0</v>
      </c>
    </row>
    <row r="565" spans="1:37" ht="14.1" customHeight="1" thickTop="1" thickBot="1">
      <c r="A565" s="2457"/>
      <c r="B565" s="2459"/>
      <c r="C565" s="2462"/>
      <c r="D565" s="2465"/>
      <c r="E565" s="2468"/>
      <c r="F565" s="2471"/>
      <c r="G565" s="2474"/>
      <c r="H565" s="2492"/>
      <c r="I565" s="2471"/>
      <c r="J565" s="2471"/>
      <c r="K565" s="277"/>
      <c r="L565" s="99"/>
      <c r="M565" s="1471"/>
      <c r="N565" s="1840"/>
      <c r="O565" s="90"/>
      <c r="P565" s="99"/>
      <c r="Q565" s="99"/>
      <c r="R565" s="12"/>
      <c r="S565" s="12"/>
      <c r="T565" s="12"/>
      <c r="U565" s="12"/>
      <c r="V565" s="12"/>
      <c r="W565" s="1622"/>
      <c r="X565" s="1622"/>
      <c r="Y565" s="12"/>
      <c r="Z565" s="99"/>
      <c r="AA565" s="2479"/>
      <c r="AB565" s="2479"/>
      <c r="AC565" s="2485"/>
      <c r="AD565" s="2486"/>
      <c r="AE565" s="2488"/>
      <c r="AF565" s="2490"/>
      <c r="AG565" s="60">
        <f>IF(N565=N564,0,IF(N565=N563,0,IF(N565=N562,0,IF(N565=N561,0,1))))</f>
        <v>0</v>
      </c>
      <c r="AH565" s="60" t="s">
        <v>232</v>
      </c>
      <c r="AI565" s="60" t="str">
        <f t="shared" si="111"/>
        <v>??</v>
      </c>
      <c r="AJ565" s="60">
        <f>IF(O565=O564,0,IF(O565=O563,0,IF(O565=O562,0,IF(O565=O561,0,1))))</f>
        <v>0</v>
      </c>
      <c r="AK565" s="518">
        <f t="shared" si="121"/>
        <v>0</v>
      </c>
    </row>
    <row r="566" spans="1:37" ht="14.1" customHeight="1" thickTop="1" thickBot="1">
      <c r="A566" s="2457"/>
      <c r="B566" s="2459"/>
      <c r="C566" s="2462"/>
      <c r="D566" s="2465"/>
      <c r="E566" s="2468"/>
      <c r="F566" s="2471"/>
      <c r="G566" s="2474"/>
      <c r="H566" s="2492"/>
      <c r="I566" s="2471"/>
      <c r="J566" s="2471"/>
      <c r="K566" s="277"/>
      <c r="L566" s="99"/>
      <c r="M566" s="1471"/>
      <c r="N566" s="1840"/>
      <c r="O566" s="90"/>
      <c r="P566" s="99"/>
      <c r="Q566" s="99"/>
      <c r="R566" s="12"/>
      <c r="S566" s="12"/>
      <c r="T566" s="12"/>
      <c r="U566" s="12"/>
      <c r="V566" s="12"/>
      <c r="W566" s="1622"/>
      <c r="X566" s="1622"/>
      <c r="Y566" s="12"/>
      <c r="Z566" s="99"/>
      <c r="AA566" s="2479"/>
      <c r="AB566" s="2479"/>
      <c r="AC566" s="2485"/>
      <c r="AD566" s="2486"/>
      <c r="AE566" s="2488"/>
      <c r="AF566" s="2490"/>
      <c r="AG566" s="60">
        <f>IF(N566=N565,0,IF(N566=N564,0,IF(N566=N563,0,IF(N566=N562,0,IF(N566=N561,0,1)))))</f>
        <v>0</v>
      </c>
      <c r="AH566" s="60" t="s">
        <v>232</v>
      </c>
      <c r="AI566" s="60" t="str">
        <f t="shared" si="111"/>
        <v>??</v>
      </c>
      <c r="AJ566" s="60">
        <f>IF(O566=O565,0,IF(O566=O564,0,IF(O566=O563,0,IF(O566=O562,0,IF(O566=O561,0,1)))))</f>
        <v>0</v>
      </c>
      <c r="AK566" s="518">
        <f t="shared" si="121"/>
        <v>0</v>
      </c>
    </row>
    <row r="567" spans="1:37" ht="14.1" customHeight="1" thickTop="1" thickBot="1">
      <c r="A567" s="2457"/>
      <c r="B567" s="2459"/>
      <c r="C567" s="2462"/>
      <c r="D567" s="2465"/>
      <c r="E567" s="2468"/>
      <c r="F567" s="2471"/>
      <c r="G567" s="2474"/>
      <c r="H567" s="2492"/>
      <c r="I567" s="2471"/>
      <c r="J567" s="2471"/>
      <c r="K567" s="277"/>
      <c r="L567" s="99"/>
      <c r="M567" s="1471"/>
      <c r="N567" s="1840"/>
      <c r="O567" s="90"/>
      <c r="P567" s="99"/>
      <c r="Q567" s="99"/>
      <c r="R567" s="12"/>
      <c r="S567" s="12"/>
      <c r="T567" s="12"/>
      <c r="U567" s="12"/>
      <c r="V567" s="12"/>
      <c r="W567" s="1622"/>
      <c r="X567" s="1622"/>
      <c r="Y567" s="12"/>
      <c r="Z567" s="99"/>
      <c r="AA567" s="2479"/>
      <c r="AB567" s="2479"/>
      <c r="AC567" s="2494" t="str">
        <f t="shared" ref="AC567" si="126">IF(AC561&gt;9,"błąd","")</f>
        <v/>
      </c>
      <c r="AD567" s="2486"/>
      <c r="AE567" s="2488"/>
      <c r="AF567" s="2490"/>
      <c r="AG567" s="60">
        <f>IF(N567=N566,0,IF(N567=N565,0,IF(N567=N564,0,IF(N567=N563,0,IF(N567=N562,0,IF(N567=N561,0,1))))))</f>
        <v>0</v>
      </c>
      <c r="AH567" s="60" t="s">
        <v>232</v>
      </c>
      <c r="AI567" s="60" t="str">
        <f t="shared" si="111"/>
        <v>??</v>
      </c>
      <c r="AJ567" s="60">
        <f>IF(O567=O566,0,IF(O567=O565,0,IF(O567=O564,0,IF(O567=O563,0,IF(O567=O562,0,IF(O567=O561,0,1))))))</f>
        <v>0</v>
      </c>
      <c r="AK567" s="518">
        <f t="shared" si="121"/>
        <v>0</v>
      </c>
    </row>
    <row r="568" spans="1:37" ht="14.1" customHeight="1" thickTop="1" thickBot="1">
      <c r="A568" s="2457"/>
      <c r="B568" s="2459"/>
      <c r="C568" s="2462"/>
      <c r="D568" s="2465"/>
      <c r="E568" s="2468"/>
      <c r="F568" s="2471"/>
      <c r="G568" s="2474"/>
      <c r="H568" s="2492"/>
      <c r="I568" s="2471"/>
      <c r="J568" s="2471"/>
      <c r="K568" s="277"/>
      <c r="L568" s="99"/>
      <c r="M568" s="1471"/>
      <c r="N568" s="1840"/>
      <c r="O568" s="90"/>
      <c r="P568" s="99"/>
      <c r="Q568" s="99"/>
      <c r="R568" s="12"/>
      <c r="S568" s="12"/>
      <c r="T568" s="12"/>
      <c r="U568" s="12"/>
      <c r="V568" s="12"/>
      <c r="W568" s="1622"/>
      <c r="X568" s="1622"/>
      <c r="Y568" s="12"/>
      <c r="Z568" s="99"/>
      <c r="AA568" s="2479"/>
      <c r="AB568" s="2479"/>
      <c r="AC568" s="2494"/>
      <c r="AD568" s="2486"/>
      <c r="AE568" s="2488"/>
      <c r="AF568" s="2490"/>
      <c r="AG568" s="60">
        <f>IF(N568=N567,0,IF(N568=N566,0,IF(N568=N565,0,IF(N568=N564,0,IF(N568=N563,0,IF(N568=N562,0,IF(N568=N561,0,1)))))))</f>
        <v>0</v>
      </c>
      <c r="AH568" s="60" t="s">
        <v>232</v>
      </c>
      <c r="AI568" s="60" t="str">
        <f t="shared" si="111"/>
        <v>??</v>
      </c>
      <c r="AJ568" s="60">
        <f>IF(O568=O567,0,IF(O568=O566,0,IF(O568=O565,0,IF(O568=O564,0,IF(O568=O563,0,IF(O568=O562,0,IF(O568=O561,0,1)))))))</f>
        <v>0</v>
      </c>
      <c r="AK568" s="518">
        <f t="shared" si="121"/>
        <v>0</v>
      </c>
    </row>
    <row r="569" spans="1:37" ht="14.1" customHeight="1" thickTop="1" thickBot="1">
      <c r="A569" s="2457"/>
      <c r="B569" s="2459"/>
      <c r="C569" s="2462"/>
      <c r="D569" s="2465"/>
      <c r="E569" s="2468"/>
      <c r="F569" s="2471"/>
      <c r="G569" s="2474"/>
      <c r="H569" s="2492"/>
      <c r="I569" s="2471"/>
      <c r="J569" s="2471"/>
      <c r="K569" s="277"/>
      <c r="L569" s="99"/>
      <c r="M569" s="1471"/>
      <c r="N569" s="1840"/>
      <c r="O569" s="90"/>
      <c r="P569" s="99"/>
      <c r="Q569" s="99"/>
      <c r="R569" s="12"/>
      <c r="S569" s="12"/>
      <c r="T569" s="12"/>
      <c r="U569" s="12"/>
      <c r="V569" s="12"/>
      <c r="W569" s="1622"/>
      <c r="X569" s="1622"/>
      <c r="Y569" s="12"/>
      <c r="Z569" s="99"/>
      <c r="AA569" s="2479"/>
      <c r="AB569" s="2479"/>
      <c r="AC569" s="2494"/>
      <c r="AD569" s="2486"/>
      <c r="AE569" s="2488"/>
      <c r="AF569" s="2490"/>
      <c r="AG569" s="60">
        <f>IF(N569=N568,0,IF(N569=N567,0,IF(N569=N566,0,IF(N569=N565,0,IF(N569=N564,0,IF(N569=N563,0,IF(N569=N562,0,IF(N569=N561,0,1))))))))</f>
        <v>0</v>
      </c>
      <c r="AH569" s="60" t="s">
        <v>232</v>
      </c>
      <c r="AI569" s="60" t="str">
        <f t="shared" si="111"/>
        <v>??</v>
      </c>
      <c r="AJ569" s="60">
        <f>IF(O569=O568,0,IF(O569=O567,0,IF(O569=O566,0,IF(O569=O565,0,IF(O569=O564,0,IF(O569=O563,0,IF(O569=O562,0,IF(O569=O561,0,1))))))))</f>
        <v>0</v>
      </c>
      <c r="AK569" s="518">
        <f t="shared" si="121"/>
        <v>0</v>
      </c>
    </row>
    <row r="570" spans="1:37" ht="14.1" customHeight="1" thickTop="1" thickBot="1">
      <c r="A570" s="2457"/>
      <c r="B570" s="2460"/>
      <c r="C570" s="2463"/>
      <c r="D570" s="2466"/>
      <c r="E570" s="2469"/>
      <c r="F570" s="2472"/>
      <c r="G570" s="2475"/>
      <c r="H570" s="2493"/>
      <c r="I570" s="2472"/>
      <c r="J570" s="2472"/>
      <c r="K570" s="274"/>
      <c r="L570" s="97"/>
      <c r="M570" s="97"/>
      <c r="N570" s="1840"/>
      <c r="O570" s="94"/>
      <c r="P570" s="97"/>
      <c r="Q570" s="97"/>
      <c r="R570" s="13"/>
      <c r="S570" s="13"/>
      <c r="T570" s="13"/>
      <c r="U570" s="13"/>
      <c r="V570" s="13"/>
      <c r="W570" s="13"/>
      <c r="X570" s="13"/>
      <c r="Y570" s="13"/>
      <c r="Z570" s="97"/>
      <c r="AA570" s="2480"/>
      <c r="AB570" s="2480"/>
      <c r="AC570" s="2495"/>
      <c r="AD570" s="2486"/>
      <c r="AE570" s="2489"/>
      <c r="AF570" s="2490"/>
      <c r="AG570" s="60">
        <f>IF(N570=N569,0,IF(N570=N568,0,IF(N570=N567,0,IF(N570=N566,0,IF(N570=N565,0,IF(N570=N564,0,IF(N570=N563,0,IF(N570=N562,0,IF(N570=N561,0,1)))))))))</f>
        <v>0</v>
      </c>
      <c r="AH570" s="60" t="s">
        <v>232</v>
      </c>
      <c r="AI570" s="60" t="str">
        <f t="shared" si="111"/>
        <v>??</v>
      </c>
      <c r="AJ570" s="60">
        <f>IF(O570=O569,0,IF(O570=O568,0,IF(O570=O567,0,IF(O570=O566,0,IF(O570=O565,0,IF(O570=O564,0,IF(O570=O563,0,IF(O570=O562,0,IF(O570=O561,0,1)))))))))</f>
        <v>0</v>
      </c>
      <c r="AK570" s="518">
        <f t="shared" si="121"/>
        <v>0</v>
      </c>
    </row>
    <row r="571" spans="1:37" ht="14.1" customHeight="1" thickTop="1" thickBot="1">
      <c r="A571" s="2457"/>
      <c r="B571" s="2458"/>
      <c r="C571" s="2461"/>
      <c r="D571" s="2464"/>
      <c r="E571" s="2467"/>
      <c r="F571" s="2470"/>
      <c r="G571" s="2473"/>
      <c r="H571" s="2476" t="s">
        <v>852</v>
      </c>
      <c r="I571" s="2470"/>
      <c r="J571" s="2470"/>
      <c r="K571" s="275"/>
      <c r="L571" s="98"/>
      <c r="M571" s="98"/>
      <c r="N571" s="1841"/>
      <c r="O571" s="80"/>
      <c r="P571" s="98"/>
      <c r="Q571" s="98"/>
      <c r="R571" s="14"/>
      <c r="S571" s="14"/>
      <c r="T571" s="14"/>
      <c r="U571" s="14"/>
      <c r="V571" s="14"/>
      <c r="W571" s="14"/>
      <c r="X571" s="14"/>
      <c r="Y571" s="14"/>
      <c r="Z571" s="98"/>
      <c r="AA571" s="2478">
        <f>SUM(R571:Z580)</f>
        <v>0</v>
      </c>
      <c r="AB571" s="2478">
        <f>IF(AA571&gt;0,18,0)</f>
        <v>0</v>
      </c>
      <c r="AC571" s="2484">
        <f t="shared" ref="AC571" si="127">IF((AA571-AB571)&gt;=0,AA571-AB571,0)</f>
        <v>0</v>
      </c>
      <c r="AD571" s="2486">
        <f>IF(AA571&lt;AB571,AA571,AB571)/IF(AB571=0,1,AB571)</f>
        <v>0</v>
      </c>
      <c r="AE571" s="2487" t="str">
        <f>IF(AD571=1,"pe",IF(AD571&gt;0,"ne",""))</f>
        <v/>
      </c>
      <c r="AF571" s="2490"/>
      <c r="AG571" s="60">
        <v>1</v>
      </c>
      <c r="AH571" s="60" t="s">
        <v>232</v>
      </c>
      <c r="AI571" s="60" t="str">
        <f t="shared" si="111"/>
        <v>??</v>
      </c>
      <c r="AJ571" s="60">
        <v>1</v>
      </c>
      <c r="AK571" s="518">
        <f>C571</f>
        <v>0</v>
      </c>
    </row>
    <row r="572" spans="1:37" ht="14.1" customHeight="1" thickTop="1" thickBot="1">
      <c r="A572" s="2457"/>
      <c r="B572" s="2459"/>
      <c r="C572" s="2462"/>
      <c r="D572" s="2465"/>
      <c r="E572" s="2468"/>
      <c r="F572" s="2471"/>
      <c r="G572" s="2474"/>
      <c r="H572" s="2477"/>
      <c r="I572" s="2471"/>
      <c r="J572" s="2471"/>
      <c r="K572" s="273"/>
      <c r="L572" s="99"/>
      <c r="M572" s="1471"/>
      <c r="N572" s="1840"/>
      <c r="O572" s="90"/>
      <c r="P572" s="99"/>
      <c r="Q572" s="99"/>
      <c r="R572" s="12"/>
      <c r="S572" s="12"/>
      <c r="T572" s="12"/>
      <c r="U572" s="12"/>
      <c r="V572" s="12"/>
      <c r="W572" s="1622"/>
      <c r="X572" s="1622"/>
      <c r="Y572" s="12"/>
      <c r="Z572" s="99"/>
      <c r="AA572" s="2479"/>
      <c r="AB572" s="2479"/>
      <c r="AC572" s="2485"/>
      <c r="AD572" s="2486"/>
      <c r="AE572" s="2488"/>
      <c r="AF572" s="2490"/>
      <c r="AG572" s="60">
        <f>IF(N572=N571,0,1)</f>
        <v>0</v>
      </c>
      <c r="AH572" s="60" t="s">
        <v>232</v>
      </c>
      <c r="AI572" s="60" t="str">
        <f t="shared" si="111"/>
        <v>??</v>
      </c>
      <c r="AJ572" s="60">
        <f>IF(O572=O571,0,1)</f>
        <v>0</v>
      </c>
      <c r="AK572" s="518">
        <f t="shared" si="118"/>
        <v>0</v>
      </c>
    </row>
    <row r="573" spans="1:37" ht="14.1" customHeight="1" thickTop="1" thickBot="1">
      <c r="A573" s="2457"/>
      <c r="B573" s="2459"/>
      <c r="C573" s="2462"/>
      <c r="D573" s="2465"/>
      <c r="E573" s="2468"/>
      <c r="F573" s="2471"/>
      <c r="G573" s="2474"/>
      <c r="H573" s="2491"/>
      <c r="I573" s="2471"/>
      <c r="J573" s="2471"/>
      <c r="K573" s="273"/>
      <c r="L573" s="99"/>
      <c r="M573" s="1471"/>
      <c r="N573" s="1840"/>
      <c r="O573" s="90"/>
      <c r="P573" s="99"/>
      <c r="Q573" s="99"/>
      <c r="R573" s="12"/>
      <c r="S573" s="12"/>
      <c r="T573" s="12"/>
      <c r="U573" s="12"/>
      <c r="V573" s="12"/>
      <c r="W573" s="1622"/>
      <c r="X573" s="1622"/>
      <c r="Y573" s="12"/>
      <c r="Z573" s="99"/>
      <c r="AA573" s="2479"/>
      <c r="AB573" s="2479"/>
      <c r="AC573" s="2485"/>
      <c r="AD573" s="2486"/>
      <c r="AE573" s="2488"/>
      <c r="AF573" s="2490"/>
      <c r="AG573" s="60">
        <f>IF(N573=N572,0,IF(N573=N571,0,1))</f>
        <v>0</v>
      </c>
      <c r="AH573" s="60" t="s">
        <v>232</v>
      </c>
      <c r="AI573" s="60" t="str">
        <f t="shared" si="111"/>
        <v>??</v>
      </c>
      <c r="AJ573" s="60">
        <f>IF(O573=O572,0,IF(O573=O571,0,1))</f>
        <v>0</v>
      </c>
      <c r="AK573" s="518">
        <f t="shared" si="118"/>
        <v>0</v>
      </c>
    </row>
    <row r="574" spans="1:37" ht="14.1" customHeight="1" thickTop="1" thickBot="1">
      <c r="A574" s="2457"/>
      <c r="B574" s="2459"/>
      <c r="C574" s="2462"/>
      <c r="D574" s="2465"/>
      <c r="E574" s="2468"/>
      <c r="F574" s="2471"/>
      <c r="G574" s="2474"/>
      <c r="H574" s="2492"/>
      <c r="I574" s="2471"/>
      <c r="J574" s="2471"/>
      <c r="K574" s="273"/>
      <c r="L574" s="99"/>
      <c r="M574" s="1471"/>
      <c r="N574" s="1840"/>
      <c r="O574" s="90"/>
      <c r="P574" s="99"/>
      <c r="Q574" s="99"/>
      <c r="R574" s="12"/>
      <c r="S574" s="12"/>
      <c r="T574" s="12"/>
      <c r="U574" s="12"/>
      <c r="V574" s="12"/>
      <c r="W574" s="1622"/>
      <c r="X574" s="1622"/>
      <c r="Y574" s="12"/>
      <c r="Z574" s="99"/>
      <c r="AA574" s="2479"/>
      <c r="AB574" s="2479"/>
      <c r="AC574" s="2485"/>
      <c r="AD574" s="2486"/>
      <c r="AE574" s="2488"/>
      <c r="AF574" s="2490"/>
      <c r="AG574" s="60">
        <f>IF(N574=N573,0,IF(N574=N572,0,IF(N574=N571,0,1)))</f>
        <v>0</v>
      </c>
      <c r="AH574" s="60" t="s">
        <v>232</v>
      </c>
      <c r="AI574" s="60" t="str">
        <f t="shared" si="111"/>
        <v>??</v>
      </c>
      <c r="AJ574" s="60">
        <f>IF(O574=O573,0,IF(O574=O572,0,IF(O574=O571,0,1)))</f>
        <v>0</v>
      </c>
      <c r="AK574" s="518">
        <f t="shared" si="118"/>
        <v>0</v>
      </c>
    </row>
    <row r="575" spans="1:37" ht="14.1" customHeight="1" thickTop="1" thickBot="1">
      <c r="A575" s="2457"/>
      <c r="B575" s="2459"/>
      <c r="C575" s="2462"/>
      <c r="D575" s="2465"/>
      <c r="E575" s="2468"/>
      <c r="F575" s="2471"/>
      <c r="G575" s="2474"/>
      <c r="H575" s="2492"/>
      <c r="I575" s="2471"/>
      <c r="J575" s="2471"/>
      <c r="K575" s="277"/>
      <c r="L575" s="99"/>
      <c r="M575" s="1471"/>
      <c r="N575" s="1840"/>
      <c r="O575" s="90"/>
      <c r="P575" s="99"/>
      <c r="Q575" s="99"/>
      <c r="R575" s="12"/>
      <c r="S575" s="12"/>
      <c r="T575" s="12"/>
      <c r="U575" s="12"/>
      <c r="V575" s="12"/>
      <c r="W575" s="1622"/>
      <c r="X575" s="1622"/>
      <c r="Y575" s="12"/>
      <c r="Z575" s="99"/>
      <c r="AA575" s="2479"/>
      <c r="AB575" s="2479"/>
      <c r="AC575" s="2485"/>
      <c r="AD575" s="2486"/>
      <c r="AE575" s="2488"/>
      <c r="AF575" s="2490"/>
      <c r="AG575" s="60">
        <f>IF(N575=N574,0,IF(N575=N573,0,IF(N575=N572,0,IF(N575=N571,0,1))))</f>
        <v>0</v>
      </c>
      <c r="AH575" s="60" t="s">
        <v>232</v>
      </c>
      <c r="AI575" s="60" t="str">
        <f t="shared" si="111"/>
        <v>??</v>
      </c>
      <c r="AJ575" s="60">
        <f>IF(O575=O574,0,IF(O575=O573,0,IF(O575=O572,0,IF(O575=O571,0,1))))</f>
        <v>0</v>
      </c>
      <c r="AK575" s="518">
        <f t="shared" si="118"/>
        <v>0</v>
      </c>
    </row>
    <row r="576" spans="1:37" ht="14.1" customHeight="1" thickTop="1" thickBot="1">
      <c r="A576" s="2457"/>
      <c r="B576" s="2459"/>
      <c r="C576" s="2462"/>
      <c r="D576" s="2465"/>
      <c r="E576" s="2468"/>
      <c r="F576" s="2471"/>
      <c r="G576" s="2474"/>
      <c r="H576" s="2492"/>
      <c r="I576" s="2471"/>
      <c r="J576" s="2471"/>
      <c r="K576" s="277"/>
      <c r="L576" s="99"/>
      <c r="M576" s="1471"/>
      <c r="N576" s="1840"/>
      <c r="O576" s="90"/>
      <c r="P576" s="99"/>
      <c r="Q576" s="99"/>
      <c r="R576" s="12"/>
      <c r="S576" s="12"/>
      <c r="T576" s="12"/>
      <c r="U576" s="12"/>
      <c r="V576" s="12"/>
      <c r="W576" s="1622"/>
      <c r="X576" s="1622"/>
      <c r="Y576" s="12"/>
      <c r="Z576" s="99"/>
      <c r="AA576" s="2479"/>
      <c r="AB576" s="2479"/>
      <c r="AC576" s="2485"/>
      <c r="AD576" s="2486"/>
      <c r="AE576" s="2488"/>
      <c r="AF576" s="2490"/>
      <c r="AG576" s="60">
        <f>IF(N576=N575,0,IF(N576=N574,0,IF(N576=N573,0,IF(N576=N572,0,IF(N576=N571,0,1)))))</f>
        <v>0</v>
      </c>
      <c r="AH576" s="60" t="s">
        <v>232</v>
      </c>
      <c r="AI576" s="60" t="str">
        <f t="shared" si="111"/>
        <v>??</v>
      </c>
      <c r="AJ576" s="60">
        <f>IF(O576=O575,0,IF(O576=O574,0,IF(O576=O573,0,IF(O576=O572,0,IF(O576=O571,0,1)))))</f>
        <v>0</v>
      </c>
      <c r="AK576" s="518">
        <f t="shared" si="118"/>
        <v>0</v>
      </c>
    </row>
    <row r="577" spans="1:37" ht="14.1" customHeight="1" thickTop="1" thickBot="1">
      <c r="A577" s="2457"/>
      <c r="B577" s="2459"/>
      <c r="C577" s="2462"/>
      <c r="D577" s="2465"/>
      <c r="E577" s="2468"/>
      <c r="F577" s="2471"/>
      <c r="G577" s="2474"/>
      <c r="H577" s="2492"/>
      <c r="I577" s="2471"/>
      <c r="J577" s="2471"/>
      <c r="K577" s="277"/>
      <c r="L577" s="99"/>
      <c r="M577" s="1471"/>
      <c r="N577" s="1840"/>
      <c r="O577" s="90"/>
      <c r="P577" s="99"/>
      <c r="Q577" s="99"/>
      <c r="R577" s="12"/>
      <c r="S577" s="12"/>
      <c r="T577" s="12"/>
      <c r="U577" s="12"/>
      <c r="V577" s="12"/>
      <c r="W577" s="1622"/>
      <c r="X577" s="1622"/>
      <c r="Y577" s="12"/>
      <c r="Z577" s="99"/>
      <c r="AA577" s="2479"/>
      <c r="AB577" s="2479"/>
      <c r="AC577" s="2494" t="str">
        <f t="shared" ref="AC577" si="128">IF(AC571&gt;9,"błąd","")</f>
        <v/>
      </c>
      <c r="AD577" s="2486"/>
      <c r="AE577" s="2488"/>
      <c r="AF577" s="2490"/>
      <c r="AG577" s="60">
        <f>IF(N577=N576,0,IF(N577=N575,0,IF(N577=N574,0,IF(N577=N573,0,IF(N577=N572,0,IF(N577=N571,0,1))))))</f>
        <v>0</v>
      </c>
      <c r="AH577" s="60" t="s">
        <v>232</v>
      </c>
      <c r="AI577" s="60" t="str">
        <f t="shared" si="111"/>
        <v>??</v>
      </c>
      <c r="AJ577" s="60">
        <f>IF(O577=O576,0,IF(O577=O575,0,IF(O577=O574,0,IF(O577=O573,0,IF(O577=O572,0,IF(O577=O571,0,1))))))</f>
        <v>0</v>
      </c>
      <c r="AK577" s="518">
        <f t="shared" si="118"/>
        <v>0</v>
      </c>
    </row>
    <row r="578" spans="1:37" ht="14.1" customHeight="1" thickTop="1" thickBot="1">
      <c r="A578" s="2457"/>
      <c r="B578" s="2459"/>
      <c r="C578" s="2462"/>
      <c r="D578" s="2465"/>
      <c r="E578" s="2468"/>
      <c r="F578" s="2471"/>
      <c r="G578" s="2474"/>
      <c r="H578" s="2492"/>
      <c r="I578" s="2471"/>
      <c r="J578" s="2471"/>
      <c r="K578" s="277"/>
      <c r="L578" s="99"/>
      <c r="M578" s="1471"/>
      <c r="N578" s="1840"/>
      <c r="O578" s="90"/>
      <c r="P578" s="99"/>
      <c r="Q578" s="99"/>
      <c r="R578" s="12"/>
      <c r="S578" s="12"/>
      <c r="T578" s="12"/>
      <c r="U578" s="12"/>
      <c r="V578" s="12"/>
      <c r="W578" s="1622"/>
      <c r="X578" s="1622"/>
      <c r="Y578" s="12"/>
      <c r="Z578" s="99"/>
      <c r="AA578" s="2479"/>
      <c r="AB578" s="2479"/>
      <c r="AC578" s="2494"/>
      <c r="AD578" s="2486"/>
      <c r="AE578" s="2488"/>
      <c r="AF578" s="2490"/>
      <c r="AG578" s="60">
        <f>IF(N578=N577,0,IF(N578=N576,0,IF(N578=N575,0,IF(N578=N574,0,IF(N578=N573,0,IF(N578=N572,0,IF(N578=N571,0,1)))))))</f>
        <v>0</v>
      </c>
      <c r="AH578" s="60" t="s">
        <v>232</v>
      </c>
      <c r="AI578" s="60" t="str">
        <f t="shared" si="111"/>
        <v>??</v>
      </c>
      <c r="AJ578" s="60">
        <f>IF(O578=O577,0,IF(O578=O576,0,IF(O578=O575,0,IF(O578=O574,0,IF(O578=O573,0,IF(O578=O572,0,IF(O578=O571,0,1)))))))</f>
        <v>0</v>
      </c>
      <c r="AK578" s="518">
        <f t="shared" si="118"/>
        <v>0</v>
      </c>
    </row>
    <row r="579" spans="1:37" ht="14.1" customHeight="1" thickTop="1" thickBot="1">
      <c r="A579" s="2457"/>
      <c r="B579" s="2459"/>
      <c r="C579" s="2462"/>
      <c r="D579" s="2465"/>
      <c r="E579" s="2468"/>
      <c r="F579" s="2471"/>
      <c r="G579" s="2474"/>
      <c r="H579" s="2492"/>
      <c r="I579" s="2471"/>
      <c r="J579" s="2471"/>
      <c r="K579" s="277"/>
      <c r="L579" s="99"/>
      <c r="M579" s="1471"/>
      <c r="N579" s="1840"/>
      <c r="O579" s="90"/>
      <c r="P579" s="99"/>
      <c r="Q579" s="99"/>
      <c r="R579" s="12"/>
      <c r="S579" s="12"/>
      <c r="T579" s="12"/>
      <c r="U579" s="12"/>
      <c r="V579" s="12"/>
      <c r="W579" s="1622"/>
      <c r="X579" s="1622"/>
      <c r="Y579" s="12"/>
      <c r="Z579" s="99"/>
      <c r="AA579" s="2479"/>
      <c r="AB579" s="2479"/>
      <c r="AC579" s="2494"/>
      <c r="AD579" s="2486"/>
      <c r="AE579" s="2488"/>
      <c r="AF579" s="2490"/>
      <c r="AG579" s="60">
        <f>IF(N579=N578,0,IF(N579=N577,0,IF(N579=N576,0,IF(N579=N575,0,IF(N579=N574,0,IF(N579=N573,0,IF(N579=N572,0,IF(N579=N571,0,1))))))))</f>
        <v>0</v>
      </c>
      <c r="AH579" s="60" t="s">
        <v>232</v>
      </c>
      <c r="AI579" s="60" t="str">
        <f t="shared" si="111"/>
        <v>??</v>
      </c>
      <c r="AJ579" s="60">
        <f>IF(O579=O578,0,IF(O579=O577,0,IF(O579=O576,0,IF(O579=O575,0,IF(O579=O574,0,IF(O579=O573,0,IF(O579=O572,0,IF(O579=O571,0,1))))))))</f>
        <v>0</v>
      </c>
      <c r="AK579" s="518">
        <f t="shared" si="118"/>
        <v>0</v>
      </c>
    </row>
    <row r="580" spans="1:37" ht="14.1" customHeight="1" thickTop="1" thickBot="1">
      <c r="A580" s="2457"/>
      <c r="B580" s="2460"/>
      <c r="C580" s="2463"/>
      <c r="D580" s="2466"/>
      <c r="E580" s="2469"/>
      <c r="F580" s="2472"/>
      <c r="G580" s="2475"/>
      <c r="H580" s="2493"/>
      <c r="I580" s="2472"/>
      <c r="J580" s="2472"/>
      <c r="K580" s="274"/>
      <c r="L580" s="97"/>
      <c r="M580" s="97"/>
      <c r="N580" s="1840"/>
      <c r="O580" s="94"/>
      <c r="P580" s="97"/>
      <c r="Q580" s="97"/>
      <c r="R580" s="13"/>
      <c r="S580" s="13"/>
      <c r="T580" s="13"/>
      <c r="U580" s="13"/>
      <c r="V580" s="13"/>
      <c r="W580" s="13"/>
      <c r="X580" s="13"/>
      <c r="Y580" s="13"/>
      <c r="Z580" s="97"/>
      <c r="AA580" s="2480"/>
      <c r="AB580" s="2480"/>
      <c r="AC580" s="2495"/>
      <c r="AD580" s="2486"/>
      <c r="AE580" s="2489"/>
      <c r="AF580" s="2490"/>
      <c r="AG580" s="60">
        <f>IF(N580=N579,0,IF(N580=N578,0,IF(N580=N577,0,IF(N580=N576,0,IF(N580=N575,0,IF(N580=N574,0,IF(N580=N573,0,IF(N580=N572,0,IF(N580=N571,0,1)))))))))</f>
        <v>0</v>
      </c>
      <c r="AH580" s="60" t="s">
        <v>232</v>
      </c>
      <c r="AI580" s="60" t="str">
        <f t="shared" si="111"/>
        <v>??</v>
      </c>
      <c r="AJ580" s="60">
        <f>IF(O580=O579,0,IF(O580=O578,0,IF(O580=O577,0,IF(O580=O576,0,IF(O580=O575,0,IF(O580=O574,0,IF(O580=O573,0,IF(O580=O572,0,IF(O580=O571,0,1)))))))))</f>
        <v>0</v>
      </c>
      <c r="AK580" s="518">
        <f t="shared" si="118"/>
        <v>0</v>
      </c>
    </row>
    <row r="581" spans="1:37" ht="14.1" customHeight="1" thickTop="1" thickBot="1">
      <c r="A581" s="2457"/>
      <c r="B581" s="2458"/>
      <c r="C581" s="2461"/>
      <c r="D581" s="2464"/>
      <c r="E581" s="2467"/>
      <c r="F581" s="2470"/>
      <c r="G581" s="2473"/>
      <c r="H581" s="2476" t="s">
        <v>852</v>
      </c>
      <c r="I581" s="2470"/>
      <c r="J581" s="2470"/>
      <c r="K581" s="275"/>
      <c r="L581" s="98"/>
      <c r="M581" s="98"/>
      <c r="N581" s="1841"/>
      <c r="O581" s="80"/>
      <c r="P581" s="98"/>
      <c r="Q581" s="98"/>
      <c r="R581" s="14"/>
      <c r="S581" s="14"/>
      <c r="T581" s="14"/>
      <c r="U581" s="14"/>
      <c r="V581" s="14"/>
      <c r="W581" s="14"/>
      <c r="X581" s="14"/>
      <c r="Y581" s="14"/>
      <c r="Z581" s="98"/>
      <c r="AA581" s="2478">
        <f>SUM(R581:Z590)</f>
        <v>0</v>
      </c>
      <c r="AB581" s="2478">
        <f>IF(AA581&gt;0,18,0)</f>
        <v>0</v>
      </c>
      <c r="AC581" s="2484">
        <f t="shared" ref="AC581" si="129">IF((AA581-AB581)&gt;=0,AA581-AB581,0)</f>
        <v>0</v>
      </c>
      <c r="AD581" s="2486">
        <f>IF(AA581&lt;AB581,AA581,AB581)/IF(AB581=0,1,AB581)</f>
        <v>0</v>
      </c>
      <c r="AE581" s="2487" t="str">
        <f>IF(AD581=1,"pe",IF(AD581&gt;0,"ne",""))</f>
        <v/>
      </c>
      <c r="AF581" s="2490"/>
      <c r="AG581" s="60">
        <v>1</v>
      </c>
      <c r="AH581" s="60" t="s">
        <v>232</v>
      </c>
      <c r="AI581" s="60" t="str">
        <f t="shared" si="111"/>
        <v>??</v>
      </c>
      <c r="AJ581" s="60">
        <v>1</v>
      </c>
      <c r="AK581" s="518">
        <f>C581</f>
        <v>0</v>
      </c>
    </row>
    <row r="582" spans="1:37" ht="14.1" customHeight="1" thickTop="1" thickBot="1">
      <c r="A582" s="2457"/>
      <c r="B582" s="2459"/>
      <c r="C582" s="2462"/>
      <c r="D582" s="2465"/>
      <c r="E582" s="2468"/>
      <c r="F582" s="2471"/>
      <c r="G582" s="2474"/>
      <c r="H582" s="2477"/>
      <c r="I582" s="2471"/>
      <c r="J582" s="2471"/>
      <c r="K582" s="273"/>
      <c r="L582" s="99"/>
      <c r="M582" s="1471"/>
      <c r="N582" s="1840"/>
      <c r="O582" s="90"/>
      <c r="P582" s="99"/>
      <c r="Q582" s="99"/>
      <c r="R582" s="12"/>
      <c r="S582" s="12"/>
      <c r="T582" s="12"/>
      <c r="U582" s="12"/>
      <c r="V582" s="12"/>
      <c r="W582" s="1622"/>
      <c r="X582" s="1622"/>
      <c r="Y582" s="12"/>
      <c r="Z582" s="99"/>
      <c r="AA582" s="2479"/>
      <c r="AB582" s="2479"/>
      <c r="AC582" s="2485"/>
      <c r="AD582" s="2486"/>
      <c r="AE582" s="2488"/>
      <c r="AF582" s="2490"/>
      <c r="AG582" s="60">
        <f>IF(N582=N581,0,1)</f>
        <v>0</v>
      </c>
      <c r="AH582" s="60" t="s">
        <v>232</v>
      </c>
      <c r="AI582" s="60" t="str">
        <f t="shared" si="111"/>
        <v>??</v>
      </c>
      <c r="AJ582" s="60">
        <f>IF(O582=O581,0,1)</f>
        <v>0</v>
      </c>
      <c r="AK582" s="518">
        <f t="shared" ref="AK582:AK610" si="130">AK581</f>
        <v>0</v>
      </c>
    </row>
    <row r="583" spans="1:37" ht="14.1" customHeight="1" thickTop="1" thickBot="1">
      <c r="A583" s="2457"/>
      <c r="B583" s="2459"/>
      <c r="C583" s="2462"/>
      <c r="D583" s="2465"/>
      <c r="E583" s="2468"/>
      <c r="F583" s="2471"/>
      <c r="G583" s="2474"/>
      <c r="H583" s="2491"/>
      <c r="I583" s="2471"/>
      <c r="J583" s="2471"/>
      <c r="K583" s="273"/>
      <c r="L583" s="99"/>
      <c r="M583" s="1471"/>
      <c r="N583" s="1840"/>
      <c r="O583" s="90"/>
      <c r="P583" s="99"/>
      <c r="Q583" s="99"/>
      <c r="R583" s="12"/>
      <c r="S583" s="12"/>
      <c r="T583" s="12"/>
      <c r="U583" s="12"/>
      <c r="V583" s="12"/>
      <c r="W583" s="1622"/>
      <c r="X583" s="1622"/>
      <c r="Y583" s="12"/>
      <c r="Z583" s="99"/>
      <c r="AA583" s="2479"/>
      <c r="AB583" s="2479"/>
      <c r="AC583" s="2485"/>
      <c r="AD583" s="2486"/>
      <c r="AE583" s="2488"/>
      <c r="AF583" s="2490"/>
      <c r="AG583" s="60">
        <f>IF(N583=N582,0,IF(N583=N581,0,1))</f>
        <v>0</v>
      </c>
      <c r="AH583" s="60" t="s">
        <v>232</v>
      </c>
      <c r="AI583" s="60" t="str">
        <f t="shared" si="111"/>
        <v>??</v>
      </c>
      <c r="AJ583" s="60">
        <f>IF(O583=O582,0,IF(O583=O581,0,1))</f>
        <v>0</v>
      </c>
      <c r="AK583" s="518">
        <f t="shared" si="130"/>
        <v>0</v>
      </c>
    </row>
    <row r="584" spans="1:37" ht="14.1" customHeight="1" thickTop="1" thickBot="1">
      <c r="A584" s="2457"/>
      <c r="B584" s="2459"/>
      <c r="C584" s="2462"/>
      <c r="D584" s="2465"/>
      <c r="E584" s="2468"/>
      <c r="F584" s="2471"/>
      <c r="G584" s="2474"/>
      <c r="H584" s="2492"/>
      <c r="I584" s="2471"/>
      <c r="J584" s="2471"/>
      <c r="K584" s="273"/>
      <c r="L584" s="99"/>
      <c r="M584" s="1471"/>
      <c r="N584" s="1840"/>
      <c r="O584" s="90"/>
      <c r="P584" s="99"/>
      <c r="Q584" s="99"/>
      <c r="R584" s="12"/>
      <c r="S584" s="12"/>
      <c r="T584" s="12"/>
      <c r="U584" s="12"/>
      <c r="V584" s="12"/>
      <c r="W584" s="1622"/>
      <c r="X584" s="1622"/>
      <c r="Y584" s="12"/>
      <c r="Z584" s="99"/>
      <c r="AA584" s="2479"/>
      <c r="AB584" s="2479"/>
      <c r="AC584" s="2485"/>
      <c r="AD584" s="2486"/>
      <c r="AE584" s="2488"/>
      <c r="AF584" s="2490"/>
      <c r="AG584" s="60">
        <f>IF(N584=N583,0,IF(N584=N582,0,IF(N584=N581,0,1)))</f>
        <v>0</v>
      </c>
      <c r="AH584" s="60" t="s">
        <v>232</v>
      </c>
      <c r="AI584" s="60" t="str">
        <f t="shared" si="111"/>
        <v>??</v>
      </c>
      <c r="AJ584" s="60">
        <f>IF(O584=O583,0,IF(O584=O582,0,IF(O584=O581,0,1)))</f>
        <v>0</v>
      </c>
      <c r="AK584" s="518">
        <f t="shared" si="130"/>
        <v>0</v>
      </c>
    </row>
    <row r="585" spans="1:37" ht="14.1" customHeight="1" thickTop="1" thickBot="1">
      <c r="A585" s="2457"/>
      <c r="B585" s="2459"/>
      <c r="C585" s="2462"/>
      <c r="D585" s="2465"/>
      <c r="E585" s="2468"/>
      <c r="F585" s="2471"/>
      <c r="G585" s="2474"/>
      <c r="H585" s="2492"/>
      <c r="I585" s="2471"/>
      <c r="J585" s="2471"/>
      <c r="K585" s="277"/>
      <c r="L585" s="99"/>
      <c r="M585" s="1471"/>
      <c r="N585" s="1840"/>
      <c r="O585" s="90"/>
      <c r="P585" s="99"/>
      <c r="Q585" s="99"/>
      <c r="R585" s="12"/>
      <c r="S585" s="12"/>
      <c r="T585" s="12"/>
      <c r="U585" s="12"/>
      <c r="V585" s="12"/>
      <c r="W585" s="1622"/>
      <c r="X585" s="1622"/>
      <c r="Y585" s="12"/>
      <c r="Z585" s="99"/>
      <c r="AA585" s="2479"/>
      <c r="AB585" s="2479"/>
      <c r="AC585" s="2485"/>
      <c r="AD585" s="2486"/>
      <c r="AE585" s="2488"/>
      <c r="AF585" s="2490"/>
      <c r="AG585" s="60">
        <f>IF(N585=N584,0,IF(N585=N583,0,IF(N585=N582,0,IF(N585=N581,0,1))))</f>
        <v>0</v>
      </c>
      <c r="AH585" s="60" t="s">
        <v>232</v>
      </c>
      <c r="AI585" s="60" t="str">
        <f t="shared" si="111"/>
        <v>??</v>
      </c>
      <c r="AJ585" s="60">
        <f>IF(O585=O584,0,IF(O585=O583,0,IF(O585=O582,0,IF(O585=O581,0,1))))</f>
        <v>0</v>
      </c>
      <c r="AK585" s="518">
        <f t="shared" si="130"/>
        <v>0</v>
      </c>
    </row>
    <row r="586" spans="1:37" ht="14.1" customHeight="1" thickTop="1" thickBot="1">
      <c r="A586" s="2457"/>
      <c r="B586" s="2459"/>
      <c r="C586" s="2462"/>
      <c r="D586" s="2465"/>
      <c r="E586" s="2468"/>
      <c r="F586" s="2471"/>
      <c r="G586" s="2474"/>
      <c r="H586" s="2492"/>
      <c r="I586" s="2471"/>
      <c r="J586" s="2471"/>
      <c r="K586" s="277"/>
      <c r="L586" s="99"/>
      <c r="M586" s="1471"/>
      <c r="N586" s="1840"/>
      <c r="O586" s="90"/>
      <c r="P586" s="99"/>
      <c r="Q586" s="99"/>
      <c r="R586" s="12"/>
      <c r="S586" s="12"/>
      <c r="T586" s="12"/>
      <c r="U586" s="12"/>
      <c r="V586" s="12"/>
      <c r="W586" s="1622"/>
      <c r="X586" s="1622"/>
      <c r="Y586" s="12"/>
      <c r="Z586" s="99"/>
      <c r="AA586" s="2479"/>
      <c r="AB586" s="2479"/>
      <c r="AC586" s="2485"/>
      <c r="AD586" s="2486"/>
      <c r="AE586" s="2488"/>
      <c r="AF586" s="2490"/>
      <c r="AG586" s="60">
        <f>IF(N586=N585,0,IF(N586=N584,0,IF(N586=N583,0,IF(N586=N582,0,IF(N586=N581,0,1)))))</f>
        <v>0</v>
      </c>
      <c r="AH586" s="60" t="s">
        <v>232</v>
      </c>
      <c r="AI586" s="60" t="str">
        <f t="shared" si="111"/>
        <v>??</v>
      </c>
      <c r="AJ586" s="60">
        <f>IF(O586=O585,0,IF(O586=O584,0,IF(O586=O583,0,IF(O586=O582,0,IF(O586=O581,0,1)))))</f>
        <v>0</v>
      </c>
      <c r="AK586" s="518">
        <f t="shared" si="130"/>
        <v>0</v>
      </c>
    </row>
    <row r="587" spans="1:37" ht="14.1" customHeight="1" thickTop="1" thickBot="1">
      <c r="A587" s="2457"/>
      <c r="B587" s="2459"/>
      <c r="C587" s="2462"/>
      <c r="D587" s="2465"/>
      <c r="E587" s="2468"/>
      <c r="F587" s="2471"/>
      <c r="G587" s="2474"/>
      <c r="H587" s="2492"/>
      <c r="I587" s="2471"/>
      <c r="J587" s="2471"/>
      <c r="K587" s="277"/>
      <c r="L587" s="99"/>
      <c r="M587" s="1471"/>
      <c r="N587" s="1840"/>
      <c r="O587" s="90"/>
      <c r="P587" s="99"/>
      <c r="Q587" s="99"/>
      <c r="R587" s="12"/>
      <c r="S587" s="12"/>
      <c r="T587" s="12"/>
      <c r="U587" s="12"/>
      <c r="V587" s="12"/>
      <c r="W587" s="1622"/>
      <c r="X587" s="1622"/>
      <c r="Y587" s="12"/>
      <c r="Z587" s="99"/>
      <c r="AA587" s="2479"/>
      <c r="AB587" s="2479"/>
      <c r="AC587" s="2494" t="str">
        <f t="shared" ref="AC587" si="131">IF(AC581&gt;9,"błąd","")</f>
        <v/>
      </c>
      <c r="AD587" s="2486"/>
      <c r="AE587" s="2488"/>
      <c r="AF587" s="2490"/>
      <c r="AG587" s="60">
        <f>IF(N587=N586,0,IF(N587=N585,0,IF(N587=N584,0,IF(N587=N583,0,IF(N587=N582,0,IF(N587=N581,0,1))))))</f>
        <v>0</v>
      </c>
      <c r="AH587" s="60" t="s">
        <v>232</v>
      </c>
      <c r="AI587" s="60" t="str">
        <f t="shared" si="111"/>
        <v>??</v>
      </c>
      <c r="AJ587" s="60">
        <f>IF(O587=O586,0,IF(O587=O585,0,IF(O587=O584,0,IF(O587=O583,0,IF(O587=O582,0,IF(O587=O581,0,1))))))</f>
        <v>0</v>
      </c>
      <c r="AK587" s="518">
        <f t="shared" si="130"/>
        <v>0</v>
      </c>
    </row>
    <row r="588" spans="1:37" ht="14.1" customHeight="1" thickTop="1" thickBot="1">
      <c r="A588" s="2457"/>
      <c r="B588" s="2459"/>
      <c r="C588" s="2462"/>
      <c r="D588" s="2465"/>
      <c r="E588" s="2468"/>
      <c r="F588" s="2471"/>
      <c r="G588" s="2474"/>
      <c r="H588" s="2492"/>
      <c r="I588" s="2471"/>
      <c r="J588" s="2471"/>
      <c r="K588" s="277"/>
      <c r="L588" s="99"/>
      <c r="M588" s="1471"/>
      <c r="N588" s="1840"/>
      <c r="O588" s="90"/>
      <c r="P588" s="99"/>
      <c r="Q588" s="99"/>
      <c r="R588" s="12"/>
      <c r="S588" s="12"/>
      <c r="T588" s="12"/>
      <c r="U588" s="12"/>
      <c r="V588" s="12"/>
      <c r="W588" s="1622"/>
      <c r="X588" s="1622"/>
      <c r="Y588" s="12"/>
      <c r="Z588" s="99"/>
      <c r="AA588" s="2479"/>
      <c r="AB588" s="2479"/>
      <c r="AC588" s="2494"/>
      <c r="AD588" s="2486"/>
      <c r="AE588" s="2488"/>
      <c r="AF588" s="2490"/>
      <c r="AG588" s="60">
        <f>IF(N588=N587,0,IF(N588=N586,0,IF(N588=N585,0,IF(N588=N584,0,IF(N588=N583,0,IF(N588=N582,0,IF(N588=N581,0,1)))))))</f>
        <v>0</v>
      </c>
      <c r="AH588" s="60" t="s">
        <v>232</v>
      </c>
      <c r="AI588" s="60" t="str">
        <f t="shared" si="111"/>
        <v>??</v>
      </c>
      <c r="AJ588" s="60">
        <f>IF(O588=O587,0,IF(O588=O586,0,IF(O588=O585,0,IF(O588=O584,0,IF(O588=O583,0,IF(O588=O582,0,IF(O588=O581,0,1)))))))</f>
        <v>0</v>
      </c>
      <c r="AK588" s="518">
        <f t="shared" si="130"/>
        <v>0</v>
      </c>
    </row>
    <row r="589" spans="1:37" ht="14.1" customHeight="1" thickTop="1" thickBot="1">
      <c r="A589" s="2457"/>
      <c r="B589" s="2459"/>
      <c r="C589" s="2462"/>
      <c r="D589" s="2465"/>
      <c r="E589" s="2468"/>
      <c r="F589" s="2471"/>
      <c r="G589" s="2474"/>
      <c r="H589" s="2492"/>
      <c r="I589" s="2471"/>
      <c r="J589" s="2471"/>
      <c r="K589" s="277"/>
      <c r="L589" s="99"/>
      <c r="M589" s="1471"/>
      <c r="N589" s="1840"/>
      <c r="O589" s="90"/>
      <c r="P589" s="99"/>
      <c r="Q589" s="99"/>
      <c r="R589" s="12"/>
      <c r="S589" s="12"/>
      <c r="T589" s="12"/>
      <c r="U589" s="12"/>
      <c r="V589" s="12"/>
      <c r="W589" s="1622"/>
      <c r="X589" s="1622"/>
      <c r="Y589" s="12"/>
      <c r="Z589" s="99"/>
      <c r="AA589" s="2479"/>
      <c r="AB589" s="2479"/>
      <c r="AC589" s="2494"/>
      <c r="AD589" s="2486"/>
      <c r="AE589" s="2488"/>
      <c r="AF589" s="2490"/>
      <c r="AG589" s="60">
        <f>IF(N589=N588,0,IF(N589=N587,0,IF(N589=N586,0,IF(N589=N585,0,IF(N589=N584,0,IF(N589=N583,0,IF(N589=N582,0,IF(N589=N581,0,1))))))))</f>
        <v>0</v>
      </c>
      <c r="AH589" s="60" t="s">
        <v>232</v>
      </c>
      <c r="AI589" s="60" t="str">
        <f t="shared" si="111"/>
        <v>??</v>
      </c>
      <c r="AJ589" s="60">
        <f>IF(O589=O588,0,IF(O589=O587,0,IF(O589=O586,0,IF(O589=O585,0,IF(O589=O584,0,IF(O589=O583,0,IF(O589=O582,0,IF(O589=O581,0,1))))))))</f>
        <v>0</v>
      </c>
      <c r="AK589" s="518">
        <f t="shared" si="130"/>
        <v>0</v>
      </c>
    </row>
    <row r="590" spans="1:37" ht="14.1" customHeight="1" thickTop="1" thickBot="1">
      <c r="A590" s="2457"/>
      <c r="B590" s="2460"/>
      <c r="C590" s="2463"/>
      <c r="D590" s="2466"/>
      <c r="E590" s="2469"/>
      <c r="F590" s="2472"/>
      <c r="G590" s="2475"/>
      <c r="H590" s="2493"/>
      <c r="I590" s="2472"/>
      <c r="J590" s="2472"/>
      <c r="K590" s="274"/>
      <c r="L590" s="97"/>
      <c r="M590" s="97"/>
      <c r="N590" s="1840"/>
      <c r="O590" s="94"/>
      <c r="P590" s="97"/>
      <c r="Q590" s="97"/>
      <c r="R590" s="13"/>
      <c r="S590" s="13"/>
      <c r="T590" s="13"/>
      <c r="U590" s="13"/>
      <c r="V590" s="13"/>
      <c r="W590" s="13"/>
      <c r="X590" s="13"/>
      <c r="Y590" s="13"/>
      <c r="Z590" s="97"/>
      <c r="AA590" s="2480"/>
      <c r="AB590" s="2480"/>
      <c r="AC590" s="2495"/>
      <c r="AD590" s="2486"/>
      <c r="AE590" s="2489"/>
      <c r="AF590" s="2490"/>
      <c r="AG590" s="60">
        <f>IF(N590=N589,0,IF(N590=N588,0,IF(N590=N587,0,IF(N590=N586,0,IF(N590=N585,0,IF(N590=N584,0,IF(N590=N583,0,IF(N590=N582,0,IF(N590=N581,0,1)))))))))</f>
        <v>0</v>
      </c>
      <c r="AH590" s="60" t="s">
        <v>232</v>
      </c>
      <c r="AI590" s="60" t="str">
        <f t="shared" si="111"/>
        <v>??</v>
      </c>
      <c r="AJ590" s="60">
        <f>IF(O590=O589,0,IF(O590=O588,0,IF(O590=O587,0,IF(O590=O586,0,IF(O590=O585,0,IF(O590=O584,0,IF(O590=O583,0,IF(O590=O582,0,IF(O590=O581,0,1)))))))))</f>
        <v>0</v>
      </c>
      <c r="AK590" s="518">
        <f t="shared" si="130"/>
        <v>0</v>
      </c>
    </row>
    <row r="591" spans="1:37" ht="14.1" customHeight="1" thickTop="1" thickBot="1">
      <c r="A591" s="2457"/>
      <c r="B591" s="2458"/>
      <c r="C591" s="2461"/>
      <c r="D591" s="2464"/>
      <c r="E591" s="2467"/>
      <c r="F591" s="2470"/>
      <c r="G591" s="2473"/>
      <c r="H591" s="2476" t="s">
        <v>852</v>
      </c>
      <c r="I591" s="2470"/>
      <c r="J591" s="2470"/>
      <c r="K591" s="275"/>
      <c r="L591" s="98"/>
      <c r="M591" s="98"/>
      <c r="N591" s="1841"/>
      <c r="O591" s="80"/>
      <c r="P591" s="98"/>
      <c r="Q591" s="98"/>
      <c r="R591" s="14"/>
      <c r="S591" s="14"/>
      <c r="T591" s="14"/>
      <c r="U591" s="14"/>
      <c r="V591" s="14"/>
      <c r="W591" s="14"/>
      <c r="X591" s="14"/>
      <c r="Y591" s="14"/>
      <c r="Z591" s="98"/>
      <c r="AA591" s="2478">
        <f>SUM(R591:Z600)</f>
        <v>0</v>
      </c>
      <c r="AB591" s="2478">
        <f>IF(AA591&gt;0,18,0)</f>
        <v>0</v>
      </c>
      <c r="AC591" s="2484">
        <f t="shared" ref="AC591" si="132">IF((AA591-AB591)&gt;=0,AA591-AB591,0)</f>
        <v>0</v>
      </c>
      <c r="AD591" s="2486">
        <f>IF(AA591&lt;AB591,AA591,AB591)/IF(AB591=0,1,AB591)</f>
        <v>0</v>
      </c>
      <c r="AE591" s="2487" t="str">
        <f>IF(AD591=1,"pe",IF(AD591&gt;0,"ne",""))</f>
        <v/>
      </c>
      <c r="AF591" s="2490"/>
      <c r="AG591" s="60">
        <v>1</v>
      </c>
      <c r="AH591" s="60" t="s">
        <v>232</v>
      </c>
      <c r="AI591" s="60" t="str">
        <f t="shared" si="111"/>
        <v>??</v>
      </c>
      <c r="AJ591" s="60">
        <v>1</v>
      </c>
      <c r="AK591" s="518">
        <f>C591</f>
        <v>0</v>
      </c>
    </row>
    <row r="592" spans="1:37" ht="14.1" customHeight="1" thickTop="1" thickBot="1">
      <c r="A592" s="2457"/>
      <c r="B592" s="2459"/>
      <c r="C592" s="2462"/>
      <c r="D592" s="2465"/>
      <c r="E592" s="2468"/>
      <c r="F592" s="2471"/>
      <c r="G592" s="2474"/>
      <c r="H592" s="2477"/>
      <c r="I592" s="2471"/>
      <c r="J592" s="2471"/>
      <c r="K592" s="273"/>
      <c r="L592" s="99"/>
      <c r="M592" s="1471"/>
      <c r="N592" s="1840"/>
      <c r="O592" s="90"/>
      <c r="P592" s="99"/>
      <c r="Q592" s="99"/>
      <c r="R592" s="12"/>
      <c r="S592" s="12"/>
      <c r="T592" s="12"/>
      <c r="U592" s="12"/>
      <c r="V592" s="12"/>
      <c r="W592" s="1622"/>
      <c r="X592" s="1622"/>
      <c r="Y592" s="12"/>
      <c r="Z592" s="99"/>
      <c r="AA592" s="2479"/>
      <c r="AB592" s="2479"/>
      <c r="AC592" s="2485"/>
      <c r="AD592" s="2486"/>
      <c r="AE592" s="2488"/>
      <c r="AF592" s="2490"/>
      <c r="AG592" s="60">
        <f>IF(N592=N591,0,1)</f>
        <v>0</v>
      </c>
      <c r="AH592" s="60" t="s">
        <v>232</v>
      </c>
      <c r="AI592" s="60" t="str">
        <f t="shared" si="111"/>
        <v>??</v>
      </c>
      <c r="AJ592" s="60">
        <f>IF(O592=O591,0,1)</f>
        <v>0</v>
      </c>
      <c r="AK592" s="518">
        <f t="shared" si="130"/>
        <v>0</v>
      </c>
    </row>
    <row r="593" spans="1:37" ht="14.1" customHeight="1" thickTop="1" thickBot="1">
      <c r="A593" s="2457"/>
      <c r="B593" s="2459"/>
      <c r="C593" s="2462"/>
      <c r="D593" s="2465"/>
      <c r="E593" s="2468"/>
      <c r="F593" s="2471"/>
      <c r="G593" s="2474"/>
      <c r="H593" s="2491"/>
      <c r="I593" s="2471"/>
      <c r="J593" s="2471"/>
      <c r="K593" s="273"/>
      <c r="L593" s="99"/>
      <c r="M593" s="1471"/>
      <c r="N593" s="1840"/>
      <c r="O593" s="90"/>
      <c r="P593" s="99"/>
      <c r="Q593" s="99"/>
      <c r="R593" s="12"/>
      <c r="S593" s="12"/>
      <c r="T593" s="12"/>
      <c r="U593" s="12"/>
      <c r="V593" s="12"/>
      <c r="W593" s="1622"/>
      <c r="X593" s="1622"/>
      <c r="Y593" s="12"/>
      <c r="Z593" s="99"/>
      <c r="AA593" s="2479"/>
      <c r="AB593" s="2479"/>
      <c r="AC593" s="2485"/>
      <c r="AD593" s="2486"/>
      <c r="AE593" s="2488"/>
      <c r="AF593" s="2490"/>
      <c r="AG593" s="60">
        <f>IF(N593=N592,0,IF(N593=N591,0,1))</f>
        <v>0</v>
      </c>
      <c r="AH593" s="60" t="s">
        <v>232</v>
      </c>
      <c r="AI593" s="60" t="str">
        <f t="shared" si="111"/>
        <v>??</v>
      </c>
      <c r="AJ593" s="60">
        <f>IF(O593=O592,0,IF(O593=O591,0,1))</f>
        <v>0</v>
      </c>
      <c r="AK593" s="518">
        <f t="shared" si="130"/>
        <v>0</v>
      </c>
    </row>
    <row r="594" spans="1:37" ht="14.1" customHeight="1" thickTop="1" thickBot="1">
      <c r="A594" s="2457"/>
      <c r="B594" s="2459"/>
      <c r="C594" s="2462"/>
      <c r="D594" s="2465"/>
      <c r="E594" s="2468"/>
      <c r="F594" s="2471"/>
      <c r="G594" s="2474"/>
      <c r="H594" s="2492"/>
      <c r="I594" s="2471"/>
      <c r="J594" s="2471"/>
      <c r="K594" s="273"/>
      <c r="L594" s="99"/>
      <c r="M594" s="1471"/>
      <c r="N594" s="1840"/>
      <c r="O594" s="90"/>
      <c r="P594" s="99"/>
      <c r="Q594" s="99"/>
      <c r="R594" s="12"/>
      <c r="S594" s="12"/>
      <c r="T594" s="12"/>
      <c r="U594" s="12"/>
      <c r="V594" s="12"/>
      <c r="W594" s="1622"/>
      <c r="X594" s="1622"/>
      <c r="Y594" s="12"/>
      <c r="Z594" s="99"/>
      <c r="AA594" s="2479"/>
      <c r="AB594" s="2479"/>
      <c r="AC594" s="2485"/>
      <c r="AD594" s="2486"/>
      <c r="AE594" s="2488"/>
      <c r="AF594" s="2490"/>
      <c r="AG594" s="60">
        <f>IF(N594=N593,0,IF(N594=N592,0,IF(N594=N591,0,1)))</f>
        <v>0</v>
      </c>
      <c r="AH594" s="60" t="s">
        <v>232</v>
      </c>
      <c r="AI594" s="60" t="str">
        <f t="shared" si="111"/>
        <v>??</v>
      </c>
      <c r="AJ594" s="60">
        <f>IF(O594=O593,0,IF(O594=O592,0,IF(O594=O591,0,1)))</f>
        <v>0</v>
      </c>
      <c r="AK594" s="518">
        <f t="shared" si="130"/>
        <v>0</v>
      </c>
    </row>
    <row r="595" spans="1:37" ht="14.1" customHeight="1" thickTop="1" thickBot="1">
      <c r="A595" s="2457"/>
      <c r="B595" s="2459"/>
      <c r="C595" s="2462"/>
      <c r="D595" s="2465"/>
      <c r="E595" s="2468"/>
      <c r="F595" s="2471"/>
      <c r="G595" s="2474"/>
      <c r="H595" s="2492"/>
      <c r="I595" s="2471"/>
      <c r="J595" s="2471"/>
      <c r="K595" s="277"/>
      <c r="L595" s="99"/>
      <c r="M595" s="1471"/>
      <c r="N595" s="1840"/>
      <c r="O595" s="90"/>
      <c r="P595" s="99"/>
      <c r="Q595" s="99"/>
      <c r="R595" s="12"/>
      <c r="S595" s="12"/>
      <c r="T595" s="12"/>
      <c r="U595" s="12"/>
      <c r="V595" s="12"/>
      <c r="W595" s="1622"/>
      <c r="X595" s="1622"/>
      <c r="Y595" s="12"/>
      <c r="Z595" s="99"/>
      <c r="AA595" s="2479"/>
      <c r="AB595" s="2479"/>
      <c r="AC595" s="2485"/>
      <c r="AD595" s="2486"/>
      <c r="AE595" s="2488"/>
      <c r="AF595" s="2490"/>
      <c r="AG595" s="60">
        <f>IF(N595=N594,0,IF(N595=N593,0,IF(N595=N592,0,IF(N595=N591,0,1))))</f>
        <v>0</v>
      </c>
      <c r="AH595" s="60" t="s">
        <v>232</v>
      </c>
      <c r="AI595" s="60" t="str">
        <f t="shared" ref="AI595:AI684" si="133">$C$2</f>
        <v>??</v>
      </c>
      <c r="AJ595" s="60">
        <f>IF(O595=O594,0,IF(O595=O593,0,IF(O595=O592,0,IF(O595=O591,0,1))))</f>
        <v>0</v>
      </c>
      <c r="AK595" s="518">
        <f t="shared" si="130"/>
        <v>0</v>
      </c>
    </row>
    <row r="596" spans="1:37" ht="14.1" customHeight="1" thickTop="1" thickBot="1">
      <c r="A596" s="2457"/>
      <c r="B596" s="2459"/>
      <c r="C596" s="2462"/>
      <c r="D596" s="2465"/>
      <c r="E596" s="2468"/>
      <c r="F596" s="2471"/>
      <c r="G596" s="2474"/>
      <c r="H596" s="2492"/>
      <c r="I596" s="2471"/>
      <c r="J596" s="2471"/>
      <c r="K596" s="277"/>
      <c r="L596" s="99"/>
      <c r="M596" s="1471"/>
      <c r="N596" s="1840"/>
      <c r="O596" s="90"/>
      <c r="P596" s="99"/>
      <c r="Q596" s="99"/>
      <c r="R596" s="12"/>
      <c r="S596" s="12"/>
      <c r="T596" s="12"/>
      <c r="U596" s="12"/>
      <c r="V596" s="12"/>
      <c r="W596" s="1622"/>
      <c r="X596" s="1622"/>
      <c r="Y596" s="12"/>
      <c r="Z596" s="99"/>
      <c r="AA596" s="2479"/>
      <c r="AB596" s="2479"/>
      <c r="AC596" s="2485"/>
      <c r="AD596" s="2486"/>
      <c r="AE596" s="2488"/>
      <c r="AF596" s="2490"/>
      <c r="AG596" s="60">
        <f>IF(N596=N595,0,IF(N596=N594,0,IF(N596=N593,0,IF(N596=N592,0,IF(N596=N591,0,1)))))</f>
        <v>0</v>
      </c>
      <c r="AH596" s="60" t="s">
        <v>232</v>
      </c>
      <c r="AI596" s="60" t="str">
        <f t="shared" si="133"/>
        <v>??</v>
      </c>
      <c r="AJ596" s="60">
        <f>IF(O596=O595,0,IF(O596=O594,0,IF(O596=O593,0,IF(O596=O592,0,IF(O596=O591,0,1)))))</f>
        <v>0</v>
      </c>
      <c r="AK596" s="518">
        <f t="shared" si="130"/>
        <v>0</v>
      </c>
    </row>
    <row r="597" spans="1:37" ht="14.1" customHeight="1" thickTop="1" thickBot="1">
      <c r="A597" s="2457"/>
      <c r="B597" s="2459"/>
      <c r="C597" s="2462"/>
      <c r="D597" s="2465"/>
      <c r="E597" s="2468"/>
      <c r="F597" s="2471"/>
      <c r="G597" s="2474"/>
      <c r="H597" s="2492"/>
      <c r="I597" s="2471"/>
      <c r="J597" s="2471"/>
      <c r="K597" s="277"/>
      <c r="L597" s="99"/>
      <c r="M597" s="1471"/>
      <c r="N597" s="1840"/>
      <c r="O597" s="90"/>
      <c r="P597" s="99"/>
      <c r="Q597" s="99"/>
      <c r="R597" s="12"/>
      <c r="S597" s="12"/>
      <c r="T597" s="12"/>
      <c r="U597" s="12"/>
      <c r="V597" s="12"/>
      <c r="W597" s="1622"/>
      <c r="X597" s="1622"/>
      <c r="Y597" s="12"/>
      <c r="Z597" s="99"/>
      <c r="AA597" s="2479"/>
      <c r="AB597" s="2479"/>
      <c r="AC597" s="2494" t="str">
        <f t="shared" ref="AC597" si="134">IF(AC591&gt;9,"błąd","")</f>
        <v/>
      </c>
      <c r="AD597" s="2486"/>
      <c r="AE597" s="2488"/>
      <c r="AF597" s="2490"/>
      <c r="AG597" s="60">
        <f>IF(N597=N596,0,IF(N597=N595,0,IF(N597=N594,0,IF(N597=N593,0,IF(N597=N592,0,IF(N597=N591,0,1))))))</f>
        <v>0</v>
      </c>
      <c r="AH597" s="60" t="s">
        <v>232</v>
      </c>
      <c r="AI597" s="60" t="str">
        <f t="shared" si="133"/>
        <v>??</v>
      </c>
      <c r="AJ597" s="60">
        <f>IF(O597=O596,0,IF(O597=O595,0,IF(O597=O594,0,IF(O597=O593,0,IF(O597=O592,0,IF(O597=O591,0,1))))))</f>
        <v>0</v>
      </c>
      <c r="AK597" s="518">
        <f t="shared" si="130"/>
        <v>0</v>
      </c>
    </row>
    <row r="598" spans="1:37" ht="14.1" customHeight="1" thickTop="1" thickBot="1">
      <c r="A598" s="2457"/>
      <c r="B598" s="2459"/>
      <c r="C598" s="2462"/>
      <c r="D598" s="2465"/>
      <c r="E598" s="2468"/>
      <c r="F598" s="2471"/>
      <c r="G598" s="2474"/>
      <c r="H598" s="2492"/>
      <c r="I598" s="2471"/>
      <c r="J598" s="2471"/>
      <c r="K598" s="277"/>
      <c r="L598" s="99"/>
      <c r="M598" s="1471"/>
      <c r="N598" s="1840"/>
      <c r="O598" s="90"/>
      <c r="P598" s="99"/>
      <c r="Q598" s="99"/>
      <c r="R598" s="12"/>
      <c r="S598" s="12"/>
      <c r="T598" s="12"/>
      <c r="U598" s="12"/>
      <c r="V598" s="12"/>
      <c r="W598" s="1622"/>
      <c r="X598" s="1622"/>
      <c r="Y598" s="12"/>
      <c r="Z598" s="99"/>
      <c r="AA598" s="2479"/>
      <c r="AB598" s="2479"/>
      <c r="AC598" s="2494"/>
      <c r="AD598" s="2486"/>
      <c r="AE598" s="2488"/>
      <c r="AF598" s="2490"/>
      <c r="AG598" s="60">
        <f>IF(N598=N597,0,IF(N598=N596,0,IF(N598=N595,0,IF(N598=N594,0,IF(N598=N593,0,IF(N598=N592,0,IF(N598=N591,0,1)))))))</f>
        <v>0</v>
      </c>
      <c r="AH598" s="60" t="s">
        <v>232</v>
      </c>
      <c r="AI598" s="60" t="str">
        <f t="shared" si="133"/>
        <v>??</v>
      </c>
      <c r="AJ598" s="60">
        <f>IF(O598=O597,0,IF(O598=O596,0,IF(O598=O595,0,IF(O598=O594,0,IF(O598=O593,0,IF(O598=O592,0,IF(O598=O591,0,1)))))))</f>
        <v>0</v>
      </c>
      <c r="AK598" s="518">
        <f t="shared" si="130"/>
        <v>0</v>
      </c>
    </row>
    <row r="599" spans="1:37" ht="14.1" customHeight="1" thickTop="1" thickBot="1">
      <c r="A599" s="2457"/>
      <c r="B599" s="2459"/>
      <c r="C599" s="2462"/>
      <c r="D599" s="2465"/>
      <c r="E599" s="2468"/>
      <c r="F599" s="2471"/>
      <c r="G599" s="2474"/>
      <c r="H599" s="2492"/>
      <c r="I599" s="2471"/>
      <c r="J599" s="2471"/>
      <c r="K599" s="277"/>
      <c r="L599" s="99"/>
      <c r="M599" s="1471"/>
      <c r="N599" s="1840"/>
      <c r="O599" s="90"/>
      <c r="P599" s="99"/>
      <c r="Q599" s="99"/>
      <c r="R599" s="12"/>
      <c r="S599" s="12"/>
      <c r="T599" s="12"/>
      <c r="U599" s="12"/>
      <c r="V599" s="12"/>
      <c r="W599" s="1622"/>
      <c r="X599" s="1622"/>
      <c r="Y599" s="12"/>
      <c r="Z599" s="99"/>
      <c r="AA599" s="2479"/>
      <c r="AB599" s="2479"/>
      <c r="AC599" s="2494"/>
      <c r="AD599" s="2486"/>
      <c r="AE599" s="2488"/>
      <c r="AF599" s="2490"/>
      <c r="AG599" s="60">
        <f>IF(N599=N598,0,IF(N599=N597,0,IF(N599=N596,0,IF(N599=N595,0,IF(N599=N594,0,IF(N599=N593,0,IF(N599=N592,0,IF(N599=N591,0,1))))))))</f>
        <v>0</v>
      </c>
      <c r="AH599" s="60" t="s">
        <v>232</v>
      </c>
      <c r="AI599" s="60" t="str">
        <f t="shared" si="133"/>
        <v>??</v>
      </c>
      <c r="AJ599" s="60">
        <f>IF(O599=O598,0,IF(O599=O597,0,IF(O599=O596,0,IF(O599=O595,0,IF(O599=O594,0,IF(O599=O593,0,IF(O599=O592,0,IF(O599=O591,0,1))))))))</f>
        <v>0</v>
      </c>
      <c r="AK599" s="518">
        <f t="shared" si="130"/>
        <v>0</v>
      </c>
    </row>
    <row r="600" spans="1:37" ht="14.1" customHeight="1" thickTop="1" thickBot="1">
      <c r="A600" s="2457"/>
      <c r="B600" s="2460"/>
      <c r="C600" s="2463"/>
      <c r="D600" s="2466"/>
      <c r="E600" s="2469"/>
      <c r="F600" s="2472"/>
      <c r="G600" s="2475"/>
      <c r="H600" s="2493"/>
      <c r="I600" s="2472"/>
      <c r="J600" s="2472"/>
      <c r="K600" s="274"/>
      <c r="L600" s="97"/>
      <c r="M600" s="97"/>
      <c r="N600" s="1840"/>
      <c r="O600" s="94"/>
      <c r="P600" s="97"/>
      <c r="Q600" s="97"/>
      <c r="R600" s="13"/>
      <c r="S600" s="13"/>
      <c r="T600" s="13"/>
      <c r="U600" s="13"/>
      <c r="V600" s="13"/>
      <c r="W600" s="13"/>
      <c r="X600" s="13"/>
      <c r="Y600" s="13"/>
      <c r="Z600" s="97"/>
      <c r="AA600" s="2480"/>
      <c r="AB600" s="2480"/>
      <c r="AC600" s="2495"/>
      <c r="AD600" s="2486"/>
      <c r="AE600" s="2489"/>
      <c r="AF600" s="2490"/>
      <c r="AG600" s="60">
        <f>IF(N600=N599,0,IF(N600=N598,0,IF(N600=N597,0,IF(N600=N596,0,IF(N600=N595,0,IF(N600=N594,0,IF(N600=N593,0,IF(N600=N592,0,IF(N600=N591,0,1)))))))))</f>
        <v>0</v>
      </c>
      <c r="AH600" s="60" t="s">
        <v>232</v>
      </c>
      <c r="AI600" s="60" t="str">
        <f t="shared" si="133"/>
        <v>??</v>
      </c>
      <c r="AJ600" s="60">
        <f>IF(O600=O599,0,IF(O600=O598,0,IF(O600=O597,0,IF(O600=O596,0,IF(O600=O595,0,IF(O600=O594,0,IF(O600=O593,0,IF(O600=O592,0,IF(O600=O591,0,1)))))))))</f>
        <v>0</v>
      </c>
      <c r="AK600" s="518">
        <f t="shared" si="130"/>
        <v>0</v>
      </c>
    </row>
    <row r="601" spans="1:37" ht="14.1" customHeight="1" thickTop="1" thickBot="1">
      <c r="A601" s="2457"/>
      <c r="B601" s="2458"/>
      <c r="C601" s="2461"/>
      <c r="D601" s="2464"/>
      <c r="E601" s="2467"/>
      <c r="F601" s="2470"/>
      <c r="G601" s="2473"/>
      <c r="H601" s="2476" t="s">
        <v>852</v>
      </c>
      <c r="I601" s="2470"/>
      <c r="J601" s="2470"/>
      <c r="K601" s="275"/>
      <c r="L601" s="98"/>
      <c r="M601" s="98"/>
      <c r="N601" s="1841"/>
      <c r="O601" s="80"/>
      <c r="P601" s="98"/>
      <c r="Q601" s="98"/>
      <c r="R601" s="14"/>
      <c r="S601" s="14"/>
      <c r="T601" s="14"/>
      <c r="U601" s="14"/>
      <c r="V601" s="14"/>
      <c r="W601" s="14"/>
      <c r="X601" s="14"/>
      <c r="Y601" s="14"/>
      <c r="Z601" s="98"/>
      <c r="AA601" s="2478">
        <f>SUM(R601:Z610)</f>
        <v>0</v>
      </c>
      <c r="AB601" s="2478">
        <f>IF(AA601&gt;0,18,0)</f>
        <v>0</v>
      </c>
      <c r="AC601" s="2484">
        <f t="shared" ref="AC601" si="135">IF((AA601-AB601)&gt;=0,AA601-AB601,0)</f>
        <v>0</v>
      </c>
      <c r="AD601" s="2486">
        <f>IF(AA601&lt;AB601,AA601,AB601)/IF(AB601=0,1,AB601)</f>
        <v>0</v>
      </c>
      <c r="AE601" s="2487" t="str">
        <f>IF(AD601=1,"pe",IF(AD601&gt;0,"ne",""))</f>
        <v/>
      </c>
      <c r="AF601" s="2490"/>
      <c r="AG601" s="60">
        <v>1</v>
      </c>
      <c r="AH601" s="60" t="s">
        <v>232</v>
      </c>
      <c r="AI601" s="60" t="str">
        <f t="shared" si="133"/>
        <v>??</v>
      </c>
      <c r="AJ601" s="60">
        <v>1</v>
      </c>
      <c r="AK601" s="518">
        <f>C601</f>
        <v>0</v>
      </c>
    </row>
    <row r="602" spans="1:37" ht="14.1" customHeight="1" thickTop="1" thickBot="1">
      <c r="A602" s="2457"/>
      <c r="B602" s="2459"/>
      <c r="C602" s="2462"/>
      <c r="D602" s="2465"/>
      <c r="E602" s="2468"/>
      <c r="F602" s="2471"/>
      <c r="G602" s="2474"/>
      <c r="H602" s="2477"/>
      <c r="I602" s="2471"/>
      <c r="J602" s="2471"/>
      <c r="K602" s="273"/>
      <c r="L602" s="99"/>
      <c r="M602" s="1471"/>
      <c r="N602" s="1840"/>
      <c r="O602" s="90"/>
      <c r="P602" s="99"/>
      <c r="Q602" s="99"/>
      <c r="R602" s="12"/>
      <c r="S602" s="12"/>
      <c r="T602" s="12"/>
      <c r="U602" s="12"/>
      <c r="V602" s="12"/>
      <c r="W602" s="1622"/>
      <c r="X602" s="1622"/>
      <c r="Y602" s="12"/>
      <c r="Z602" s="99"/>
      <c r="AA602" s="2479"/>
      <c r="AB602" s="2479"/>
      <c r="AC602" s="2485"/>
      <c r="AD602" s="2486"/>
      <c r="AE602" s="2488"/>
      <c r="AF602" s="2490"/>
      <c r="AG602" s="60">
        <f>IF(N602=N601,0,1)</f>
        <v>0</v>
      </c>
      <c r="AH602" s="60" t="s">
        <v>232</v>
      </c>
      <c r="AI602" s="60" t="str">
        <f t="shared" si="133"/>
        <v>??</v>
      </c>
      <c r="AJ602" s="60">
        <f>IF(O602=O601,0,1)</f>
        <v>0</v>
      </c>
      <c r="AK602" s="518">
        <f t="shared" si="130"/>
        <v>0</v>
      </c>
    </row>
    <row r="603" spans="1:37" ht="14.1" customHeight="1" thickTop="1" thickBot="1">
      <c r="A603" s="2457"/>
      <c r="B603" s="2459"/>
      <c r="C603" s="2462"/>
      <c r="D603" s="2465"/>
      <c r="E603" s="2468"/>
      <c r="F603" s="2471"/>
      <c r="G603" s="2474"/>
      <c r="H603" s="2491"/>
      <c r="I603" s="2471"/>
      <c r="J603" s="2471"/>
      <c r="K603" s="273"/>
      <c r="L603" s="99"/>
      <c r="M603" s="1471"/>
      <c r="N603" s="1840"/>
      <c r="O603" s="90"/>
      <c r="P603" s="99"/>
      <c r="Q603" s="99"/>
      <c r="R603" s="12"/>
      <c r="S603" s="12"/>
      <c r="T603" s="12"/>
      <c r="U603" s="12"/>
      <c r="V603" s="12"/>
      <c r="W603" s="1622"/>
      <c r="X603" s="1622"/>
      <c r="Y603" s="12"/>
      <c r="Z603" s="99"/>
      <c r="AA603" s="2479"/>
      <c r="AB603" s="2479"/>
      <c r="AC603" s="2485"/>
      <c r="AD603" s="2486"/>
      <c r="AE603" s="2488"/>
      <c r="AF603" s="2490"/>
      <c r="AG603" s="60">
        <f>IF(N603=N602,0,IF(N603=N601,0,1))</f>
        <v>0</v>
      </c>
      <c r="AH603" s="60" t="s">
        <v>232</v>
      </c>
      <c r="AI603" s="60" t="str">
        <f t="shared" si="133"/>
        <v>??</v>
      </c>
      <c r="AJ603" s="60">
        <f>IF(O603=O602,0,IF(O603=O601,0,1))</f>
        <v>0</v>
      </c>
      <c r="AK603" s="518">
        <f t="shared" si="130"/>
        <v>0</v>
      </c>
    </row>
    <row r="604" spans="1:37" ht="14.1" customHeight="1" thickTop="1" thickBot="1">
      <c r="A604" s="2457"/>
      <c r="B604" s="2459"/>
      <c r="C604" s="2462"/>
      <c r="D604" s="2465"/>
      <c r="E604" s="2468"/>
      <c r="F604" s="2471"/>
      <c r="G604" s="2474"/>
      <c r="H604" s="2492"/>
      <c r="I604" s="2471"/>
      <c r="J604" s="2471"/>
      <c r="K604" s="273"/>
      <c r="L604" s="99"/>
      <c r="M604" s="1471"/>
      <c r="N604" s="1840"/>
      <c r="O604" s="90"/>
      <c r="P604" s="99"/>
      <c r="Q604" s="99"/>
      <c r="R604" s="12"/>
      <c r="S604" s="12"/>
      <c r="T604" s="12"/>
      <c r="U604" s="12"/>
      <c r="V604" s="12"/>
      <c r="W604" s="1622"/>
      <c r="X604" s="1622"/>
      <c r="Y604" s="12"/>
      <c r="Z604" s="99"/>
      <c r="AA604" s="2479"/>
      <c r="AB604" s="2479"/>
      <c r="AC604" s="2485"/>
      <c r="AD604" s="2486"/>
      <c r="AE604" s="2488"/>
      <c r="AF604" s="2490"/>
      <c r="AG604" s="60">
        <f>IF(N604=N603,0,IF(N604=N602,0,IF(N604=N601,0,1)))</f>
        <v>0</v>
      </c>
      <c r="AH604" s="60" t="s">
        <v>232</v>
      </c>
      <c r="AI604" s="60" t="str">
        <f t="shared" si="133"/>
        <v>??</v>
      </c>
      <c r="AJ604" s="60">
        <f>IF(O604=O603,0,IF(O604=O602,0,IF(O604=O601,0,1)))</f>
        <v>0</v>
      </c>
      <c r="AK604" s="518">
        <f t="shared" si="130"/>
        <v>0</v>
      </c>
    </row>
    <row r="605" spans="1:37" ht="14.1" customHeight="1" thickTop="1" thickBot="1">
      <c r="A605" s="2457"/>
      <c r="B605" s="2459"/>
      <c r="C605" s="2462"/>
      <c r="D605" s="2465"/>
      <c r="E605" s="2468"/>
      <c r="F605" s="2471"/>
      <c r="G605" s="2474"/>
      <c r="H605" s="2492"/>
      <c r="I605" s="2471"/>
      <c r="J605" s="2471"/>
      <c r="K605" s="277"/>
      <c r="L605" s="99"/>
      <c r="M605" s="1471"/>
      <c r="N605" s="1840"/>
      <c r="O605" s="90"/>
      <c r="P605" s="99"/>
      <c r="Q605" s="99"/>
      <c r="R605" s="12"/>
      <c r="S605" s="12"/>
      <c r="T605" s="12"/>
      <c r="U605" s="12"/>
      <c r="V605" s="12"/>
      <c r="W605" s="1622"/>
      <c r="X605" s="1622"/>
      <c r="Y605" s="12"/>
      <c r="Z605" s="99"/>
      <c r="AA605" s="2479"/>
      <c r="AB605" s="2479"/>
      <c r="AC605" s="2485"/>
      <c r="AD605" s="2486"/>
      <c r="AE605" s="2488"/>
      <c r="AF605" s="2490"/>
      <c r="AG605" s="60">
        <f>IF(N605=N604,0,IF(N605=N603,0,IF(N605=N602,0,IF(N605=N601,0,1))))</f>
        <v>0</v>
      </c>
      <c r="AH605" s="60" t="s">
        <v>232</v>
      </c>
      <c r="AI605" s="60" t="str">
        <f t="shared" si="133"/>
        <v>??</v>
      </c>
      <c r="AJ605" s="60">
        <f>IF(O605=O604,0,IF(O605=O603,0,IF(O605=O602,0,IF(O605=O601,0,1))))</f>
        <v>0</v>
      </c>
      <c r="AK605" s="518">
        <f t="shared" si="130"/>
        <v>0</v>
      </c>
    </row>
    <row r="606" spans="1:37" ht="14.1" customHeight="1" thickTop="1" thickBot="1">
      <c r="A606" s="2457"/>
      <c r="B606" s="2459"/>
      <c r="C606" s="2462"/>
      <c r="D606" s="2465"/>
      <c r="E606" s="2468"/>
      <c r="F606" s="2471"/>
      <c r="G606" s="2474"/>
      <c r="H606" s="2492"/>
      <c r="I606" s="2471"/>
      <c r="J606" s="2471"/>
      <c r="K606" s="277"/>
      <c r="L606" s="99"/>
      <c r="M606" s="1471"/>
      <c r="N606" s="1840"/>
      <c r="O606" s="90"/>
      <c r="P606" s="99"/>
      <c r="Q606" s="99"/>
      <c r="R606" s="12"/>
      <c r="S606" s="12"/>
      <c r="T606" s="12"/>
      <c r="U606" s="12"/>
      <c r="V606" s="12"/>
      <c r="W606" s="1622"/>
      <c r="X606" s="1622"/>
      <c r="Y606" s="12"/>
      <c r="Z606" s="99"/>
      <c r="AA606" s="2479"/>
      <c r="AB606" s="2479"/>
      <c r="AC606" s="2485"/>
      <c r="AD606" s="2486"/>
      <c r="AE606" s="2488"/>
      <c r="AF606" s="2490"/>
      <c r="AG606" s="60">
        <f>IF(N606=N605,0,IF(N606=N604,0,IF(N606=N603,0,IF(N606=N602,0,IF(N606=N601,0,1)))))</f>
        <v>0</v>
      </c>
      <c r="AH606" s="60" t="s">
        <v>232</v>
      </c>
      <c r="AI606" s="60" t="str">
        <f t="shared" si="133"/>
        <v>??</v>
      </c>
      <c r="AJ606" s="60">
        <f>IF(O606=O605,0,IF(O606=O604,0,IF(O606=O603,0,IF(O606=O602,0,IF(O606=O601,0,1)))))</f>
        <v>0</v>
      </c>
      <c r="AK606" s="518">
        <f t="shared" si="130"/>
        <v>0</v>
      </c>
    </row>
    <row r="607" spans="1:37" ht="14.1" customHeight="1" thickTop="1" thickBot="1">
      <c r="A607" s="2457"/>
      <c r="B607" s="2459"/>
      <c r="C607" s="2462"/>
      <c r="D607" s="2465"/>
      <c r="E607" s="2468"/>
      <c r="F607" s="2471"/>
      <c r="G607" s="2474"/>
      <c r="H607" s="2492"/>
      <c r="I607" s="2471"/>
      <c r="J607" s="2471"/>
      <c r="K607" s="277"/>
      <c r="L607" s="99"/>
      <c r="M607" s="1471"/>
      <c r="N607" s="1840"/>
      <c r="O607" s="90"/>
      <c r="P607" s="99"/>
      <c r="Q607" s="99"/>
      <c r="R607" s="12"/>
      <c r="S607" s="12"/>
      <c r="T607" s="12"/>
      <c r="U607" s="12"/>
      <c r="V607" s="12"/>
      <c r="W607" s="1622"/>
      <c r="X607" s="1622"/>
      <c r="Y607" s="12"/>
      <c r="Z607" s="99"/>
      <c r="AA607" s="2479"/>
      <c r="AB607" s="2479"/>
      <c r="AC607" s="2494" t="str">
        <f t="shared" ref="AC607" si="136">IF(AC601&gt;9,"błąd","")</f>
        <v/>
      </c>
      <c r="AD607" s="2486"/>
      <c r="AE607" s="2488"/>
      <c r="AF607" s="2490"/>
      <c r="AG607" s="60">
        <f>IF(N607=N606,0,IF(N607=N605,0,IF(N607=N604,0,IF(N607=N603,0,IF(N607=N602,0,IF(N607=N601,0,1))))))</f>
        <v>0</v>
      </c>
      <c r="AH607" s="60" t="s">
        <v>232</v>
      </c>
      <c r="AI607" s="60" t="str">
        <f t="shared" si="133"/>
        <v>??</v>
      </c>
      <c r="AJ607" s="60">
        <f>IF(O607=O606,0,IF(O607=O605,0,IF(O607=O604,0,IF(O607=O603,0,IF(O607=O602,0,IF(O607=O601,0,1))))))</f>
        <v>0</v>
      </c>
      <c r="AK607" s="518">
        <f t="shared" si="130"/>
        <v>0</v>
      </c>
    </row>
    <row r="608" spans="1:37" ht="14.1" customHeight="1" thickTop="1" thickBot="1">
      <c r="A608" s="2457"/>
      <c r="B608" s="2459"/>
      <c r="C608" s="2462"/>
      <c r="D608" s="2465"/>
      <c r="E608" s="2468"/>
      <c r="F608" s="2471"/>
      <c r="G608" s="2474"/>
      <c r="H608" s="2492"/>
      <c r="I608" s="2471"/>
      <c r="J608" s="2471"/>
      <c r="K608" s="277"/>
      <c r="L608" s="99"/>
      <c r="M608" s="1471"/>
      <c r="N608" s="1840"/>
      <c r="O608" s="90"/>
      <c r="P608" s="99"/>
      <c r="Q608" s="99"/>
      <c r="R608" s="12"/>
      <c r="S608" s="12"/>
      <c r="T608" s="12"/>
      <c r="U608" s="12"/>
      <c r="V608" s="12"/>
      <c r="W608" s="1622"/>
      <c r="X608" s="1622"/>
      <c r="Y608" s="12"/>
      <c r="Z608" s="99"/>
      <c r="AA608" s="2479"/>
      <c r="AB608" s="2479"/>
      <c r="AC608" s="2494"/>
      <c r="AD608" s="2486"/>
      <c r="AE608" s="2488"/>
      <c r="AF608" s="2490"/>
      <c r="AG608" s="60">
        <f>IF(N608=N607,0,IF(N608=N606,0,IF(N608=N605,0,IF(N608=N604,0,IF(N608=N603,0,IF(N608=N602,0,IF(N608=N601,0,1)))))))</f>
        <v>0</v>
      </c>
      <c r="AH608" s="60" t="s">
        <v>232</v>
      </c>
      <c r="AI608" s="60" t="str">
        <f t="shared" si="133"/>
        <v>??</v>
      </c>
      <c r="AJ608" s="60">
        <f>IF(O608=O607,0,IF(O608=O606,0,IF(O608=O605,0,IF(O608=O604,0,IF(O608=O603,0,IF(O608=O602,0,IF(O608=O601,0,1)))))))</f>
        <v>0</v>
      </c>
      <c r="AK608" s="518">
        <f t="shared" si="130"/>
        <v>0</v>
      </c>
    </row>
    <row r="609" spans="1:37" ht="14.1" customHeight="1" thickTop="1" thickBot="1">
      <c r="A609" s="2457"/>
      <c r="B609" s="2459"/>
      <c r="C609" s="2462"/>
      <c r="D609" s="2465"/>
      <c r="E609" s="2468"/>
      <c r="F609" s="2471"/>
      <c r="G609" s="2474"/>
      <c r="H609" s="2492"/>
      <c r="I609" s="2471"/>
      <c r="J609" s="2471"/>
      <c r="K609" s="277"/>
      <c r="L609" s="99"/>
      <c r="M609" s="1471"/>
      <c r="N609" s="1840"/>
      <c r="O609" s="90"/>
      <c r="P609" s="99"/>
      <c r="Q609" s="99"/>
      <c r="R609" s="12"/>
      <c r="S609" s="12"/>
      <c r="T609" s="12"/>
      <c r="U609" s="12"/>
      <c r="V609" s="12"/>
      <c r="W609" s="1622"/>
      <c r="X609" s="1622"/>
      <c r="Y609" s="12"/>
      <c r="Z609" s="99"/>
      <c r="AA609" s="2479"/>
      <c r="AB609" s="2479"/>
      <c r="AC609" s="2494"/>
      <c r="AD609" s="2486"/>
      <c r="AE609" s="2488"/>
      <c r="AF609" s="2490"/>
      <c r="AG609" s="60">
        <f>IF(N609=N608,0,IF(N609=N607,0,IF(N609=N606,0,IF(N609=N605,0,IF(N609=N604,0,IF(N609=N603,0,IF(N609=N602,0,IF(N609=N601,0,1))))))))</f>
        <v>0</v>
      </c>
      <c r="AH609" s="60" t="s">
        <v>232</v>
      </c>
      <c r="AI609" s="60" t="str">
        <f t="shared" si="133"/>
        <v>??</v>
      </c>
      <c r="AJ609" s="60">
        <f>IF(O609=O608,0,IF(O609=O607,0,IF(O609=O606,0,IF(O609=O605,0,IF(O609=O604,0,IF(O609=O603,0,IF(O609=O602,0,IF(O609=O601,0,1))))))))</f>
        <v>0</v>
      </c>
      <c r="AK609" s="518">
        <f t="shared" si="130"/>
        <v>0</v>
      </c>
    </row>
    <row r="610" spans="1:37" ht="14.1" customHeight="1" thickTop="1" thickBot="1">
      <c r="A610" s="2457"/>
      <c r="B610" s="2460"/>
      <c r="C610" s="2463"/>
      <c r="D610" s="2466"/>
      <c r="E610" s="2469"/>
      <c r="F610" s="2472"/>
      <c r="G610" s="2475"/>
      <c r="H610" s="2493"/>
      <c r="I610" s="2472"/>
      <c r="J610" s="2472"/>
      <c r="K610" s="274"/>
      <c r="L610" s="97"/>
      <c r="M610" s="97"/>
      <c r="N610" s="1840"/>
      <c r="O610" s="94"/>
      <c r="P610" s="97"/>
      <c r="Q610" s="97"/>
      <c r="R610" s="13"/>
      <c r="S610" s="13"/>
      <c r="T610" s="13"/>
      <c r="U610" s="13"/>
      <c r="V610" s="13"/>
      <c r="W610" s="13"/>
      <c r="X610" s="13"/>
      <c r="Y610" s="13"/>
      <c r="Z610" s="97"/>
      <c r="AA610" s="2480"/>
      <c r="AB610" s="2480"/>
      <c r="AC610" s="2495"/>
      <c r="AD610" s="2486"/>
      <c r="AE610" s="2489"/>
      <c r="AF610" s="2490"/>
      <c r="AG610" s="60">
        <f>IF(N610=N609,0,IF(N610=N608,0,IF(N610=N607,0,IF(N610=N606,0,IF(N610=N605,0,IF(N610=N604,0,IF(N610=N603,0,IF(N610=N602,0,IF(N610=N601,0,1)))))))))</f>
        <v>0</v>
      </c>
      <c r="AH610" s="60" t="s">
        <v>232</v>
      </c>
      <c r="AI610" s="60" t="str">
        <f t="shared" si="133"/>
        <v>??</v>
      </c>
      <c r="AJ610" s="60">
        <f>IF(O610=O609,0,IF(O610=O608,0,IF(O610=O607,0,IF(O610=O606,0,IF(O610=O605,0,IF(O610=O604,0,IF(O610=O603,0,IF(O610=O602,0,IF(O610=O601,0,1)))))))))</f>
        <v>0</v>
      </c>
      <c r="AK610" s="518">
        <f t="shared" si="130"/>
        <v>0</v>
      </c>
    </row>
    <row r="611" spans="1:37" ht="14.1" customHeight="1" thickTop="1" thickBot="1">
      <c r="A611" s="2457"/>
      <c r="B611" s="2458"/>
      <c r="C611" s="2461"/>
      <c r="D611" s="2464"/>
      <c r="E611" s="2467"/>
      <c r="F611" s="2470"/>
      <c r="G611" s="2473"/>
      <c r="H611" s="2476" t="s">
        <v>852</v>
      </c>
      <c r="I611" s="2470"/>
      <c r="J611" s="2470"/>
      <c r="K611" s="275"/>
      <c r="L611" s="98"/>
      <c r="M611" s="98"/>
      <c r="N611" s="1841"/>
      <c r="O611" s="80"/>
      <c r="P611" s="98"/>
      <c r="Q611" s="98"/>
      <c r="R611" s="14"/>
      <c r="S611" s="14"/>
      <c r="T611" s="14"/>
      <c r="U611" s="14"/>
      <c r="V611" s="14"/>
      <c r="W611" s="14"/>
      <c r="X611" s="14"/>
      <c r="Y611" s="14"/>
      <c r="Z611" s="98"/>
      <c r="AA611" s="2478">
        <f>SUM(R611:Z620)</f>
        <v>0</v>
      </c>
      <c r="AB611" s="2478">
        <f>IF(AA611&gt;0,18,0)</f>
        <v>0</v>
      </c>
      <c r="AC611" s="2484">
        <f t="shared" ref="AC611" si="137">IF((AA611-AB611)&gt;=0,AA611-AB611,0)</f>
        <v>0</v>
      </c>
      <c r="AD611" s="2486">
        <f>IF(AA611&lt;AB611,AA611,AB611)/IF(AB611=0,1,AB611)</f>
        <v>0</v>
      </c>
      <c r="AE611" s="2487" t="str">
        <f>IF(AD611=1,"pe",IF(AD611&gt;0,"ne",""))</f>
        <v/>
      </c>
      <c r="AF611" s="2490"/>
      <c r="AG611" s="60">
        <v>1</v>
      </c>
      <c r="AH611" s="60" t="s">
        <v>232</v>
      </c>
      <c r="AI611" s="60" t="str">
        <f t="shared" si="133"/>
        <v>??</v>
      </c>
      <c r="AJ611" s="60">
        <v>1</v>
      </c>
      <c r="AK611" s="518">
        <f>C611</f>
        <v>0</v>
      </c>
    </row>
    <row r="612" spans="1:37" ht="14.1" customHeight="1" thickTop="1" thickBot="1">
      <c r="A612" s="2457"/>
      <c r="B612" s="2459"/>
      <c r="C612" s="2462"/>
      <c r="D612" s="2465"/>
      <c r="E612" s="2468"/>
      <c r="F612" s="2471"/>
      <c r="G612" s="2474"/>
      <c r="H612" s="2477"/>
      <c r="I612" s="2471"/>
      <c r="J612" s="2471"/>
      <c r="K612" s="273"/>
      <c r="L612" s="99"/>
      <c r="M612" s="1471"/>
      <c r="N612" s="1840"/>
      <c r="O612" s="90"/>
      <c r="P612" s="99"/>
      <c r="Q612" s="99"/>
      <c r="R612" s="12"/>
      <c r="S612" s="12"/>
      <c r="T612" s="12"/>
      <c r="U612" s="12"/>
      <c r="V612" s="12"/>
      <c r="W612" s="1622"/>
      <c r="X612" s="1622"/>
      <c r="Y612" s="12"/>
      <c r="Z612" s="99"/>
      <c r="AA612" s="2479"/>
      <c r="AB612" s="2479"/>
      <c r="AC612" s="2485"/>
      <c r="AD612" s="2486"/>
      <c r="AE612" s="2488"/>
      <c r="AF612" s="2490"/>
      <c r="AG612" s="60">
        <f>IF(N612=N611,0,1)</f>
        <v>0</v>
      </c>
      <c r="AH612" s="60" t="s">
        <v>232</v>
      </c>
      <c r="AI612" s="60" t="str">
        <f t="shared" si="133"/>
        <v>??</v>
      </c>
      <c r="AJ612" s="60">
        <f>IF(O612=O611,0,1)</f>
        <v>0</v>
      </c>
      <c r="AK612" s="518">
        <f t="shared" ref="AK612:AK670" si="138">AK611</f>
        <v>0</v>
      </c>
    </row>
    <row r="613" spans="1:37" ht="14.1" customHeight="1" thickTop="1" thickBot="1">
      <c r="A613" s="2457"/>
      <c r="B613" s="2459"/>
      <c r="C613" s="2462"/>
      <c r="D613" s="2465"/>
      <c r="E613" s="2468"/>
      <c r="F613" s="2471"/>
      <c r="G613" s="2474"/>
      <c r="H613" s="2491"/>
      <c r="I613" s="2471"/>
      <c r="J613" s="2471"/>
      <c r="K613" s="273"/>
      <c r="L613" s="99"/>
      <c r="M613" s="1471"/>
      <c r="N613" s="1840"/>
      <c r="O613" s="90"/>
      <c r="P613" s="99"/>
      <c r="Q613" s="99"/>
      <c r="R613" s="12"/>
      <c r="S613" s="12"/>
      <c r="T613" s="12"/>
      <c r="U613" s="12"/>
      <c r="V613" s="12"/>
      <c r="W613" s="1622"/>
      <c r="X613" s="1622"/>
      <c r="Y613" s="12"/>
      <c r="Z613" s="99"/>
      <c r="AA613" s="2479"/>
      <c r="AB613" s="2479"/>
      <c r="AC613" s="2485"/>
      <c r="AD613" s="2486"/>
      <c r="AE613" s="2488"/>
      <c r="AF613" s="2490"/>
      <c r="AG613" s="60">
        <f>IF(N613=N612,0,IF(N613=N611,0,1))</f>
        <v>0</v>
      </c>
      <c r="AH613" s="60" t="s">
        <v>232</v>
      </c>
      <c r="AI613" s="60" t="str">
        <f t="shared" si="133"/>
        <v>??</v>
      </c>
      <c r="AJ613" s="60">
        <f>IF(O613=O612,0,IF(O613=O611,0,1))</f>
        <v>0</v>
      </c>
      <c r="AK613" s="518">
        <f t="shared" si="138"/>
        <v>0</v>
      </c>
    </row>
    <row r="614" spans="1:37" ht="14.1" customHeight="1" thickTop="1" thickBot="1">
      <c r="A614" s="2457"/>
      <c r="B614" s="2459"/>
      <c r="C614" s="2462"/>
      <c r="D614" s="2465"/>
      <c r="E614" s="2468"/>
      <c r="F614" s="2471"/>
      <c r="G614" s="2474"/>
      <c r="H614" s="2492"/>
      <c r="I614" s="2471"/>
      <c r="J614" s="2471"/>
      <c r="K614" s="273"/>
      <c r="L614" s="99"/>
      <c r="M614" s="1471"/>
      <c r="N614" s="1840"/>
      <c r="O614" s="90"/>
      <c r="P614" s="99"/>
      <c r="Q614" s="99"/>
      <c r="R614" s="12"/>
      <c r="S614" s="12"/>
      <c r="T614" s="12"/>
      <c r="U614" s="12"/>
      <c r="V614" s="12"/>
      <c r="W614" s="1622"/>
      <c r="X614" s="1622"/>
      <c r="Y614" s="12"/>
      <c r="Z614" s="99"/>
      <c r="AA614" s="2479"/>
      <c r="AB614" s="2479"/>
      <c r="AC614" s="2485"/>
      <c r="AD614" s="2486"/>
      <c r="AE614" s="2488"/>
      <c r="AF614" s="2490"/>
      <c r="AG614" s="60">
        <f>IF(N614=N613,0,IF(N614=N612,0,IF(N614=N611,0,1)))</f>
        <v>0</v>
      </c>
      <c r="AH614" s="60" t="s">
        <v>232</v>
      </c>
      <c r="AI614" s="60" t="str">
        <f t="shared" si="133"/>
        <v>??</v>
      </c>
      <c r="AJ614" s="60">
        <f>IF(O614=O613,0,IF(O614=O612,0,IF(O614=O611,0,1)))</f>
        <v>0</v>
      </c>
      <c r="AK614" s="518">
        <f t="shared" si="138"/>
        <v>0</v>
      </c>
    </row>
    <row r="615" spans="1:37" ht="14.1" customHeight="1" thickTop="1" thickBot="1">
      <c r="A615" s="2457"/>
      <c r="B615" s="2459"/>
      <c r="C615" s="2462"/>
      <c r="D615" s="2465"/>
      <c r="E615" s="2468"/>
      <c r="F615" s="2471"/>
      <c r="G615" s="2474"/>
      <c r="H615" s="2492"/>
      <c r="I615" s="2471"/>
      <c r="J615" s="2471"/>
      <c r="K615" s="277"/>
      <c r="L615" s="99"/>
      <c r="M615" s="1471"/>
      <c r="N615" s="1840"/>
      <c r="O615" s="90"/>
      <c r="P615" s="99"/>
      <c r="Q615" s="99"/>
      <c r="R615" s="12"/>
      <c r="S615" s="12"/>
      <c r="T615" s="12"/>
      <c r="U615" s="12"/>
      <c r="V615" s="12"/>
      <c r="W615" s="1622"/>
      <c r="X615" s="1622"/>
      <c r="Y615" s="12"/>
      <c r="Z615" s="99"/>
      <c r="AA615" s="2479"/>
      <c r="AB615" s="2479"/>
      <c r="AC615" s="2485"/>
      <c r="AD615" s="2486"/>
      <c r="AE615" s="2488"/>
      <c r="AF615" s="2490"/>
      <c r="AG615" s="60">
        <f>IF(N615=N614,0,IF(N615=N613,0,IF(N615=N612,0,IF(N615=N611,0,1))))</f>
        <v>0</v>
      </c>
      <c r="AH615" s="60" t="s">
        <v>232</v>
      </c>
      <c r="AI615" s="60" t="str">
        <f t="shared" si="133"/>
        <v>??</v>
      </c>
      <c r="AJ615" s="60">
        <f>IF(O615=O614,0,IF(O615=O613,0,IF(O615=O612,0,IF(O615=O611,0,1))))</f>
        <v>0</v>
      </c>
      <c r="AK615" s="518">
        <f t="shared" si="138"/>
        <v>0</v>
      </c>
    </row>
    <row r="616" spans="1:37" ht="14.1" customHeight="1" thickTop="1" thickBot="1">
      <c r="A616" s="2457"/>
      <c r="B616" s="2459"/>
      <c r="C616" s="2462"/>
      <c r="D616" s="2465"/>
      <c r="E616" s="2468"/>
      <c r="F616" s="2471"/>
      <c r="G616" s="2474"/>
      <c r="H616" s="2492"/>
      <c r="I616" s="2471"/>
      <c r="J616" s="2471"/>
      <c r="K616" s="277"/>
      <c r="L616" s="99"/>
      <c r="M616" s="1471"/>
      <c r="N616" s="1840"/>
      <c r="O616" s="90"/>
      <c r="P616" s="99"/>
      <c r="Q616" s="99"/>
      <c r="R616" s="12"/>
      <c r="S616" s="12"/>
      <c r="T616" s="12"/>
      <c r="U616" s="12"/>
      <c r="V616" s="12"/>
      <c r="W616" s="1622"/>
      <c r="X616" s="1622"/>
      <c r="Y616" s="12"/>
      <c r="Z616" s="99"/>
      <c r="AA616" s="2479"/>
      <c r="AB616" s="2479"/>
      <c r="AC616" s="2485"/>
      <c r="AD616" s="2486"/>
      <c r="AE616" s="2488"/>
      <c r="AF616" s="2490"/>
      <c r="AG616" s="60">
        <f>IF(N616=N615,0,IF(N616=N614,0,IF(N616=N613,0,IF(N616=N612,0,IF(N616=N611,0,1)))))</f>
        <v>0</v>
      </c>
      <c r="AH616" s="60" t="s">
        <v>232</v>
      </c>
      <c r="AI616" s="60" t="str">
        <f t="shared" si="133"/>
        <v>??</v>
      </c>
      <c r="AJ616" s="60">
        <f>IF(O616=O615,0,IF(O616=O614,0,IF(O616=O613,0,IF(O616=O612,0,IF(O616=O611,0,1)))))</f>
        <v>0</v>
      </c>
      <c r="AK616" s="518">
        <f t="shared" si="138"/>
        <v>0</v>
      </c>
    </row>
    <row r="617" spans="1:37" ht="14.1" customHeight="1" thickTop="1" thickBot="1">
      <c r="A617" s="2457"/>
      <c r="B617" s="2459"/>
      <c r="C617" s="2462"/>
      <c r="D617" s="2465"/>
      <c r="E617" s="2468"/>
      <c r="F617" s="2471"/>
      <c r="G617" s="2474"/>
      <c r="H617" s="2492"/>
      <c r="I617" s="2471"/>
      <c r="J617" s="2471"/>
      <c r="K617" s="277"/>
      <c r="L617" s="99"/>
      <c r="M617" s="1471"/>
      <c r="N617" s="1840"/>
      <c r="O617" s="90"/>
      <c r="P617" s="99"/>
      <c r="Q617" s="99"/>
      <c r="R617" s="12"/>
      <c r="S617" s="12"/>
      <c r="T617" s="12"/>
      <c r="U617" s="12"/>
      <c r="V617" s="12"/>
      <c r="W617" s="1622"/>
      <c r="X617" s="1622"/>
      <c r="Y617" s="12"/>
      <c r="Z617" s="99"/>
      <c r="AA617" s="2479"/>
      <c r="AB617" s="2479"/>
      <c r="AC617" s="2494" t="str">
        <f t="shared" ref="AC617" si="139">IF(AC611&gt;9,"błąd","")</f>
        <v/>
      </c>
      <c r="AD617" s="2486"/>
      <c r="AE617" s="2488"/>
      <c r="AF617" s="2490"/>
      <c r="AG617" s="60">
        <f>IF(N617=N616,0,IF(N617=N615,0,IF(N617=N614,0,IF(N617=N613,0,IF(N617=N612,0,IF(N617=N611,0,1))))))</f>
        <v>0</v>
      </c>
      <c r="AH617" s="60" t="s">
        <v>232</v>
      </c>
      <c r="AI617" s="60" t="str">
        <f t="shared" si="133"/>
        <v>??</v>
      </c>
      <c r="AJ617" s="60">
        <f>IF(O617=O616,0,IF(O617=O615,0,IF(O617=O614,0,IF(O617=O613,0,IF(O617=O612,0,IF(O617=O611,0,1))))))</f>
        <v>0</v>
      </c>
      <c r="AK617" s="518">
        <f t="shared" si="138"/>
        <v>0</v>
      </c>
    </row>
    <row r="618" spans="1:37" ht="14.1" customHeight="1" thickTop="1" thickBot="1">
      <c r="A618" s="2457"/>
      <c r="B618" s="2459"/>
      <c r="C618" s="2462"/>
      <c r="D618" s="2465"/>
      <c r="E618" s="2468"/>
      <c r="F618" s="2471"/>
      <c r="G618" s="2474"/>
      <c r="H618" s="2492"/>
      <c r="I618" s="2471"/>
      <c r="J618" s="2471"/>
      <c r="K618" s="277"/>
      <c r="L618" s="99"/>
      <c r="M618" s="1471"/>
      <c r="N618" s="1840"/>
      <c r="O618" s="90"/>
      <c r="P618" s="99"/>
      <c r="Q618" s="99"/>
      <c r="R618" s="12"/>
      <c r="S618" s="12"/>
      <c r="T618" s="12"/>
      <c r="U618" s="12"/>
      <c r="V618" s="12"/>
      <c r="W618" s="1622"/>
      <c r="X618" s="1622"/>
      <c r="Y618" s="12"/>
      <c r="Z618" s="99"/>
      <c r="AA618" s="2479"/>
      <c r="AB618" s="2479"/>
      <c r="AC618" s="2494"/>
      <c r="AD618" s="2486"/>
      <c r="AE618" s="2488"/>
      <c r="AF618" s="2490"/>
      <c r="AG618" s="60">
        <f>IF(N618=N617,0,IF(N618=N616,0,IF(N618=N615,0,IF(N618=N614,0,IF(N618=N613,0,IF(N618=N612,0,IF(N618=N611,0,1)))))))</f>
        <v>0</v>
      </c>
      <c r="AH618" s="60" t="s">
        <v>232</v>
      </c>
      <c r="AI618" s="60" t="str">
        <f t="shared" si="133"/>
        <v>??</v>
      </c>
      <c r="AJ618" s="60">
        <f>IF(O618=O617,0,IF(O618=O616,0,IF(O618=O615,0,IF(O618=O614,0,IF(O618=O613,0,IF(O618=O612,0,IF(O618=O611,0,1)))))))</f>
        <v>0</v>
      </c>
      <c r="AK618" s="518">
        <f t="shared" si="138"/>
        <v>0</v>
      </c>
    </row>
    <row r="619" spans="1:37" ht="14.1" customHeight="1" thickTop="1" thickBot="1">
      <c r="A619" s="2457"/>
      <c r="B619" s="2459"/>
      <c r="C619" s="2462"/>
      <c r="D619" s="2465"/>
      <c r="E619" s="2468"/>
      <c r="F619" s="2471"/>
      <c r="G619" s="2474"/>
      <c r="H619" s="2492"/>
      <c r="I619" s="2471"/>
      <c r="J619" s="2471"/>
      <c r="K619" s="277"/>
      <c r="L619" s="99"/>
      <c r="M619" s="1471"/>
      <c r="N619" s="1840"/>
      <c r="O619" s="90"/>
      <c r="P619" s="99"/>
      <c r="Q619" s="99"/>
      <c r="R619" s="12"/>
      <c r="S619" s="12"/>
      <c r="T619" s="12"/>
      <c r="U619" s="12"/>
      <c r="V619" s="12"/>
      <c r="W619" s="1622"/>
      <c r="X619" s="1622"/>
      <c r="Y619" s="12"/>
      <c r="Z619" s="99"/>
      <c r="AA619" s="2479"/>
      <c r="AB619" s="2479"/>
      <c r="AC619" s="2494"/>
      <c r="AD619" s="2486"/>
      <c r="AE619" s="2488"/>
      <c r="AF619" s="2490"/>
      <c r="AG619" s="60">
        <f>IF(N619=N618,0,IF(N619=N617,0,IF(N619=N616,0,IF(N619=N615,0,IF(N619=N614,0,IF(N619=N613,0,IF(N619=N612,0,IF(N619=N611,0,1))))))))</f>
        <v>0</v>
      </c>
      <c r="AH619" s="60" t="s">
        <v>232</v>
      </c>
      <c r="AI619" s="60" t="str">
        <f t="shared" si="133"/>
        <v>??</v>
      </c>
      <c r="AJ619" s="60">
        <f>IF(O619=O618,0,IF(O619=O617,0,IF(O619=O616,0,IF(O619=O615,0,IF(O619=O614,0,IF(O619=O613,0,IF(O619=O612,0,IF(O619=O611,0,1))))))))</f>
        <v>0</v>
      </c>
      <c r="AK619" s="518">
        <f t="shared" si="138"/>
        <v>0</v>
      </c>
    </row>
    <row r="620" spans="1:37" ht="14.1" customHeight="1" thickTop="1" thickBot="1">
      <c r="A620" s="2457"/>
      <c r="B620" s="2460"/>
      <c r="C620" s="2463"/>
      <c r="D620" s="2466"/>
      <c r="E620" s="2469"/>
      <c r="F620" s="2472"/>
      <c r="G620" s="2475"/>
      <c r="H620" s="2493"/>
      <c r="I620" s="2472"/>
      <c r="J620" s="2472"/>
      <c r="K620" s="274"/>
      <c r="L620" s="97"/>
      <c r="M620" s="97"/>
      <c r="N620" s="1840"/>
      <c r="O620" s="94"/>
      <c r="P620" s="97"/>
      <c r="Q620" s="97"/>
      <c r="R620" s="13"/>
      <c r="S620" s="13"/>
      <c r="T620" s="13"/>
      <c r="U620" s="13"/>
      <c r="V620" s="13"/>
      <c r="W620" s="13"/>
      <c r="X620" s="13"/>
      <c r="Y620" s="13"/>
      <c r="Z620" s="97"/>
      <c r="AA620" s="2480"/>
      <c r="AB620" s="2480"/>
      <c r="AC620" s="2495"/>
      <c r="AD620" s="2486"/>
      <c r="AE620" s="2489"/>
      <c r="AF620" s="2490"/>
      <c r="AG620" s="60">
        <f>IF(N620=N619,0,IF(N620=N618,0,IF(N620=N617,0,IF(N620=N616,0,IF(N620=N615,0,IF(N620=N614,0,IF(N620=N613,0,IF(N620=N612,0,IF(N620=N611,0,1)))))))))</f>
        <v>0</v>
      </c>
      <c r="AH620" s="60" t="s">
        <v>232</v>
      </c>
      <c r="AI620" s="60" t="str">
        <f t="shared" si="133"/>
        <v>??</v>
      </c>
      <c r="AJ620" s="60">
        <f>IF(O620=O619,0,IF(O620=O618,0,IF(O620=O617,0,IF(O620=O616,0,IF(O620=O615,0,IF(O620=O614,0,IF(O620=O613,0,IF(O620=O612,0,IF(O620=O611,0,1)))))))))</f>
        <v>0</v>
      </c>
      <c r="AK620" s="518">
        <f t="shared" si="138"/>
        <v>0</v>
      </c>
    </row>
    <row r="621" spans="1:37" ht="14.1" customHeight="1" thickTop="1" thickBot="1">
      <c r="A621" s="2457"/>
      <c r="B621" s="2458"/>
      <c r="C621" s="2461"/>
      <c r="D621" s="2464"/>
      <c r="E621" s="2467"/>
      <c r="F621" s="2470"/>
      <c r="G621" s="2473"/>
      <c r="H621" s="2476" t="s">
        <v>852</v>
      </c>
      <c r="I621" s="2470"/>
      <c r="J621" s="2470"/>
      <c r="K621" s="275"/>
      <c r="L621" s="98"/>
      <c r="M621" s="98"/>
      <c r="N621" s="1841"/>
      <c r="O621" s="80"/>
      <c r="P621" s="98"/>
      <c r="Q621" s="98"/>
      <c r="R621" s="14"/>
      <c r="S621" s="14"/>
      <c r="T621" s="14"/>
      <c r="U621" s="14"/>
      <c r="V621" s="14"/>
      <c r="W621" s="14"/>
      <c r="X621" s="14"/>
      <c r="Y621" s="14"/>
      <c r="Z621" s="98"/>
      <c r="AA621" s="2478">
        <f>SUM(R621:Z630)</f>
        <v>0</v>
      </c>
      <c r="AB621" s="2478">
        <f>IF(AA621&gt;0,18,0)</f>
        <v>0</v>
      </c>
      <c r="AC621" s="2484">
        <f t="shared" ref="AC621" si="140">IF((AA621-AB621)&gt;=0,AA621-AB621,0)</f>
        <v>0</v>
      </c>
      <c r="AD621" s="2486">
        <f>IF(AA621&lt;AB621,AA621,AB621)/IF(AB621=0,1,AB621)</f>
        <v>0</v>
      </c>
      <c r="AE621" s="2487" t="str">
        <f>IF(AD621=1,"pe",IF(AD621&gt;0,"ne",""))</f>
        <v/>
      </c>
      <c r="AF621" s="2490"/>
      <c r="AG621" s="60">
        <v>1</v>
      </c>
      <c r="AH621" s="60" t="s">
        <v>232</v>
      </c>
      <c r="AI621" s="60" t="str">
        <f t="shared" si="133"/>
        <v>??</v>
      </c>
      <c r="AJ621" s="60">
        <v>1</v>
      </c>
      <c r="AK621" s="518">
        <f>C621</f>
        <v>0</v>
      </c>
    </row>
    <row r="622" spans="1:37" ht="14.1" customHeight="1" thickTop="1" thickBot="1">
      <c r="A622" s="2457"/>
      <c r="B622" s="2459"/>
      <c r="C622" s="2462"/>
      <c r="D622" s="2465"/>
      <c r="E622" s="2468"/>
      <c r="F622" s="2471"/>
      <c r="G622" s="2474"/>
      <c r="H622" s="2477"/>
      <c r="I622" s="2471"/>
      <c r="J622" s="2471"/>
      <c r="K622" s="273"/>
      <c r="L622" s="99"/>
      <c r="M622" s="1471"/>
      <c r="N622" s="1840"/>
      <c r="O622" s="90"/>
      <c r="P622" s="99"/>
      <c r="Q622" s="99"/>
      <c r="R622" s="12"/>
      <c r="S622" s="12"/>
      <c r="T622" s="12"/>
      <c r="U622" s="12"/>
      <c r="V622" s="12"/>
      <c r="W622" s="1622"/>
      <c r="X622" s="1622"/>
      <c r="Y622" s="12"/>
      <c r="Z622" s="99"/>
      <c r="AA622" s="2479"/>
      <c r="AB622" s="2479"/>
      <c r="AC622" s="2485"/>
      <c r="AD622" s="2486"/>
      <c r="AE622" s="2488"/>
      <c r="AF622" s="2490"/>
      <c r="AG622" s="60">
        <f>IF(N622=N621,0,1)</f>
        <v>0</v>
      </c>
      <c r="AH622" s="60" t="s">
        <v>232</v>
      </c>
      <c r="AI622" s="60" t="str">
        <f t="shared" si="133"/>
        <v>??</v>
      </c>
      <c r="AJ622" s="60">
        <f>IF(O622=O621,0,1)</f>
        <v>0</v>
      </c>
      <c r="AK622" s="518">
        <f t="shared" si="138"/>
        <v>0</v>
      </c>
    </row>
    <row r="623" spans="1:37" ht="14.1" customHeight="1" thickTop="1" thickBot="1">
      <c r="A623" s="2457"/>
      <c r="B623" s="2459"/>
      <c r="C623" s="2462"/>
      <c r="D623" s="2465"/>
      <c r="E623" s="2468"/>
      <c r="F623" s="2471"/>
      <c r="G623" s="2474"/>
      <c r="H623" s="2491"/>
      <c r="I623" s="2471"/>
      <c r="J623" s="2471"/>
      <c r="K623" s="273"/>
      <c r="L623" s="99"/>
      <c r="M623" s="1471"/>
      <c r="N623" s="1840"/>
      <c r="O623" s="90"/>
      <c r="P623" s="99"/>
      <c r="Q623" s="99"/>
      <c r="R623" s="12"/>
      <c r="S623" s="12"/>
      <c r="T623" s="12"/>
      <c r="U623" s="12"/>
      <c r="V623" s="12"/>
      <c r="W623" s="1622"/>
      <c r="X623" s="1622"/>
      <c r="Y623" s="12"/>
      <c r="Z623" s="99"/>
      <c r="AA623" s="2479"/>
      <c r="AB623" s="2479"/>
      <c r="AC623" s="2485"/>
      <c r="AD623" s="2486"/>
      <c r="AE623" s="2488"/>
      <c r="AF623" s="2490"/>
      <c r="AG623" s="60">
        <f>IF(N623=N622,0,IF(N623=N621,0,1))</f>
        <v>0</v>
      </c>
      <c r="AH623" s="60" t="s">
        <v>232</v>
      </c>
      <c r="AI623" s="60" t="str">
        <f t="shared" si="133"/>
        <v>??</v>
      </c>
      <c r="AJ623" s="60">
        <f>IF(O623=O622,0,IF(O623=O621,0,1))</f>
        <v>0</v>
      </c>
      <c r="AK623" s="518">
        <f t="shared" si="138"/>
        <v>0</v>
      </c>
    </row>
    <row r="624" spans="1:37" ht="14.1" customHeight="1" thickTop="1" thickBot="1">
      <c r="A624" s="2457"/>
      <c r="B624" s="2459"/>
      <c r="C624" s="2462"/>
      <c r="D624" s="2465"/>
      <c r="E624" s="2468"/>
      <c r="F624" s="2471"/>
      <c r="G624" s="2474"/>
      <c r="H624" s="2492"/>
      <c r="I624" s="2471"/>
      <c r="J624" s="2471"/>
      <c r="K624" s="273"/>
      <c r="L624" s="99"/>
      <c r="M624" s="1471"/>
      <c r="N624" s="1840"/>
      <c r="O624" s="90"/>
      <c r="P624" s="99"/>
      <c r="Q624" s="99"/>
      <c r="R624" s="12"/>
      <c r="S624" s="12"/>
      <c r="T624" s="12"/>
      <c r="U624" s="12"/>
      <c r="V624" s="12"/>
      <c r="W624" s="1622"/>
      <c r="X624" s="1622"/>
      <c r="Y624" s="12"/>
      <c r="Z624" s="99"/>
      <c r="AA624" s="2479"/>
      <c r="AB624" s="2479"/>
      <c r="AC624" s="2485"/>
      <c r="AD624" s="2486"/>
      <c r="AE624" s="2488"/>
      <c r="AF624" s="2490"/>
      <c r="AG624" s="60">
        <f>IF(N624=N623,0,IF(N624=N622,0,IF(N624=N621,0,1)))</f>
        <v>0</v>
      </c>
      <c r="AH624" s="60" t="s">
        <v>232</v>
      </c>
      <c r="AI624" s="60" t="str">
        <f t="shared" si="133"/>
        <v>??</v>
      </c>
      <c r="AJ624" s="60">
        <f>IF(O624=O623,0,IF(O624=O622,0,IF(O624=O621,0,1)))</f>
        <v>0</v>
      </c>
      <c r="AK624" s="518">
        <f t="shared" si="138"/>
        <v>0</v>
      </c>
    </row>
    <row r="625" spans="1:37" ht="14.1" customHeight="1" thickTop="1" thickBot="1">
      <c r="A625" s="2457"/>
      <c r="B625" s="2459"/>
      <c r="C625" s="2462"/>
      <c r="D625" s="2465"/>
      <c r="E625" s="2468"/>
      <c r="F625" s="2471"/>
      <c r="G625" s="2474"/>
      <c r="H625" s="2492"/>
      <c r="I625" s="2471"/>
      <c r="J625" s="2471"/>
      <c r="K625" s="277"/>
      <c r="L625" s="99"/>
      <c r="M625" s="1471"/>
      <c r="N625" s="1840"/>
      <c r="O625" s="90"/>
      <c r="P625" s="99"/>
      <c r="Q625" s="99"/>
      <c r="R625" s="12"/>
      <c r="S625" s="12"/>
      <c r="T625" s="12"/>
      <c r="U625" s="12"/>
      <c r="V625" s="12"/>
      <c r="W625" s="1622"/>
      <c r="X625" s="1622"/>
      <c r="Y625" s="12"/>
      <c r="Z625" s="99"/>
      <c r="AA625" s="2479"/>
      <c r="AB625" s="2479"/>
      <c r="AC625" s="2485"/>
      <c r="AD625" s="2486"/>
      <c r="AE625" s="2488"/>
      <c r="AF625" s="2490"/>
      <c r="AG625" s="60">
        <f>IF(N625=N624,0,IF(N625=N623,0,IF(N625=N622,0,IF(N625=N621,0,1))))</f>
        <v>0</v>
      </c>
      <c r="AH625" s="60" t="s">
        <v>232</v>
      </c>
      <c r="AI625" s="60" t="str">
        <f t="shared" si="133"/>
        <v>??</v>
      </c>
      <c r="AJ625" s="60">
        <f>IF(O625=O624,0,IF(O625=O623,0,IF(O625=O622,0,IF(O625=O621,0,1))))</f>
        <v>0</v>
      </c>
      <c r="AK625" s="518">
        <f t="shared" si="138"/>
        <v>0</v>
      </c>
    </row>
    <row r="626" spans="1:37" ht="14.1" customHeight="1" thickTop="1" thickBot="1">
      <c r="A626" s="2457"/>
      <c r="B626" s="2459"/>
      <c r="C626" s="2462"/>
      <c r="D626" s="2465"/>
      <c r="E626" s="2468"/>
      <c r="F626" s="2471"/>
      <c r="G626" s="2474"/>
      <c r="H626" s="2492"/>
      <c r="I626" s="2471"/>
      <c r="J626" s="2471"/>
      <c r="K626" s="277"/>
      <c r="L626" s="99"/>
      <c r="M626" s="1471"/>
      <c r="N626" s="1840"/>
      <c r="O626" s="90"/>
      <c r="P626" s="99"/>
      <c r="Q626" s="99"/>
      <c r="R626" s="12"/>
      <c r="S626" s="12"/>
      <c r="T626" s="12"/>
      <c r="U626" s="12"/>
      <c r="V626" s="12"/>
      <c r="W626" s="1622"/>
      <c r="X626" s="1622"/>
      <c r="Y626" s="12"/>
      <c r="Z626" s="99"/>
      <c r="AA626" s="2479"/>
      <c r="AB626" s="2479"/>
      <c r="AC626" s="2485"/>
      <c r="AD626" s="2486"/>
      <c r="AE626" s="2488"/>
      <c r="AF626" s="2490"/>
      <c r="AG626" s="60">
        <f>IF(N626=N625,0,IF(N626=N624,0,IF(N626=N623,0,IF(N626=N622,0,IF(N626=N621,0,1)))))</f>
        <v>0</v>
      </c>
      <c r="AH626" s="60" t="s">
        <v>232</v>
      </c>
      <c r="AI626" s="60" t="str">
        <f t="shared" si="133"/>
        <v>??</v>
      </c>
      <c r="AJ626" s="60">
        <f>IF(O626=O625,0,IF(O626=O624,0,IF(O626=O623,0,IF(O626=O622,0,IF(O626=O621,0,1)))))</f>
        <v>0</v>
      </c>
      <c r="AK626" s="518">
        <f t="shared" si="138"/>
        <v>0</v>
      </c>
    </row>
    <row r="627" spans="1:37" ht="14.1" customHeight="1" thickTop="1" thickBot="1">
      <c r="A627" s="2457"/>
      <c r="B627" s="2459"/>
      <c r="C627" s="2462"/>
      <c r="D627" s="2465"/>
      <c r="E627" s="2468"/>
      <c r="F627" s="2471"/>
      <c r="G627" s="2474"/>
      <c r="H627" s="2492"/>
      <c r="I627" s="2471"/>
      <c r="J627" s="2471"/>
      <c r="K627" s="277"/>
      <c r="L627" s="99"/>
      <c r="M627" s="1471"/>
      <c r="N627" s="1840"/>
      <c r="O627" s="90"/>
      <c r="P627" s="99"/>
      <c r="Q627" s="99"/>
      <c r="R627" s="12"/>
      <c r="S627" s="12"/>
      <c r="T627" s="12"/>
      <c r="U627" s="12"/>
      <c r="V627" s="12"/>
      <c r="W627" s="1622"/>
      <c r="X627" s="1622"/>
      <c r="Y627" s="12"/>
      <c r="Z627" s="99"/>
      <c r="AA627" s="2479"/>
      <c r="AB627" s="2479"/>
      <c r="AC627" s="2494" t="str">
        <f t="shared" ref="AC627" si="141">IF(AC621&gt;9,"błąd","")</f>
        <v/>
      </c>
      <c r="AD627" s="2486"/>
      <c r="AE627" s="2488"/>
      <c r="AF627" s="2490"/>
      <c r="AG627" s="60">
        <f>IF(N627=N626,0,IF(N627=N625,0,IF(N627=N624,0,IF(N627=N623,0,IF(N627=N622,0,IF(N627=N621,0,1))))))</f>
        <v>0</v>
      </c>
      <c r="AH627" s="60" t="s">
        <v>232</v>
      </c>
      <c r="AI627" s="60" t="str">
        <f t="shared" si="133"/>
        <v>??</v>
      </c>
      <c r="AJ627" s="60">
        <f>IF(O627=O626,0,IF(O627=O625,0,IF(O627=O624,0,IF(O627=O623,0,IF(O627=O622,0,IF(O627=O621,0,1))))))</f>
        <v>0</v>
      </c>
      <c r="AK627" s="518">
        <f t="shared" si="138"/>
        <v>0</v>
      </c>
    </row>
    <row r="628" spans="1:37" ht="14.1" customHeight="1" thickTop="1" thickBot="1">
      <c r="A628" s="2457"/>
      <c r="B628" s="2459"/>
      <c r="C628" s="2462"/>
      <c r="D628" s="2465"/>
      <c r="E628" s="2468"/>
      <c r="F628" s="2471"/>
      <c r="G628" s="2474"/>
      <c r="H628" s="2492"/>
      <c r="I628" s="2471"/>
      <c r="J628" s="2471"/>
      <c r="K628" s="277"/>
      <c r="L628" s="99"/>
      <c r="M628" s="1471"/>
      <c r="N628" s="1840"/>
      <c r="O628" s="90"/>
      <c r="P628" s="99"/>
      <c r="Q628" s="99"/>
      <c r="R628" s="12"/>
      <c r="S628" s="12"/>
      <c r="T628" s="12"/>
      <c r="U628" s="12"/>
      <c r="V628" s="12"/>
      <c r="W628" s="1622"/>
      <c r="X628" s="1622"/>
      <c r="Y628" s="12"/>
      <c r="Z628" s="99"/>
      <c r="AA628" s="2479"/>
      <c r="AB628" s="2479"/>
      <c r="AC628" s="2494"/>
      <c r="AD628" s="2486"/>
      <c r="AE628" s="2488"/>
      <c r="AF628" s="2490"/>
      <c r="AG628" s="60">
        <f>IF(N628=N627,0,IF(N628=N626,0,IF(N628=N625,0,IF(N628=N624,0,IF(N628=N623,0,IF(N628=N622,0,IF(N628=N621,0,1)))))))</f>
        <v>0</v>
      </c>
      <c r="AH628" s="60" t="s">
        <v>232</v>
      </c>
      <c r="AI628" s="60" t="str">
        <f t="shared" si="133"/>
        <v>??</v>
      </c>
      <c r="AJ628" s="60">
        <f>IF(O628=O627,0,IF(O628=O626,0,IF(O628=O625,0,IF(O628=O624,0,IF(O628=O623,0,IF(O628=O622,0,IF(O628=O621,0,1)))))))</f>
        <v>0</v>
      </c>
      <c r="AK628" s="518">
        <f t="shared" si="138"/>
        <v>0</v>
      </c>
    </row>
    <row r="629" spans="1:37" ht="14.1" customHeight="1" thickTop="1" thickBot="1">
      <c r="A629" s="2457"/>
      <c r="B629" s="2459"/>
      <c r="C629" s="2462"/>
      <c r="D629" s="2465"/>
      <c r="E629" s="2468"/>
      <c r="F629" s="2471"/>
      <c r="G629" s="2474"/>
      <c r="H629" s="2492"/>
      <c r="I629" s="2471"/>
      <c r="J629" s="2471"/>
      <c r="K629" s="277"/>
      <c r="L629" s="99"/>
      <c r="M629" s="1471"/>
      <c r="N629" s="1840"/>
      <c r="O629" s="90"/>
      <c r="P629" s="99"/>
      <c r="Q629" s="99"/>
      <c r="R629" s="12"/>
      <c r="S629" s="12"/>
      <c r="T629" s="12"/>
      <c r="U629" s="12"/>
      <c r="V629" s="12"/>
      <c r="W629" s="1622"/>
      <c r="X629" s="1622"/>
      <c r="Y629" s="12"/>
      <c r="Z629" s="99"/>
      <c r="AA629" s="2479"/>
      <c r="AB629" s="2479"/>
      <c r="AC629" s="2494"/>
      <c r="AD629" s="2486"/>
      <c r="AE629" s="2488"/>
      <c r="AF629" s="2490"/>
      <c r="AG629" s="60">
        <f>IF(N629=N628,0,IF(N629=N627,0,IF(N629=N626,0,IF(N629=N625,0,IF(N629=N624,0,IF(N629=N623,0,IF(N629=N622,0,IF(N629=N621,0,1))))))))</f>
        <v>0</v>
      </c>
      <c r="AH629" s="60" t="s">
        <v>232</v>
      </c>
      <c r="AI629" s="60" t="str">
        <f t="shared" si="133"/>
        <v>??</v>
      </c>
      <c r="AJ629" s="60">
        <f>IF(O629=O628,0,IF(O629=O627,0,IF(O629=O626,0,IF(O629=O625,0,IF(O629=O624,0,IF(O629=O623,0,IF(O629=O622,0,IF(O629=O621,0,1))))))))</f>
        <v>0</v>
      </c>
      <c r="AK629" s="518">
        <f t="shared" si="138"/>
        <v>0</v>
      </c>
    </row>
    <row r="630" spans="1:37" ht="14.1" customHeight="1" thickTop="1" thickBot="1">
      <c r="A630" s="2457"/>
      <c r="B630" s="2460"/>
      <c r="C630" s="2463"/>
      <c r="D630" s="2466"/>
      <c r="E630" s="2469"/>
      <c r="F630" s="2472"/>
      <c r="G630" s="2475"/>
      <c r="H630" s="2493"/>
      <c r="I630" s="2472"/>
      <c r="J630" s="2472"/>
      <c r="K630" s="274"/>
      <c r="L630" s="97"/>
      <c r="M630" s="97"/>
      <c r="N630" s="1840"/>
      <c r="O630" s="94"/>
      <c r="P630" s="97"/>
      <c r="Q630" s="97"/>
      <c r="R630" s="13"/>
      <c r="S630" s="13"/>
      <c r="T630" s="13"/>
      <c r="U630" s="13"/>
      <c r="V630" s="13"/>
      <c r="W630" s="13"/>
      <c r="X630" s="13"/>
      <c r="Y630" s="13"/>
      <c r="Z630" s="97"/>
      <c r="AA630" s="2480"/>
      <c r="AB630" s="2480"/>
      <c r="AC630" s="2495"/>
      <c r="AD630" s="2486"/>
      <c r="AE630" s="2489"/>
      <c r="AF630" s="2490"/>
      <c r="AG630" s="60">
        <f>IF(N630=N629,0,IF(N630=N628,0,IF(N630=N627,0,IF(N630=N626,0,IF(N630=N625,0,IF(N630=N624,0,IF(N630=N623,0,IF(N630=N622,0,IF(N630=N621,0,1)))))))))</f>
        <v>0</v>
      </c>
      <c r="AH630" s="60" t="s">
        <v>232</v>
      </c>
      <c r="AI630" s="60" t="str">
        <f t="shared" si="133"/>
        <v>??</v>
      </c>
      <c r="AJ630" s="60">
        <f>IF(O630=O629,0,IF(O630=O628,0,IF(O630=O627,0,IF(O630=O626,0,IF(O630=O625,0,IF(O630=O624,0,IF(O630=O623,0,IF(O630=O622,0,IF(O630=O621,0,1)))))))))</f>
        <v>0</v>
      </c>
      <c r="AK630" s="518">
        <f t="shared" si="138"/>
        <v>0</v>
      </c>
    </row>
    <row r="631" spans="1:37" ht="14.1" customHeight="1" thickTop="1" thickBot="1">
      <c r="A631" s="2457"/>
      <c r="B631" s="2458"/>
      <c r="C631" s="2461"/>
      <c r="D631" s="2464"/>
      <c r="E631" s="2467"/>
      <c r="F631" s="2470"/>
      <c r="G631" s="2473"/>
      <c r="H631" s="2476" t="s">
        <v>852</v>
      </c>
      <c r="I631" s="2470"/>
      <c r="J631" s="2470"/>
      <c r="K631" s="275"/>
      <c r="L631" s="98"/>
      <c r="M631" s="98"/>
      <c r="N631" s="1841"/>
      <c r="O631" s="80"/>
      <c r="P631" s="98"/>
      <c r="Q631" s="98"/>
      <c r="R631" s="14"/>
      <c r="S631" s="14"/>
      <c r="T631" s="14"/>
      <c r="U631" s="14"/>
      <c r="V631" s="14"/>
      <c r="W631" s="14"/>
      <c r="X631" s="14"/>
      <c r="Y631" s="14"/>
      <c r="Z631" s="98"/>
      <c r="AA631" s="2478">
        <f>SUM(R631:Z640)</f>
        <v>0</v>
      </c>
      <c r="AB631" s="2478">
        <f>IF(AA631&gt;0,18,0)</f>
        <v>0</v>
      </c>
      <c r="AC631" s="2484">
        <f t="shared" ref="AC631" si="142">IF((AA631-AB631)&gt;=0,AA631-AB631,0)</f>
        <v>0</v>
      </c>
      <c r="AD631" s="2486">
        <f>IF(AA631&lt;AB631,AA631,AB631)/IF(AB631=0,1,AB631)</f>
        <v>0</v>
      </c>
      <c r="AE631" s="2487" t="str">
        <f>IF(AD631=1,"pe",IF(AD631&gt;0,"ne",""))</f>
        <v/>
      </c>
      <c r="AF631" s="2490"/>
      <c r="AG631" s="60">
        <v>1</v>
      </c>
      <c r="AH631" s="60" t="s">
        <v>232</v>
      </c>
      <c r="AI631" s="60" t="str">
        <f t="shared" si="133"/>
        <v>??</v>
      </c>
      <c r="AJ631" s="60">
        <v>1</v>
      </c>
      <c r="AK631" s="518">
        <f>C631</f>
        <v>0</v>
      </c>
    </row>
    <row r="632" spans="1:37" ht="14.1" customHeight="1" thickTop="1" thickBot="1">
      <c r="A632" s="2457"/>
      <c r="B632" s="2459"/>
      <c r="C632" s="2462"/>
      <c r="D632" s="2465"/>
      <c r="E632" s="2468"/>
      <c r="F632" s="2471"/>
      <c r="G632" s="2474"/>
      <c r="H632" s="2477"/>
      <c r="I632" s="2471"/>
      <c r="J632" s="2471"/>
      <c r="K632" s="273"/>
      <c r="L632" s="99"/>
      <c r="M632" s="1471"/>
      <c r="N632" s="1840"/>
      <c r="O632" s="90"/>
      <c r="P632" s="99"/>
      <c r="Q632" s="99"/>
      <c r="R632" s="12"/>
      <c r="S632" s="12"/>
      <c r="T632" s="12"/>
      <c r="U632" s="12"/>
      <c r="V632" s="12"/>
      <c r="W632" s="1622"/>
      <c r="X632" s="1622"/>
      <c r="Y632" s="12"/>
      <c r="Z632" s="99"/>
      <c r="AA632" s="2479"/>
      <c r="AB632" s="2479"/>
      <c r="AC632" s="2485"/>
      <c r="AD632" s="2486"/>
      <c r="AE632" s="2488"/>
      <c r="AF632" s="2490"/>
      <c r="AG632" s="60">
        <f>IF(N632=N631,0,1)</f>
        <v>0</v>
      </c>
      <c r="AH632" s="60" t="s">
        <v>232</v>
      </c>
      <c r="AI632" s="60" t="str">
        <f t="shared" si="133"/>
        <v>??</v>
      </c>
      <c r="AJ632" s="60">
        <f>IF(O632=O631,0,1)</f>
        <v>0</v>
      </c>
      <c r="AK632" s="518">
        <f t="shared" ref="AK632:AK660" si="143">AK631</f>
        <v>0</v>
      </c>
    </row>
    <row r="633" spans="1:37" ht="14.1" customHeight="1" thickTop="1" thickBot="1">
      <c r="A633" s="2457"/>
      <c r="B633" s="2459"/>
      <c r="C633" s="2462"/>
      <c r="D633" s="2465"/>
      <c r="E633" s="2468"/>
      <c r="F633" s="2471"/>
      <c r="G633" s="2474"/>
      <c r="H633" s="2491"/>
      <c r="I633" s="2471"/>
      <c r="J633" s="2471"/>
      <c r="K633" s="273"/>
      <c r="L633" s="99"/>
      <c r="M633" s="1471"/>
      <c r="N633" s="1840"/>
      <c r="O633" s="90"/>
      <c r="P633" s="99"/>
      <c r="Q633" s="99"/>
      <c r="R633" s="12"/>
      <c r="S633" s="12"/>
      <c r="T633" s="12"/>
      <c r="U633" s="12"/>
      <c r="V633" s="12"/>
      <c r="W633" s="1622"/>
      <c r="X633" s="1622"/>
      <c r="Y633" s="12"/>
      <c r="Z633" s="99"/>
      <c r="AA633" s="2479"/>
      <c r="AB633" s="2479"/>
      <c r="AC633" s="2485"/>
      <c r="AD633" s="2486"/>
      <c r="AE633" s="2488"/>
      <c r="AF633" s="2490"/>
      <c r="AG633" s="60">
        <f>IF(N633=N632,0,IF(N633=N631,0,1))</f>
        <v>0</v>
      </c>
      <c r="AH633" s="60" t="s">
        <v>232</v>
      </c>
      <c r="AI633" s="60" t="str">
        <f t="shared" si="133"/>
        <v>??</v>
      </c>
      <c r="AJ633" s="60">
        <f>IF(O633=O632,0,IF(O633=O631,0,1))</f>
        <v>0</v>
      </c>
      <c r="AK633" s="518">
        <f t="shared" si="143"/>
        <v>0</v>
      </c>
    </row>
    <row r="634" spans="1:37" ht="14.1" customHeight="1" thickTop="1" thickBot="1">
      <c r="A634" s="2457"/>
      <c r="B634" s="2459"/>
      <c r="C634" s="2462"/>
      <c r="D634" s="2465"/>
      <c r="E634" s="2468"/>
      <c r="F634" s="2471"/>
      <c r="G634" s="2474"/>
      <c r="H634" s="2492"/>
      <c r="I634" s="2471"/>
      <c r="J634" s="2471"/>
      <c r="K634" s="273"/>
      <c r="L634" s="99"/>
      <c r="M634" s="1471"/>
      <c r="N634" s="1840"/>
      <c r="O634" s="90"/>
      <c r="P634" s="99"/>
      <c r="Q634" s="99"/>
      <c r="R634" s="12"/>
      <c r="S634" s="12"/>
      <c r="T634" s="12"/>
      <c r="U634" s="12"/>
      <c r="V634" s="12"/>
      <c r="W634" s="1622"/>
      <c r="X634" s="1622"/>
      <c r="Y634" s="12"/>
      <c r="Z634" s="99"/>
      <c r="AA634" s="2479"/>
      <c r="AB634" s="2479"/>
      <c r="AC634" s="2485"/>
      <c r="AD634" s="2486"/>
      <c r="AE634" s="2488"/>
      <c r="AF634" s="2490"/>
      <c r="AG634" s="60">
        <f>IF(N634=N633,0,IF(N634=N632,0,IF(N634=N631,0,1)))</f>
        <v>0</v>
      </c>
      <c r="AH634" s="60" t="s">
        <v>232</v>
      </c>
      <c r="AI634" s="60" t="str">
        <f t="shared" si="133"/>
        <v>??</v>
      </c>
      <c r="AJ634" s="60">
        <f>IF(O634=O633,0,IF(O634=O632,0,IF(O634=O631,0,1)))</f>
        <v>0</v>
      </c>
      <c r="AK634" s="518">
        <f t="shared" si="143"/>
        <v>0</v>
      </c>
    </row>
    <row r="635" spans="1:37" ht="14.1" customHeight="1" thickTop="1" thickBot="1">
      <c r="A635" s="2457"/>
      <c r="B635" s="2459"/>
      <c r="C635" s="2462"/>
      <c r="D635" s="2465"/>
      <c r="E635" s="2468"/>
      <c r="F635" s="2471"/>
      <c r="G635" s="2474"/>
      <c r="H635" s="2492"/>
      <c r="I635" s="2471"/>
      <c r="J635" s="2471"/>
      <c r="K635" s="277"/>
      <c r="L635" s="99"/>
      <c r="M635" s="1471"/>
      <c r="N635" s="1840"/>
      <c r="O635" s="90"/>
      <c r="P635" s="99"/>
      <c r="Q635" s="99"/>
      <c r="R635" s="12"/>
      <c r="S635" s="12"/>
      <c r="T635" s="12"/>
      <c r="U635" s="12"/>
      <c r="V635" s="12"/>
      <c r="W635" s="1622"/>
      <c r="X635" s="1622"/>
      <c r="Y635" s="12"/>
      <c r="Z635" s="99"/>
      <c r="AA635" s="2479"/>
      <c r="AB635" s="2479"/>
      <c r="AC635" s="2485"/>
      <c r="AD635" s="2486"/>
      <c r="AE635" s="2488"/>
      <c r="AF635" s="2490"/>
      <c r="AG635" s="60">
        <f>IF(N635=N634,0,IF(N635=N633,0,IF(N635=N632,0,IF(N635=N631,0,1))))</f>
        <v>0</v>
      </c>
      <c r="AH635" s="60" t="s">
        <v>232</v>
      </c>
      <c r="AI635" s="60" t="str">
        <f t="shared" si="133"/>
        <v>??</v>
      </c>
      <c r="AJ635" s="60">
        <f>IF(O635=O634,0,IF(O635=O633,0,IF(O635=O632,0,IF(O635=O631,0,1))))</f>
        <v>0</v>
      </c>
      <c r="AK635" s="518">
        <f t="shared" si="143"/>
        <v>0</v>
      </c>
    </row>
    <row r="636" spans="1:37" ht="14.1" customHeight="1" thickTop="1" thickBot="1">
      <c r="A636" s="2457"/>
      <c r="B636" s="2459"/>
      <c r="C636" s="2462"/>
      <c r="D636" s="2465"/>
      <c r="E636" s="2468"/>
      <c r="F636" s="2471"/>
      <c r="G636" s="2474"/>
      <c r="H636" s="2492"/>
      <c r="I636" s="2471"/>
      <c r="J636" s="2471"/>
      <c r="K636" s="277"/>
      <c r="L636" s="99"/>
      <c r="M636" s="1471"/>
      <c r="N636" s="1840"/>
      <c r="O636" s="90"/>
      <c r="P636" s="99"/>
      <c r="Q636" s="99"/>
      <c r="R636" s="12"/>
      <c r="S636" s="12"/>
      <c r="T636" s="12"/>
      <c r="U636" s="12"/>
      <c r="V636" s="12"/>
      <c r="W636" s="1622"/>
      <c r="X636" s="1622"/>
      <c r="Y636" s="12"/>
      <c r="Z636" s="99"/>
      <c r="AA636" s="2479"/>
      <c r="AB636" s="2479"/>
      <c r="AC636" s="2485"/>
      <c r="AD636" s="2486"/>
      <c r="AE636" s="2488"/>
      <c r="AF636" s="2490"/>
      <c r="AG636" s="60">
        <f>IF(N636=N635,0,IF(N636=N634,0,IF(N636=N633,0,IF(N636=N632,0,IF(N636=N631,0,1)))))</f>
        <v>0</v>
      </c>
      <c r="AH636" s="60" t="s">
        <v>232</v>
      </c>
      <c r="AI636" s="60" t="str">
        <f t="shared" si="133"/>
        <v>??</v>
      </c>
      <c r="AJ636" s="60">
        <f>IF(O636=O635,0,IF(O636=O634,0,IF(O636=O633,0,IF(O636=O632,0,IF(O636=O631,0,1)))))</f>
        <v>0</v>
      </c>
      <c r="AK636" s="518">
        <f t="shared" si="143"/>
        <v>0</v>
      </c>
    </row>
    <row r="637" spans="1:37" ht="14.1" customHeight="1" thickTop="1" thickBot="1">
      <c r="A637" s="2457"/>
      <c r="B637" s="2459"/>
      <c r="C637" s="2462"/>
      <c r="D637" s="2465"/>
      <c r="E637" s="2468"/>
      <c r="F637" s="2471"/>
      <c r="G637" s="2474"/>
      <c r="H637" s="2492"/>
      <c r="I637" s="2471"/>
      <c r="J637" s="2471"/>
      <c r="K637" s="277"/>
      <c r="L637" s="99"/>
      <c r="M637" s="1471"/>
      <c r="N637" s="1840"/>
      <c r="O637" s="90"/>
      <c r="P637" s="99"/>
      <c r="Q637" s="99"/>
      <c r="R637" s="12"/>
      <c r="S637" s="12"/>
      <c r="T637" s="12"/>
      <c r="U637" s="12"/>
      <c r="V637" s="12"/>
      <c r="W637" s="1622"/>
      <c r="X637" s="1622"/>
      <c r="Y637" s="12"/>
      <c r="Z637" s="99"/>
      <c r="AA637" s="2479"/>
      <c r="AB637" s="2479"/>
      <c r="AC637" s="2494" t="str">
        <f t="shared" ref="AC637" si="144">IF(AC631&gt;9,"błąd","")</f>
        <v/>
      </c>
      <c r="AD637" s="2486"/>
      <c r="AE637" s="2488"/>
      <c r="AF637" s="2490"/>
      <c r="AG637" s="60">
        <f>IF(N637=N636,0,IF(N637=N635,0,IF(N637=N634,0,IF(N637=N633,0,IF(N637=N632,0,IF(N637=N631,0,1))))))</f>
        <v>0</v>
      </c>
      <c r="AH637" s="60" t="s">
        <v>232</v>
      </c>
      <c r="AI637" s="60" t="str">
        <f t="shared" si="133"/>
        <v>??</v>
      </c>
      <c r="AJ637" s="60">
        <f>IF(O637=O636,0,IF(O637=O635,0,IF(O637=O634,0,IF(O637=O633,0,IF(O637=O632,0,IF(O637=O631,0,1))))))</f>
        <v>0</v>
      </c>
      <c r="AK637" s="518">
        <f t="shared" si="143"/>
        <v>0</v>
      </c>
    </row>
    <row r="638" spans="1:37" ht="14.1" customHeight="1" thickTop="1" thickBot="1">
      <c r="A638" s="2457"/>
      <c r="B638" s="2459"/>
      <c r="C638" s="2462"/>
      <c r="D638" s="2465"/>
      <c r="E638" s="2468"/>
      <c r="F638" s="2471"/>
      <c r="G638" s="2474"/>
      <c r="H638" s="2492"/>
      <c r="I638" s="2471"/>
      <c r="J638" s="2471"/>
      <c r="K638" s="277"/>
      <c r="L638" s="99"/>
      <c r="M638" s="1471"/>
      <c r="N638" s="1840"/>
      <c r="O638" s="90"/>
      <c r="P638" s="99"/>
      <c r="Q638" s="99"/>
      <c r="R638" s="12"/>
      <c r="S638" s="12"/>
      <c r="T638" s="12"/>
      <c r="U638" s="12"/>
      <c r="V638" s="12"/>
      <c r="W638" s="1622"/>
      <c r="X638" s="1622"/>
      <c r="Y638" s="12"/>
      <c r="Z638" s="99"/>
      <c r="AA638" s="2479"/>
      <c r="AB638" s="2479"/>
      <c r="AC638" s="2494"/>
      <c r="AD638" s="2486"/>
      <c r="AE638" s="2488"/>
      <c r="AF638" s="2490"/>
      <c r="AG638" s="60">
        <f>IF(N638=N637,0,IF(N638=N636,0,IF(N638=N635,0,IF(N638=N634,0,IF(N638=N633,0,IF(N638=N632,0,IF(N638=N631,0,1)))))))</f>
        <v>0</v>
      </c>
      <c r="AH638" s="60" t="s">
        <v>232</v>
      </c>
      <c r="AI638" s="60" t="str">
        <f t="shared" si="133"/>
        <v>??</v>
      </c>
      <c r="AJ638" s="60">
        <f>IF(O638=O637,0,IF(O638=O636,0,IF(O638=O635,0,IF(O638=O634,0,IF(O638=O633,0,IF(O638=O632,0,IF(O638=O631,0,1)))))))</f>
        <v>0</v>
      </c>
      <c r="AK638" s="518">
        <f t="shared" si="143"/>
        <v>0</v>
      </c>
    </row>
    <row r="639" spans="1:37" ht="14.1" customHeight="1" thickTop="1" thickBot="1">
      <c r="A639" s="2457"/>
      <c r="B639" s="2459"/>
      <c r="C639" s="2462"/>
      <c r="D639" s="2465"/>
      <c r="E639" s="2468"/>
      <c r="F639" s="2471"/>
      <c r="G639" s="2474"/>
      <c r="H639" s="2492"/>
      <c r="I639" s="2471"/>
      <c r="J639" s="2471"/>
      <c r="K639" s="277"/>
      <c r="L639" s="99"/>
      <c r="M639" s="1471"/>
      <c r="N639" s="1840"/>
      <c r="O639" s="90"/>
      <c r="P639" s="99"/>
      <c r="Q639" s="99"/>
      <c r="R639" s="12"/>
      <c r="S639" s="12"/>
      <c r="T639" s="12"/>
      <c r="U639" s="12"/>
      <c r="V639" s="12"/>
      <c r="W639" s="1622"/>
      <c r="X639" s="1622"/>
      <c r="Y639" s="12"/>
      <c r="Z639" s="99"/>
      <c r="AA639" s="2479"/>
      <c r="AB639" s="2479"/>
      <c r="AC639" s="2494"/>
      <c r="AD639" s="2486"/>
      <c r="AE639" s="2488"/>
      <c r="AF639" s="2490"/>
      <c r="AG639" s="60">
        <f>IF(N639=N638,0,IF(N639=N637,0,IF(N639=N636,0,IF(N639=N635,0,IF(N639=N634,0,IF(N639=N633,0,IF(N639=N632,0,IF(N639=N631,0,1))))))))</f>
        <v>0</v>
      </c>
      <c r="AH639" s="60" t="s">
        <v>232</v>
      </c>
      <c r="AI639" s="60" t="str">
        <f t="shared" si="133"/>
        <v>??</v>
      </c>
      <c r="AJ639" s="60">
        <f>IF(O639=O638,0,IF(O639=O637,0,IF(O639=O636,0,IF(O639=O635,0,IF(O639=O634,0,IF(O639=O633,0,IF(O639=O632,0,IF(O639=O631,0,1))))))))</f>
        <v>0</v>
      </c>
      <c r="AK639" s="518">
        <f t="shared" si="143"/>
        <v>0</v>
      </c>
    </row>
    <row r="640" spans="1:37" ht="14.1" customHeight="1" thickTop="1" thickBot="1">
      <c r="A640" s="2457"/>
      <c r="B640" s="2460"/>
      <c r="C640" s="2463"/>
      <c r="D640" s="2466"/>
      <c r="E640" s="2469"/>
      <c r="F640" s="2472"/>
      <c r="G640" s="2475"/>
      <c r="H640" s="2493"/>
      <c r="I640" s="2472"/>
      <c r="J640" s="2472"/>
      <c r="K640" s="274"/>
      <c r="L640" s="97"/>
      <c r="M640" s="97"/>
      <c r="N640" s="1840"/>
      <c r="O640" s="94"/>
      <c r="P640" s="97"/>
      <c r="Q640" s="97"/>
      <c r="R640" s="13"/>
      <c r="S640" s="13"/>
      <c r="T640" s="13"/>
      <c r="U640" s="13"/>
      <c r="V640" s="13"/>
      <c r="W640" s="13"/>
      <c r="X640" s="13"/>
      <c r="Y640" s="13"/>
      <c r="Z640" s="97"/>
      <c r="AA640" s="2480"/>
      <c r="AB640" s="2480"/>
      <c r="AC640" s="2495"/>
      <c r="AD640" s="2486"/>
      <c r="AE640" s="2489"/>
      <c r="AF640" s="2490"/>
      <c r="AG640" s="60">
        <f>IF(N640=N639,0,IF(N640=N638,0,IF(N640=N637,0,IF(N640=N636,0,IF(N640=N635,0,IF(N640=N634,0,IF(N640=N633,0,IF(N640=N632,0,IF(N640=N631,0,1)))))))))</f>
        <v>0</v>
      </c>
      <c r="AH640" s="60" t="s">
        <v>232</v>
      </c>
      <c r="AI640" s="60" t="str">
        <f t="shared" si="133"/>
        <v>??</v>
      </c>
      <c r="AJ640" s="60">
        <f>IF(O640=O639,0,IF(O640=O638,0,IF(O640=O637,0,IF(O640=O636,0,IF(O640=O635,0,IF(O640=O634,0,IF(O640=O633,0,IF(O640=O632,0,IF(O640=O631,0,1)))))))))</f>
        <v>0</v>
      </c>
      <c r="AK640" s="518">
        <f t="shared" si="143"/>
        <v>0</v>
      </c>
    </row>
    <row r="641" spans="1:37" ht="14.1" customHeight="1" thickTop="1" thickBot="1">
      <c r="A641" s="2457"/>
      <c r="B641" s="2458"/>
      <c r="C641" s="2461"/>
      <c r="D641" s="2464"/>
      <c r="E641" s="2467"/>
      <c r="F641" s="2470"/>
      <c r="G641" s="2473"/>
      <c r="H641" s="2476" t="s">
        <v>852</v>
      </c>
      <c r="I641" s="2470"/>
      <c r="J641" s="2470"/>
      <c r="K641" s="275"/>
      <c r="L641" s="98"/>
      <c r="M641" s="98"/>
      <c r="N641" s="1841"/>
      <c r="O641" s="80"/>
      <c r="P641" s="98"/>
      <c r="Q641" s="98"/>
      <c r="R641" s="14"/>
      <c r="S641" s="14"/>
      <c r="T641" s="14"/>
      <c r="U641" s="14"/>
      <c r="V641" s="14"/>
      <c r="W641" s="14"/>
      <c r="X641" s="14"/>
      <c r="Y641" s="14"/>
      <c r="Z641" s="98"/>
      <c r="AA641" s="2478">
        <f>SUM(R641:Z650)</f>
        <v>0</v>
      </c>
      <c r="AB641" s="2478">
        <f>IF(AA641&gt;0,18,0)</f>
        <v>0</v>
      </c>
      <c r="AC641" s="2484">
        <f t="shared" ref="AC641" si="145">IF((AA641-AB641)&gt;=0,AA641-AB641,0)</f>
        <v>0</v>
      </c>
      <c r="AD641" s="2486">
        <f>IF(AA641&lt;AB641,AA641,AB641)/IF(AB641=0,1,AB641)</f>
        <v>0</v>
      </c>
      <c r="AE641" s="2487" t="str">
        <f>IF(AD641=1,"pe",IF(AD641&gt;0,"ne",""))</f>
        <v/>
      </c>
      <c r="AF641" s="2490"/>
      <c r="AG641" s="60">
        <v>1</v>
      </c>
      <c r="AH641" s="60" t="s">
        <v>232</v>
      </c>
      <c r="AI641" s="60" t="str">
        <f t="shared" si="133"/>
        <v>??</v>
      </c>
      <c r="AJ641" s="60">
        <v>1</v>
      </c>
      <c r="AK641" s="518">
        <f>C641</f>
        <v>0</v>
      </c>
    </row>
    <row r="642" spans="1:37" ht="14.1" customHeight="1" thickTop="1" thickBot="1">
      <c r="A642" s="2457"/>
      <c r="B642" s="2459"/>
      <c r="C642" s="2462"/>
      <c r="D642" s="2465"/>
      <c r="E642" s="2468"/>
      <c r="F642" s="2471"/>
      <c r="G642" s="2474"/>
      <c r="H642" s="2477"/>
      <c r="I642" s="2471"/>
      <c r="J642" s="2471"/>
      <c r="K642" s="273"/>
      <c r="L642" s="99"/>
      <c r="M642" s="1471"/>
      <c r="N642" s="1840"/>
      <c r="O642" s="90"/>
      <c r="P642" s="99"/>
      <c r="Q642" s="99"/>
      <c r="R642" s="12"/>
      <c r="S642" s="12"/>
      <c r="T642" s="12"/>
      <c r="U642" s="12"/>
      <c r="V642" s="12"/>
      <c r="W642" s="1622"/>
      <c r="X642" s="1622"/>
      <c r="Y642" s="12"/>
      <c r="Z642" s="99"/>
      <c r="AA642" s="2479"/>
      <c r="AB642" s="2479"/>
      <c r="AC642" s="2485"/>
      <c r="AD642" s="2486"/>
      <c r="AE642" s="2488"/>
      <c r="AF642" s="2490"/>
      <c r="AG642" s="60">
        <f>IF(N642=N641,0,1)</f>
        <v>0</v>
      </c>
      <c r="AH642" s="60" t="s">
        <v>232</v>
      </c>
      <c r="AI642" s="60" t="str">
        <f t="shared" si="133"/>
        <v>??</v>
      </c>
      <c r="AJ642" s="60">
        <f>IF(O642=O641,0,1)</f>
        <v>0</v>
      </c>
      <c r="AK642" s="518">
        <f t="shared" si="143"/>
        <v>0</v>
      </c>
    </row>
    <row r="643" spans="1:37" ht="14.1" customHeight="1" thickTop="1" thickBot="1">
      <c r="A643" s="2457"/>
      <c r="B643" s="2459"/>
      <c r="C643" s="2462"/>
      <c r="D643" s="2465"/>
      <c r="E643" s="2468"/>
      <c r="F643" s="2471"/>
      <c r="G643" s="2474"/>
      <c r="H643" s="2491"/>
      <c r="I643" s="2471"/>
      <c r="J643" s="2471"/>
      <c r="K643" s="273"/>
      <c r="L643" s="99"/>
      <c r="M643" s="1471"/>
      <c r="N643" s="1840"/>
      <c r="O643" s="90"/>
      <c r="P643" s="99"/>
      <c r="Q643" s="99"/>
      <c r="R643" s="12"/>
      <c r="S643" s="12"/>
      <c r="T643" s="12"/>
      <c r="U643" s="12"/>
      <c r="V643" s="12"/>
      <c r="W643" s="1622"/>
      <c r="X643" s="1622"/>
      <c r="Y643" s="12"/>
      <c r="Z643" s="99"/>
      <c r="AA643" s="2479"/>
      <c r="AB643" s="2479"/>
      <c r="AC643" s="2485"/>
      <c r="AD643" s="2486"/>
      <c r="AE643" s="2488"/>
      <c r="AF643" s="2490"/>
      <c r="AG643" s="60">
        <f>IF(N643=N642,0,IF(N643=N641,0,1))</f>
        <v>0</v>
      </c>
      <c r="AH643" s="60" t="s">
        <v>232</v>
      </c>
      <c r="AI643" s="60" t="str">
        <f t="shared" si="133"/>
        <v>??</v>
      </c>
      <c r="AJ643" s="60">
        <f>IF(O643=O642,0,IF(O643=O641,0,1))</f>
        <v>0</v>
      </c>
      <c r="AK643" s="518">
        <f t="shared" si="143"/>
        <v>0</v>
      </c>
    </row>
    <row r="644" spans="1:37" ht="14.1" customHeight="1" thickTop="1" thickBot="1">
      <c r="A644" s="2457"/>
      <c r="B644" s="2459"/>
      <c r="C644" s="2462"/>
      <c r="D644" s="2465"/>
      <c r="E644" s="2468"/>
      <c r="F644" s="2471"/>
      <c r="G644" s="2474"/>
      <c r="H644" s="2492"/>
      <c r="I644" s="2471"/>
      <c r="J644" s="2471"/>
      <c r="K644" s="273"/>
      <c r="L644" s="99"/>
      <c r="M644" s="1471"/>
      <c r="N644" s="1840"/>
      <c r="O644" s="90"/>
      <c r="P644" s="99"/>
      <c r="Q644" s="99"/>
      <c r="R644" s="12"/>
      <c r="S644" s="12"/>
      <c r="T644" s="12"/>
      <c r="U644" s="12"/>
      <c r="V644" s="12"/>
      <c r="W644" s="1622"/>
      <c r="X644" s="1622"/>
      <c r="Y644" s="12"/>
      <c r="Z644" s="99"/>
      <c r="AA644" s="2479"/>
      <c r="AB644" s="2479"/>
      <c r="AC644" s="2485"/>
      <c r="AD644" s="2486"/>
      <c r="AE644" s="2488"/>
      <c r="AF644" s="2490"/>
      <c r="AG644" s="60">
        <f>IF(N644=N643,0,IF(N644=N642,0,IF(N644=N641,0,1)))</f>
        <v>0</v>
      </c>
      <c r="AH644" s="60" t="s">
        <v>232</v>
      </c>
      <c r="AI644" s="60" t="str">
        <f t="shared" si="133"/>
        <v>??</v>
      </c>
      <c r="AJ644" s="60">
        <f>IF(O644=O643,0,IF(O644=O642,0,IF(O644=O641,0,1)))</f>
        <v>0</v>
      </c>
      <c r="AK644" s="518">
        <f t="shared" si="143"/>
        <v>0</v>
      </c>
    </row>
    <row r="645" spans="1:37" ht="14.1" customHeight="1" thickTop="1" thickBot="1">
      <c r="A645" s="2457"/>
      <c r="B645" s="2459"/>
      <c r="C645" s="2462"/>
      <c r="D645" s="2465"/>
      <c r="E645" s="2468"/>
      <c r="F645" s="2471"/>
      <c r="G645" s="2474"/>
      <c r="H645" s="2492"/>
      <c r="I645" s="2471"/>
      <c r="J645" s="2471"/>
      <c r="K645" s="277"/>
      <c r="L645" s="99"/>
      <c r="M645" s="1471"/>
      <c r="N645" s="1840"/>
      <c r="O645" s="90"/>
      <c r="P645" s="99"/>
      <c r="Q645" s="99"/>
      <c r="R645" s="12"/>
      <c r="S645" s="12"/>
      <c r="T645" s="12"/>
      <c r="U645" s="12"/>
      <c r="V645" s="12"/>
      <c r="W645" s="1622"/>
      <c r="X645" s="1622"/>
      <c r="Y645" s="12"/>
      <c r="Z645" s="99"/>
      <c r="AA645" s="2479"/>
      <c r="AB645" s="2479"/>
      <c r="AC645" s="2485"/>
      <c r="AD645" s="2486"/>
      <c r="AE645" s="2488"/>
      <c r="AF645" s="2490"/>
      <c r="AG645" s="60">
        <f>IF(N645=N644,0,IF(N645=N643,0,IF(N645=N642,0,IF(N645=N641,0,1))))</f>
        <v>0</v>
      </c>
      <c r="AH645" s="60" t="s">
        <v>232</v>
      </c>
      <c r="AI645" s="60" t="str">
        <f t="shared" si="133"/>
        <v>??</v>
      </c>
      <c r="AJ645" s="60">
        <f>IF(O645=O644,0,IF(O645=O643,0,IF(O645=O642,0,IF(O645=O641,0,1))))</f>
        <v>0</v>
      </c>
      <c r="AK645" s="518">
        <f t="shared" si="143"/>
        <v>0</v>
      </c>
    </row>
    <row r="646" spans="1:37" ht="14.1" customHeight="1" thickTop="1" thickBot="1">
      <c r="A646" s="2457"/>
      <c r="B646" s="2459"/>
      <c r="C646" s="2462"/>
      <c r="D646" s="2465"/>
      <c r="E646" s="2468"/>
      <c r="F646" s="2471"/>
      <c r="G646" s="2474"/>
      <c r="H646" s="2492"/>
      <c r="I646" s="2471"/>
      <c r="J646" s="2471"/>
      <c r="K646" s="277"/>
      <c r="L646" s="99"/>
      <c r="M646" s="1471"/>
      <c r="N646" s="1840"/>
      <c r="O646" s="90"/>
      <c r="P646" s="99"/>
      <c r="Q646" s="99"/>
      <c r="R646" s="12"/>
      <c r="S646" s="12"/>
      <c r="T646" s="12"/>
      <c r="U646" s="12"/>
      <c r="V646" s="12"/>
      <c r="W646" s="1622"/>
      <c r="X646" s="1622"/>
      <c r="Y646" s="12"/>
      <c r="Z646" s="99"/>
      <c r="AA646" s="2479"/>
      <c r="AB646" s="2479"/>
      <c r="AC646" s="2485"/>
      <c r="AD646" s="2486"/>
      <c r="AE646" s="2488"/>
      <c r="AF646" s="2490"/>
      <c r="AG646" s="60">
        <f>IF(N646=N645,0,IF(N646=N644,0,IF(N646=N643,0,IF(N646=N642,0,IF(N646=N641,0,1)))))</f>
        <v>0</v>
      </c>
      <c r="AH646" s="60" t="s">
        <v>232</v>
      </c>
      <c r="AI646" s="60" t="str">
        <f t="shared" si="133"/>
        <v>??</v>
      </c>
      <c r="AJ646" s="60">
        <f>IF(O646=O645,0,IF(O646=O644,0,IF(O646=O643,0,IF(O646=O642,0,IF(O646=O641,0,1)))))</f>
        <v>0</v>
      </c>
      <c r="AK646" s="518">
        <f t="shared" si="143"/>
        <v>0</v>
      </c>
    </row>
    <row r="647" spans="1:37" ht="14.1" customHeight="1" thickTop="1" thickBot="1">
      <c r="A647" s="2457"/>
      <c r="B647" s="2459"/>
      <c r="C647" s="2462"/>
      <c r="D647" s="2465"/>
      <c r="E647" s="2468"/>
      <c r="F647" s="2471"/>
      <c r="G647" s="2474"/>
      <c r="H647" s="2492"/>
      <c r="I647" s="2471"/>
      <c r="J647" s="2471"/>
      <c r="K647" s="277"/>
      <c r="L647" s="99"/>
      <c r="M647" s="1471"/>
      <c r="N647" s="1840"/>
      <c r="O647" s="90"/>
      <c r="P647" s="99"/>
      <c r="Q647" s="99"/>
      <c r="R647" s="12"/>
      <c r="S647" s="12"/>
      <c r="T647" s="12"/>
      <c r="U647" s="12"/>
      <c r="V647" s="12"/>
      <c r="W647" s="1622"/>
      <c r="X647" s="1622"/>
      <c r="Y647" s="12"/>
      <c r="Z647" s="99"/>
      <c r="AA647" s="2479"/>
      <c r="AB647" s="2479"/>
      <c r="AC647" s="2494" t="str">
        <f t="shared" ref="AC647" si="146">IF(AC641&gt;9,"błąd","")</f>
        <v/>
      </c>
      <c r="AD647" s="2486"/>
      <c r="AE647" s="2488"/>
      <c r="AF647" s="2490"/>
      <c r="AG647" s="60">
        <f>IF(N647=N646,0,IF(N647=N645,0,IF(N647=N644,0,IF(N647=N643,0,IF(N647=N642,0,IF(N647=N641,0,1))))))</f>
        <v>0</v>
      </c>
      <c r="AH647" s="60" t="s">
        <v>232</v>
      </c>
      <c r="AI647" s="60" t="str">
        <f t="shared" si="133"/>
        <v>??</v>
      </c>
      <c r="AJ647" s="60">
        <f>IF(O647=O646,0,IF(O647=O645,0,IF(O647=O644,0,IF(O647=O643,0,IF(O647=O642,0,IF(O647=O641,0,1))))))</f>
        <v>0</v>
      </c>
      <c r="AK647" s="518">
        <f t="shared" si="143"/>
        <v>0</v>
      </c>
    </row>
    <row r="648" spans="1:37" ht="14.1" customHeight="1" thickTop="1" thickBot="1">
      <c r="A648" s="2457"/>
      <c r="B648" s="2459"/>
      <c r="C648" s="2462"/>
      <c r="D648" s="2465"/>
      <c r="E648" s="2468"/>
      <c r="F648" s="2471"/>
      <c r="G648" s="2474"/>
      <c r="H648" s="2492"/>
      <c r="I648" s="2471"/>
      <c r="J648" s="2471"/>
      <c r="K648" s="277"/>
      <c r="L648" s="99"/>
      <c r="M648" s="1471"/>
      <c r="N648" s="1840"/>
      <c r="O648" s="90"/>
      <c r="P648" s="99"/>
      <c r="Q648" s="99"/>
      <c r="R648" s="12"/>
      <c r="S648" s="12"/>
      <c r="T648" s="12"/>
      <c r="U648" s="12"/>
      <c r="V648" s="12"/>
      <c r="W648" s="1622"/>
      <c r="X648" s="1622"/>
      <c r="Y648" s="12"/>
      <c r="Z648" s="99"/>
      <c r="AA648" s="2479"/>
      <c r="AB648" s="2479"/>
      <c r="AC648" s="2494"/>
      <c r="AD648" s="2486"/>
      <c r="AE648" s="2488"/>
      <c r="AF648" s="2490"/>
      <c r="AG648" s="60">
        <f>IF(N648=N647,0,IF(N648=N646,0,IF(N648=N645,0,IF(N648=N644,0,IF(N648=N643,0,IF(N648=N642,0,IF(N648=N641,0,1)))))))</f>
        <v>0</v>
      </c>
      <c r="AH648" s="60" t="s">
        <v>232</v>
      </c>
      <c r="AI648" s="60" t="str">
        <f t="shared" si="133"/>
        <v>??</v>
      </c>
      <c r="AJ648" s="60">
        <f>IF(O648=O647,0,IF(O648=O646,0,IF(O648=O645,0,IF(O648=O644,0,IF(O648=O643,0,IF(O648=O642,0,IF(O648=O641,0,1)))))))</f>
        <v>0</v>
      </c>
      <c r="AK648" s="518">
        <f t="shared" si="143"/>
        <v>0</v>
      </c>
    </row>
    <row r="649" spans="1:37" ht="14.1" customHeight="1" thickTop="1" thickBot="1">
      <c r="A649" s="2457"/>
      <c r="B649" s="2459"/>
      <c r="C649" s="2462"/>
      <c r="D649" s="2465"/>
      <c r="E649" s="2468"/>
      <c r="F649" s="2471"/>
      <c r="G649" s="2474"/>
      <c r="H649" s="2492"/>
      <c r="I649" s="2471"/>
      <c r="J649" s="2471"/>
      <c r="K649" s="277"/>
      <c r="L649" s="99"/>
      <c r="M649" s="1471"/>
      <c r="N649" s="1840"/>
      <c r="O649" s="90"/>
      <c r="P649" s="99"/>
      <c r="Q649" s="99"/>
      <c r="R649" s="12"/>
      <c r="S649" s="12"/>
      <c r="T649" s="12"/>
      <c r="U649" s="12"/>
      <c r="V649" s="12"/>
      <c r="W649" s="1622"/>
      <c r="X649" s="1622"/>
      <c r="Y649" s="12"/>
      <c r="Z649" s="99"/>
      <c r="AA649" s="2479"/>
      <c r="AB649" s="2479"/>
      <c r="AC649" s="2494"/>
      <c r="AD649" s="2486"/>
      <c r="AE649" s="2488"/>
      <c r="AF649" s="2490"/>
      <c r="AG649" s="60">
        <f>IF(N649=N648,0,IF(N649=N647,0,IF(N649=N646,0,IF(N649=N645,0,IF(N649=N644,0,IF(N649=N643,0,IF(N649=N642,0,IF(N649=N641,0,1))))))))</f>
        <v>0</v>
      </c>
      <c r="AH649" s="60" t="s">
        <v>232</v>
      </c>
      <c r="AI649" s="60" t="str">
        <f t="shared" si="133"/>
        <v>??</v>
      </c>
      <c r="AJ649" s="60">
        <f>IF(O649=O648,0,IF(O649=O647,0,IF(O649=O646,0,IF(O649=O645,0,IF(O649=O644,0,IF(O649=O643,0,IF(O649=O642,0,IF(O649=O641,0,1))))))))</f>
        <v>0</v>
      </c>
      <c r="AK649" s="518">
        <f t="shared" si="143"/>
        <v>0</v>
      </c>
    </row>
    <row r="650" spans="1:37" ht="14.1" customHeight="1" thickTop="1" thickBot="1">
      <c r="A650" s="2457"/>
      <c r="B650" s="2460"/>
      <c r="C650" s="2463"/>
      <c r="D650" s="2466"/>
      <c r="E650" s="2469"/>
      <c r="F650" s="2472"/>
      <c r="G650" s="2475"/>
      <c r="H650" s="2493"/>
      <c r="I650" s="2472"/>
      <c r="J650" s="2472"/>
      <c r="K650" s="274"/>
      <c r="L650" s="97"/>
      <c r="M650" s="97"/>
      <c r="N650" s="1840"/>
      <c r="O650" s="94"/>
      <c r="P650" s="97"/>
      <c r="Q650" s="97"/>
      <c r="R650" s="13"/>
      <c r="S650" s="13"/>
      <c r="T650" s="13"/>
      <c r="U650" s="13"/>
      <c r="V650" s="13"/>
      <c r="W650" s="13"/>
      <c r="X650" s="13"/>
      <c r="Y650" s="13"/>
      <c r="Z650" s="97"/>
      <c r="AA650" s="2480"/>
      <c r="AB650" s="2480"/>
      <c r="AC650" s="2495"/>
      <c r="AD650" s="2486"/>
      <c r="AE650" s="2489"/>
      <c r="AF650" s="2490"/>
      <c r="AG650" s="60">
        <f>IF(N650=N649,0,IF(N650=N648,0,IF(N650=N647,0,IF(N650=N646,0,IF(N650=N645,0,IF(N650=N644,0,IF(N650=N643,0,IF(N650=N642,0,IF(N650=N641,0,1)))))))))</f>
        <v>0</v>
      </c>
      <c r="AH650" s="60" t="s">
        <v>232</v>
      </c>
      <c r="AI650" s="60" t="str">
        <f t="shared" si="133"/>
        <v>??</v>
      </c>
      <c r="AJ650" s="60">
        <f>IF(O650=O649,0,IF(O650=O648,0,IF(O650=O647,0,IF(O650=O646,0,IF(O650=O645,0,IF(O650=O644,0,IF(O650=O643,0,IF(O650=O642,0,IF(O650=O641,0,1)))))))))</f>
        <v>0</v>
      </c>
      <c r="AK650" s="518">
        <f t="shared" si="143"/>
        <v>0</v>
      </c>
    </row>
    <row r="651" spans="1:37" ht="14.1" customHeight="1" thickTop="1" thickBot="1">
      <c r="A651" s="2457"/>
      <c r="B651" s="2458"/>
      <c r="C651" s="2461"/>
      <c r="D651" s="2464"/>
      <c r="E651" s="2467"/>
      <c r="F651" s="2470"/>
      <c r="G651" s="2473"/>
      <c r="H651" s="2476" t="s">
        <v>852</v>
      </c>
      <c r="I651" s="2470"/>
      <c r="J651" s="2470"/>
      <c r="K651" s="275"/>
      <c r="L651" s="98"/>
      <c r="M651" s="98"/>
      <c r="N651" s="1841"/>
      <c r="O651" s="80"/>
      <c r="P651" s="98"/>
      <c r="Q651" s="98"/>
      <c r="R651" s="14"/>
      <c r="S651" s="14"/>
      <c r="T651" s="14"/>
      <c r="U651" s="14"/>
      <c r="V651" s="14"/>
      <c r="W651" s="14"/>
      <c r="X651" s="14"/>
      <c r="Y651" s="14"/>
      <c r="Z651" s="98"/>
      <c r="AA651" s="2478">
        <f>SUM(R651:Z660)</f>
        <v>0</v>
      </c>
      <c r="AB651" s="2478">
        <f>IF(AA651&gt;0,18,0)</f>
        <v>0</v>
      </c>
      <c r="AC651" s="2484">
        <f t="shared" ref="AC651" si="147">IF((AA651-AB651)&gt;=0,AA651-AB651,0)</f>
        <v>0</v>
      </c>
      <c r="AD651" s="2486">
        <f>IF(AA651&lt;AB651,AA651,AB651)/IF(AB651=0,1,AB651)</f>
        <v>0</v>
      </c>
      <c r="AE651" s="2487" t="str">
        <f>IF(AD651=1,"pe",IF(AD651&gt;0,"ne",""))</f>
        <v/>
      </c>
      <c r="AF651" s="2490"/>
      <c r="AG651" s="60">
        <v>1</v>
      </c>
      <c r="AH651" s="60" t="s">
        <v>232</v>
      </c>
      <c r="AI651" s="60" t="str">
        <f t="shared" si="133"/>
        <v>??</v>
      </c>
      <c r="AJ651" s="60">
        <v>1</v>
      </c>
      <c r="AK651" s="518">
        <f>C651</f>
        <v>0</v>
      </c>
    </row>
    <row r="652" spans="1:37" ht="14.1" customHeight="1" thickTop="1" thickBot="1">
      <c r="A652" s="2457"/>
      <c r="B652" s="2459"/>
      <c r="C652" s="2462"/>
      <c r="D652" s="2465"/>
      <c r="E652" s="2468"/>
      <c r="F652" s="2471"/>
      <c r="G652" s="2474"/>
      <c r="H652" s="2477"/>
      <c r="I652" s="2471"/>
      <c r="J652" s="2471"/>
      <c r="K652" s="273"/>
      <c r="L652" s="99"/>
      <c r="M652" s="1471"/>
      <c r="N652" s="1840"/>
      <c r="O652" s="90"/>
      <c r="P652" s="99"/>
      <c r="Q652" s="99"/>
      <c r="R652" s="12"/>
      <c r="S652" s="12"/>
      <c r="T652" s="12"/>
      <c r="U652" s="12"/>
      <c r="V652" s="12"/>
      <c r="W652" s="1622"/>
      <c r="X652" s="1622"/>
      <c r="Y652" s="12"/>
      <c r="Z652" s="99"/>
      <c r="AA652" s="2479"/>
      <c r="AB652" s="2479"/>
      <c r="AC652" s="2485"/>
      <c r="AD652" s="2486"/>
      <c r="AE652" s="2488"/>
      <c r="AF652" s="2490"/>
      <c r="AG652" s="60">
        <f>IF(N652=N651,0,1)</f>
        <v>0</v>
      </c>
      <c r="AH652" s="60" t="s">
        <v>232</v>
      </c>
      <c r="AI652" s="60" t="str">
        <f t="shared" si="133"/>
        <v>??</v>
      </c>
      <c r="AJ652" s="60">
        <f>IF(O652=O651,0,1)</f>
        <v>0</v>
      </c>
      <c r="AK652" s="518">
        <f t="shared" si="143"/>
        <v>0</v>
      </c>
    </row>
    <row r="653" spans="1:37" ht="14.1" customHeight="1" thickTop="1" thickBot="1">
      <c r="A653" s="2457"/>
      <c r="B653" s="2459"/>
      <c r="C653" s="2462"/>
      <c r="D653" s="2465"/>
      <c r="E653" s="2468"/>
      <c r="F653" s="2471"/>
      <c r="G653" s="2474"/>
      <c r="H653" s="2491"/>
      <c r="I653" s="2471"/>
      <c r="J653" s="2471"/>
      <c r="K653" s="273"/>
      <c r="L653" s="99"/>
      <c r="M653" s="1471"/>
      <c r="N653" s="1840"/>
      <c r="O653" s="90"/>
      <c r="P653" s="99"/>
      <c r="Q653" s="99"/>
      <c r="R653" s="12"/>
      <c r="S653" s="12"/>
      <c r="T653" s="12"/>
      <c r="U653" s="12"/>
      <c r="V653" s="12"/>
      <c r="W653" s="1622"/>
      <c r="X653" s="1622"/>
      <c r="Y653" s="12"/>
      <c r="Z653" s="99"/>
      <c r="AA653" s="2479"/>
      <c r="AB653" s="2479"/>
      <c r="AC653" s="2485"/>
      <c r="AD653" s="2486"/>
      <c r="AE653" s="2488"/>
      <c r="AF653" s="2490"/>
      <c r="AG653" s="60">
        <f>IF(N653=N652,0,IF(N653=N651,0,1))</f>
        <v>0</v>
      </c>
      <c r="AH653" s="60" t="s">
        <v>232</v>
      </c>
      <c r="AI653" s="60" t="str">
        <f t="shared" si="133"/>
        <v>??</v>
      </c>
      <c r="AJ653" s="60">
        <f>IF(O653=O652,0,IF(O653=O651,0,1))</f>
        <v>0</v>
      </c>
      <c r="AK653" s="518">
        <f t="shared" si="143"/>
        <v>0</v>
      </c>
    </row>
    <row r="654" spans="1:37" ht="14.1" customHeight="1" thickTop="1" thickBot="1">
      <c r="A654" s="2457"/>
      <c r="B654" s="2459"/>
      <c r="C654" s="2462"/>
      <c r="D654" s="2465"/>
      <c r="E654" s="2468"/>
      <c r="F654" s="2471"/>
      <c r="G654" s="2474"/>
      <c r="H654" s="2492"/>
      <c r="I654" s="2471"/>
      <c r="J654" s="2471"/>
      <c r="K654" s="273"/>
      <c r="L654" s="99"/>
      <c r="M654" s="1471"/>
      <c r="N654" s="1840"/>
      <c r="O654" s="90"/>
      <c r="P654" s="99"/>
      <c r="Q654" s="99"/>
      <c r="R654" s="12"/>
      <c r="S654" s="12"/>
      <c r="T654" s="12"/>
      <c r="U654" s="12"/>
      <c r="V654" s="12"/>
      <c r="W654" s="1622"/>
      <c r="X654" s="1622"/>
      <c r="Y654" s="12"/>
      <c r="Z654" s="99"/>
      <c r="AA654" s="2479"/>
      <c r="AB654" s="2479"/>
      <c r="AC654" s="2485"/>
      <c r="AD654" s="2486"/>
      <c r="AE654" s="2488"/>
      <c r="AF654" s="2490"/>
      <c r="AG654" s="60">
        <f>IF(N654=N653,0,IF(N654=N652,0,IF(N654=N651,0,1)))</f>
        <v>0</v>
      </c>
      <c r="AH654" s="60" t="s">
        <v>232</v>
      </c>
      <c r="AI654" s="60" t="str">
        <f t="shared" si="133"/>
        <v>??</v>
      </c>
      <c r="AJ654" s="60">
        <f>IF(O654=O653,0,IF(O654=O652,0,IF(O654=O651,0,1)))</f>
        <v>0</v>
      </c>
      <c r="AK654" s="518">
        <f t="shared" si="143"/>
        <v>0</v>
      </c>
    </row>
    <row r="655" spans="1:37" ht="14.1" customHeight="1" thickTop="1" thickBot="1">
      <c r="A655" s="2457"/>
      <c r="B655" s="2459"/>
      <c r="C655" s="2462"/>
      <c r="D655" s="2465"/>
      <c r="E655" s="2468"/>
      <c r="F655" s="2471"/>
      <c r="G655" s="2474"/>
      <c r="H655" s="2492"/>
      <c r="I655" s="2471"/>
      <c r="J655" s="2471"/>
      <c r="K655" s="277"/>
      <c r="L655" s="99"/>
      <c r="M655" s="1471"/>
      <c r="N655" s="1840"/>
      <c r="O655" s="90"/>
      <c r="P655" s="99"/>
      <c r="Q655" s="99"/>
      <c r="R655" s="12"/>
      <c r="S655" s="12"/>
      <c r="T655" s="12"/>
      <c r="U655" s="12"/>
      <c r="V655" s="12"/>
      <c r="W655" s="1622"/>
      <c r="X655" s="1622"/>
      <c r="Y655" s="12"/>
      <c r="Z655" s="99"/>
      <c r="AA655" s="2479"/>
      <c r="AB655" s="2479"/>
      <c r="AC655" s="2485"/>
      <c r="AD655" s="2486"/>
      <c r="AE655" s="2488"/>
      <c r="AF655" s="2490"/>
      <c r="AG655" s="60">
        <f>IF(N655=N654,0,IF(N655=N653,0,IF(N655=N652,0,IF(N655=N651,0,1))))</f>
        <v>0</v>
      </c>
      <c r="AH655" s="60" t="s">
        <v>232</v>
      </c>
      <c r="AI655" s="60" t="str">
        <f t="shared" si="133"/>
        <v>??</v>
      </c>
      <c r="AJ655" s="60">
        <f>IF(O655=O654,0,IF(O655=O653,0,IF(O655=O652,0,IF(O655=O651,0,1))))</f>
        <v>0</v>
      </c>
      <c r="AK655" s="518">
        <f t="shared" si="143"/>
        <v>0</v>
      </c>
    </row>
    <row r="656" spans="1:37" ht="14.1" customHeight="1" thickTop="1" thickBot="1">
      <c r="A656" s="2457"/>
      <c r="B656" s="2459"/>
      <c r="C656" s="2462"/>
      <c r="D656" s="2465"/>
      <c r="E656" s="2468"/>
      <c r="F656" s="2471"/>
      <c r="G656" s="2474"/>
      <c r="H656" s="2492"/>
      <c r="I656" s="2471"/>
      <c r="J656" s="2471"/>
      <c r="K656" s="277"/>
      <c r="L656" s="99"/>
      <c r="M656" s="1471"/>
      <c r="N656" s="1840"/>
      <c r="O656" s="90"/>
      <c r="P656" s="99"/>
      <c r="Q656" s="99"/>
      <c r="R656" s="12"/>
      <c r="S656" s="12"/>
      <c r="T656" s="12"/>
      <c r="U656" s="12"/>
      <c r="V656" s="12"/>
      <c r="W656" s="1622"/>
      <c r="X656" s="1622"/>
      <c r="Y656" s="12"/>
      <c r="Z656" s="99"/>
      <c r="AA656" s="2479"/>
      <c r="AB656" s="2479"/>
      <c r="AC656" s="2485"/>
      <c r="AD656" s="2486"/>
      <c r="AE656" s="2488"/>
      <c r="AF656" s="2490"/>
      <c r="AG656" s="60">
        <f>IF(N656=N655,0,IF(N656=N654,0,IF(N656=N653,0,IF(N656=N652,0,IF(N656=N651,0,1)))))</f>
        <v>0</v>
      </c>
      <c r="AH656" s="60" t="s">
        <v>232</v>
      </c>
      <c r="AI656" s="60" t="str">
        <f t="shared" si="133"/>
        <v>??</v>
      </c>
      <c r="AJ656" s="60">
        <f>IF(O656=O655,0,IF(O656=O654,0,IF(O656=O653,0,IF(O656=O652,0,IF(O656=O651,0,1)))))</f>
        <v>0</v>
      </c>
      <c r="AK656" s="518">
        <f t="shared" si="143"/>
        <v>0</v>
      </c>
    </row>
    <row r="657" spans="1:37" ht="14.1" customHeight="1" thickTop="1" thickBot="1">
      <c r="A657" s="2457"/>
      <c r="B657" s="2459"/>
      <c r="C657" s="2462"/>
      <c r="D657" s="2465"/>
      <c r="E657" s="2468"/>
      <c r="F657" s="2471"/>
      <c r="G657" s="2474"/>
      <c r="H657" s="2492"/>
      <c r="I657" s="2471"/>
      <c r="J657" s="2471"/>
      <c r="K657" s="277"/>
      <c r="L657" s="99"/>
      <c r="M657" s="1471"/>
      <c r="N657" s="1840"/>
      <c r="O657" s="90"/>
      <c r="P657" s="99"/>
      <c r="Q657" s="99"/>
      <c r="R657" s="12"/>
      <c r="S657" s="12"/>
      <c r="T657" s="12"/>
      <c r="U657" s="12"/>
      <c r="V657" s="12"/>
      <c r="W657" s="1622"/>
      <c r="X657" s="1622"/>
      <c r="Y657" s="12"/>
      <c r="Z657" s="99"/>
      <c r="AA657" s="2479"/>
      <c r="AB657" s="2479"/>
      <c r="AC657" s="2494" t="str">
        <f t="shared" ref="AC657" si="148">IF(AC651&gt;9,"błąd","")</f>
        <v/>
      </c>
      <c r="AD657" s="2486"/>
      <c r="AE657" s="2488"/>
      <c r="AF657" s="2490"/>
      <c r="AG657" s="60">
        <f>IF(N657=N656,0,IF(N657=N655,0,IF(N657=N654,0,IF(N657=N653,0,IF(N657=N652,0,IF(N657=N651,0,1))))))</f>
        <v>0</v>
      </c>
      <c r="AH657" s="60" t="s">
        <v>232</v>
      </c>
      <c r="AI657" s="60" t="str">
        <f t="shared" si="133"/>
        <v>??</v>
      </c>
      <c r="AJ657" s="60">
        <f>IF(O657=O656,0,IF(O657=O655,0,IF(O657=O654,0,IF(O657=O653,0,IF(O657=O652,0,IF(O657=O651,0,1))))))</f>
        <v>0</v>
      </c>
      <c r="AK657" s="518">
        <f t="shared" si="143"/>
        <v>0</v>
      </c>
    </row>
    <row r="658" spans="1:37" ht="14.1" customHeight="1" thickTop="1" thickBot="1">
      <c r="A658" s="2457"/>
      <c r="B658" s="2459"/>
      <c r="C658" s="2462"/>
      <c r="D658" s="2465"/>
      <c r="E658" s="2468"/>
      <c r="F658" s="2471"/>
      <c r="G658" s="2474"/>
      <c r="H658" s="2492"/>
      <c r="I658" s="2471"/>
      <c r="J658" s="2471"/>
      <c r="K658" s="277"/>
      <c r="L658" s="99"/>
      <c r="M658" s="1471"/>
      <c r="N658" s="1840"/>
      <c r="O658" s="90"/>
      <c r="P658" s="99"/>
      <c r="Q658" s="99"/>
      <c r="R658" s="12"/>
      <c r="S658" s="12"/>
      <c r="T658" s="12"/>
      <c r="U658" s="12"/>
      <c r="V658" s="12"/>
      <c r="W658" s="1622"/>
      <c r="X658" s="1622"/>
      <c r="Y658" s="12"/>
      <c r="Z658" s="99"/>
      <c r="AA658" s="2479"/>
      <c r="AB658" s="2479"/>
      <c r="AC658" s="2494"/>
      <c r="AD658" s="2486"/>
      <c r="AE658" s="2488"/>
      <c r="AF658" s="2490"/>
      <c r="AG658" s="60">
        <f>IF(N658=N657,0,IF(N658=N656,0,IF(N658=N655,0,IF(N658=N654,0,IF(N658=N653,0,IF(N658=N652,0,IF(N658=N651,0,1)))))))</f>
        <v>0</v>
      </c>
      <c r="AH658" s="60" t="s">
        <v>232</v>
      </c>
      <c r="AI658" s="60" t="str">
        <f t="shared" si="133"/>
        <v>??</v>
      </c>
      <c r="AJ658" s="60">
        <f>IF(O658=O657,0,IF(O658=O656,0,IF(O658=O655,0,IF(O658=O654,0,IF(O658=O653,0,IF(O658=O652,0,IF(O658=O651,0,1)))))))</f>
        <v>0</v>
      </c>
      <c r="AK658" s="518">
        <f t="shared" si="143"/>
        <v>0</v>
      </c>
    </row>
    <row r="659" spans="1:37" ht="14.1" customHeight="1" thickTop="1" thickBot="1">
      <c r="A659" s="2457"/>
      <c r="B659" s="2459"/>
      <c r="C659" s="2462"/>
      <c r="D659" s="2465"/>
      <c r="E659" s="2468"/>
      <c r="F659" s="2471"/>
      <c r="G659" s="2474"/>
      <c r="H659" s="2492"/>
      <c r="I659" s="2471"/>
      <c r="J659" s="2471"/>
      <c r="K659" s="277"/>
      <c r="L659" s="99"/>
      <c r="M659" s="1471"/>
      <c r="N659" s="1840"/>
      <c r="O659" s="90"/>
      <c r="P659" s="99"/>
      <c r="Q659" s="99"/>
      <c r="R659" s="12"/>
      <c r="S659" s="12"/>
      <c r="T659" s="12"/>
      <c r="U659" s="12"/>
      <c r="V659" s="12"/>
      <c r="W659" s="1622"/>
      <c r="X659" s="1622"/>
      <c r="Y659" s="12"/>
      <c r="Z659" s="99"/>
      <c r="AA659" s="2479"/>
      <c r="AB659" s="2479"/>
      <c r="AC659" s="2494"/>
      <c r="AD659" s="2486"/>
      <c r="AE659" s="2488"/>
      <c r="AF659" s="2490"/>
      <c r="AG659" s="60">
        <f>IF(N659=N658,0,IF(N659=N657,0,IF(N659=N656,0,IF(N659=N655,0,IF(N659=N654,0,IF(N659=N653,0,IF(N659=N652,0,IF(N659=N651,0,1))))))))</f>
        <v>0</v>
      </c>
      <c r="AH659" s="60" t="s">
        <v>232</v>
      </c>
      <c r="AI659" s="60" t="str">
        <f t="shared" si="133"/>
        <v>??</v>
      </c>
      <c r="AJ659" s="60">
        <f>IF(O659=O658,0,IF(O659=O657,0,IF(O659=O656,0,IF(O659=O655,0,IF(O659=O654,0,IF(O659=O653,0,IF(O659=O652,0,IF(O659=O651,0,1))))))))</f>
        <v>0</v>
      </c>
      <c r="AK659" s="518">
        <f t="shared" si="143"/>
        <v>0</v>
      </c>
    </row>
    <row r="660" spans="1:37" ht="14.1" customHeight="1" thickTop="1" thickBot="1">
      <c r="A660" s="2457"/>
      <c r="B660" s="2460"/>
      <c r="C660" s="2463"/>
      <c r="D660" s="2466"/>
      <c r="E660" s="2469"/>
      <c r="F660" s="2472"/>
      <c r="G660" s="2475"/>
      <c r="H660" s="2493"/>
      <c r="I660" s="2472"/>
      <c r="J660" s="2472"/>
      <c r="K660" s="274"/>
      <c r="L660" s="97"/>
      <c r="M660" s="97"/>
      <c r="N660" s="1840"/>
      <c r="O660" s="94"/>
      <c r="P660" s="97"/>
      <c r="Q660" s="97"/>
      <c r="R660" s="13"/>
      <c r="S660" s="13"/>
      <c r="T660" s="13"/>
      <c r="U660" s="13"/>
      <c r="V660" s="13"/>
      <c r="W660" s="13"/>
      <c r="X660" s="13"/>
      <c r="Y660" s="13"/>
      <c r="Z660" s="97"/>
      <c r="AA660" s="2480"/>
      <c r="AB660" s="2480"/>
      <c r="AC660" s="2495"/>
      <c r="AD660" s="2486"/>
      <c r="AE660" s="2489"/>
      <c r="AF660" s="2490"/>
      <c r="AG660" s="60">
        <f>IF(N660=N659,0,IF(N660=N658,0,IF(N660=N657,0,IF(N660=N656,0,IF(N660=N655,0,IF(N660=N654,0,IF(N660=N653,0,IF(N660=N652,0,IF(N660=N651,0,1)))))))))</f>
        <v>0</v>
      </c>
      <c r="AH660" s="60" t="s">
        <v>232</v>
      </c>
      <c r="AI660" s="60" t="str">
        <f t="shared" si="133"/>
        <v>??</v>
      </c>
      <c r="AJ660" s="60">
        <f>IF(O660=O659,0,IF(O660=O658,0,IF(O660=O657,0,IF(O660=O656,0,IF(O660=O655,0,IF(O660=O654,0,IF(O660=O653,0,IF(O660=O652,0,IF(O660=O651,0,1)))))))))</f>
        <v>0</v>
      </c>
      <c r="AK660" s="518">
        <f t="shared" si="143"/>
        <v>0</v>
      </c>
    </row>
    <row r="661" spans="1:37" ht="14.1" customHeight="1" thickTop="1" thickBot="1">
      <c r="A661" s="2457"/>
      <c r="B661" s="2458"/>
      <c r="C661" s="2461"/>
      <c r="D661" s="2464"/>
      <c r="E661" s="2467"/>
      <c r="F661" s="2470"/>
      <c r="G661" s="2473"/>
      <c r="H661" s="2476" t="s">
        <v>852</v>
      </c>
      <c r="I661" s="2470"/>
      <c r="J661" s="2470"/>
      <c r="K661" s="275"/>
      <c r="L661" s="98"/>
      <c r="M661" s="98"/>
      <c r="N661" s="1841"/>
      <c r="O661" s="80"/>
      <c r="P661" s="98"/>
      <c r="Q661" s="98"/>
      <c r="R661" s="14"/>
      <c r="S661" s="14"/>
      <c r="T661" s="14"/>
      <c r="U661" s="14"/>
      <c r="V661" s="14"/>
      <c r="W661" s="14"/>
      <c r="X661" s="14"/>
      <c r="Y661" s="14"/>
      <c r="Z661" s="98"/>
      <c r="AA661" s="2478">
        <f>SUM(R661:Z670)</f>
        <v>0</v>
      </c>
      <c r="AB661" s="2478">
        <f>IF(AA661&gt;0,18,0)</f>
        <v>0</v>
      </c>
      <c r="AC661" s="2484">
        <f t="shared" ref="AC661" si="149">IF((AA661-AB661)&gt;=0,AA661-AB661,0)</f>
        <v>0</v>
      </c>
      <c r="AD661" s="2486">
        <f>IF(AA661&lt;AB661,AA661,AB661)/IF(AB661=0,1,AB661)</f>
        <v>0</v>
      </c>
      <c r="AE661" s="2487" t="str">
        <f>IF(AD661=1,"pe",IF(AD661&gt;0,"ne",""))</f>
        <v/>
      </c>
      <c r="AF661" s="2490"/>
      <c r="AG661" s="60">
        <v>1</v>
      </c>
      <c r="AH661" s="60" t="s">
        <v>232</v>
      </c>
      <c r="AI661" s="60" t="str">
        <f t="shared" si="133"/>
        <v>??</v>
      </c>
      <c r="AJ661" s="60">
        <v>1</v>
      </c>
      <c r="AK661" s="518">
        <f>C661</f>
        <v>0</v>
      </c>
    </row>
    <row r="662" spans="1:37" ht="14.1" customHeight="1" thickTop="1" thickBot="1">
      <c r="A662" s="2457"/>
      <c r="B662" s="2459"/>
      <c r="C662" s="2462"/>
      <c r="D662" s="2465"/>
      <c r="E662" s="2468"/>
      <c r="F662" s="2471"/>
      <c r="G662" s="2474"/>
      <c r="H662" s="2477"/>
      <c r="I662" s="2471"/>
      <c r="J662" s="2471"/>
      <c r="K662" s="273"/>
      <c r="L662" s="99"/>
      <c r="M662" s="1471"/>
      <c r="N662" s="1840"/>
      <c r="O662" s="90"/>
      <c r="P662" s="99"/>
      <c r="Q662" s="99"/>
      <c r="R662" s="12"/>
      <c r="S662" s="12"/>
      <c r="T662" s="12"/>
      <c r="U662" s="12"/>
      <c r="V662" s="12"/>
      <c r="W662" s="1622"/>
      <c r="X662" s="1622"/>
      <c r="Y662" s="12"/>
      <c r="Z662" s="99"/>
      <c r="AA662" s="2479"/>
      <c r="AB662" s="2479"/>
      <c r="AC662" s="2485"/>
      <c r="AD662" s="2486"/>
      <c r="AE662" s="2488"/>
      <c r="AF662" s="2490"/>
      <c r="AG662" s="60">
        <f>IF(N662=N661,0,1)</f>
        <v>0</v>
      </c>
      <c r="AH662" s="60" t="s">
        <v>232</v>
      </c>
      <c r="AI662" s="60" t="str">
        <f t="shared" si="133"/>
        <v>??</v>
      </c>
      <c r="AJ662" s="60">
        <f>IF(O662=O661,0,1)</f>
        <v>0</v>
      </c>
      <c r="AK662" s="518">
        <f t="shared" si="138"/>
        <v>0</v>
      </c>
    </row>
    <row r="663" spans="1:37" ht="14.1" customHeight="1" thickTop="1" thickBot="1">
      <c r="A663" s="2457"/>
      <c r="B663" s="2459"/>
      <c r="C663" s="2462"/>
      <c r="D663" s="2465"/>
      <c r="E663" s="2468"/>
      <c r="F663" s="2471"/>
      <c r="G663" s="2474"/>
      <c r="H663" s="2491"/>
      <c r="I663" s="2471"/>
      <c r="J663" s="2471"/>
      <c r="K663" s="273"/>
      <c r="L663" s="99"/>
      <c r="M663" s="1471"/>
      <c r="N663" s="1840"/>
      <c r="O663" s="90"/>
      <c r="P663" s="99"/>
      <c r="Q663" s="99"/>
      <c r="R663" s="12"/>
      <c r="S663" s="12"/>
      <c r="T663" s="12"/>
      <c r="U663" s="12"/>
      <c r="V663" s="12"/>
      <c r="W663" s="1622"/>
      <c r="X663" s="1622"/>
      <c r="Y663" s="12"/>
      <c r="Z663" s="99"/>
      <c r="AA663" s="2479"/>
      <c r="AB663" s="2479"/>
      <c r="AC663" s="2485"/>
      <c r="AD663" s="2486"/>
      <c r="AE663" s="2488"/>
      <c r="AF663" s="2490"/>
      <c r="AG663" s="60">
        <f>IF(N663=N662,0,IF(N663=N661,0,1))</f>
        <v>0</v>
      </c>
      <c r="AH663" s="60" t="s">
        <v>232</v>
      </c>
      <c r="AI663" s="60" t="str">
        <f t="shared" si="133"/>
        <v>??</v>
      </c>
      <c r="AJ663" s="60">
        <f>IF(O663=O662,0,IF(O663=O661,0,1))</f>
        <v>0</v>
      </c>
      <c r="AK663" s="518">
        <f t="shared" si="138"/>
        <v>0</v>
      </c>
    </row>
    <row r="664" spans="1:37" ht="14.1" customHeight="1" thickTop="1" thickBot="1">
      <c r="A664" s="2457"/>
      <c r="B664" s="2459"/>
      <c r="C664" s="2462"/>
      <c r="D664" s="2465"/>
      <c r="E664" s="2468"/>
      <c r="F664" s="2471"/>
      <c r="G664" s="2474"/>
      <c r="H664" s="2492"/>
      <c r="I664" s="2471"/>
      <c r="J664" s="2471"/>
      <c r="K664" s="273"/>
      <c r="L664" s="99"/>
      <c r="M664" s="1471"/>
      <c r="N664" s="1840"/>
      <c r="O664" s="90"/>
      <c r="P664" s="99"/>
      <c r="Q664" s="99"/>
      <c r="R664" s="12"/>
      <c r="S664" s="12"/>
      <c r="T664" s="12"/>
      <c r="U664" s="12"/>
      <c r="V664" s="12"/>
      <c r="W664" s="1622"/>
      <c r="X664" s="1622"/>
      <c r="Y664" s="12"/>
      <c r="Z664" s="99"/>
      <c r="AA664" s="2479"/>
      <c r="AB664" s="2479"/>
      <c r="AC664" s="2485"/>
      <c r="AD664" s="2486"/>
      <c r="AE664" s="2488"/>
      <c r="AF664" s="2490"/>
      <c r="AG664" s="60">
        <f>IF(N664=N663,0,IF(N664=N662,0,IF(N664=N661,0,1)))</f>
        <v>0</v>
      </c>
      <c r="AH664" s="60" t="s">
        <v>232</v>
      </c>
      <c r="AI664" s="60" t="str">
        <f t="shared" si="133"/>
        <v>??</v>
      </c>
      <c r="AJ664" s="60">
        <f>IF(O664=O663,0,IF(O664=O662,0,IF(O664=O661,0,1)))</f>
        <v>0</v>
      </c>
      <c r="AK664" s="518">
        <f t="shared" si="138"/>
        <v>0</v>
      </c>
    </row>
    <row r="665" spans="1:37" ht="14.1" customHeight="1" thickTop="1" thickBot="1">
      <c r="A665" s="2457"/>
      <c r="B665" s="2459"/>
      <c r="C665" s="2462"/>
      <c r="D665" s="2465"/>
      <c r="E665" s="2468"/>
      <c r="F665" s="2471"/>
      <c r="G665" s="2474"/>
      <c r="H665" s="2492"/>
      <c r="I665" s="2471"/>
      <c r="J665" s="2471"/>
      <c r="K665" s="277"/>
      <c r="L665" s="99"/>
      <c r="M665" s="1471"/>
      <c r="N665" s="1840"/>
      <c r="O665" s="90"/>
      <c r="P665" s="99"/>
      <c r="Q665" s="99"/>
      <c r="R665" s="12"/>
      <c r="S665" s="12"/>
      <c r="T665" s="12"/>
      <c r="U665" s="12"/>
      <c r="V665" s="12"/>
      <c r="W665" s="1622"/>
      <c r="X665" s="1622"/>
      <c r="Y665" s="12"/>
      <c r="Z665" s="99"/>
      <c r="AA665" s="2479"/>
      <c r="AB665" s="2479"/>
      <c r="AC665" s="2485"/>
      <c r="AD665" s="2486"/>
      <c r="AE665" s="2488"/>
      <c r="AF665" s="2490"/>
      <c r="AG665" s="60">
        <f>IF(N665=N664,0,IF(N665=N663,0,IF(N665=N662,0,IF(N665=N661,0,1))))</f>
        <v>0</v>
      </c>
      <c r="AH665" s="60" t="s">
        <v>232</v>
      </c>
      <c r="AI665" s="60" t="str">
        <f t="shared" si="133"/>
        <v>??</v>
      </c>
      <c r="AJ665" s="60">
        <f>IF(O665=O664,0,IF(O665=O663,0,IF(O665=O662,0,IF(O665=O661,0,1))))</f>
        <v>0</v>
      </c>
      <c r="AK665" s="518">
        <f t="shared" si="138"/>
        <v>0</v>
      </c>
    </row>
    <row r="666" spans="1:37" ht="14.1" customHeight="1" thickTop="1" thickBot="1">
      <c r="A666" s="2457"/>
      <c r="B666" s="2459"/>
      <c r="C666" s="2462"/>
      <c r="D666" s="2465"/>
      <c r="E666" s="2468"/>
      <c r="F666" s="2471"/>
      <c r="G666" s="2474"/>
      <c r="H666" s="2492"/>
      <c r="I666" s="2471"/>
      <c r="J666" s="2471"/>
      <c r="K666" s="277"/>
      <c r="L666" s="99"/>
      <c r="M666" s="1471"/>
      <c r="N666" s="1840"/>
      <c r="O666" s="90"/>
      <c r="P666" s="99"/>
      <c r="Q666" s="99"/>
      <c r="R666" s="12"/>
      <c r="S666" s="12"/>
      <c r="T666" s="12"/>
      <c r="U666" s="12"/>
      <c r="V666" s="12"/>
      <c r="W666" s="1622"/>
      <c r="X666" s="1622"/>
      <c r="Y666" s="12"/>
      <c r="Z666" s="99"/>
      <c r="AA666" s="2479"/>
      <c r="AB666" s="2479"/>
      <c r="AC666" s="2485"/>
      <c r="AD666" s="2486"/>
      <c r="AE666" s="2488"/>
      <c r="AF666" s="2490"/>
      <c r="AG666" s="60">
        <f>IF(N666=N665,0,IF(N666=N664,0,IF(N666=N663,0,IF(N666=N662,0,IF(N666=N661,0,1)))))</f>
        <v>0</v>
      </c>
      <c r="AH666" s="60" t="s">
        <v>232</v>
      </c>
      <c r="AI666" s="60" t="str">
        <f t="shared" si="133"/>
        <v>??</v>
      </c>
      <c r="AJ666" s="60">
        <f>IF(O666=O665,0,IF(O666=O664,0,IF(O666=O663,0,IF(O666=O662,0,IF(O666=O661,0,1)))))</f>
        <v>0</v>
      </c>
      <c r="AK666" s="518">
        <f t="shared" si="138"/>
        <v>0</v>
      </c>
    </row>
    <row r="667" spans="1:37" ht="14.1" customHeight="1" thickTop="1" thickBot="1">
      <c r="A667" s="2457"/>
      <c r="B667" s="2459"/>
      <c r="C667" s="2462"/>
      <c r="D667" s="2465"/>
      <c r="E667" s="2468"/>
      <c r="F667" s="2471"/>
      <c r="G667" s="2474"/>
      <c r="H667" s="2492"/>
      <c r="I667" s="2471"/>
      <c r="J667" s="2471"/>
      <c r="K667" s="277"/>
      <c r="L667" s="99"/>
      <c r="M667" s="1471"/>
      <c r="N667" s="1840"/>
      <c r="O667" s="90"/>
      <c r="P667" s="99"/>
      <c r="Q667" s="99"/>
      <c r="R667" s="12"/>
      <c r="S667" s="12"/>
      <c r="T667" s="12"/>
      <c r="U667" s="12"/>
      <c r="V667" s="12"/>
      <c r="W667" s="1622"/>
      <c r="X667" s="1622"/>
      <c r="Y667" s="12"/>
      <c r="Z667" s="99"/>
      <c r="AA667" s="2479"/>
      <c r="AB667" s="2479"/>
      <c r="AC667" s="2494" t="str">
        <f t="shared" ref="AC667" si="150">IF(AC661&gt;9,"błąd","")</f>
        <v/>
      </c>
      <c r="AD667" s="2486"/>
      <c r="AE667" s="2488"/>
      <c r="AF667" s="2490"/>
      <c r="AG667" s="60">
        <f>IF(N667=N666,0,IF(N667=N665,0,IF(N667=N664,0,IF(N667=N663,0,IF(N667=N662,0,IF(N667=N661,0,1))))))</f>
        <v>0</v>
      </c>
      <c r="AH667" s="60" t="s">
        <v>232</v>
      </c>
      <c r="AI667" s="60" t="str">
        <f t="shared" si="133"/>
        <v>??</v>
      </c>
      <c r="AJ667" s="60">
        <f>IF(O667=O666,0,IF(O667=O665,0,IF(O667=O664,0,IF(O667=O663,0,IF(O667=O662,0,IF(O667=O661,0,1))))))</f>
        <v>0</v>
      </c>
      <c r="AK667" s="518">
        <f t="shared" si="138"/>
        <v>0</v>
      </c>
    </row>
    <row r="668" spans="1:37" ht="14.1" customHeight="1" thickTop="1" thickBot="1">
      <c r="A668" s="2457"/>
      <c r="B668" s="2459"/>
      <c r="C668" s="2462"/>
      <c r="D668" s="2465"/>
      <c r="E668" s="2468"/>
      <c r="F668" s="2471"/>
      <c r="G668" s="2474"/>
      <c r="H668" s="2492"/>
      <c r="I668" s="2471"/>
      <c r="J668" s="2471"/>
      <c r="K668" s="277"/>
      <c r="L668" s="99"/>
      <c r="M668" s="1471"/>
      <c r="N668" s="1840"/>
      <c r="O668" s="90"/>
      <c r="P668" s="99"/>
      <c r="Q668" s="99"/>
      <c r="R668" s="12"/>
      <c r="S668" s="12"/>
      <c r="T668" s="12"/>
      <c r="U668" s="12"/>
      <c r="V668" s="12"/>
      <c r="W668" s="1622"/>
      <c r="X668" s="1622"/>
      <c r="Y668" s="12"/>
      <c r="Z668" s="99"/>
      <c r="AA668" s="2479"/>
      <c r="AB668" s="2479"/>
      <c r="AC668" s="2494"/>
      <c r="AD668" s="2486"/>
      <c r="AE668" s="2488"/>
      <c r="AF668" s="2490"/>
      <c r="AG668" s="60">
        <f>IF(N668=N667,0,IF(N668=N666,0,IF(N668=N665,0,IF(N668=N664,0,IF(N668=N663,0,IF(N668=N662,0,IF(N668=N661,0,1)))))))</f>
        <v>0</v>
      </c>
      <c r="AH668" s="60" t="s">
        <v>232</v>
      </c>
      <c r="AI668" s="60" t="str">
        <f t="shared" si="133"/>
        <v>??</v>
      </c>
      <c r="AJ668" s="60">
        <f>IF(O668=O667,0,IF(O668=O666,0,IF(O668=O665,0,IF(O668=O664,0,IF(O668=O663,0,IF(O668=O662,0,IF(O668=O661,0,1)))))))</f>
        <v>0</v>
      </c>
      <c r="AK668" s="518">
        <f t="shared" si="138"/>
        <v>0</v>
      </c>
    </row>
    <row r="669" spans="1:37" ht="14.1" customHeight="1" thickTop="1" thickBot="1">
      <c r="A669" s="2457"/>
      <c r="B669" s="2459"/>
      <c r="C669" s="2462"/>
      <c r="D669" s="2465"/>
      <c r="E669" s="2468"/>
      <c r="F669" s="2471"/>
      <c r="G669" s="2474"/>
      <c r="H669" s="2492"/>
      <c r="I669" s="2471"/>
      <c r="J669" s="2471"/>
      <c r="K669" s="277"/>
      <c r="L669" s="99"/>
      <c r="M669" s="1471"/>
      <c r="N669" s="1840"/>
      <c r="O669" s="90"/>
      <c r="P669" s="99"/>
      <c r="Q669" s="99"/>
      <c r="R669" s="12"/>
      <c r="S669" s="12"/>
      <c r="T669" s="12"/>
      <c r="U669" s="12"/>
      <c r="V669" s="12"/>
      <c r="W669" s="1622"/>
      <c r="X669" s="1622"/>
      <c r="Y669" s="12"/>
      <c r="Z669" s="99"/>
      <c r="AA669" s="2479"/>
      <c r="AB669" s="2479"/>
      <c r="AC669" s="2494"/>
      <c r="AD669" s="2486"/>
      <c r="AE669" s="2488"/>
      <c r="AF669" s="2490"/>
      <c r="AG669" s="60">
        <f>IF(N669=N668,0,IF(N669=N667,0,IF(N669=N666,0,IF(N669=N665,0,IF(N669=N664,0,IF(N669=N663,0,IF(N669=N662,0,IF(N669=N661,0,1))))))))</f>
        <v>0</v>
      </c>
      <c r="AH669" s="60" t="s">
        <v>232</v>
      </c>
      <c r="AI669" s="60" t="str">
        <f t="shared" si="133"/>
        <v>??</v>
      </c>
      <c r="AJ669" s="60">
        <f>IF(O669=O668,0,IF(O669=O667,0,IF(O669=O666,0,IF(O669=O665,0,IF(O669=O664,0,IF(O669=O663,0,IF(O669=O662,0,IF(O669=O661,0,1))))))))</f>
        <v>0</v>
      </c>
      <c r="AK669" s="518">
        <f t="shared" si="138"/>
        <v>0</v>
      </c>
    </row>
    <row r="670" spans="1:37" ht="14.1" customHeight="1" thickTop="1" thickBot="1">
      <c r="A670" s="2457"/>
      <c r="B670" s="2460"/>
      <c r="C670" s="2463"/>
      <c r="D670" s="2466"/>
      <c r="E670" s="2469"/>
      <c r="F670" s="2472"/>
      <c r="G670" s="2475"/>
      <c r="H670" s="2493"/>
      <c r="I670" s="2472"/>
      <c r="J670" s="2472"/>
      <c r="K670" s="274"/>
      <c r="L670" s="97"/>
      <c r="M670" s="97"/>
      <c r="N670" s="1840"/>
      <c r="O670" s="94"/>
      <c r="P670" s="97"/>
      <c r="Q670" s="97"/>
      <c r="R670" s="13"/>
      <c r="S670" s="13"/>
      <c r="T670" s="13"/>
      <c r="U670" s="13"/>
      <c r="V670" s="13"/>
      <c r="W670" s="13"/>
      <c r="X670" s="13"/>
      <c r="Y670" s="13"/>
      <c r="Z670" s="97"/>
      <c r="AA670" s="2480"/>
      <c r="AB670" s="2480"/>
      <c r="AC670" s="2495"/>
      <c r="AD670" s="2486"/>
      <c r="AE670" s="2489"/>
      <c r="AF670" s="2490"/>
      <c r="AG670" s="60">
        <f>IF(N670=N669,0,IF(N670=N668,0,IF(N670=N667,0,IF(N670=N666,0,IF(N670=N665,0,IF(N670=N664,0,IF(N670=N663,0,IF(N670=N662,0,IF(N670=N661,0,1)))))))))</f>
        <v>0</v>
      </c>
      <c r="AH670" s="60" t="s">
        <v>232</v>
      </c>
      <c r="AI670" s="60" t="str">
        <f t="shared" si="133"/>
        <v>??</v>
      </c>
      <c r="AJ670" s="60">
        <f>IF(O670=O669,0,IF(O670=O668,0,IF(O670=O667,0,IF(O670=O666,0,IF(O670=O665,0,IF(O670=O664,0,IF(O670=O663,0,IF(O670=O662,0,IF(O670=O661,0,1)))))))))</f>
        <v>0</v>
      </c>
      <c r="AK670" s="518">
        <f t="shared" si="138"/>
        <v>0</v>
      </c>
    </row>
    <row r="671" spans="1:37" ht="14.1" customHeight="1" thickTop="1" thickBot="1">
      <c r="A671" s="2457"/>
      <c r="B671" s="2458"/>
      <c r="C671" s="2461"/>
      <c r="D671" s="2464"/>
      <c r="E671" s="2467"/>
      <c r="F671" s="2470"/>
      <c r="G671" s="2473"/>
      <c r="H671" s="2476" t="s">
        <v>852</v>
      </c>
      <c r="I671" s="2470"/>
      <c r="J671" s="2470"/>
      <c r="K671" s="275"/>
      <c r="L671" s="98"/>
      <c r="M671" s="98"/>
      <c r="N671" s="1841"/>
      <c r="O671" s="80"/>
      <c r="P671" s="98"/>
      <c r="Q671" s="98"/>
      <c r="R671" s="14"/>
      <c r="S671" s="14"/>
      <c r="T671" s="14"/>
      <c r="U671" s="14"/>
      <c r="V671" s="14"/>
      <c r="W671" s="14"/>
      <c r="X671" s="14"/>
      <c r="Y671" s="14"/>
      <c r="Z671" s="98"/>
      <c r="AA671" s="2478">
        <f>SUM(R671:Z680)</f>
        <v>0</v>
      </c>
      <c r="AB671" s="2478">
        <f>IF(AA671&gt;0,18,0)</f>
        <v>0</v>
      </c>
      <c r="AC671" s="2484">
        <f t="shared" ref="AC671" si="151">IF((AA671-AB671)&gt;=0,AA671-AB671,0)</f>
        <v>0</v>
      </c>
      <c r="AD671" s="2486">
        <f>IF(AA671&lt;AB671,AA671,AB671)/IF(AB671=0,1,AB671)</f>
        <v>0</v>
      </c>
      <c r="AE671" s="2487" t="str">
        <f>IF(AD671=1,"pe",IF(AD671&gt;0,"ne",""))</f>
        <v/>
      </c>
      <c r="AF671" s="2490"/>
      <c r="AG671" s="60">
        <v>1</v>
      </c>
      <c r="AH671" s="60" t="s">
        <v>232</v>
      </c>
      <c r="AI671" s="60" t="str">
        <f t="shared" si="133"/>
        <v>??</v>
      </c>
      <c r="AJ671" s="60">
        <v>1</v>
      </c>
      <c r="AK671" s="518">
        <f>C671</f>
        <v>0</v>
      </c>
    </row>
    <row r="672" spans="1:37" ht="14.1" customHeight="1" thickTop="1" thickBot="1">
      <c r="A672" s="2457"/>
      <c r="B672" s="2459"/>
      <c r="C672" s="2462"/>
      <c r="D672" s="2465"/>
      <c r="E672" s="2468"/>
      <c r="F672" s="2471"/>
      <c r="G672" s="2474"/>
      <c r="H672" s="2477"/>
      <c r="I672" s="2471"/>
      <c r="J672" s="2471"/>
      <c r="K672" s="273"/>
      <c r="L672" s="99"/>
      <c r="M672" s="1471"/>
      <c r="N672" s="1840"/>
      <c r="O672" s="90"/>
      <c r="P672" s="99"/>
      <c r="Q672" s="99"/>
      <c r="R672" s="12"/>
      <c r="S672" s="12"/>
      <c r="T672" s="12"/>
      <c r="U672" s="12"/>
      <c r="V672" s="12"/>
      <c r="W672" s="1622"/>
      <c r="X672" s="1622"/>
      <c r="Y672" s="12"/>
      <c r="Z672" s="99"/>
      <c r="AA672" s="2479"/>
      <c r="AB672" s="2479"/>
      <c r="AC672" s="2485"/>
      <c r="AD672" s="2486"/>
      <c r="AE672" s="2488"/>
      <c r="AF672" s="2490"/>
      <c r="AG672" s="60">
        <f>IF(N672=N671,0,1)</f>
        <v>0</v>
      </c>
      <c r="AH672" s="60" t="s">
        <v>232</v>
      </c>
      <c r="AI672" s="60" t="str">
        <f t="shared" si="133"/>
        <v>??</v>
      </c>
      <c r="AJ672" s="60">
        <f>IF(O672=O671,0,1)</f>
        <v>0</v>
      </c>
      <c r="AK672" s="518">
        <f t="shared" ref="AK672:AK700" si="152">AK671</f>
        <v>0</v>
      </c>
    </row>
    <row r="673" spans="1:37" ht="14.1" customHeight="1" thickTop="1" thickBot="1">
      <c r="A673" s="2457"/>
      <c r="B673" s="2459"/>
      <c r="C673" s="2462"/>
      <c r="D673" s="2465"/>
      <c r="E673" s="2468"/>
      <c r="F673" s="2471"/>
      <c r="G673" s="2474"/>
      <c r="H673" s="2491"/>
      <c r="I673" s="2471"/>
      <c r="J673" s="2471"/>
      <c r="K673" s="273"/>
      <c r="L673" s="99"/>
      <c r="M673" s="1471"/>
      <c r="N673" s="1840"/>
      <c r="O673" s="90"/>
      <c r="P673" s="99"/>
      <c r="Q673" s="99"/>
      <c r="R673" s="12"/>
      <c r="S673" s="12"/>
      <c r="T673" s="12"/>
      <c r="U673" s="12"/>
      <c r="V673" s="12"/>
      <c r="W673" s="1622"/>
      <c r="X673" s="1622"/>
      <c r="Y673" s="12"/>
      <c r="Z673" s="99"/>
      <c r="AA673" s="2479"/>
      <c r="AB673" s="2479"/>
      <c r="AC673" s="2485"/>
      <c r="AD673" s="2486"/>
      <c r="AE673" s="2488"/>
      <c r="AF673" s="2490"/>
      <c r="AG673" s="60">
        <f>IF(N673=N672,0,IF(N673=N671,0,1))</f>
        <v>0</v>
      </c>
      <c r="AH673" s="60" t="s">
        <v>232</v>
      </c>
      <c r="AI673" s="60" t="str">
        <f t="shared" si="133"/>
        <v>??</v>
      </c>
      <c r="AJ673" s="60">
        <f>IF(O673=O672,0,IF(O673=O671,0,1))</f>
        <v>0</v>
      </c>
      <c r="AK673" s="518">
        <f t="shared" si="152"/>
        <v>0</v>
      </c>
    </row>
    <row r="674" spans="1:37" ht="14.1" customHeight="1" thickTop="1" thickBot="1">
      <c r="A674" s="2457"/>
      <c r="B674" s="2459"/>
      <c r="C674" s="2462"/>
      <c r="D674" s="2465"/>
      <c r="E674" s="2468"/>
      <c r="F674" s="2471"/>
      <c r="G674" s="2474"/>
      <c r="H674" s="2492"/>
      <c r="I674" s="2471"/>
      <c r="J674" s="2471"/>
      <c r="K674" s="273"/>
      <c r="L674" s="99"/>
      <c r="M674" s="1471"/>
      <c r="N674" s="1840"/>
      <c r="O674" s="90"/>
      <c r="P674" s="99"/>
      <c r="Q674" s="99"/>
      <c r="R674" s="12"/>
      <c r="S674" s="12"/>
      <c r="T674" s="12"/>
      <c r="U674" s="12"/>
      <c r="V674" s="12"/>
      <c r="W674" s="1622"/>
      <c r="X674" s="1622"/>
      <c r="Y674" s="12"/>
      <c r="Z674" s="99"/>
      <c r="AA674" s="2479"/>
      <c r="AB674" s="2479"/>
      <c r="AC674" s="2485"/>
      <c r="AD674" s="2486"/>
      <c r="AE674" s="2488"/>
      <c r="AF674" s="2490"/>
      <c r="AG674" s="60">
        <f>IF(N674=N673,0,IF(N674=N672,0,IF(N674=N671,0,1)))</f>
        <v>0</v>
      </c>
      <c r="AH674" s="60" t="s">
        <v>232</v>
      </c>
      <c r="AI674" s="60" t="str">
        <f t="shared" si="133"/>
        <v>??</v>
      </c>
      <c r="AJ674" s="60">
        <f>IF(O674=O673,0,IF(O674=O672,0,IF(O674=O671,0,1)))</f>
        <v>0</v>
      </c>
      <c r="AK674" s="518">
        <f t="shared" si="152"/>
        <v>0</v>
      </c>
    </row>
    <row r="675" spans="1:37" ht="14.1" customHeight="1" thickTop="1" thickBot="1">
      <c r="A675" s="2457"/>
      <c r="B675" s="2459"/>
      <c r="C675" s="2462"/>
      <c r="D675" s="2465"/>
      <c r="E675" s="2468"/>
      <c r="F675" s="2471"/>
      <c r="G675" s="2474"/>
      <c r="H675" s="2492"/>
      <c r="I675" s="2471"/>
      <c r="J675" s="2471"/>
      <c r="K675" s="277"/>
      <c r="L675" s="99"/>
      <c r="M675" s="1471"/>
      <c r="N675" s="1840"/>
      <c r="O675" s="90"/>
      <c r="P675" s="99"/>
      <c r="Q675" s="99"/>
      <c r="R675" s="12"/>
      <c r="S675" s="12"/>
      <c r="T675" s="12"/>
      <c r="U675" s="12"/>
      <c r="V675" s="12"/>
      <c r="W675" s="1622"/>
      <c r="X675" s="1622"/>
      <c r="Y675" s="12"/>
      <c r="Z675" s="99"/>
      <c r="AA675" s="2479"/>
      <c r="AB675" s="2479"/>
      <c r="AC675" s="2485"/>
      <c r="AD675" s="2486"/>
      <c r="AE675" s="2488"/>
      <c r="AF675" s="2490"/>
      <c r="AG675" s="60">
        <f>IF(N675=N674,0,IF(N675=N673,0,IF(N675=N672,0,IF(N675=N671,0,1))))</f>
        <v>0</v>
      </c>
      <c r="AH675" s="60" t="s">
        <v>232</v>
      </c>
      <c r="AI675" s="60" t="str">
        <f t="shared" si="133"/>
        <v>??</v>
      </c>
      <c r="AJ675" s="60">
        <f>IF(O675=O674,0,IF(O675=O673,0,IF(O675=O672,0,IF(O675=O671,0,1))))</f>
        <v>0</v>
      </c>
      <c r="AK675" s="518">
        <f t="shared" si="152"/>
        <v>0</v>
      </c>
    </row>
    <row r="676" spans="1:37" ht="14.1" customHeight="1" thickTop="1" thickBot="1">
      <c r="A676" s="2457"/>
      <c r="B676" s="2459"/>
      <c r="C676" s="2462"/>
      <c r="D676" s="2465"/>
      <c r="E676" s="2468"/>
      <c r="F676" s="2471"/>
      <c r="G676" s="2474"/>
      <c r="H676" s="2492"/>
      <c r="I676" s="2471"/>
      <c r="J676" s="2471"/>
      <c r="K676" s="277"/>
      <c r="L676" s="99"/>
      <c r="M676" s="1471"/>
      <c r="N676" s="1840"/>
      <c r="O676" s="90"/>
      <c r="P676" s="99"/>
      <c r="Q676" s="99"/>
      <c r="R676" s="12"/>
      <c r="S676" s="12"/>
      <c r="T676" s="12"/>
      <c r="U676" s="12"/>
      <c r="V676" s="12"/>
      <c r="W676" s="1622"/>
      <c r="X676" s="1622"/>
      <c r="Y676" s="12"/>
      <c r="Z676" s="99"/>
      <c r="AA676" s="2479"/>
      <c r="AB676" s="2479"/>
      <c r="AC676" s="2485"/>
      <c r="AD676" s="2486"/>
      <c r="AE676" s="2488"/>
      <c r="AF676" s="2490"/>
      <c r="AG676" s="60">
        <f>IF(N676=N675,0,IF(N676=N674,0,IF(N676=N673,0,IF(N676=N672,0,IF(N676=N671,0,1)))))</f>
        <v>0</v>
      </c>
      <c r="AH676" s="60" t="s">
        <v>232</v>
      </c>
      <c r="AI676" s="60" t="str">
        <f t="shared" si="133"/>
        <v>??</v>
      </c>
      <c r="AJ676" s="60">
        <f>IF(O676=O675,0,IF(O676=O674,0,IF(O676=O673,0,IF(O676=O672,0,IF(O676=O671,0,1)))))</f>
        <v>0</v>
      </c>
      <c r="AK676" s="518">
        <f t="shared" si="152"/>
        <v>0</v>
      </c>
    </row>
    <row r="677" spans="1:37" ht="14.1" customHeight="1" thickTop="1" thickBot="1">
      <c r="A677" s="2457"/>
      <c r="B677" s="2459"/>
      <c r="C677" s="2462"/>
      <c r="D677" s="2465"/>
      <c r="E677" s="2468"/>
      <c r="F677" s="2471"/>
      <c r="G677" s="2474"/>
      <c r="H677" s="2492"/>
      <c r="I677" s="2471"/>
      <c r="J677" s="2471"/>
      <c r="K677" s="277"/>
      <c r="L677" s="99"/>
      <c r="M677" s="1471"/>
      <c r="N677" s="1840"/>
      <c r="O677" s="90"/>
      <c r="P677" s="99"/>
      <c r="Q677" s="99"/>
      <c r="R677" s="12"/>
      <c r="S677" s="12"/>
      <c r="T677" s="12"/>
      <c r="U677" s="12"/>
      <c r="V677" s="12"/>
      <c r="W677" s="1622"/>
      <c r="X677" s="1622"/>
      <c r="Y677" s="12"/>
      <c r="Z677" s="99"/>
      <c r="AA677" s="2479"/>
      <c r="AB677" s="2479"/>
      <c r="AC677" s="2494" t="str">
        <f t="shared" ref="AC677" si="153">IF(AC671&gt;9,"błąd","")</f>
        <v/>
      </c>
      <c r="AD677" s="2486"/>
      <c r="AE677" s="2488"/>
      <c r="AF677" s="2490"/>
      <c r="AG677" s="60">
        <f>IF(N677=N676,0,IF(N677=N675,0,IF(N677=N674,0,IF(N677=N673,0,IF(N677=N672,0,IF(N677=N671,0,1))))))</f>
        <v>0</v>
      </c>
      <c r="AH677" s="60" t="s">
        <v>232</v>
      </c>
      <c r="AI677" s="60" t="str">
        <f t="shared" si="133"/>
        <v>??</v>
      </c>
      <c r="AJ677" s="60">
        <f>IF(O677=O676,0,IF(O677=O675,0,IF(O677=O674,0,IF(O677=O673,0,IF(O677=O672,0,IF(O677=O671,0,1))))))</f>
        <v>0</v>
      </c>
      <c r="AK677" s="518">
        <f t="shared" si="152"/>
        <v>0</v>
      </c>
    </row>
    <row r="678" spans="1:37" ht="14.1" customHeight="1" thickTop="1" thickBot="1">
      <c r="A678" s="2457"/>
      <c r="B678" s="2459"/>
      <c r="C678" s="2462"/>
      <c r="D678" s="2465"/>
      <c r="E678" s="2468"/>
      <c r="F678" s="2471"/>
      <c r="G678" s="2474"/>
      <c r="H678" s="2492"/>
      <c r="I678" s="2471"/>
      <c r="J678" s="2471"/>
      <c r="K678" s="277"/>
      <c r="L678" s="99"/>
      <c r="M678" s="1471"/>
      <c r="N678" s="1840"/>
      <c r="O678" s="90"/>
      <c r="P678" s="99"/>
      <c r="Q678" s="99"/>
      <c r="R678" s="12"/>
      <c r="S678" s="12"/>
      <c r="T678" s="12"/>
      <c r="U678" s="12"/>
      <c r="V678" s="12"/>
      <c r="W678" s="1622"/>
      <c r="X678" s="1622"/>
      <c r="Y678" s="12"/>
      <c r="Z678" s="99"/>
      <c r="AA678" s="2479"/>
      <c r="AB678" s="2479"/>
      <c r="AC678" s="2494"/>
      <c r="AD678" s="2486"/>
      <c r="AE678" s="2488"/>
      <c r="AF678" s="2490"/>
      <c r="AG678" s="60">
        <f>IF(N678=N677,0,IF(N678=N676,0,IF(N678=N675,0,IF(N678=N674,0,IF(N678=N673,0,IF(N678=N672,0,IF(N678=N671,0,1)))))))</f>
        <v>0</v>
      </c>
      <c r="AH678" s="60" t="s">
        <v>232</v>
      </c>
      <c r="AI678" s="60" t="str">
        <f t="shared" si="133"/>
        <v>??</v>
      </c>
      <c r="AJ678" s="60">
        <f>IF(O678=O677,0,IF(O678=O676,0,IF(O678=O675,0,IF(O678=O674,0,IF(O678=O673,0,IF(O678=O672,0,IF(O678=O671,0,1)))))))</f>
        <v>0</v>
      </c>
      <c r="AK678" s="518">
        <f t="shared" si="152"/>
        <v>0</v>
      </c>
    </row>
    <row r="679" spans="1:37" ht="14.1" customHeight="1" thickTop="1" thickBot="1">
      <c r="A679" s="2457"/>
      <c r="B679" s="2459"/>
      <c r="C679" s="2462"/>
      <c r="D679" s="2465"/>
      <c r="E679" s="2468"/>
      <c r="F679" s="2471"/>
      <c r="G679" s="2474"/>
      <c r="H679" s="2492"/>
      <c r="I679" s="2471"/>
      <c r="J679" s="2471"/>
      <c r="K679" s="277"/>
      <c r="L679" s="99"/>
      <c r="M679" s="1471"/>
      <c r="N679" s="1840"/>
      <c r="O679" s="90"/>
      <c r="P679" s="99"/>
      <c r="Q679" s="99"/>
      <c r="R679" s="12"/>
      <c r="S679" s="12"/>
      <c r="T679" s="12"/>
      <c r="U679" s="12"/>
      <c r="V679" s="12"/>
      <c r="W679" s="1622"/>
      <c r="X679" s="1622"/>
      <c r="Y679" s="12"/>
      <c r="Z679" s="99"/>
      <c r="AA679" s="2479"/>
      <c r="AB679" s="2479"/>
      <c r="AC679" s="2494"/>
      <c r="AD679" s="2486"/>
      <c r="AE679" s="2488"/>
      <c r="AF679" s="2490"/>
      <c r="AG679" s="60">
        <f>IF(N679=N678,0,IF(N679=N677,0,IF(N679=N676,0,IF(N679=N675,0,IF(N679=N674,0,IF(N679=N673,0,IF(N679=N672,0,IF(N679=N671,0,1))))))))</f>
        <v>0</v>
      </c>
      <c r="AH679" s="60" t="s">
        <v>232</v>
      </c>
      <c r="AI679" s="60" t="str">
        <f t="shared" si="133"/>
        <v>??</v>
      </c>
      <c r="AJ679" s="60">
        <f>IF(O679=O678,0,IF(O679=O677,0,IF(O679=O676,0,IF(O679=O675,0,IF(O679=O674,0,IF(O679=O673,0,IF(O679=O672,0,IF(O679=O671,0,1))))))))</f>
        <v>0</v>
      </c>
      <c r="AK679" s="518">
        <f t="shared" si="152"/>
        <v>0</v>
      </c>
    </row>
    <row r="680" spans="1:37" ht="14.1" customHeight="1" thickTop="1" thickBot="1">
      <c r="A680" s="2457"/>
      <c r="B680" s="2460"/>
      <c r="C680" s="2463"/>
      <c r="D680" s="2466"/>
      <c r="E680" s="2469"/>
      <c r="F680" s="2472"/>
      <c r="G680" s="2475"/>
      <c r="H680" s="2493"/>
      <c r="I680" s="2472"/>
      <c r="J680" s="2472"/>
      <c r="K680" s="274"/>
      <c r="L680" s="97"/>
      <c r="M680" s="97"/>
      <c r="N680" s="1840"/>
      <c r="O680" s="94"/>
      <c r="P680" s="97"/>
      <c r="Q680" s="97"/>
      <c r="R680" s="13"/>
      <c r="S680" s="13"/>
      <c r="T680" s="13"/>
      <c r="U680" s="13"/>
      <c r="V680" s="13"/>
      <c r="W680" s="13"/>
      <c r="X680" s="13"/>
      <c r="Y680" s="13"/>
      <c r="Z680" s="97"/>
      <c r="AA680" s="2480"/>
      <c r="AB680" s="2480"/>
      <c r="AC680" s="2495"/>
      <c r="AD680" s="2486"/>
      <c r="AE680" s="2489"/>
      <c r="AF680" s="2490"/>
      <c r="AG680" s="60">
        <f>IF(N680=N679,0,IF(N680=N678,0,IF(N680=N677,0,IF(N680=N676,0,IF(N680=N675,0,IF(N680=N674,0,IF(N680=N673,0,IF(N680=N672,0,IF(N680=N671,0,1)))))))))</f>
        <v>0</v>
      </c>
      <c r="AH680" s="60" t="s">
        <v>232</v>
      </c>
      <c r="AI680" s="60" t="str">
        <f t="shared" si="133"/>
        <v>??</v>
      </c>
      <c r="AJ680" s="60">
        <f>IF(O680=O679,0,IF(O680=O678,0,IF(O680=O677,0,IF(O680=O676,0,IF(O680=O675,0,IF(O680=O674,0,IF(O680=O673,0,IF(O680=O672,0,IF(O680=O671,0,1)))))))))</f>
        <v>0</v>
      </c>
      <c r="AK680" s="518">
        <f t="shared" si="152"/>
        <v>0</v>
      </c>
    </row>
    <row r="681" spans="1:37" ht="14.1" customHeight="1" thickTop="1" thickBot="1">
      <c r="A681" s="2457"/>
      <c r="B681" s="2458"/>
      <c r="C681" s="2461"/>
      <c r="D681" s="2464"/>
      <c r="E681" s="2467"/>
      <c r="F681" s="2470"/>
      <c r="G681" s="2473"/>
      <c r="H681" s="2476" t="s">
        <v>852</v>
      </c>
      <c r="I681" s="2470"/>
      <c r="J681" s="2470"/>
      <c r="K681" s="275"/>
      <c r="L681" s="98"/>
      <c r="M681" s="98"/>
      <c r="N681" s="1841"/>
      <c r="O681" s="80"/>
      <c r="P681" s="98"/>
      <c r="Q681" s="98"/>
      <c r="R681" s="14"/>
      <c r="S681" s="14"/>
      <c r="T681" s="14"/>
      <c r="U681" s="14"/>
      <c r="V681" s="14"/>
      <c r="W681" s="14"/>
      <c r="X681" s="14"/>
      <c r="Y681" s="14"/>
      <c r="Z681" s="98"/>
      <c r="AA681" s="2478">
        <f>SUM(R681:Z690)</f>
        <v>0</v>
      </c>
      <c r="AB681" s="2478">
        <f>IF(AA681&gt;0,18,0)</f>
        <v>0</v>
      </c>
      <c r="AC681" s="2484">
        <f t="shared" ref="AC681" si="154">IF((AA681-AB681)&gt;=0,AA681-AB681,0)</f>
        <v>0</v>
      </c>
      <c r="AD681" s="2486">
        <f>IF(AA681&lt;AB681,AA681,AB681)/IF(AB681=0,1,AB681)</f>
        <v>0</v>
      </c>
      <c r="AE681" s="2487" t="str">
        <f>IF(AD681=1,"pe",IF(AD681&gt;0,"ne",""))</f>
        <v/>
      </c>
      <c r="AF681" s="2490"/>
      <c r="AG681" s="60">
        <v>1</v>
      </c>
      <c r="AH681" s="60" t="s">
        <v>232</v>
      </c>
      <c r="AI681" s="60" t="str">
        <f t="shared" si="133"/>
        <v>??</v>
      </c>
      <c r="AJ681" s="60">
        <v>1</v>
      </c>
      <c r="AK681" s="518">
        <f>C681</f>
        <v>0</v>
      </c>
    </row>
    <row r="682" spans="1:37" ht="14.1" customHeight="1" thickTop="1" thickBot="1">
      <c r="A682" s="2457"/>
      <c r="B682" s="2459"/>
      <c r="C682" s="2462"/>
      <c r="D682" s="2465"/>
      <c r="E682" s="2468"/>
      <c r="F682" s="2471"/>
      <c r="G682" s="2474"/>
      <c r="H682" s="2477"/>
      <c r="I682" s="2471"/>
      <c r="J682" s="2471"/>
      <c r="K682" s="273"/>
      <c r="L682" s="99"/>
      <c r="M682" s="1471"/>
      <c r="N682" s="1840"/>
      <c r="O682" s="90"/>
      <c r="P682" s="99"/>
      <c r="Q682" s="99"/>
      <c r="R682" s="12"/>
      <c r="S682" s="12"/>
      <c r="T682" s="12"/>
      <c r="U682" s="12"/>
      <c r="V682" s="12"/>
      <c r="W682" s="1622"/>
      <c r="X682" s="1622"/>
      <c r="Y682" s="12"/>
      <c r="Z682" s="99"/>
      <c r="AA682" s="2479"/>
      <c r="AB682" s="2479"/>
      <c r="AC682" s="2485"/>
      <c r="AD682" s="2486"/>
      <c r="AE682" s="2488"/>
      <c r="AF682" s="2490"/>
      <c r="AG682" s="60">
        <f>IF(N682=N681,0,1)</f>
        <v>0</v>
      </c>
      <c r="AH682" s="60" t="s">
        <v>232</v>
      </c>
      <c r="AI682" s="60" t="str">
        <f t="shared" si="133"/>
        <v>??</v>
      </c>
      <c r="AJ682" s="60">
        <f>IF(O682=O681,0,1)</f>
        <v>0</v>
      </c>
      <c r="AK682" s="518">
        <f t="shared" si="152"/>
        <v>0</v>
      </c>
    </row>
    <row r="683" spans="1:37" ht="14.1" customHeight="1" thickTop="1" thickBot="1">
      <c r="A683" s="2457"/>
      <c r="B683" s="2459"/>
      <c r="C683" s="2462"/>
      <c r="D683" s="2465"/>
      <c r="E683" s="2468"/>
      <c r="F683" s="2471"/>
      <c r="G683" s="2474"/>
      <c r="H683" s="2491"/>
      <c r="I683" s="2471"/>
      <c r="J683" s="2471"/>
      <c r="K683" s="273"/>
      <c r="L683" s="99"/>
      <c r="M683" s="1471"/>
      <c r="N683" s="1840"/>
      <c r="O683" s="90"/>
      <c r="P683" s="99"/>
      <c r="Q683" s="99"/>
      <c r="R683" s="12"/>
      <c r="S683" s="12"/>
      <c r="T683" s="12"/>
      <c r="U683" s="12"/>
      <c r="V683" s="12"/>
      <c r="W683" s="1622"/>
      <c r="X683" s="1622"/>
      <c r="Y683" s="12"/>
      <c r="Z683" s="99"/>
      <c r="AA683" s="2479"/>
      <c r="AB683" s="2479"/>
      <c r="AC683" s="2485"/>
      <c r="AD683" s="2486"/>
      <c r="AE683" s="2488"/>
      <c r="AF683" s="2490"/>
      <c r="AG683" s="60">
        <f>IF(N683=N682,0,IF(N683=N681,0,1))</f>
        <v>0</v>
      </c>
      <c r="AH683" s="60" t="s">
        <v>232</v>
      </c>
      <c r="AI683" s="60" t="str">
        <f t="shared" si="133"/>
        <v>??</v>
      </c>
      <c r="AJ683" s="60">
        <f>IF(O683=O682,0,IF(O683=O681,0,1))</f>
        <v>0</v>
      </c>
      <c r="AK683" s="518">
        <f t="shared" si="152"/>
        <v>0</v>
      </c>
    </row>
    <row r="684" spans="1:37" ht="14.1" customHeight="1" thickTop="1" thickBot="1">
      <c r="A684" s="2457"/>
      <c r="B684" s="2459"/>
      <c r="C684" s="2462"/>
      <c r="D684" s="2465"/>
      <c r="E684" s="2468"/>
      <c r="F684" s="2471"/>
      <c r="G684" s="2474"/>
      <c r="H684" s="2492"/>
      <c r="I684" s="2471"/>
      <c r="J684" s="2471"/>
      <c r="K684" s="273"/>
      <c r="L684" s="99"/>
      <c r="M684" s="1471"/>
      <c r="N684" s="1840"/>
      <c r="O684" s="90"/>
      <c r="P684" s="99"/>
      <c r="Q684" s="99"/>
      <c r="R684" s="12"/>
      <c r="S684" s="12"/>
      <c r="T684" s="12"/>
      <c r="U684" s="12"/>
      <c r="V684" s="12"/>
      <c r="W684" s="1622"/>
      <c r="X684" s="1622"/>
      <c r="Y684" s="12"/>
      <c r="Z684" s="99"/>
      <c r="AA684" s="2479"/>
      <c r="AB684" s="2479"/>
      <c r="AC684" s="2485"/>
      <c r="AD684" s="2486"/>
      <c r="AE684" s="2488"/>
      <c r="AF684" s="2490"/>
      <c r="AG684" s="60">
        <f>IF(N684=N683,0,IF(N684=N682,0,IF(N684=N681,0,1)))</f>
        <v>0</v>
      </c>
      <c r="AH684" s="60" t="s">
        <v>232</v>
      </c>
      <c r="AI684" s="60" t="str">
        <f t="shared" si="133"/>
        <v>??</v>
      </c>
      <c r="AJ684" s="60">
        <f>IF(O684=O683,0,IF(O684=O682,0,IF(O684=O681,0,1)))</f>
        <v>0</v>
      </c>
      <c r="AK684" s="518">
        <f t="shared" si="152"/>
        <v>0</v>
      </c>
    </row>
    <row r="685" spans="1:37" ht="14.1" customHeight="1" thickTop="1" thickBot="1">
      <c r="A685" s="2457"/>
      <c r="B685" s="2459"/>
      <c r="C685" s="2462"/>
      <c r="D685" s="2465"/>
      <c r="E685" s="2468"/>
      <c r="F685" s="2471"/>
      <c r="G685" s="2474"/>
      <c r="H685" s="2492"/>
      <c r="I685" s="2471"/>
      <c r="J685" s="2471"/>
      <c r="K685" s="277"/>
      <c r="L685" s="99"/>
      <c r="M685" s="1471"/>
      <c r="N685" s="1840"/>
      <c r="O685" s="90"/>
      <c r="P685" s="99"/>
      <c r="Q685" s="99"/>
      <c r="R685" s="12"/>
      <c r="S685" s="12"/>
      <c r="T685" s="12"/>
      <c r="U685" s="12"/>
      <c r="V685" s="12"/>
      <c r="W685" s="1622"/>
      <c r="X685" s="1622"/>
      <c r="Y685" s="12"/>
      <c r="Z685" s="99"/>
      <c r="AA685" s="2479"/>
      <c r="AB685" s="2479"/>
      <c r="AC685" s="2485"/>
      <c r="AD685" s="2486"/>
      <c r="AE685" s="2488"/>
      <c r="AF685" s="2490"/>
      <c r="AG685" s="60">
        <f>IF(N685=N684,0,IF(N685=N683,0,IF(N685=N682,0,IF(N685=N681,0,1))))</f>
        <v>0</v>
      </c>
      <c r="AH685" s="60" t="s">
        <v>232</v>
      </c>
      <c r="AI685" s="60" t="str">
        <f t="shared" ref="AI685:AI774" si="155">$C$2</f>
        <v>??</v>
      </c>
      <c r="AJ685" s="60">
        <f>IF(O685=O684,0,IF(O685=O683,0,IF(O685=O682,0,IF(O685=O681,0,1))))</f>
        <v>0</v>
      </c>
      <c r="AK685" s="518">
        <f t="shared" si="152"/>
        <v>0</v>
      </c>
    </row>
    <row r="686" spans="1:37" ht="14.1" customHeight="1" thickTop="1" thickBot="1">
      <c r="A686" s="2457"/>
      <c r="B686" s="2459"/>
      <c r="C686" s="2462"/>
      <c r="D686" s="2465"/>
      <c r="E686" s="2468"/>
      <c r="F686" s="2471"/>
      <c r="G686" s="2474"/>
      <c r="H686" s="2492"/>
      <c r="I686" s="2471"/>
      <c r="J686" s="2471"/>
      <c r="K686" s="277"/>
      <c r="L686" s="99"/>
      <c r="M686" s="1471"/>
      <c r="N686" s="1840"/>
      <c r="O686" s="90"/>
      <c r="P686" s="99"/>
      <c r="Q686" s="99"/>
      <c r="R686" s="12"/>
      <c r="S686" s="12"/>
      <c r="T686" s="12"/>
      <c r="U686" s="12"/>
      <c r="V686" s="12"/>
      <c r="W686" s="1622"/>
      <c r="X686" s="1622"/>
      <c r="Y686" s="12"/>
      <c r="Z686" s="99"/>
      <c r="AA686" s="2479"/>
      <c r="AB686" s="2479"/>
      <c r="AC686" s="2485"/>
      <c r="AD686" s="2486"/>
      <c r="AE686" s="2488"/>
      <c r="AF686" s="2490"/>
      <c r="AG686" s="60">
        <f>IF(N686=N685,0,IF(N686=N684,0,IF(N686=N683,0,IF(N686=N682,0,IF(N686=N681,0,1)))))</f>
        <v>0</v>
      </c>
      <c r="AH686" s="60" t="s">
        <v>232</v>
      </c>
      <c r="AI686" s="60" t="str">
        <f t="shared" si="155"/>
        <v>??</v>
      </c>
      <c r="AJ686" s="60">
        <f>IF(O686=O685,0,IF(O686=O684,0,IF(O686=O683,0,IF(O686=O682,0,IF(O686=O681,0,1)))))</f>
        <v>0</v>
      </c>
      <c r="AK686" s="518">
        <f t="shared" si="152"/>
        <v>0</v>
      </c>
    </row>
    <row r="687" spans="1:37" ht="14.1" customHeight="1" thickTop="1" thickBot="1">
      <c r="A687" s="2457"/>
      <c r="B687" s="2459"/>
      <c r="C687" s="2462"/>
      <c r="D687" s="2465"/>
      <c r="E687" s="2468"/>
      <c r="F687" s="2471"/>
      <c r="G687" s="2474"/>
      <c r="H687" s="2492"/>
      <c r="I687" s="2471"/>
      <c r="J687" s="2471"/>
      <c r="K687" s="277"/>
      <c r="L687" s="99"/>
      <c r="M687" s="1471"/>
      <c r="N687" s="1840"/>
      <c r="O687" s="90"/>
      <c r="P687" s="99"/>
      <c r="Q687" s="99"/>
      <c r="R687" s="12"/>
      <c r="S687" s="12"/>
      <c r="T687" s="12"/>
      <c r="U687" s="12"/>
      <c r="V687" s="12"/>
      <c r="W687" s="1622"/>
      <c r="X687" s="1622"/>
      <c r="Y687" s="12"/>
      <c r="Z687" s="99"/>
      <c r="AA687" s="2479"/>
      <c r="AB687" s="2479"/>
      <c r="AC687" s="2494" t="str">
        <f t="shared" ref="AC687" si="156">IF(AC681&gt;9,"błąd","")</f>
        <v/>
      </c>
      <c r="AD687" s="2486"/>
      <c r="AE687" s="2488"/>
      <c r="AF687" s="2490"/>
      <c r="AG687" s="60">
        <f>IF(N687=N686,0,IF(N687=N685,0,IF(N687=N684,0,IF(N687=N683,0,IF(N687=N682,0,IF(N687=N681,0,1))))))</f>
        <v>0</v>
      </c>
      <c r="AH687" s="60" t="s">
        <v>232</v>
      </c>
      <c r="AI687" s="60" t="str">
        <f t="shared" si="155"/>
        <v>??</v>
      </c>
      <c r="AJ687" s="60">
        <f>IF(O687=O686,0,IF(O687=O685,0,IF(O687=O684,0,IF(O687=O683,0,IF(O687=O682,0,IF(O687=O681,0,1))))))</f>
        <v>0</v>
      </c>
      <c r="AK687" s="518">
        <f t="shared" si="152"/>
        <v>0</v>
      </c>
    </row>
    <row r="688" spans="1:37" ht="14.1" customHeight="1" thickTop="1" thickBot="1">
      <c r="A688" s="2457"/>
      <c r="B688" s="2459"/>
      <c r="C688" s="2462"/>
      <c r="D688" s="2465"/>
      <c r="E688" s="2468"/>
      <c r="F688" s="2471"/>
      <c r="G688" s="2474"/>
      <c r="H688" s="2492"/>
      <c r="I688" s="2471"/>
      <c r="J688" s="2471"/>
      <c r="K688" s="277"/>
      <c r="L688" s="99"/>
      <c r="M688" s="1471"/>
      <c r="N688" s="1840"/>
      <c r="O688" s="90"/>
      <c r="P688" s="99"/>
      <c r="Q688" s="99"/>
      <c r="R688" s="12"/>
      <c r="S688" s="12"/>
      <c r="T688" s="12"/>
      <c r="U688" s="12"/>
      <c r="V688" s="12"/>
      <c r="W688" s="1622"/>
      <c r="X688" s="1622"/>
      <c r="Y688" s="12"/>
      <c r="Z688" s="99"/>
      <c r="AA688" s="2479"/>
      <c r="AB688" s="2479"/>
      <c r="AC688" s="2494"/>
      <c r="AD688" s="2486"/>
      <c r="AE688" s="2488"/>
      <c r="AF688" s="2490"/>
      <c r="AG688" s="60">
        <f>IF(N688=N687,0,IF(N688=N686,0,IF(N688=N685,0,IF(N688=N684,0,IF(N688=N683,0,IF(N688=N682,0,IF(N688=N681,0,1)))))))</f>
        <v>0</v>
      </c>
      <c r="AH688" s="60" t="s">
        <v>232</v>
      </c>
      <c r="AI688" s="60" t="str">
        <f t="shared" si="155"/>
        <v>??</v>
      </c>
      <c r="AJ688" s="60">
        <f>IF(O688=O687,0,IF(O688=O686,0,IF(O688=O685,0,IF(O688=O684,0,IF(O688=O683,0,IF(O688=O682,0,IF(O688=O681,0,1)))))))</f>
        <v>0</v>
      </c>
      <c r="AK688" s="518">
        <f t="shared" si="152"/>
        <v>0</v>
      </c>
    </row>
    <row r="689" spans="1:37" ht="14.1" customHeight="1" thickTop="1" thickBot="1">
      <c r="A689" s="2457"/>
      <c r="B689" s="2459"/>
      <c r="C689" s="2462"/>
      <c r="D689" s="2465"/>
      <c r="E689" s="2468"/>
      <c r="F689" s="2471"/>
      <c r="G689" s="2474"/>
      <c r="H689" s="2492"/>
      <c r="I689" s="2471"/>
      <c r="J689" s="2471"/>
      <c r="K689" s="277"/>
      <c r="L689" s="99"/>
      <c r="M689" s="1471"/>
      <c r="N689" s="1840"/>
      <c r="O689" s="90"/>
      <c r="P689" s="99"/>
      <c r="Q689" s="99"/>
      <c r="R689" s="12"/>
      <c r="S689" s="12"/>
      <c r="T689" s="12"/>
      <c r="U689" s="12"/>
      <c r="V689" s="12"/>
      <c r="W689" s="1622"/>
      <c r="X689" s="1622"/>
      <c r="Y689" s="12"/>
      <c r="Z689" s="99"/>
      <c r="AA689" s="2479"/>
      <c r="AB689" s="2479"/>
      <c r="AC689" s="2494"/>
      <c r="AD689" s="2486"/>
      <c r="AE689" s="2488"/>
      <c r="AF689" s="2490"/>
      <c r="AG689" s="60">
        <f>IF(N689=N688,0,IF(N689=N687,0,IF(N689=N686,0,IF(N689=N685,0,IF(N689=N684,0,IF(N689=N683,0,IF(N689=N682,0,IF(N689=N681,0,1))))))))</f>
        <v>0</v>
      </c>
      <c r="AH689" s="60" t="s">
        <v>232</v>
      </c>
      <c r="AI689" s="60" t="str">
        <f t="shared" si="155"/>
        <v>??</v>
      </c>
      <c r="AJ689" s="60">
        <f>IF(O689=O688,0,IF(O689=O687,0,IF(O689=O686,0,IF(O689=O685,0,IF(O689=O684,0,IF(O689=O683,0,IF(O689=O682,0,IF(O689=O681,0,1))))))))</f>
        <v>0</v>
      </c>
      <c r="AK689" s="518">
        <f t="shared" si="152"/>
        <v>0</v>
      </c>
    </row>
    <row r="690" spans="1:37" ht="14.1" customHeight="1" thickTop="1" thickBot="1">
      <c r="A690" s="2457"/>
      <c r="B690" s="2460"/>
      <c r="C690" s="2463"/>
      <c r="D690" s="2466"/>
      <c r="E690" s="2469"/>
      <c r="F690" s="2472"/>
      <c r="G690" s="2475"/>
      <c r="H690" s="2493"/>
      <c r="I690" s="2472"/>
      <c r="J690" s="2472"/>
      <c r="K690" s="274"/>
      <c r="L690" s="97"/>
      <c r="M690" s="97"/>
      <c r="N690" s="1840"/>
      <c r="O690" s="94"/>
      <c r="P690" s="97"/>
      <c r="Q690" s="97"/>
      <c r="R690" s="13"/>
      <c r="S690" s="13"/>
      <c r="T690" s="13"/>
      <c r="U690" s="13"/>
      <c r="V690" s="13"/>
      <c r="W690" s="13"/>
      <c r="X690" s="13"/>
      <c r="Y690" s="13"/>
      <c r="Z690" s="97"/>
      <c r="AA690" s="2480"/>
      <c r="AB690" s="2480"/>
      <c r="AC690" s="2495"/>
      <c r="AD690" s="2486"/>
      <c r="AE690" s="2489"/>
      <c r="AF690" s="2490"/>
      <c r="AG690" s="60">
        <f>IF(N690=N689,0,IF(N690=N688,0,IF(N690=N687,0,IF(N690=N686,0,IF(N690=N685,0,IF(N690=N684,0,IF(N690=N683,0,IF(N690=N682,0,IF(N690=N681,0,1)))))))))</f>
        <v>0</v>
      </c>
      <c r="AH690" s="60" t="s">
        <v>232</v>
      </c>
      <c r="AI690" s="60" t="str">
        <f t="shared" si="155"/>
        <v>??</v>
      </c>
      <c r="AJ690" s="60">
        <f>IF(O690=O689,0,IF(O690=O688,0,IF(O690=O687,0,IF(O690=O686,0,IF(O690=O685,0,IF(O690=O684,0,IF(O690=O683,0,IF(O690=O682,0,IF(O690=O681,0,1)))))))))</f>
        <v>0</v>
      </c>
      <c r="AK690" s="518">
        <f t="shared" si="152"/>
        <v>0</v>
      </c>
    </row>
    <row r="691" spans="1:37" ht="14.1" customHeight="1" thickTop="1" thickBot="1">
      <c r="A691" s="2457"/>
      <c r="B691" s="2458"/>
      <c r="C691" s="2461"/>
      <c r="D691" s="2464"/>
      <c r="E691" s="2467"/>
      <c r="F691" s="2470"/>
      <c r="G691" s="2473"/>
      <c r="H691" s="2476" t="s">
        <v>852</v>
      </c>
      <c r="I691" s="2470"/>
      <c r="J691" s="2470"/>
      <c r="K691" s="275"/>
      <c r="L691" s="98"/>
      <c r="M691" s="98"/>
      <c r="N691" s="1841"/>
      <c r="O691" s="80"/>
      <c r="P691" s="98"/>
      <c r="Q691" s="98"/>
      <c r="R691" s="14"/>
      <c r="S691" s="14"/>
      <c r="T691" s="14"/>
      <c r="U691" s="14"/>
      <c r="V691" s="14"/>
      <c r="W691" s="14"/>
      <c r="X691" s="14"/>
      <c r="Y691" s="14"/>
      <c r="Z691" s="98"/>
      <c r="AA691" s="2478">
        <f>SUM(R691:Z700)</f>
        <v>0</v>
      </c>
      <c r="AB691" s="2478">
        <f>IF(AA691&gt;0,18,0)</f>
        <v>0</v>
      </c>
      <c r="AC691" s="2484">
        <f t="shared" ref="AC691" si="157">IF((AA691-AB691)&gt;=0,AA691-AB691,0)</f>
        <v>0</v>
      </c>
      <c r="AD691" s="2486">
        <f>IF(AA691&lt;AB691,AA691,AB691)/IF(AB691=0,1,AB691)</f>
        <v>0</v>
      </c>
      <c r="AE691" s="2487" t="str">
        <f>IF(AD691=1,"pe",IF(AD691&gt;0,"ne",""))</f>
        <v/>
      </c>
      <c r="AF691" s="2490"/>
      <c r="AG691" s="60">
        <v>1</v>
      </c>
      <c r="AH691" s="60" t="s">
        <v>232</v>
      </c>
      <c r="AI691" s="60" t="str">
        <f t="shared" si="155"/>
        <v>??</v>
      </c>
      <c r="AJ691" s="60">
        <v>1</v>
      </c>
      <c r="AK691" s="518">
        <f>C691</f>
        <v>0</v>
      </c>
    </row>
    <row r="692" spans="1:37" ht="14.1" customHeight="1" thickTop="1" thickBot="1">
      <c r="A692" s="2457"/>
      <c r="B692" s="2459"/>
      <c r="C692" s="2462"/>
      <c r="D692" s="2465"/>
      <c r="E692" s="2468"/>
      <c r="F692" s="2471"/>
      <c r="G692" s="2474"/>
      <c r="H692" s="2477"/>
      <c r="I692" s="2471"/>
      <c r="J692" s="2471"/>
      <c r="K692" s="273"/>
      <c r="L692" s="99"/>
      <c r="M692" s="1471"/>
      <c r="N692" s="1840"/>
      <c r="O692" s="90"/>
      <c r="P692" s="99"/>
      <c r="Q692" s="99"/>
      <c r="R692" s="12"/>
      <c r="S692" s="12"/>
      <c r="T692" s="12"/>
      <c r="U692" s="12"/>
      <c r="V692" s="12"/>
      <c r="W692" s="1622"/>
      <c r="X692" s="1622"/>
      <c r="Y692" s="12"/>
      <c r="Z692" s="99"/>
      <c r="AA692" s="2479"/>
      <c r="AB692" s="2479"/>
      <c r="AC692" s="2485"/>
      <c r="AD692" s="2486"/>
      <c r="AE692" s="2488"/>
      <c r="AF692" s="2490"/>
      <c r="AG692" s="60">
        <f>IF(N692=N691,0,1)</f>
        <v>0</v>
      </c>
      <c r="AH692" s="60" t="s">
        <v>232</v>
      </c>
      <c r="AI692" s="60" t="str">
        <f t="shared" si="155"/>
        <v>??</v>
      </c>
      <c r="AJ692" s="60">
        <f>IF(O692=O691,0,1)</f>
        <v>0</v>
      </c>
      <c r="AK692" s="518">
        <f t="shared" si="152"/>
        <v>0</v>
      </c>
    </row>
    <row r="693" spans="1:37" ht="14.1" customHeight="1" thickTop="1" thickBot="1">
      <c r="A693" s="2457"/>
      <c r="B693" s="2459"/>
      <c r="C693" s="2462"/>
      <c r="D693" s="2465"/>
      <c r="E693" s="2468"/>
      <c r="F693" s="2471"/>
      <c r="G693" s="2474"/>
      <c r="H693" s="2491"/>
      <c r="I693" s="2471"/>
      <c r="J693" s="2471"/>
      <c r="K693" s="273"/>
      <c r="L693" s="99"/>
      <c r="M693" s="1471"/>
      <c r="N693" s="1840"/>
      <c r="O693" s="90"/>
      <c r="P693" s="99"/>
      <c r="Q693" s="99"/>
      <c r="R693" s="12"/>
      <c r="S693" s="12"/>
      <c r="T693" s="12"/>
      <c r="U693" s="12"/>
      <c r="V693" s="12"/>
      <c r="W693" s="1622"/>
      <c r="X693" s="1622"/>
      <c r="Y693" s="12"/>
      <c r="Z693" s="99"/>
      <c r="AA693" s="2479"/>
      <c r="AB693" s="2479"/>
      <c r="AC693" s="2485"/>
      <c r="AD693" s="2486"/>
      <c r="AE693" s="2488"/>
      <c r="AF693" s="2490"/>
      <c r="AG693" s="60">
        <f>IF(N693=N692,0,IF(N693=N691,0,1))</f>
        <v>0</v>
      </c>
      <c r="AH693" s="60" t="s">
        <v>232</v>
      </c>
      <c r="AI693" s="60" t="str">
        <f t="shared" si="155"/>
        <v>??</v>
      </c>
      <c r="AJ693" s="60">
        <f>IF(O693=O692,0,IF(O693=O691,0,1))</f>
        <v>0</v>
      </c>
      <c r="AK693" s="518">
        <f t="shared" si="152"/>
        <v>0</v>
      </c>
    </row>
    <row r="694" spans="1:37" ht="14.1" customHeight="1" thickTop="1" thickBot="1">
      <c r="A694" s="2457"/>
      <c r="B694" s="2459"/>
      <c r="C694" s="2462"/>
      <c r="D694" s="2465"/>
      <c r="E694" s="2468"/>
      <c r="F694" s="2471"/>
      <c r="G694" s="2474"/>
      <c r="H694" s="2492"/>
      <c r="I694" s="2471"/>
      <c r="J694" s="2471"/>
      <c r="K694" s="273"/>
      <c r="L694" s="99"/>
      <c r="M694" s="1471"/>
      <c r="N694" s="1840"/>
      <c r="O694" s="90"/>
      <c r="P694" s="99"/>
      <c r="Q694" s="99"/>
      <c r="R694" s="12"/>
      <c r="S694" s="12"/>
      <c r="T694" s="12"/>
      <c r="U694" s="12"/>
      <c r="V694" s="12"/>
      <c r="W694" s="1622"/>
      <c r="X694" s="1622"/>
      <c r="Y694" s="12"/>
      <c r="Z694" s="99"/>
      <c r="AA694" s="2479"/>
      <c r="AB694" s="2479"/>
      <c r="AC694" s="2485"/>
      <c r="AD694" s="2486"/>
      <c r="AE694" s="2488"/>
      <c r="AF694" s="2490"/>
      <c r="AG694" s="60">
        <f>IF(N694=N693,0,IF(N694=N692,0,IF(N694=N691,0,1)))</f>
        <v>0</v>
      </c>
      <c r="AH694" s="60" t="s">
        <v>232</v>
      </c>
      <c r="AI694" s="60" t="str">
        <f t="shared" si="155"/>
        <v>??</v>
      </c>
      <c r="AJ694" s="60">
        <f>IF(O694=O693,0,IF(O694=O692,0,IF(O694=O691,0,1)))</f>
        <v>0</v>
      </c>
      <c r="AK694" s="518">
        <f t="shared" si="152"/>
        <v>0</v>
      </c>
    </row>
    <row r="695" spans="1:37" ht="14.1" customHeight="1" thickTop="1" thickBot="1">
      <c r="A695" s="2457"/>
      <c r="B695" s="2459"/>
      <c r="C695" s="2462"/>
      <c r="D695" s="2465"/>
      <c r="E695" s="2468"/>
      <c r="F695" s="2471"/>
      <c r="G695" s="2474"/>
      <c r="H695" s="2492"/>
      <c r="I695" s="2471"/>
      <c r="J695" s="2471"/>
      <c r="K695" s="277"/>
      <c r="L695" s="99"/>
      <c r="M695" s="1471"/>
      <c r="N695" s="1840"/>
      <c r="O695" s="90"/>
      <c r="P695" s="99"/>
      <c r="Q695" s="99"/>
      <c r="R695" s="12"/>
      <c r="S695" s="12"/>
      <c r="T695" s="12"/>
      <c r="U695" s="12"/>
      <c r="V695" s="12"/>
      <c r="W695" s="1622"/>
      <c r="X695" s="1622"/>
      <c r="Y695" s="12"/>
      <c r="Z695" s="99"/>
      <c r="AA695" s="2479"/>
      <c r="AB695" s="2479"/>
      <c r="AC695" s="2485"/>
      <c r="AD695" s="2486"/>
      <c r="AE695" s="2488"/>
      <c r="AF695" s="2490"/>
      <c r="AG695" s="60">
        <f>IF(N695=N694,0,IF(N695=N693,0,IF(N695=N692,0,IF(N695=N691,0,1))))</f>
        <v>0</v>
      </c>
      <c r="AH695" s="60" t="s">
        <v>232</v>
      </c>
      <c r="AI695" s="60" t="str">
        <f t="shared" si="155"/>
        <v>??</v>
      </c>
      <c r="AJ695" s="60">
        <f>IF(O695=O694,0,IF(O695=O693,0,IF(O695=O692,0,IF(O695=O691,0,1))))</f>
        <v>0</v>
      </c>
      <c r="AK695" s="518">
        <f t="shared" si="152"/>
        <v>0</v>
      </c>
    </row>
    <row r="696" spans="1:37" ht="14.1" customHeight="1" thickTop="1" thickBot="1">
      <c r="A696" s="2457"/>
      <c r="B696" s="2459"/>
      <c r="C696" s="2462"/>
      <c r="D696" s="2465"/>
      <c r="E696" s="2468"/>
      <c r="F696" s="2471"/>
      <c r="G696" s="2474"/>
      <c r="H696" s="2492"/>
      <c r="I696" s="2471"/>
      <c r="J696" s="2471"/>
      <c r="K696" s="277"/>
      <c r="L696" s="99"/>
      <c r="M696" s="1471"/>
      <c r="N696" s="1840"/>
      <c r="O696" s="90"/>
      <c r="P696" s="99"/>
      <c r="Q696" s="99"/>
      <c r="R696" s="12"/>
      <c r="S696" s="12"/>
      <c r="T696" s="12"/>
      <c r="U696" s="12"/>
      <c r="V696" s="12"/>
      <c r="W696" s="1622"/>
      <c r="X696" s="1622"/>
      <c r="Y696" s="12"/>
      <c r="Z696" s="99"/>
      <c r="AA696" s="2479"/>
      <c r="AB696" s="2479"/>
      <c r="AC696" s="2485"/>
      <c r="AD696" s="2486"/>
      <c r="AE696" s="2488"/>
      <c r="AF696" s="2490"/>
      <c r="AG696" s="60">
        <f>IF(N696=N695,0,IF(N696=N694,0,IF(N696=N693,0,IF(N696=N692,0,IF(N696=N691,0,1)))))</f>
        <v>0</v>
      </c>
      <c r="AH696" s="60" t="s">
        <v>232</v>
      </c>
      <c r="AI696" s="60" t="str">
        <f t="shared" si="155"/>
        <v>??</v>
      </c>
      <c r="AJ696" s="60">
        <f>IF(O696=O695,0,IF(O696=O694,0,IF(O696=O693,0,IF(O696=O692,0,IF(O696=O691,0,1)))))</f>
        <v>0</v>
      </c>
      <c r="AK696" s="518">
        <f t="shared" si="152"/>
        <v>0</v>
      </c>
    </row>
    <row r="697" spans="1:37" ht="14.1" customHeight="1" thickTop="1" thickBot="1">
      <c r="A697" s="2457"/>
      <c r="B697" s="2459"/>
      <c r="C697" s="2462"/>
      <c r="D697" s="2465"/>
      <c r="E697" s="2468"/>
      <c r="F697" s="2471"/>
      <c r="G697" s="2474"/>
      <c r="H697" s="2492"/>
      <c r="I697" s="2471"/>
      <c r="J697" s="2471"/>
      <c r="K697" s="277"/>
      <c r="L697" s="99"/>
      <c r="M697" s="1471"/>
      <c r="N697" s="1840"/>
      <c r="O697" s="90"/>
      <c r="P697" s="99"/>
      <c r="Q697" s="99"/>
      <c r="R697" s="12"/>
      <c r="S697" s="12"/>
      <c r="T697" s="12"/>
      <c r="U697" s="12"/>
      <c r="V697" s="12"/>
      <c r="W697" s="1622"/>
      <c r="X697" s="1622"/>
      <c r="Y697" s="12"/>
      <c r="Z697" s="99"/>
      <c r="AA697" s="2479"/>
      <c r="AB697" s="2479"/>
      <c r="AC697" s="2494" t="str">
        <f t="shared" ref="AC697" si="158">IF(AC691&gt;9,"błąd","")</f>
        <v/>
      </c>
      <c r="AD697" s="2486"/>
      <c r="AE697" s="2488"/>
      <c r="AF697" s="2490"/>
      <c r="AG697" s="60">
        <f>IF(N697=N696,0,IF(N697=N695,0,IF(N697=N694,0,IF(N697=N693,0,IF(N697=N692,0,IF(N697=N691,0,1))))))</f>
        <v>0</v>
      </c>
      <c r="AH697" s="60" t="s">
        <v>232</v>
      </c>
      <c r="AI697" s="60" t="str">
        <f t="shared" si="155"/>
        <v>??</v>
      </c>
      <c r="AJ697" s="60">
        <f>IF(O697=O696,0,IF(O697=O695,0,IF(O697=O694,0,IF(O697=O693,0,IF(O697=O692,0,IF(O697=O691,0,1))))))</f>
        <v>0</v>
      </c>
      <c r="AK697" s="518">
        <f t="shared" si="152"/>
        <v>0</v>
      </c>
    </row>
    <row r="698" spans="1:37" ht="14.1" customHeight="1" thickTop="1" thickBot="1">
      <c r="A698" s="2457"/>
      <c r="B698" s="2459"/>
      <c r="C698" s="2462"/>
      <c r="D698" s="2465"/>
      <c r="E698" s="2468"/>
      <c r="F698" s="2471"/>
      <c r="G698" s="2474"/>
      <c r="H698" s="2492"/>
      <c r="I698" s="2471"/>
      <c r="J698" s="2471"/>
      <c r="K698" s="277"/>
      <c r="L698" s="99"/>
      <c r="M698" s="1471"/>
      <c r="N698" s="1840"/>
      <c r="O698" s="90"/>
      <c r="P698" s="99"/>
      <c r="Q698" s="99"/>
      <c r="R698" s="12"/>
      <c r="S698" s="12"/>
      <c r="T698" s="12"/>
      <c r="U698" s="12"/>
      <c r="V698" s="12"/>
      <c r="W698" s="1622"/>
      <c r="X698" s="1622"/>
      <c r="Y698" s="12"/>
      <c r="Z698" s="99"/>
      <c r="AA698" s="2479"/>
      <c r="AB698" s="2479"/>
      <c r="AC698" s="2494"/>
      <c r="AD698" s="2486"/>
      <c r="AE698" s="2488"/>
      <c r="AF698" s="2490"/>
      <c r="AG698" s="60">
        <f>IF(N698=N697,0,IF(N698=N696,0,IF(N698=N695,0,IF(N698=N694,0,IF(N698=N693,0,IF(N698=N692,0,IF(N698=N691,0,1)))))))</f>
        <v>0</v>
      </c>
      <c r="AH698" s="60" t="s">
        <v>232</v>
      </c>
      <c r="AI698" s="60" t="str">
        <f t="shared" si="155"/>
        <v>??</v>
      </c>
      <c r="AJ698" s="60">
        <f>IF(O698=O697,0,IF(O698=O696,0,IF(O698=O695,0,IF(O698=O694,0,IF(O698=O693,0,IF(O698=O692,0,IF(O698=O691,0,1)))))))</f>
        <v>0</v>
      </c>
      <c r="AK698" s="518">
        <f t="shared" si="152"/>
        <v>0</v>
      </c>
    </row>
    <row r="699" spans="1:37" ht="14.1" customHeight="1" thickTop="1" thickBot="1">
      <c r="A699" s="2457"/>
      <c r="B699" s="2459"/>
      <c r="C699" s="2462"/>
      <c r="D699" s="2465"/>
      <c r="E699" s="2468"/>
      <c r="F699" s="2471"/>
      <c r="G699" s="2474"/>
      <c r="H699" s="2492"/>
      <c r="I699" s="2471"/>
      <c r="J699" s="2471"/>
      <c r="K699" s="277"/>
      <c r="L699" s="99"/>
      <c r="M699" s="1471"/>
      <c r="N699" s="1840"/>
      <c r="O699" s="90"/>
      <c r="P699" s="99"/>
      <c r="Q699" s="99"/>
      <c r="R699" s="12"/>
      <c r="S699" s="12"/>
      <c r="T699" s="12"/>
      <c r="U699" s="12"/>
      <c r="V699" s="12"/>
      <c r="W699" s="1622"/>
      <c r="X699" s="1622"/>
      <c r="Y699" s="12"/>
      <c r="Z699" s="99"/>
      <c r="AA699" s="2479"/>
      <c r="AB699" s="2479"/>
      <c r="AC699" s="2494"/>
      <c r="AD699" s="2486"/>
      <c r="AE699" s="2488"/>
      <c r="AF699" s="2490"/>
      <c r="AG699" s="60">
        <f>IF(N699=N698,0,IF(N699=N697,0,IF(N699=N696,0,IF(N699=N695,0,IF(N699=N694,0,IF(N699=N693,0,IF(N699=N692,0,IF(N699=N691,0,1))))))))</f>
        <v>0</v>
      </c>
      <c r="AH699" s="60" t="s">
        <v>232</v>
      </c>
      <c r="AI699" s="60" t="str">
        <f t="shared" si="155"/>
        <v>??</v>
      </c>
      <c r="AJ699" s="60">
        <f>IF(O699=O698,0,IF(O699=O697,0,IF(O699=O696,0,IF(O699=O695,0,IF(O699=O694,0,IF(O699=O693,0,IF(O699=O692,0,IF(O699=O691,0,1))))))))</f>
        <v>0</v>
      </c>
      <c r="AK699" s="518">
        <f t="shared" si="152"/>
        <v>0</v>
      </c>
    </row>
    <row r="700" spans="1:37" ht="14.1" customHeight="1" thickTop="1" thickBot="1">
      <c r="A700" s="2457"/>
      <c r="B700" s="2460"/>
      <c r="C700" s="2463"/>
      <c r="D700" s="2466"/>
      <c r="E700" s="2469"/>
      <c r="F700" s="2472"/>
      <c r="G700" s="2475"/>
      <c r="H700" s="2493"/>
      <c r="I700" s="2472"/>
      <c r="J700" s="2472"/>
      <c r="K700" s="274"/>
      <c r="L700" s="97"/>
      <c r="M700" s="97"/>
      <c r="N700" s="1840"/>
      <c r="O700" s="94"/>
      <c r="P700" s="97"/>
      <c r="Q700" s="97"/>
      <c r="R700" s="13"/>
      <c r="S700" s="13"/>
      <c r="T700" s="13"/>
      <c r="U700" s="13"/>
      <c r="V700" s="13"/>
      <c r="W700" s="13"/>
      <c r="X700" s="13"/>
      <c r="Y700" s="13"/>
      <c r="Z700" s="97"/>
      <c r="AA700" s="2480"/>
      <c r="AB700" s="2480"/>
      <c r="AC700" s="2495"/>
      <c r="AD700" s="2486"/>
      <c r="AE700" s="2489"/>
      <c r="AF700" s="2490"/>
      <c r="AG700" s="60">
        <f>IF(N700=N699,0,IF(N700=N698,0,IF(N700=N697,0,IF(N700=N696,0,IF(N700=N695,0,IF(N700=N694,0,IF(N700=N693,0,IF(N700=N692,0,IF(N700=N691,0,1)))))))))</f>
        <v>0</v>
      </c>
      <c r="AH700" s="60" t="s">
        <v>232</v>
      </c>
      <c r="AI700" s="60" t="str">
        <f t="shared" si="155"/>
        <v>??</v>
      </c>
      <c r="AJ700" s="60">
        <f>IF(O700=O699,0,IF(O700=O698,0,IF(O700=O697,0,IF(O700=O696,0,IF(O700=O695,0,IF(O700=O694,0,IF(O700=O693,0,IF(O700=O692,0,IF(O700=O691,0,1)))))))))</f>
        <v>0</v>
      </c>
      <c r="AK700" s="518">
        <f t="shared" si="152"/>
        <v>0</v>
      </c>
    </row>
    <row r="701" spans="1:37" ht="14.1" customHeight="1" thickTop="1" thickBot="1">
      <c r="A701" s="2457"/>
      <c r="B701" s="2458"/>
      <c r="C701" s="2461"/>
      <c r="D701" s="2464"/>
      <c r="E701" s="2467"/>
      <c r="F701" s="2470"/>
      <c r="G701" s="2473"/>
      <c r="H701" s="2476" t="s">
        <v>852</v>
      </c>
      <c r="I701" s="2470"/>
      <c r="J701" s="2470"/>
      <c r="K701" s="275"/>
      <c r="L701" s="98"/>
      <c r="M701" s="98"/>
      <c r="N701" s="1841"/>
      <c r="O701" s="80"/>
      <c r="P701" s="98"/>
      <c r="Q701" s="98"/>
      <c r="R701" s="14"/>
      <c r="S701" s="14"/>
      <c r="T701" s="14"/>
      <c r="U701" s="14"/>
      <c r="V701" s="14"/>
      <c r="W701" s="14"/>
      <c r="X701" s="14"/>
      <c r="Y701" s="14"/>
      <c r="Z701" s="98"/>
      <c r="AA701" s="2478">
        <f>SUM(R701:Z710)</f>
        <v>0</v>
      </c>
      <c r="AB701" s="2478">
        <f>IF(AA701&gt;0,18,0)</f>
        <v>0</v>
      </c>
      <c r="AC701" s="2484">
        <f t="shared" ref="AC701" si="159">IF((AA701-AB701)&gt;=0,AA701-AB701,0)</f>
        <v>0</v>
      </c>
      <c r="AD701" s="2486">
        <f>IF(AA701&lt;AB701,AA701,AB701)/IF(AB701=0,1,AB701)</f>
        <v>0</v>
      </c>
      <c r="AE701" s="2487" t="str">
        <f>IF(AD701=1,"pe",IF(AD701&gt;0,"ne",""))</f>
        <v/>
      </c>
      <c r="AF701" s="2490"/>
      <c r="AG701" s="60">
        <v>1</v>
      </c>
      <c r="AH701" s="60" t="s">
        <v>232</v>
      </c>
      <c r="AI701" s="60" t="str">
        <f t="shared" si="155"/>
        <v>??</v>
      </c>
      <c r="AJ701" s="60">
        <v>1</v>
      </c>
      <c r="AK701" s="518">
        <f>C701</f>
        <v>0</v>
      </c>
    </row>
    <row r="702" spans="1:37" ht="14.1" customHeight="1" thickTop="1" thickBot="1">
      <c r="A702" s="2457"/>
      <c r="B702" s="2459"/>
      <c r="C702" s="2462"/>
      <c r="D702" s="2465"/>
      <c r="E702" s="2468"/>
      <c r="F702" s="2471"/>
      <c r="G702" s="2474"/>
      <c r="H702" s="2477"/>
      <c r="I702" s="2471"/>
      <c r="J702" s="2471"/>
      <c r="K702" s="273"/>
      <c r="L702" s="99"/>
      <c r="M702" s="1471"/>
      <c r="N702" s="1840"/>
      <c r="O702" s="90"/>
      <c r="P702" s="99"/>
      <c r="Q702" s="99"/>
      <c r="R702" s="12"/>
      <c r="S702" s="12"/>
      <c r="T702" s="12"/>
      <c r="U702" s="12"/>
      <c r="V702" s="12"/>
      <c r="W702" s="1622"/>
      <c r="X702" s="1622"/>
      <c r="Y702" s="12"/>
      <c r="Z702" s="99"/>
      <c r="AA702" s="2479"/>
      <c r="AB702" s="2479"/>
      <c r="AC702" s="2485"/>
      <c r="AD702" s="2486"/>
      <c r="AE702" s="2488"/>
      <c r="AF702" s="2490"/>
      <c r="AG702" s="60">
        <f>IF(N702=N701,0,1)</f>
        <v>0</v>
      </c>
      <c r="AH702" s="60" t="s">
        <v>232</v>
      </c>
      <c r="AI702" s="60" t="str">
        <f t="shared" si="155"/>
        <v>??</v>
      </c>
      <c r="AJ702" s="60">
        <f>IF(O702=O701,0,1)</f>
        <v>0</v>
      </c>
      <c r="AK702" s="518">
        <f t="shared" ref="AK702:AK750" si="160">AK701</f>
        <v>0</v>
      </c>
    </row>
    <row r="703" spans="1:37" ht="14.1" customHeight="1" thickTop="1" thickBot="1">
      <c r="A703" s="2457"/>
      <c r="B703" s="2459"/>
      <c r="C703" s="2462"/>
      <c r="D703" s="2465"/>
      <c r="E703" s="2468"/>
      <c r="F703" s="2471"/>
      <c r="G703" s="2474"/>
      <c r="H703" s="2491"/>
      <c r="I703" s="2471"/>
      <c r="J703" s="2471"/>
      <c r="K703" s="273"/>
      <c r="L703" s="99"/>
      <c r="M703" s="1471"/>
      <c r="N703" s="1840"/>
      <c r="O703" s="90"/>
      <c r="P703" s="99"/>
      <c r="Q703" s="99"/>
      <c r="R703" s="12"/>
      <c r="S703" s="12"/>
      <c r="T703" s="12"/>
      <c r="U703" s="12"/>
      <c r="V703" s="12"/>
      <c r="W703" s="1622"/>
      <c r="X703" s="1622"/>
      <c r="Y703" s="12"/>
      <c r="Z703" s="99"/>
      <c r="AA703" s="2479"/>
      <c r="AB703" s="2479"/>
      <c r="AC703" s="2485"/>
      <c r="AD703" s="2486"/>
      <c r="AE703" s="2488"/>
      <c r="AF703" s="2490"/>
      <c r="AG703" s="60">
        <f>IF(N703=N702,0,IF(N703=N701,0,1))</f>
        <v>0</v>
      </c>
      <c r="AH703" s="60" t="s">
        <v>232</v>
      </c>
      <c r="AI703" s="60" t="str">
        <f t="shared" si="155"/>
        <v>??</v>
      </c>
      <c r="AJ703" s="60">
        <f>IF(O703=O702,0,IF(O703=O701,0,1))</f>
        <v>0</v>
      </c>
      <c r="AK703" s="518">
        <f t="shared" si="160"/>
        <v>0</v>
      </c>
    </row>
    <row r="704" spans="1:37" ht="14.1" customHeight="1" thickTop="1" thickBot="1">
      <c r="A704" s="2457"/>
      <c r="B704" s="2459"/>
      <c r="C704" s="2462"/>
      <c r="D704" s="2465"/>
      <c r="E704" s="2468"/>
      <c r="F704" s="2471"/>
      <c r="G704" s="2474"/>
      <c r="H704" s="2492"/>
      <c r="I704" s="2471"/>
      <c r="J704" s="2471"/>
      <c r="K704" s="273"/>
      <c r="L704" s="99"/>
      <c r="M704" s="1471"/>
      <c r="N704" s="1840"/>
      <c r="O704" s="90"/>
      <c r="P704" s="99"/>
      <c r="Q704" s="99"/>
      <c r="R704" s="12"/>
      <c r="S704" s="12"/>
      <c r="T704" s="12"/>
      <c r="U704" s="12"/>
      <c r="V704" s="12"/>
      <c r="W704" s="1622"/>
      <c r="X704" s="1622"/>
      <c r="Y704" s="12"/>
      <c r="Z704" s="99"/>
      <c r="AA704" s="2479"/>
      <c r="AB704" s="2479"/>
      <c r="AC704" s="2485"/>
      <c r="AD704" s="2486"/>
      <c r="AE704" s="2488"/>
      <c r="AF704" s="2490"/>
      <c r="AG704" s="60">
        <f>IF(N704=N703,0,IF(N704=N702,0,IF(N704=N701,0,1)))</f>
        <v>0</v>
      </c>
      <c r="AH704" s="60" t="s">
        <v>232</v>
      </c>
      <c r="AI704" s="60" t="str">
        <f t="shared" si="155"/>
        <v>??</v>
      </c>
      <c r="AJ704" s="60">
        <f>IF(O704=O703,0,IF(O704=O702,0,IF(O704=O701,0,1)))</f>
        <v>0</v>
      </c>
      <c r="AK704" s="518">
        <f t="shared" si="160"/>
        <v>0</v>
      </c>
    </row>
    <row r="705" spans="1:37" ht="14.1" customHeight="1" thickTop="1" thickBot="1">
      <c r="A705" s="2457"/>
      <c r="B705" s="2459"/>
      <c r="C705" s="2462"/>
      <c r="D705" s="2465"/>
      <c r="E705" s="2468"/>
      <c r="F705" s="2471"/>
      <c r="G705" s="2474"/>
      <c r="H705" s="2492"/>
      <c r="I705" s="2471"/>
      <c r="J705" s="2471"/>
      <c r="K705" s="277"/>
      <c r="L705" s="99"/>
      <c r="M705" s="1471"/>
      <c r="N705" s="1840"/>
      <c r="O705" s="90"/>
      <c r="P705" s="99"/>
      <c r="Q705" s="99"/>
      <c r="R705" s="12"/>
      <c r="S705" s="12"/>
      <c r="T705" s="12"/>
      <c r="U705" s="12"/>
      <c r="V705" s="12"/>
      <c r="W705" s="1622"/>
      <c r="X705" s="1622"/>
      <c r="Y705" s="12"/>
      <c r="Z705" s="99"/>
      <c r="AA705" s="2479"/>
      <c r="AB705" s="2479"/>
      <c r="AC705" s="2485"/>
      <c r="AD705" s="2486"/>
      <c r="AE705" s="2488"/>
      <c r="AF705" s="2490"/>
      <c r="AG705" s="60">
        <f>IF(N705=N704,0,IF(N705=N703,0,IF(N705=N702,0,IF(N705=N701,0,1))))</f>
        <v>0</v>
      </c>
      <c r="AH705" s="60" t="s">
        <v>232</v>
      </c>
      <c r="AI705" s="60" t="str">
        <f t="shared" si="155"/>
        <v>??</v>
      </c>
      <c r="AJ705" s="60">
        <f>IF(O705=O704,0,IF(O705=O703,0,IF(O705=O702,0,IF(O705=O701,0,1))))</f>
        <v>0</v>
      </c>
      <c r="AK705" s="518">
        <f t="shared" si="160"/>
        <v>0</v>
      </c>
    </row>
    <row r="706" spans="1:37" ht="14.1" customHeight="1" thickTop="1" thickBot="1">
      <c r="A706" s="2457"/>
      <c r="B706" s="2459"/>
      <c r="C706" s="2462"/>
      <c r="D706" s="2465"/>
      <c r="E706" s="2468"/>
      <c r="F706" s="2471"/>
      <c r="G706" s="2474"/>
      <c r="H706" s="2492"/>
      <c r="I706" s="2471"/>
      <c r="J706" s="2471"/>
      <c r="K706" s="277"/>
      <c r="L706" s="99"/>
      <c r="M706" s="1471"/>
      <c r="N706" s="1840"/>
      <c r="O706" s="90"/>
      <c r="P706" s="99"/>
      <c r="Q706" s="99"/>
      <c r="R706" s="12"/>
      <c r="S706" s="12"/>
      <c r="T706" s="12"/>
      <c r="U706" s="12"/>
      <c r="V706" s="12"/>
      <c r="W706" s="1622"/>
      <c r="X706" s="1622"/>
      <c r="Y706" s="12"/>
      <c r="Z706" s="99"/>
      <c r="AA706" s="2479"/>
      <c r="AB706" s="2479"/>
      <c r="AC706" s="2485"/>
      <c r="AD706" s="2486"/>
      <c r="AE706" s="2488"/>
      <c r="AF706" s="2490"/>
      <c r="AG706" s="60">
        <f>IF(N706=N705,0,IF(N706=N704,0,IF(N706=N703,0,IF(N706=N702,0,IF(N706=N701,0,1)))))</f>
        <v>0</v>
      </c>
      <c r="AH706" s="60" t="s">
        <v>232</v>
      </c>
      <c r="AI706" s="60" t="str">
        <f t="shared" si="155"/>
        <v>??</v>
      </c>
      <c r="AJ706" s="60">
        <f>IF(O706=O705,0,IF(O706=O704,0,IF(O706=O703,0,IF(O706=O702,0,IF(O706=O701,0,1)))))</f>
        <v>0</v>
      </c>
      <c r="AK706" s="518">
        <f t="shared" si="160"/>
        <v>0</v>
      </c>
    </row>
    <row r="707" spans="1:37" ht="14.1" customHeight="1" thickTop="1" thickBot="1">
      <c r="A707" s="2457"/>
      <c r="B707" s="2459"/>
      <c r="C707" s="2462"/>
      <c r="D707" s="2465"/>
      <c r="E707" s="2468"/>
      <c r="F707" s="2471"/>
      <c r="G707" s="2474"/>
      <c r="H707" s="2492"/>
      <c r="I707" s="2471"/>
      <c r="J707" s="2471"/>
      <c r="K707" s="277"/>
      <c r="L707" s="99"/>
      <c r="M707" s="1471"/>
      <c r="N707" s="1840"/>
      <c r="O707" s="90"/>
      <c r="P707" s="99"/>
      <c r="Q707" s="99"/>
      <c r="R707" s="12"/>
      <c r="S707" s="12"/>
      <c r="T707" s="12"/>
      <c r="U707" s="12"/>
      <c r="V707" s="12"/>
      <c r="W707" s="1622"/>
      <c r="X707" s="1622"/>
      <c r="Y707" s="12"/>
      <c r="Z707" s="99"/>
      <c r="AA707" s="2479"/>
      <c r="AB707" s="2479"/>
      <c r="AC707" s="2494" t="str">
        <f t="shared" ref="AC707" si="161">IF(AC701&gt;9,"błąd","")</f>
        <v/>
      </c>
      <c r="AD707" s="2486"/>
      <c r="AE707" s="2488"/>
      <c r="AF707" s="2490"/>
      <c r="AG707" s="60">
        <f>IF(N707=N706,0,IF(N707=N705,0,IF(N707=N704,0,IF(N707=N703,0,IF(N707=N702,0,IF(N707=N701,0,1))))))</f>
        <v>0</v>
      </c>
      <c r="AH707" s="60" t="s">
        <v>232</v>
      </c>
      <c r="AI707" s="60" t="str">
        <f t="shared" si="155"/>
        <v>??</v>
      </c>
      <c r="AJ707" s="60">
        <f>IF(O707=O706,0,IF(O707=O705,0,IF(O707=O704,0,IF(O707=O703,0,IF(O707=O702,0,IF(O707=O701,0,1))))))</f>
        <v>0</v>
      </c>
      <c r="AK707" s="518">
        <f t="shared" si="160"/>
        <v>0</v>
      </c>
    </row>
    <row r="708" spans="1:37" ht="14.1" customHeight="1" thickTop="1" thickBot="1">
      <c r="A708" s="2457"/>
      <c r="B708" s="2459"/>
      <c r="C708" s="2462"/>
      <c r="D708" s="2465"/>
      <c r="E708" s="2468"/>
      <c r="F708" s="2471"/>
      <c r="G708" s="2474"/>
      <c r="H708" s="2492"/>
      <c r="I708" s="2471"/>
      <c r="J708" s="2471"/>
      <c r="K708" s="277"/>
      <c r="L708" s="99"/>
      <c r="M708" s="1471"/>
      <c r="N708" s="1840"/>
      <c r="O708" s="90"/>
      <c r="P708" s="99"/>
      <c r="Q708" s="99"/>
      <c r="R708" s="12"/>
      <c r="S708" s="12"/>
      <c r="T708" s="12"/>
      <c r="U708" s="12"/>
      <c r="V708" s="12"/>
      <c r="W708" s="1622"/>
      <c r="X708" s="1622"/>
      <c r="Y708" s="12"/>
      <c r="Z708" s="99"/>
      <c r="AA708" s="2479"/>
      <c r="AB708" s="2479"/>
      <c r="AC708" s="2494"/>
      <c r="AD708" s="2486"/>
      <c r="AE708" s="2488"/>
      <c r="AF708" s="2490"/>
      <c r="AG708" s="60">
        <f>IF(N708=N707,0,IF(N708=N706,0,IF(N708=N705,0,IF(N708=N704,0,IF(N708=N703,0,IF(N708=N702,0,IF(N708=N701,0,1)))))))</f>
        <v>0</v>
      </c>
      <c r="AH708" s="60" t="s">
        <v>232</v>
      </c>
      <c r="AI708" s="60" t="str">
        <f t="shared" si="155"/>
        <v>??</v>
      </c>
      <c r="AJ708" s="60">
        <f>IF(O708=O707,0,IF(O708=O706,0,IF(O708=O705,0,IF(O708=O704,0,IF(O708=O703,0,IF(O708=O702,0,IF(O708=O701,0,1)))))))</f>
        <v>0</v>
      </c>
      <c r="AK708" s="518">
        <f t="shared" si="160"/>
        <v>0</v>
      </c>
    </row>
    <row r="709" spans="1:37" ht="14.1" customHeight="1" thickTop="1" thickBot="1">
      <c r="A709" s="2457"/>
      <c r="B709" s="2459"/>
      <c r="C709" s="2462"/>
      <c r="D709" s="2465"/>
      <c r="E709" s="2468"/>
      <c r="F709" s="2471"/>
      <c r="G709" s="2474"/>
      <c r="H709" s="2492"/>
      <c r="I709" s="2471"/>
      <c r="J709" s="2471"/>
      <c r="K709" s="277"/>
      <c r="L709" s="99"/>
      <c r="M709" s="1471"/>
      <c r="N709" s="1840"/>
      <c r="O709" s="90"/>
      <c r="P709" s="99"/>
      <c r="Q709" s="99"/>
      <c r="R709" s="12"/>
      <c r="S709" s="12"/>
      <c r="T709" s="12"/>
      <c r="U709" s="12"/>
      <c r="V709" s="12"/>
      <c r="W709" s="1622"/>
      <c r="X709" s="1622"/>
      <c r="Y709" s="12"/>
      <c r="Z709" s="99"/>
      <c r="AA709" s="2479"/>
      <c r="AB709" s="2479"/>
      <c r="AC709" s="2494"/>
      <c r="AD709" s="2486"/>
      <c r="AE709" s="2488"/>
      <c r="AF709" s="2490"/>
      <c r="AG709" s="60">
        <f>IF(N709=N708,0,IF(N709=N707,0,IF(N709=N706,0,IF(N709=N705,0,IF(N709=N704,0,IF(N709=N703,0,IF(N709=N702,0,IF(N709=N701,0,1))))))))</f>
        <v>0</v>
      </c>
      <c r="AH709" s="60" t="s">
        <v>232</v>
      </c>
      <c r="AI709" s="60" t="str">
        <f t="shared" si="155"/>
        <v>??</v>
      </c>
      <c r="AJ709" s="60">
        <f>IF(O709=O708,0,IF(O709=O707,0,IF(O709=O706,0,IF(O709=O705,0,IF(O709=O704,0,IF(O709=O703,0,IF(O709=O702,0,IF(O709=O701,0,1))))))))</f>
        <v>0</v>
      </c>
      <c r="AK709" s="518">
        <f t="shared" si="160"/>
        <v>0</v>
      </c>
    </row>
    <row r="710" spans="1:37" ht="14.1" customHeight="1" thickTop="1" thickBot="1">
      <c r="A710" s="2457"/>
      <c r="B710" s="2460"/>
      <c r="C710" s="2463"/>
      <c r="D710" s="2466"/>
      <c r="E710" s="2469"/>
      <c r="F710" s="2472"/>
      <c r="G710" s="2475"/>
      <c r="H710" s="2493"/>
      <c r="I710" s="2472"/>
      <c r="J710" s="2472"/>
      <c r="K710" s="274"/>
      <c r="L710" s="97"/>
      <c r="M710" s="97"/>
      <c r="N710" s="1840"/>
      <c r="O710" s="94"/>
      <c r="P710" s="97"/>
      <c r="Q710" s="97"/>
      <c r="R710" s="13"/>
      <c r="S710" s="13"/>
      <c r="T710" s="13"/>
      <c r="U710" s="13"/>
      <c r="V710" s="13"/>
      <c r="W710" s="13"/>
      <c r="X710" s="13"/>
      <c r="Y710" s="13"/>
      <c r="Z710" s="97"/>
      <c r="AA710" s="2480"/>
      <c r="AB710" s="2480"/>
      <c r="AC710" s="2495"/>
      <c r="AD710" s="2486"/>
      <c r="AE710" s="2489"/>
      <c r="AF710" s="2490"/>
      <c r="AG710" s="60">
        <f>IF(N710=N709,0,IF(N710=N708,0,IF(N710=N707,0,IF(N710=N706,0,IF(N710=N705,0,IF(N710=N704,0,IF(N710=N703,0,IF(N710=N702,0,IF(N710=N701,0,1)))))))))</f>
        <v>0</v>
      </c>
      <c r="AH710" s="60" t="s">
        <v>232</v>
      </c>
      <c r="AI710" s="60" t="str">
        <f t="shared" si="155"/>
        <v>??</v>
      </c>
      <c r="AJ710" s="60">
        <f>IF(O710=O709,0,IF(O710=O708,0,IF(O710=O707,0,IF(O710=O706,0,IF(O710=O705,0,IF(O710=O704,0,IF(O710=O703,0,IF(O710=O702,0,IF(O710=O701,0,1)))))))))</f>
        <v>0</v>
      </c>
      <c r="AK710" s="518">
        <f t="shared" si="160"/>
        <v>0</v>
      </c>
    </row>
    <row r="711" spans="1:37" ht="14.1" customHeight="1" thickTop="1" thickBot="1">
      <c r="A711" s="2457"/>
      <c r="B711" s="2458"/>
      <c r="C711" s="2461"/>
      <c r="D711" s="2464"/>
      <c r="E711" s="2467"/>
      <c r="F711" s="2470"/>
      <c r="G711" s="2473"/>
      <c r="H711" s="2476" t="s">
        <v>852</v>
      </c>
      <c r="I711" s="2470"/>
      <c r="J711" s="2470"/>
      <c r="K711" s="275"/>
      <c r="L711" s="98"/>
      <c r="M711" s="98"/>
      <c r="N711" s="1841"/>
      <c r="O711" s="80"/>
      <c r="P711" s="98"/>
      <c r="Q711" s="98"/>
      <c r="R711" s="14"/>
      <c r="S711" s="14"/>
      <c r="T711" s="14"/>
      <c r="U711" s="14"/>
      <c r="V711" s="14"/>
      <c r="W711" s="14"/>
      <c r="X711" s="14"/>
      <c r="Y711" s="14"/>
      <c r="Z711" s="98"/>
      <c r="AA711" s="2478">
        <f>SUM(R711:Z720)</f>
        <v>0</v>
      </c>
      <c r="AB711" s="2478">
        <f>IF(AA711&gt;0,18,0)</f>
        <v>0</v>
      </c>
      <c r="AC711" s="2484">
        <f t="shared" ref="AC711" si="162">IF((AA711-AB711)&gt;=0,AA711-AB711,0)</f>
        <v>0</v>
      </c>
      <c r="AD711" s="2486">
        <f>IF(AA711&lt;AB711,AA711,AB711)/IF(AB711=0,1,AB711)</f>
        <v>0</v>
      </c>
      <c r="AE711" s="2487" t="str">
        <f>IF(AD711=1,"pe",IF(AD711&gt;0,"ne",""))</f>
        <v/>
      </c>
      <c r="AF711" s="2490"/>
      <c r="AG711" s="60">
        <v>1</v>
      </c>
      <c r="AH711" s="60" t="s">
        <v>232</v>
      </c>
      <c r="AI711" s="60" t="str">
        <f t="shared" si="155"/>
        <v>??</v>
      </c>
      <c r="AJ711" s="60">
        <v>1</v>
      </c>
      <c r="AK711" s="518">
        <f>C711</f>
        <v>0</v>
      </c>
    </row>
    <row r="712" spans="1:37" ht="14.1" customHeight="1" thickTop="1" thickBot="1">
      <c r="A712" s="2457"/>
      <c r="B712" s="2459"/>
      <c r="C712" s="2462"/>
      <c r="D712" s="2465"/>
      <c r="E712" s="2468"/>
      <c r="F712" s="2471"/>
      <c r="G712" s="2474"/>
      <c r="H712" s="2477"/>
      <c r="I712" s="2471"/>
      <c r="J712" s="2471"/>
      <c r="K712" s="273"/>
      <c r="L712" s="99"/>
      <c r="M712" s="1471"/>
      <c r="N712" s="1840"/>
      <c r="O712" s="90"/>
      <c r="P712" s="99"/>
      <c r="Q712" s="99"/>
      <c r="R712" s="12"/>
      <c r="S712" s="12"/>
      <c r="T712" s="12"/>
      <c r="U712" s="12"/>
      <c r="V712" s="12"/>
      <c r="W712" s="1622"/>
      <c r="X712" s="1622"/>
      <c r="Y712" s="12"/>
      <c r="Z712" s="99"/>
      <c r="AA712" s="2479"/>
      <c r="AB712" s="2479"/>
      <c r="AC712" s="2485"/>
      <c r="AD712" s="2486"/>
      <c r="AE712" s="2488"/>
      <c r="AF712" s="2490"/>
      <c r="AG712" s="60">
        <f>IF(N712=N711,0,1)</f>
        <v>0</v>
      </c>
      <c r="AH712" s="60" t="s">
        <v>232</v>
      </c>
      <c r="AI712" s="60" t="str">
        <f t="shared" si="155"/>
        <v>??</v>
      </c>
      <c r="AJ712" s="60">
        <f>IF(O712=O711,0,1)</f>
        <v>0</v>
      </c>
      <c r="AK712" s="518">
        <f t="shared" ref="AK712:AK740" si="163">AK711</f>
        <v>0</v>
      </c>
    </row>
    <row r="713" spans="1:37" ht="14.1" customHeight="1" thickTop="1" thickBot="1">
      <c r="A713" s="2457"/>
      <c r="B713" s="2459"/>
      <c r="C713" s="2462"/>
      <c r="D713" s="2465"/>
      <c r="E713" s="2468"/>
      <c r="F713" s="2471"/>
      <c r="G713" s="2474"/>
      <c r="H713" s="2491"/>
      <c r="I713" s="2471"/>
      <c r="J713" s="2471"/>
      <c r="K713" s="273"/>
      <c r="L713" s="99"/>
      <c r="M713" s="1471"/>
      <c r="N713" s="1840"/>
      <c r="O713" s="90"/>
      <c r="P713" s="99"/>
      <c r="Q713" s="99"/>
      <c r="R713" s="12"/>
      <c r="S713" s="12"/>
      <c r="T713" s="12"/>
      <c r="U713" s="12"/>
      <c r="V713" s="12"/>
      <c r="W713" s="1622"/>
      <c r="X713" s="1622"/>
      <c r="Y713" s="12"/>
      <c r="Z713" s="99"/>
      <c r="AA713" s="2479"/>
      <c r="AB713" s="2479"/>
      <c r="AC713" s="2485"/>
      <c r="AD713" s="2486"/>
      <c r="AE713" s="2488"/>
      <c r="AF713" s="2490"/>
      <c r="AG713" s="60">
        <f>IF(N713=N712,0,IF(N713=N711,0,1))</f>
        <v>0</v>
      </c>
      <c r="AH713" s="60" t="s">
        <v>232</v>
      </c>
      <c r="AI713" s="60" t="str">
        <f t="shared" si="155"/>
        <v>??</v>
      </c>
      <c r="AJ713" s="60">
        <f>IF(O713=O712,0,IF(O713=O711,0,1))</f>
        <v>0</v>
      </c>
      <c r="AK713" s="518">
        <f t="shared" si="163"/>
        <v>0</v>
      </c>
    </row>
    <row r="714" spans="1:37" ht="14.1" customHeight="1" thickTop="1" thickBot="1">
      <c r="A714" s="2457"/>
      <c r="B714" s="2459"/>
      <c r="C714" s="2462"/>
      <c r="D714" s="2465"/>
      <c r="E714" s="2468"/>
      <c r="F714" s="2471"/>
      <c r="G714" s="2474"/>
      <c r="H714" s="2492"/>
      <c r="I714" s="2471"/>
      <c r="J714" s="2471"/>
      <c r="K714" s="273"/>
      <c r="L714" s="99"/>
      <c r="M714" s="1471"/>
      <c r="N714" s="1840"/>
      <c r="O714" s="90"/>
      <c r="P714" s="99"/>
      <c r="Q714" s="99"/>
      <c r="R714" s="12"/>
      <c r="S714" s="12"/>
      <c r="T714" s="12"/>
      <c r="U714" s="12"/>
      <c r="V714" s="12"/>
      <c r="W714" s="1622"/>
      <c r="X714" s="1622"/>
      <c r="Y714" s="12"/>
      <c r="Z714" s="99"/>
      <c r="AA714" s="2479"/>
      <c r="AB714" s="2479"/>
      <c r="AC714" s="2485"/>
      <c r="AD714" s="2486"/>
      <c r="AE714" s="2488"/>
      <c r="AF714" s="2490"/>
      <c r="AG714" s="60">
        <f>IF(N714=N713,0,IF(N714=N712,0,IF(N714=N711,0,1)))</f>
        <v>0</v>
      </c>
      <c r="AH714" s="60" t="s">
        <v>232</v>
      </c>
      <c r="AI714" s="60" t="str">
        <f t="shared" si="155"/>
        <v>??</v>
      </c>
      <c r="AJ714" s="60">
        <f>IF(O714=O713,0,IF(O714=O712,0,IF(O714=O711,0,1)))</f>
        <v>0</v>
      </c>
      <c r="AK714" s="518">
        <f t="shared" si="163"/>
        <v>0</v>
      </c>
    </row>
    <row r="715" spans="1:37" ht="14.1" customHeight="1" thickTop="1" thickBot="1">
      <c r="A715" s="2457"/>
      <c r="B715" s="2459"/>
      <c r="C715" s="2462"/>
      <c r="D715" s="2465"/>
      <c r="E715" s="2468"/>
      <c r="F715" s="2471"/>
      <c r="G715" s="2474"/>
      <c r="H715" s="2492"/>
      <c r="I715" s="2471"/>
      <c r="J715" s="2471"/>
      <c r="K715" s="277"/>
      <c r="L715" s="99"/>
      <c r="M715" s="1471"/>
      <c r="N715" s="1840"/>
      <c r="O715" s="90"/>
      <c r="P715" s="99"/>
      <c r="Q715" s="99"/>
      <c r="R715" s="12"/>
      <c r="S715" s="12"/>
      <c r="T715" s="12"/>
      <c r="U715" s="12"/>
      <c r="V715" s="12"/>
      <c r="W715" s="1622"/>
      <c r="X715" s="1622"/>
      <c r="Y715" s="12"/>
      <c r="Z715" s="99"/>
      <c r="AA715" s="2479"/>
      <c r="AB715" s="2479"/>
      <c r="AC715" s="2485"/>
      <c r="AD715" s="2486"/>
      <c r="AE715" s="2488"/>
      <c r="AF715" s="2490"/>
      <c r="AG715" s="60">
        <f>IF(N715=N714,0,IF(N715=N713,0,IF(N715=N712,0,IF(N715=N711,0,1))))</f>
        <v>0</v>
      </c>
      <c r="AH715" s="60" t="s">
        <v>232</v>
      </c>
      <c r="AI715" s="60" t="str">
        <f t="shared" si="155"/>
        <v>??</v>
      </c>
      <c r="AJ715" s="60">
        <f>IF(O715=O714,0,IF(O715=O713,0,IF(O715=O712,0,IF(O715=O711,0,1))))</f>
        <v>0</v>
      </c>
      <c r="AK715" s="518">
        <f t="shared" si="163"/>
        <v>0</v>
      </c>
    </row>
    <row r="716" spans="1:37" ht="14.1" customHeight="1" thickTop="1" thickBot="1">
      <c r="A716" s="2457"/>
      <c r="B716" s="2459"/>
      <c r="C716" s="2462"/>
      <c r="D716" s="2465"/>
      <c r="E716" s="2468"/>
      <c r="F716" s="2471"/>
      <c r="G716" s="2474"/>
      <c r="H716" s="2492"/>
      <c r="I716" s="2471"/>
      <c r="J716" s="2471"/>
      <c r="K716" s="277"/>
      <c r="L716" s="99"/>
      <c r="M716" s="1471"/>
      <c r="N716" s="1840"/>
      <c r="O716" s="90"/>
      <c r="P716" s="99"/>
      <c r="Q716" s="99"/>
      <c r="R716" s="12"/>
      <c r="S716" s="12"/>
      <c r="T716" s="12"/>
      <c r="U716" s="12"/>
      <c r="V716" s="12"/>
      <c r="W716" s="1622"/>
      <c r="X716" s="1622"/>
      <c r="Y716" s="12"/>
      <c r="Z716" s="99"/>
      <c r="AA716" s="2479"/>
      <c r="AB716" s="2479"/>
      <c r="AC716" s="2485"/>
      <c r="AD716" s="2486"/>
      <c r="AE716" s="2488"/>
      <c r="AF716" s="2490"/>
      <c r="AG716" s="60">
        <f>IF(N716=N715,0,IF(N716=N714,0,IF(N716=N713,0,IF(N716=N712,0,IF(N716=N711,0,1)))))</f>
        <v>0</v>
      </c>
      <c r="AH716" s="60" t="s">
        <v>232</v>
      </c>
      <c r="AI716" s="60" t="str">
        <f t="shared" si="155"/>
        <v>??</v>
      </c>
      <c r="AJ716" s="60">
        <f>IF(O716=O715,0,IF(O716=O714,0,IF(O716=O713,0,IF(O716=O712,0,IF(O716=O711,0,1)))))</f>
        <v>0</v>
      </c>
      <c r="AK716" s="518">
        <f t="shared" si="163"/>
        <v>0</v>
      </c>
    </row>
    <row r="717" spans="1:37" ht="14.1" customHeight="1" thickTop="1" thickBot="1">
      <c r="A717" s="2457"/>
      <c r="B717" s="2459"/>
      <c r="C717" s="2462"/>
      <c r="D717" s="2465"/>
      <c r="E717" s="2468"/>
      <c r="F717" s="2471"/>
      <c r="G717" s="2474"/>
      <c r="H717" s="2492"/>
      <c r="I717" s="2471"/>
      <c r="J717" s="2471"/>
      <c r="K717" s="277"/>
      <c r="L717" s="99"/>
      <c r="M717" s="1471"/>
      <c r="N717" s="1840"/>
      <c r="O717" s="90"/>
      <c r="P717" s="99"/>
      <c r="Q717" s="99"/>
      <c r="R717" s="12"/>
      <c r="S717" s="12"/>
      <c r="T717" s="12"/>
      <c r="U717" s="12"/>
      <c r="V717" s="12"/>
      <c r="W717" s="1622"/>
      <c r="X717" s="1622"/>
      <c r="Y717" s="12"/>
      <c r="Z717" s="99"/>
      <c r="AA717" s="2479"/>
      <c r="AB717" s="2479"/>
      <c r="AC717" s="2494" t="str">
        <f t="shared" ref="AC717" si="164">IF(AC711&gt;9,"błąd","")</f>
        <v/>
      </c>
      <c r="AD717" s="2486"/>
      <c r="AE717" s="2488"/>
      <c r="AF717" s="2490"/>
      <c r="AG717" s="60">
        <f>IF(N717=N716,0,IF(N717=N715,0,IF(N717=N714,0,IF(N717=N713,0,IF(N717=N712,0,IF(N717=N711,0,1))))))</f>
        <v>0</v>
      </c>
      <c r="AH717" s="60" t="s">
        <v>232</v>
      </c>
      <c r="AI717" s="60" t="str">
        <f t="shared" si="155"/>
        <v>??</v>
      </c>
      <c r="AJ717" s="60">
        <f>IF(O717=O716,0,IF(O717=O715,0,IF(O717=O714,0,IF(O717=O713,0,IF(O717=O712,0,IF(O717=O711,0,1))))))</f>
        <v>0</v>
      </c>
      <c r="AK717" s="518">
        <f t="shared" si="163"/>
        <v>0</v>
      </c>
    </row>
    <row r="718" spans="1:37" ht="14.1" customHeight="1" thickTop="1" thickBot="1">
      <c r="A718" s="2457"/>
      <c r="B718" s="2459"/>
      <c r="C718" s="2462"/>
      <c r="D718" s="2465"/>
      <c r="E718" s="2468"/>
      <c r="F718" s="2471"/>
      <c r="G718" s="2474"/>
      <c r="H718" s="2492"/>
      <c r="I718" s="2471"/>
      <c r="J718" s="2471"/>
      <c r="K718" s="277"/>
      <c r="L718" s="99"/>
      <c r="M718" s="1471"/>
      <c r="N718" s="1840"/>
      <c r="O718" s="90"/>
      <c r="P718" s="99"/>
      <c r="Q718" s="99"/>
      <c r="R718" s="12"/>
      <c r="S718" s="12"/>
      <c r="T718" s="12"/>
      <c r="U718" s="12"/>
      <c r="V718" s="12"/>
      <c r="W718" s="1622"/>
      <c r="X718" s="1622"/>
      <c r="Y718" s="12"/>
      <c r="Z718" s="99"/>
      <c r="AA718" s="2479"/>
      <c r="AB718" s="2479"/>
      <c r="AC718" s="2494"/>
      <c r="AD718" s="2486"/>
      <c r="AE718" s="2488"/>
      <c r="AF718" s="2490"/>
      <c r="AG718" s="60">
        <f>IF(N718=N717,0,IF(N718=N716,0,IF(N718=N715,0,IF(N718=N714,0,IF(N718=N713,0,IF(N718=N712,0,IF(N718=N711,0,1)))))))</f>
        <v>0</v>
      </c>
      <c r="AH718" s="60" t="s">
        <v>232</v>
      </c>
      <c r="AI718" s="60" t="str">
        <f t="shared" si="155"/>
        <v>??</v>
      </c>
      <c r="AJ718" s="60">
        <f>IF(O718=O717,0,IF(O718=O716,0,IF(O718=O715,0,IF(O718=O714,0,IF(O718=O713,0,IF(O718=O712,0,IF(O718=O711,0,1)))))))</f>
        <v>0</v>
      </c>
      <c r="AK718" s="518">
        <f t="shared" si="163"/>
        <v>0</v>
      </c>
    </row>
    <row r="719" spans="1:37" ht="14.1" customHeight="1" thickTop="1" thickBot="1">
      <c r="A719" s="2457"/>
      <c r="B719" s="2459"/>
      <c r="C719" s="2462"/>
      <c r="D719" s="2465"/>
      <c r="E719" s="2468"/>
      <c r="F719" s="2471"/>
      <c r="G719" s="2474"/>
      <c r="H719" s="2492"/>
      <c r="I719" s="2471"/>
      <c r="J719" s="2471"/>
      <c r="K719" s="277"/>
      <c r="L719" s="99"/>
      <c r="M719" s="1471"/>
      <c r="N719" s="1840"/>
      <c r="O719" s="90"/>
      <c r="P719" s="99"/>
      <c r="Q719" s="99"/>
      <c r="R719" s="12"/>
      <c r="S719" s="12"/>
      <c r="T719" s="12"/>
      <c r="U719" s="12"/>
      <c r="V719" s="12"/>
      <c r="W719" s="1622"/>
      <c r="X719" s="1622"/>
      <c r="Y719" s="12"/>
      <c r="Z719" s="99"/>
      <c r="AA719" s="2479"/>
      <c r="AB719" s="2479"/>
      <c r="AC719" s="2494"/>
      <c r="AD719" s="2486"/>
      <c r="AE719" s="2488"/>
      <c r="AF719" s="2490"/>
      <c r="AG719" s="60">
        <f>IF(N719=N718,0,IF(N719=N717,0,IF(N719=N716,0,IF(N719=N715,0,IF(N719=N714,0,IF(N719=N713,0,IF(N719=N712,0,IF(N719=N711,0,1))))))))</f>
        <v>0</v>
      </c>
      <c r="AH719" s="60" t="s">
        <v>232</v>
      </c>
      <c r="AI719" s="60" t="str">
        <f t="shared" si="155"/>
        <v>??</v>
      </c>
      <c r="AJ719" s="60">
        <f>IF(O719=O718,0,IF(O719=O717,0,IF(O719=O716,0,IF(O719=O715,0,IF(O719=O714,0,IF(O719=O713,0,IF(O719=O712,0,IF(O719=O711,0,1))))))))</f>
        <v>0</v>
      </c>
      <c r="AK719" s="518">
        <f t="shared" si="163"/>
        <v>0</v>
      </c>
    </row>
    <row r="720" spans="1:37" ht="14.1" customHeight="1" thickTop="1" thickBot="1">
      <c r="A720" s="2457"/>
      <c r="B720" s="2460"/>
      <c r="C720" s="2463"/>
      <c r="D720" s="2466"/>
      <c r="E720" s="2469"/>
      <c r="F720" s="2472"/>
      <c r="G720" s="2475"/>
      <c r="H720" s="2493"/>
      <c r="I720" s="2472"/>
      <c r="J720" s="2472"/>
      <c r="K720" s="274"/>
      <c r="L720" s="97"/>
      <c r="M720" s="97"/>
      <c r="N720" s="1840"/>
      <c r="O720" s="94"/>
      <c r="P720" s="97"/>
      <c r="Q720" s="97"/>
      <c r="R720" s="13"/>
      <c r="S720" s="13"/>
      <c r="T720" s="13"/>
      <c r="U720" s="13"/>
      <c r="V720" s="13"/>
      <c r="W720" s="13"/>
      <c r="X720" s="13"/>
      <c r="Y720" s="13"/>
      <c r="Z720" s="97"/>
      <c r="AA720" s="2480"/>
      <c r="AB720" s="2480"/>
      <c r="AC720" s="2495"/>
      <c r="AD720" s="2486"/>
      <c r="AE720" s="2489"/>
      <c r="AF720" s="2490"/>
      <c r="AG720" s="60">
        <f>IF(N720=N719,0,IF(N720=N718,0,IF(N720=N717,0,IF(N720=N716,0,IF(N720=N715,0,IF(N720=N714,0,IF(N720=N713,0,IF(N720=N712,0,IF(N720=N711,0,1)))))))))</f>
        <v>0</v>
      </c>
      <c r="AH720" s="60" t="s">
        <v>232</v>
      </c>
      <c r="AI720" s="60" t="str">
        <f t="shared" si="155"/>
        <v>??</v>
      </c>
      <c r="AJ720" s="60">
        <f>IF(O720=O719,0,IF(O720=O718,0,IF(O720=O717,0,IF(O720=O716,0,IF(O720=O715,0,IF(O720=O714,0,IF(O720=O713,0,IF(O720=O712,0,IF(O720=O711,0,1)))))))))</f>
        <v>0</v>
      </c>
      <c r="AK720" s="518">
        <f t="shared" si="163"/>
        <v>0</v>
      </c>
    </row>
    <row r="721" spans="1:37" ht="14.1" customHeight="1" thickTop="1" thickBot="1">
      <c r="A721" s="2457"/>
      <c r="B721" s="2458"/>
      <c r="C721" s="2461"/>
      <c r="D721" s="2464"/>
      <c r="E721" s="2467"/>
      <c r="F721" s="2470"/>
      <c r="G721" s="2473"/>
      <c r="H721" s="2476" t="s">
        <v>852</v>
      </c>
      <c r="I721" s="2470"/>
      <c r="J721" s="2470"/>
      <c r="K721" s="275"/>
      <c r="L721" s="98"/>
      <c r="M721" s="98"/>
      <c r="N721" s="1841"/>
      <c r="O721" s="80"/>
      <c r="P721" s="98"/>
      <c r="Q721" s="98"/>
      <c r="R721" s="14"/>
      <c r="S721" s="14"/>
      <c r="T721" s="14"/>
      <c r="U721" s="14"/>
      <c r="V721" s="14"/>
      <c r="W721" s="14"/>
      <c r="X721" s="14"/>
      <c r="Y721" s="14"/>
      <c r="Z721" s="98"/>
      <c r="AA721" s="2478">
        <f>SUM(R721:Z730)</f>
        <v>0</v>
      </c>
      <c r="AB721" s="2478">
        <f>IF(AA721&gt;0,18,0)</f>
        <v>0</v>
      </c>
      <c r="AC721" s="2484">
        <f t="shared" ref="AC721" si="165">IF((AA721-AB721)&gt;=0,AA721-AB721,0)</f>
        <v>0</v>
      </c>
      <c r="AD721" s="2486">
        <f>IF(AA721&lt;AB721,AA721,AB721)/IF(AB721=0,1,AB721)</f>
        <v>0</v>
      </c>
      <c r="AE721" s="2487" t="str">
        <f>IF(AD721=1,"pe",IF(AD721&gt;0,"ne",""))</f>
        <v/>
      </c>
      <c r="AF721" s="2490"/>
      <c r="AG721" s="60">
        <v>1</v>
      </c>
      <c r="AH721" s="60" t="s">
        <v>232</v>
      </c>
      <c r="AI721" s="60" t="str">
        <f t="shared" si="155"/>
        <v>??</v>
      </c>
      <c r="AJ721" s="60">
        <v>1</v>
      </c>
      <c r="AK721" s="518">
        <f>C721</f>
        <v>0</v>
      </c>
    </row>
    <row r="722" spans="1:37" ht="14.1" customHeight="1" thickTop="1" thickBot="1">
      <c r="A722" s="2457"/>
      <c r="B722" s="2459"/>
      <c r="C722" s="2462"/>
      <c r="D722" s="2465"/>
      <c r="E722" s="2468"/>
      <c r="F722" s="2471"/>
      <c r="G722" s="2474"/>
      <c r="H722" s="2477"/>
      <c r="I722" s="2471"/>
      <c r="J722" s="2471"/>
      <c r="K722" s="273"/>
      <c r="L722" s="99"/>
      <c r="M722" s="1471"/>
      <c r="N722" s="1840"/>
      <c r="O722" s="90"/>
      <c r="P722" s="99"/>
      <c r="Q722" s="99"/>
      <c r="R722" s="12"/>
      <c r="S722" s="12"/>
      <c r="T722" s="12"/>
      <c r="U722" s="12"/>
      <c r="V722" s="12"/>
      <c r="W722" s="1622"/>
      <c r="X722" s="1622"/>
      <c r="Y722" s="12"/>
      <c r="Z722" s="99"/>
      <c r="AA722" s="2479"/>
      <c r="AB722" s="2479"/>
      <c r="AC722" s="2485"/>
      <c r="AD722" s="2486"/>
      <c r="AE722" s="2488"/>
      <c r="AF722" s="2490"/>
      <c r="AG722" s="60">
        <f>IF(N722=N721,0,1)</f>
        <v>0</v>
      </c>
      <c r="AH722" s="60" t="s">
        <v>232</v>
      </c>
      <c r="AI722" s="60" t="str">
        <f t="shared" si="155"/>
        <v>??</v>
      </c>
      <c r="AJ722" s="60">
        <f>IF(O722=O721,0,1)</f>
        <v>0</v>
      </c>
      <c r="AK722" s="518">
        <f t="shared" si="163"/>
        <v>0</v>
      </c>
    </row>
    <row r="723" spans="1:37" ht="14.1" customHeight="1" thickTop="1" thickBot="1">
      <c r="A723" s="2457"/>
      <c r="B723" s="2459"/>
      <c r="C723" s="2462"/>
      <c r="D723" s="2465"/>
      <c r="E723" s="2468"/>
      <c r="F723" s="2471"/>
      <c r="G723" s="2474"/>
      <c r="H723" s="2491"/>
      <c r="I723" s="2471"/>
      <c r="J723" s="2471"/>
      <c r="K723" s="273"/>
      <c r="L723" s="99"/>
      <c r="M723" s="1471"/>
      <c r="N723" s="1840"/>
      <c r="O723" s="90"/>
      <c r="P723" s="99"/>
      <c r="Q723" s="99"/>
      <c r="R723" s="12"/>
      <c r="S723" s="12"/>
      <c r="T723" s="12"/>
      <c r="U723" s="12"/>
      <c r="V723" s="12"/>
      <c r="W723" s="1622"/>
      <c r="X723" s="1622"/>
      <c r="Y723" s="12"/>
      <c r="Z723" s="99"/>
      <c r="AA723" s="2479"/>
      <c r="AB723" s="2479"/>
      <c r="AC723" s="2485"/>
      <c r="AD723" s="2486"/>
      <c r="AE723" s="2488"/>
      <c r="AF723" s="2490"/>
      <c r="AG723" s="60">
        <f>IF(N723=N722,0,IF(N723=N721,0,1))</f>
        <v>0</v>
      </c>
      <c r="AH723" s="60" t="s">
        <v>232</v>
      </c>
      <c r="AI723" s="60" t="str">
        <f t="shared" si="155"/>
        <v>??</v>
      </c>
      <c r="AJ723" s="60">
        <f>IF(O723=O722,0,IF(O723=O721,0,1))</f>
        <v>0</v>
      </c>
      <c r="AK723" s="518">
        <f t="shared" si="163"/>
        <v>0</v>
      </c>
    </row>
    <row r="724" spans="1:37" ht="14.1" customHeight="1" thickTop="1" thickBot="1">
      <c r="A724" s="2457"/>
      <c r="B724" s="2459"/>
      <c r="C724" s="2462"/>
      <c r="D724" s="2465"/>
      <c r="E724" s="2468"/>
      <c r="F724" s="2471"/>
      <c r="G724" s="2474"/>
      <c r="H724" s="2492"/>
      <c r="I724" s="2471"/>
      <c r="J724" s="2471"/>
      <c r="K724" s="273"/>
      <c r="L724" s="99"/>
      <c r="M724" s="1471"/>
      <c r="N724" s="1840"/>
      <c r="O724" s="90"/>
      <c r="P724" s="99"/>
      <c r="Q724" s="99"/>
      <c r="R724" s="12"/>
      <c r="S724" s="12"/>
      <c r="T724" s="12"/>
      <c r="U724" s="12"/>
      <c r="V724" s="12"/>
      <c r="W724" s="1622"/>
      <c r="X724" s="1622"/>
      <c r="Y724" s="12"/>
      <c r="Z724" s="99"/>
      <c r="AA724" s="2479"/>
      <c r="AB724" s="2479"/>
      <c r="AC724" s="2485"/>
      <c r="AD724" s="2486"/>
      <c r="AE724" s="2488"/>
      <c r="AF724" s="2490"/>
      <c r="AG724" s="60">
        <f>IF(N724=N723,0,IF(N724=N722,0,IF(N724=N721,0,1)))</f>
        <v>0</v>
      </c>
      <c r="AH724" s="60" t="s">
        <v>232</v>
      </c>
      <c r="AI724" s="60" t="str">
        <f t="shared" si="155"/>
        <v>??</v>
      </c>
      <c r="AJ724" s="60">
        <f>IF(O724=O723,0,IF(O724=O722,0,IF(O724=O721,0,1)))</f>
        <v>0</v>
      </c>
      <c r="AK724" s="518">
        <f t="shared" si="163"/>
        <v>0</v>
      </c>
    </row>
    <row r="725" spans="1:37" ht="14.1" customHeight="1" thickTop="1" thickBot="1">
      <c r="A725" s="2457"/>
      <c r="B725" s="2459"/>
      <c r="C725" s="2462"/>
      <c r="D725" s="2465"/>
      <c r="E725" s="2468"/>
      <c r="F725" s="2471"/>
      <c r="G725" s="2474"/>
      <c r="H725" s="2492"/>
      <c r="I725" s="2471"/>
      <c r="J725" s="2471"/>
      <c r="K725" s="277"/>
      <c r="L725" s="99"/>
      <c r="M725" s="1471"/>
      <c r="N725" s="1840"/>
      <c r="O725" s="90"/>
      <c r="P725" s="99"/>
      <c r="Q725" s="99"/>
      <c r="R725" s="12"/>
      <c r="S725" s="12"/>
      <c r="T725" s="12"/>
      <c r="U725" s="12"/>
      <c r="V725" s="12"/>
      <c r="W725" s="1622"/>
      <c r="X725" s="1622"/>
      <c r="Y725" s="12"/>
      <c r="Z725" s="99"/>
      <c r="AA725" s="2479"/>
      <c r="AB725" s="2479"/>
      <c r="AC725" s="2485"/>
      <c r="AD725" s="2486"/>
      <c r="AE725" s="2488"/>
      <c r="AF725" s="2490"/>
      <c r="AG725" s="60">
        <f>IF(N725=N724,0,IF(N725=N723,0,IF(N725=N722,0,IF(N725=N721,0,1))))</f>
        <v>0</v>
      </c>
      <c r="AH725" s="60" t="s">
        <v>232</v>
      </c>
      <c r="AI725" s="60" t="str">
        <f t="shared" si="155"/>
        <v>??</v>
      </c>
      <c r="AJ725" s="60">
        <f>IF(O725=O724,0,IF(O725=O723,0,IF(O725=O722,0,IF(O725=O721,0,1))))</f>
        <v>0</v>
      </c>
      <c r="AK725" s="518">
        <f t="shared" si="163"/>
        <v>0</v>
      </c>
    </row>
    <row r="726" spans="1:37" ht="14.1" customHeight="1" thickTop="1" thickBot="1">
      <c r="A726" s="2457"/>
      <c r="B726" s="2459"/>
      <c r="C726" s="2462"/>
      <c r="D726" s="2465"/>
      <c r="E726" s="2468"/>
      <c r="F726" s="2471"/>
      <c r="G726" s="2474"/>
      <c r="H726" s="2492"/>
      <c r="I726" s="2471"/>
      <c r="J726" s="2471"/>
      <c r="K726" s="277"/>
      <c r="L726" s="99"/>
      <c r="M726" s="1471"/>
      <c r="N726" s="1840"/>
      <c r="O726" s="90"/>
      <c r="P726" s="99"/>
      <c r="Q726" s="99"/>
      <c r="R726" s="12"/>
      <c r="S726" s="12"/>
      <c r="T726" s="12"/>
      <c r="U726" s="12"/>
      <c r="V726" s="12"/>
      <c r="W726" s="1622"/>
      <c r="X726" s="1622"/>
      <c r="Y726" s="12"/>
      <c r="Z726" s="99"/>
      <c r="AA726" s="2479"/>
      <c r="AB726" s="2479"/>
      <c r="AC726" s="2485"/>
      <c r="AD726" s="2486"/>
      <c r="AE726" s="2488"/>
      <c r="AF726" s="2490"/>
      <c r="AG726" s="60">
        <f>IF(N726=N725,0,IF(N726=N724,0,IF(N726=N723,0,IF(N726=N722,0,IF(N726=N721,0,1)))))</f>
        <v>0</v>
      </c>
      <c r="AH726" s="60" t="s">
        <v>232</v>
      </c>
      <c r="AI726" s="60" t="str">
        <f t="shared" si="155"/>
        <v>??</v>
      </c>
      <c r="AJ726" s="60">
        <f>IF(O726=O725,0,IF(O726=O724,0,IF(O726=O723,0,IF(O726=O722,0,IF(O726=O721,0,1)))))</f>
        <v>0</v>
      </c>
      <c r="AK726" s="518">
        <f t="shared" si="163"/>
        <v>0</v>
      </c>
    </row>
    <row r="727" spans="1:37" ht="14.1" customHeight="1" thickTop="1" thickBot="1">
      <c r="A727" s="2457"/>
      <c r="B727" s="2459"/>
      <c r="C727" s="2462"/>
      <c r="D727" s="2465"/>
      <c r="E727" s="2468"/>
      <c r="F727" s="2471"/>
      <c r="G727" s="2474"/>
      <c r="H727" s="2492"/>
      <c r="I727" s="2471"/>
      <c r="J727" s="2471"/>
      <c r="K727" s="277"/>
      <c r="L727" s="99"/>
      <c r="M727" s="1471"/>
      <c r="N727" s="1840"/>
      <c r="O727" s="90"/>
      <c r="P727" s="99"/>
      <c r="Q727" s="99"/>
      <c r="R727" s="12"/>
      <c r="S727" s="12"/>
      <c r="T727" s="12"/>
      <c r="U727" s="12"/>
      <c r="V727" s="12"/>
      <c r="W727" s="1622"/>
      <c r="X727" s="1622"/>
      <c r="Y727" s="12"/>
      <c r="Z727" s="99"/>
      <c r="AA727" s="2479"/>
      <c r="AB727" s="2479"/>
      <c r="AC727" s="2494" t="str">
        <f t="shared" ref="AC727" si="166">IF(AC721&gt;9,"błąd","")</f>
        <v/>
      </c>
      <c r="AD727" s="2486"/>
      <c r="AE727" s="2488"/>
      <c r="AF727" s="2490"/>
      <c r="AG727" s="60">
        <f>IF(N727=N726,0,IF(N727=N725,0,IF(N727=N724,0,IF(N727=N723,0,IF(N727=N722,0,IF(N727=N721,0,1))))))</f>
        <v>0</v>
      </c>
      <c r="AH727" s="60" t="s">
        <v>232</v>
      </c>
      <c r="AI727" s="60" t="str">
        <f t="shared" si="155"/>
        <v>??</v>
      </c>
      <c r="AJ727" s="60">
        <f>IF(O727=O726,0,IF(O727=O725,0,IF(O727=O724,0,IF(O727=O723,0,IF(O727=O722,0,IF(O727=O721,0,1))))))</f>
        <v>0</v>
      </c>
      <c r="AK727" s="518">
        <f t="shared" si="163"/>
        <v>0</v>
      </c>
    </row>
    <row r="728" spans="1:37" ht="14.1" customHeight="1" thickTop="1" thickBot="1">
      <c r="A728" s="2457"/>
      <c r="B728" s="2459"/>
      <c r="C728" s="2462"/>
      <c r="D728" s="2465"/>
      <c r="E728" s="2468"/>
      <c r="F728" s="2471"/>
      <c r="G728" s="2474"/>
      <c r="H728" s="2492"/>
      <c r="I728" s="2471"/>
      <c r="J728" s="2471"/>
      <c r="K728" s="277"/>
      <c r="L728" s="99"/>
      <c r="M728" s="1471"/>
      <c r="N728" s="1840"/>
      <c r="O728" s="90"/>
      <c r="P728" s="99"/>
      <c r="Q728" s="99"/>
      <c r="R728" s="12"/>
      <c r="S728" s="12"/>
      <c r="T728" s="12"/>
      <c r="U728" s="12"/>
      <c r="V728" s="12"/>
      <c r="W728" s="1622"/>
      <c r="X728" s="1622"/>
      <c r="Y728" s="12"/>
      <c r="Z728" s="99"/>
      <c r="AA728" s="2479"/>
      <c r="AB728" s="2479"/>
      <c r="AC728" s="2494"/>
      <c r="AD728" s="2486"/>
      <c r="AE728" s="2488"/>
      <c r="AF728" s="2490"/>
      <c r="AG728" s="60">
        <f>IF(N728=N727,0,IF(N728=N726,0,IF(N728=N725,0,IF(N728=N724,0,IF(N728=N723,0,IF(N728=N722,0,IF(N728=N721,0,1)))))))</f>
        <v>0</v>
      </c>
      <c r="AH728" s="60" t="s">
        <v>232</v>
      </c>
      <c r="AI728" s="60" t="str">
        <f t="shared" si="155"/>
        <v>??</v>
      </c>
      <c r="AJ728" s="60">
        <f>IF(O728=O727,0,IF(O728=O726,0,IF(O728=O725,0,IF(O728=O724,0,IF(O728=O723,0,IF(O728=O722,0,IF(O728=O721,0,1)))))))</f>
        <v>0</v>
      </c>
      <c r="AK728" s="518">
        <f t="shared" si="163"/>
        <v>0</v>
      </c>
    </row>
    <row r="729" spans="1:37" ht="14.1" customHeight="1" thickTop="1" thickBot="1">
      <c r="A729" s="2457"/>
      <c r="B729" s="2459"/>
      <c r="C729" s="2462"/>
      <c r="D729" s="2465"/>
      <c r="E729" s="2468"/>
      <c r="F729" s="2471"/>
      <c r="G729" s="2474"/>
      <c r="H729" s="2492"/>
      <c r="I729" s="2471"/>
      <c r="J729" s="2471"/>
      <c r="K729" s="277"/>
      <c r="L729" s="99"/>
      <c r="M729" s="1471"/>
      <c r="N729" s="1840"/>
      <c r="O729" s="90"/>
      <c r="P729" s="99"/>
      <c r="Q729" s="99"/>
      <c r="R729" s="12"/>
      <c r="S729" s="12"/>
      <c r="T729" s="12"/>
      <c r="U729" s="12"/>
      <c r="V729" s="12"/>
      <c r="W729" s="1622"/>
      <c r="X729" s="1622"/>
      <c r="Y729" s="12"/>
      <c r="Z729" s="99"/>
      <c r="AA729" s="2479"/>
      <c r="AB729" s="2479"/>
      <c r="AC729" s="2494"/>
      <c r="AD729" s="2486"/>
      <c r="AE729" s="2488"/>
      <c r="AF729" s="2490"/>
      <c r="AG729" s="60">
        <f>IF(N729=N728,0,IF(N729=N727,0,IF(N729=N726,0,IF(N729=N725,0,IF(N729=N724,0,IF(N729=N723,0,IF(N729=N722,0,IF(N729=N721,0,1))))))))</f>
        <v>0</v>
      </c>
      <c r="AH729" s="60" t="s">
        <v>232</v>
      </c>
      <c r="AI729" s="60" t="str">
        <f t="shared" si="155"/>
        <v>??</v>
      </c>
      <c r="AJ729" s="60">
        <f>IF(O729=O728,0,IF(O729=O727,0,IF(O729=O726,0,IF(O729=O725,0,IF(O729=O724,0,IF(O729=O723,0,IF(O729=O722,0,IF(O729=O721,0,1))))))))</f>
        <v>0</v>
      </c>
      <c r="AK729" s="518">
        <f t="shared" si="163"/>
        <v>0</v>
      </c>
    </row>
    <row r="730" spans="1:37" ht="14.1" customHeight="1" thickTop="1" thickBot="1">
      <c r="A730" s="2457"/>
      <c r="B730" s="2460"/>
      <c r="C730" s="2463"/>
      <c r="D730" s="2466"/>
      <c r="E730" s="2469"/>
      <c r="F730" s="2472"/>
      <c r="G730" s="2475"/>
      <c r="H730" s="2493"/>
      <c r="I730" s="2472"/>
      <c r="J730" s="2472"/>
      <c r="K730" s="274"/>
      <c r="L730" s="97"/>
      <c r="M730" s="97"/>
      <c r="N730" s="1840"/>
      <c r="O730" s="94"/>
      <c r="P730" s="97"/>
      <c r="Q730" s="97"/>
      <c r="R730" s="13"/>
      <c r="S730" s="13"/>
      <c r="T730" s="13"/>
      <c r="U730" s="13"/>
      <c r="V730" s="13"/>
      <c r="W730" s="13"/>
      <c r="X730" s="13"/>
      <c r="Y730" s="13"/>
      <c r="Z730" s="97"/>
      <c r="AA730" s="2480"/>
      <c r="AB730" s="2480"/>
      <c r="AC730" s="2495"/>
      <c r="AD730" s="2486"/>
      <c r="AE730" s="2489"/>
      <c r="AF730" s="2490"/>
      <c r="AG730" s="60">
        <f>IF(N730=N729,0,IF(N730=N728,0,IF(N730=N727,0,IF(N730=N726,0,IF(N730=N725,0,IF(N730=N724,0,IF(N730=N723,0,IF(N730=N722,0,IF(N730=N721,0,1)))))))))</f>
        <v>0</v>
      </c>
      <c r="AH730" s="60" t="s">
        <v>232</v>
      </c>
      <c r="AI730" s="60" t="str">
        <f t="shared" si="155"/>
        <v>??</v>
      </c>
      <c r="AJ730" s="60">
        <f>IF(O730=O729,0,IF(O730=O728,0,IF(O730=O727,0,IF(O730=O726,0,IF(O730=O725,0,IF(O730=O724,0,IF(O730=O723,0,IF(O730=O722,0,IF(O730=O721,0,1)))))))))</f>
        <v>0</v>
      </c>
      <c r="AK730" s="518">
        <f t="shared" si="163"/>
        <v>0</v>
      </c>
    </row>
    <row r="731" spans="1:37" ht="14.1" customHeight="1" thickTop="1" thickBot="1">
      <c r="A731" s="2457"/>
      <c r="B731" s="2458"/>
      <c r="C731" s="2461"/>
      <c r="D731" s="2464"/>
      <c r="E731" s="2467"/>
      <c r="F731" s="2470"/>
      <c r="G731" s="2473"/>
      <c r="H731" s="2476" t="s">
        <v>852</v>
      </c>
      <c r="I731" s="2470"/>
      <c r="J731" s="2470"/>
      <c r="K731" s="275"/>
      <c r="L731" s="98"/>
      <c r="M731" s="98"/>
      <c r="N731" s="1841"/>
      <c r="O731" s="80"/>
      <c r="P731" s="98"/>
      <c r="Q731" s="98"/>
      <c r="R731" s="14"/>
      <c r="S731" s="14"/>
      <c r="T731" s="14"/>
      <c r="U731" s="14"/>
      <c r="V731" s="14"/>
      <c r="W731" s="14"/>
      <c r="X731" s="14"/>
      <c r="Y731" s="14"/>
      <c r="Z731" s="98"/>
      <c r="AA731" s="2478">
        <f>SUM(R731:Z740)</f>
        <v>0</v>
      </c>
      <c r="AB731" s="2478">
        <f>IF(AA731&gt;0,18,0)</f>
        <v>0</v>
      </c>
      <c r="AC731" s="2484">
        <f t="shared" ref="AC731" si="167">IF((AA731-AB731)&gt;=0,AA731-AB731,0)</f>
        <v>0</v>
      </c>
      <c r="AD731" s="2486">
        <f>IF(AA731&lt;AB731,AA731,AB731)/IF(AB731=0,1,AB731)</f>
        <v>0</v>
      </c>
      <c r="AE731" s="2487" t="str">
        <f>IF(AD731=1,"pe",IF(AD731&gt;0,"ne",""))</f>
        <v/>
      </c>
      <c r="AF731" s="2490"/>
      <c r="AG731" s="60">
        <v>1</v>
      </c>
      <c r="AH731" s="60" t="s">
        <v>232</v>
      </c>
      <c r="AI731" s="60" t="str">
        <f t="shared" si="155"/>
        <v>??</v>
      </c>
      <c r="AJ731" s="60">
        <v>1</v>
      </c>
      <c r="AK731" s="518">
        <f>C731</f>
        <v>0</v>
      </c>
    </row>
    <row r="732" spans="1:37" ht="14.1" customHeight="1" thickTop="1" thickBot="1">
      <c r="A732" s="2457"/>
      <c r="B732" s="2459"/>
      <c r="C732" s="2462"/>
      <c r="D732" s="2465"/>
      <c r="E732" s="2468"/>
      <c r="F732" s="2471"/>
      <c r="G732" s="2474"/>
      <c r="H732" s="2477"/>
      <c r="I732" s="2471"/>
      <c r="J732" s="2471"/>
      <c r="K732" s="273"/>
      <c r="L732" s="99"/>
      <c r="M732" s="1471"/>
      <c r="N732" s="1840"/>
      <c r="O732" s="90"/>
      <c r="P732" s="99"/>
      <c r="Q732" s="99"/>
      <c r="R732" s="12"/>
      <c r="S732" s="12"/>
      <c r="T732" s="12"/>
      <c r="U732" s="12"/>
      <c r="V732" s="12"/>
      <c r="W732" s="1622"/>
      <c r="X732" s="1622"/>
      <c r="Y732" s="12"/>
      <c r="Z732" s="99"/>
      <c r="AA732" s="2479"/>
      <c r="AB732" s="2479"/>
      <c r="AC732" s="2485"/>
      <c r="AD732" s="2486"/>
      <c r="AE732" s="2488"/>
      <c r="AF732" s="2490"/>
      <c r="AG732" s="60">
        <f>IF(N732=N731,0,1)</f>
        <v>0</v>
      </c>
      <c r="AH732" s="60" t="s">
        <v>232</v>
      </c>
      <c r="AI732" s="60" t="str">
        <f t="shared" si="155"/>
        <v>??</v>
      </c>
      <c r="AJ732" s="60">
        <f>IF(O732=O731,0,1)</f>
        <v>0</v>
      </c>
      <c r="AK732" s="518">
        <f t="shared" si="163"/>
        <v>0</v>
      </c>
    </row>
    <row r="733" spans="1:37" ht="14.1" customHeight="1" thickTop="1" thickBot="1">
      <c r="A733" s="2457"/>
      <c r="B733" s="2459"/>
      <c r="C733" s="2462"/>
      <c r="D733" s="2465"/>
      <c r="E733" s="2468"/>
      <c r="F733" s="2471"/>
      <c r="G733" s="2474"/>
      <c r="H733" s="2491"/>
      <c r="I733" s="2471"/>
      <c r="J733" s="2471"/>
      <c r="K733" s="273"/>
      <c r="L733" s="99"/>
      <c r="M733" s="1471"/>
      <c r="N733" s="1840"/>
      <c r="O733" s="90"/>
      <c r="P733" s="99"/>
      <c r="Q733" s="99"/>
      <c r="R733" s="12"/>
      <c r="S733" s="12"/>
      <c r="T733" s="12"/>
      <c r="U733" s="12"/>
      <c r="V733" s="12"/>
      <c r="W733" s="1622"/>
      <c r="X733" s="1622"/>
      <c r="Y733" s="12"/>
      <c r="Z733" s="99"/>
      <c r="AA733" s="2479"/>
      <c r="AB733" s="2479"/>
      <c r="AC733" s="2485"/>
      <c r="AD733" s="2486"/>
      <c r="AE733" s="2488"/>
      <c r="AF733" s="2490"/>
      <c r="AG733" s="60">
        <f>IF(N733=N732,0,IF(N733=N731,0,1))</f>
        <v>0</v>
      </c>
      <c r="AH733" s="60" t="s">
        <v>232</v>
      </c>
      <c r="AI733" s="60" t="str">
        <f t="shared" si="155"/>
        <v>??</v>
      </c>
      <c r="AJ733" s="60">
        <f>IF(O733=O732,0,IF(O733=O731,0,1))</f>
        <v>0</v>
      </c>
      <c r="AK733" s="518">
        <f t="shared" si="163"/>
        <v>0</v>
      </c>
    </row>
    <row r="734" spans="1:37" ht="14.1" customHeight="1" thickTop="1" thickBot="1">
      <c r="A734" s="2457"/>
      <c r="B734" s="2459"/>
      <c r="C734" s="2462"/>
      <c r="D734" s="2465"/>
      <c r="E734" s="2468"/>
      <c r="F734" s="2471"/>
      <c r="G734" s="2474"/>
      <c r="H734" s="2492"/>
      <c r="I734" s="2471"/>
      <c r="J734" s="2471"/>
      <c r="K734" s="273"/>
      <c r="L734" s="99"/>
      <c r="M734" s="1471"/>
      <c r="N734" s="1840"/>
      <c r="O734" s="90"/>
      <c r="P734" s="99"/>
      <c r="Q734" s="99"/>
      <c r="R734" s="12"/>
      <c r="S734" s="12"/>
      <c r="T734" s="12"/>
      <c r="U734" s="12"/>
      <c r="V734" s="12"/>
      <c r="W734" s="1622"/>
      <c r="X734" s="1622"/>
      <c r="Y734" s="12"/>
      <c r="Z734" s="99"/>
      <c r="AA734" s="2479"/>
      <c r="AB734" s="2479"/>
      <c r="AC734" s="2485"/>
      <c r="AD734" s="2486"/>
      <c r="AE734" s="2488"/>
      <c r="AF734" s="2490"/>
      <c r="AG734" s="60">
        <f>IF(N734=N733,0,IF(N734=N732,0,IF(N734=N731,0,1)))</f>
        <v>0</v>
      </c>
      <c r="AH734" s="60" t="s">
        <v>232</v>
      </c>
      <c r="AI734" s="60" t="str">
        <f t="shared" si="155"/>
        <v>??</v>
      </c>
      <c r="AJ734" s="60">
        <f>IF(O734=O733,0,IF(O734=O732,0,IF(O734=O731,0,1)))</f>
        <v>0</v>
      </c>
      <c r="AK734" s="518">
        <f t="shared" si="163"/>
        <v>0</v>
      </c>
    </row>
    <row r="735" spans="1:37" ht="14.1" customHeight="1" thickTop="1" thickBot="1">
      <c r="A735" s="2457"/>
      <c r="B735" s="2459"/>
      <c r="C735" s="2462"/>
      <c r="D735" s="2465"/>
      <c r="E735" s="2468"/>
      <c r="F735" s="2471"/>
      <c r="G735" s="2474"/>
      <c r="H735" s="2492"/>
      <c r="I735" s="2471"/>
      <c r="J735" s="2471"/>
      <c r="K735" s="277"/>
      <c r="L735" s="99"/>
      <c r="M735" s="1471"/>
      <c r="N735" s="1840"/>
      <c r="O735" s="90"/>
      <c r="P735" s="99"/>
      <c r="Q735" s="99"/>
      <c r="R735" s="12"/>
      <c r="S735" s="12"/>
      <c r="T735" s="12"/>
      <c r="U735" s="12"/>
      <c r="V735" s="12"/>
      <c r="W735" s="1622"/>
      <c r="X735" s="1622"/>
      <c r="Y735" s="12"/>
      <c r="Z735" s="99"/>
      <c r="AA735" s="2479"/>
      <c r="AB735" s="2479"/>
      <c r="AC735" s="2485"/>
      <c r="AD735" s="2486"/>
      <c r="AE735" s="2488"/>
      <c r="AF735" s="2490"/>
      <c r="AG735" s="60">
        <f>IF(N735=N734,0,IF(N735=N733,0,IF(N735=N732,0,IF(N735=N731,0,1))))</f>
        <v>0</v>
      </c>
      <c r="AH735" s="60" t="s">
        <v>232</v>
      </c>
      <c r="AI735" s="60" t="str">
        <f t="shared" si="155"/>
        <v>??</v>
      </c>
      <c r="AJ735" s="60">
        <f>IF(O735=O734,0,IF(O735=O733,0,IF(O735=O732,0,IF(O735=O731,0,1))))</f>
        <v>0</v>
      </c>
      <c r="AK735" s="518">
        <f t="shared" si="163"/>
        <v>0</v>
      </c>
    </row>
    <row r="736" spans="1:37" ht="14.1" customHeight="1" thickTop="1" thickBot="1">
      <c r="A736" s="2457"/>
      <c r="B736" s="2459"/>
      <c r="C736" s="2462"/>
      <c r="D736" s="2465"/>
      <c r="E736" s="2468"/>
      <c r="F736" s="2471"/>
      <c r="G736" s="2474"/>
      <c r="H736" s="2492"/>
      <c r="I736" s="2471"/>
      <c r="J736" s="2471"/>
      <c r="K736" s="277"/>
      <c r="L736" s="99"/>
      <c r="M736" s="1471"/>
      <c r="N736" s="1840"/>
      <c r="O736" s="90"/>
      <c r="P736" s="99"/>
      <c r="Q736" s="99"/>
      <c r="R736" s="12"/>
      <c r="S736" s="12"/>
      <c r="T736" s="12"/>
      <c r="U736" s="12"/>
      <c r="V736" s="12"/>
      <c r="W736" s="1622"/>
      <c r="X736" s="1622"/>
      <c r="Y736" s="12"/>
      <c r="Z736" s="99"/>
      <c r="AA736" s="2479"/>
      <c r="AB736" s="2479"/>
      <c r="AC736" s="2485"/>
      <c r="AD736" s="2486"/>
      <c r="AE736" s="2488"/>
      <c r="AF736" s="2490"/>
      <c r="AG736" s="60">
        <f>IF(N736=N735,0,IF(N736=N734,0,IF(N736=N733,0,IF(N736=N732,0,IF(N736=N731,0,1)))))</f>
        <v>0</v>
      </c>
      <c r="AH736" s="60" t="s">
        <v>232</v>
      </c>
      <c r="AI736" s="60" t="str">
        <f t="shared" si="155"/>
        <v>??</v>
      </c>
      <c r="AJ736" s="60">
        <f>IF(O736=O735,0,IF(O736=O734,0,IF(O736=O733,0,IF(O736=O732,0,IF(O736=O731,0,1)))))</f>
        <v>0</v>
      </c>
      <c r="AK736" s="518">
        <f t="shared" si="163"/>
        <v>0</v>
      </c>
    </row>
    <row r="737" spans="1:37" ht="14.1" customHeight="1" thickTop="1" thickBot="1">
      <c r="A737" s="2457"/>
      <c r="B737" s="2459"/>
      <c r="C737" s="2462"/>
      <c r="D737" s="2465"/>
      <c r="E737" s="2468"/>
      <c r="F737" s="2471"/>
      <c r="G737" s="2474"/>
      <c r="H737" s="2492"/>
      <c r="I737" s="2471"/>
      <c r="J737" s="2471"/>
      <c r="K737" s="277"/>
      <c r="L737" s="99"/>
      <c r="M737" s="1471"/>
      <c r="N737" s="1840"/>
      <c r="O737" s="90"/>
      <c r="P737" s="99"/>
      <c r="Q737" s="99"/>
      <c r="R737" s="12"/>
      <c r="S737" s="12"/>
      <c r="T737" s="12"/>
      <c r="U737" s="12"/>
      <c r="V737" s="12"/>
      <c r="W737" s="1622"/>
      <c r="X737" s="1622"/>
      <c r="Y737" s="12"/>
      <c r="Z737" s="99"/>
      <c r="AA737" s="2479"/>
      <c r="AB737" s="2479"/>
      <c r="AC737" s="2494" t="str">
        <f t="shared" ref="AC737" si="168">IF(AC731&gt;9,"błąd","")</f>
        <v/>
      </c>
      <c r="AD737" s="2486"/>
      <c r="AE737" s="2488"/>
      <c r="AF737" s="2490"/>
      <c r="AG737" s="60">
        <f>IF(N737=N736,0,IF(N737=N735,0,IF(N737=N734,0,IF(N737=N733,0,IF(N737=N732,0,IF(N737=N731,0,1))))))</f>
        <v>0</v>
      </c>
      <c r="AH737" s="60" t="s">
        <v>232</v>
      </c>
      <c r="AI737" s="60" t="str">
        <f t="shared" si="155"/>
        <v>??</v>
      </c>
      <c r="AJ737" s="60">
        <f>IF(O737=O736,0,IF(O737=O735,0,IF(O737=O734,0,IF(O737=O733,0,IF(O737=O732,0,IF(O737=O731,0,1))))))</f>
        <v>0</v>
      </c>
      <c r="AK737" s="518">
        <f t="shared" si="163"/>
        <v>0</v>
      </c>
    </row>
    <row r="738" spans="1:37" ht="14.1" customHeight="1" thickTop="1" thickBot="1">
      <c r="A738" s="2457"/>
      <c r="B738" s="2459"/>
      <c r="C738" s="2462"/>
      <c r="D738" s="2465"/>
      <c r="E738" s="2468"/>
      <c r="F738" s="2471"/>
      <c r="G738" s="2474"/>
      <c r="H738" s="2492"/>
      <c r="I738" s="2471"/>
      <c r="J738" s="2471"/>
      <c r="K738" s="277"/>
      <c r="L738" s="99"/>
      <c r="M738" s="1471"/>
      <c r="N738" s="1840"/>
      <c r="O738" s="90"/>
      <c r="P738" s="99"/>
      <c r="Q738" s="99"/>
      <c r="R738" s="12"/>
      <c r="S738" s="12"/>
      <c r="T738" s="12"/>
      <c r="U738" s="12"/>
      <c r="V738" s="12"/>
      <c r="W738" s="1622"/>
      <c r="X738" s="1622"/>
      <c r="Y738" s="12"/>
      <c r="Z738" s="99"/>
      <c r="AA738" s="2479"/>
      <c r="AB738" s="2479"/>
      <c r="AC738" s="2494"/>
      <c r="AD738" s="2486"/>
      <c r="AE738" s="2488"/>
      <c r="AF738" s="2490"/>
      <c r="AG738" s="60">
        <f>IF(N738=N737,0,IF(N738=N736,0,IF(N738=N735,0,IF(N738=N734,0,IF(N738=N733,0,IF(N738=N732,0,IF(N738=N731,0,1)))))))</f>
        <v>0</v>
      </c>
      <c r="AH738" s="60" t="s">
        <v>232</v>
      </c>
      <c r="AI738" s="60" t="str">
        <f t="shared" si="155"/>
        <v>??</v>
      </c>
      <c r="AJ738" s="60">
        <f>IF(O738=O737,0,IF(O738=O736,0,IF(O738=O735,0,IF(O738=O734,0,IF(O738=O733,0,IF(O738=O732,0,IF(O738=O731,0,1)))))))</f>
        <v>0</v>
      </c>
      <c r="AK738" s="518">
        <f t="shared" si="163"/>
        <v>0</v>
      </c>
    </row>
    <row r="739" spans="1:37" ht="14.1" customHeight="1" thickTop="1" thickBot="1">
      <c r="A739" s="2457"/>
      <c r="B739" s="2459"/>
      <c r="C739" s="2462"/>
      <c r="D739" s="2465"/>
      <c r="E739" s="2468"/>
      <c r="F739" s="2471"/>
      <c r="G739" s="2474"/>
      <c r="H739" s="2492"/>
      <c r="I739" s="2471"/>
      <c r="J739" s="2471"/>
      <c r="K739" s="277"/>
      <c r="L739" s="99"/>
      <c r="M739" s="1471"/>
      <c r="N739" s="1840"/>
      <c r="O739" s="90"/>
      <c r="P739" s="99"/>
      <c r="Q739" s="99"/>
      <c r="R739" s="12"/>
      <c r="S739" s="12"/>
      <c r="T739" s="12"/>
      <c r="U739" s="12"/>
      <c r="V739" s="12"/>
      <c r="W739" s="1622"/>
      <c r="X739" s="1622"/>
      <c r="Y739" s="12"/>
      <c r="Z739" s="99"/>
      <c r="AA739" s="2479"/>
      <c r="AB739" s="2479"/>
      <c r="AC739" s="2494"/>
      <c r="AD739" s="2486"/>
      <c r="AE739" s="2488"/>
      <c r="AF739" s="2490"/>
      <c r="AG739" s="60">
        <f>IF(N739=N738,0,IF(N739=N737,0,IF(N739=N736,0,IF(N739=N735,0,IF(N739=N734,0,IF(N739=N733,0,IF(N739=N732,0,IF(N739=N731,0,1))))))))</f>
        <v>0</v>
      </c>
      <c r="AH739" s="60" t="s">
        <v>232</v>
      </c>
      <c r="AI739" s="60" t="str">
        <f t="shared" si="155"/>
        <v>??</v>
      </c>
      <c r="AJ739" s="60">
        <f>IF(O739=O738,0,IF(O739=O737,0,IF(O739=O736,0,IF(O739=O735,0,IF(O739=O734,0,IF(O739=O733,0,IF(O739=O732,0,IF(O739=O731,0,1))))))))</f>
        <v>0</v>
      </c>
      <c r="AK739" s="518">
        <f t="shared" si="163"/>
        <v>0</v>
      </c>
    </row>
    <row r="740" spans="1:37" ht="14.1" customHeight="1" thickTop="1" thickBot="1">
      <c r="A740" s="2457"/>
      <c r="B740" s="2460"/>
      <c r="C740" s="2463"/>
      <c r="D740" s="2466"/>
      <c r="E740" s="2469"/>
      <c r="F740" s="2472"/>
      <c r="G740" s="2475"/>
      <c r="H740" s="2493"/>
      <c r="I740" s="2472"/>
      <c r="J740" s="2472"/>
      <c r="K740" s="274"/>
      <c r="L740" s="97"/>
      <c r="M740" s="97"/>
      <c r="N740" s="1840"/>
      <c r="O740" s="94"/>
      <c r="P740" s="97"/>
      <c r="Q740" s="97"/>
      <c r="R740" s="13"/>
      <c r="S740" s="13"/>
      <c r="T740" s="13"/>
      <c r="U740" s="13"/>
      <c r="V740" s="13"/>
      <c r="W740" s="13"/>
      <c r="X740" s="13"/>
      <c r="Y740" s="13"/>
      <c r="Z740" s="97"/>
      <c r="AA740" s="2480"/>
      <c r="AB740" s="2480"/>
      <c r="AC740" s="2495"/>
      <c r="AD740" s="2486"/>
      <c r="AE740" s="2489"/>
      <c r="AF740" s="2490"/>
      <c r="AG740" s="60">
        <f>IF(N740=N739,0,IF(N740=N738,0,IF(N740=N737,0,IF(N740=N736,0,IF(N740=N735,0,IF(N740=N734,0,IF(N740=N733,0,IF(N740=N732,0,IF(N740=N731,0,1)))))))))</f>
        <v>0</v>
      </c>
      <c r="AH740" s="60" t="s">
        <v>232</v>
      </c>
      <c r="AI740" s="60" t="str">
        <f t="shared" si="155"/>
        <v>??</v>
      </c>
      <c r="AJ740" s="60">
        <f>IF(O740=O739,0,IF(O740=O738,0,IF(O740=O737,0,IF(O740=O736,0,IF(O740=O735,0,IF(O740=O734,0,IF(O740=O733,0,IF(O740=O732,0,IF(O740=O731,0,1)))))))))</f>
        <v>0</v>
      </c>
      <c r="AK740" s="518">
        <f t="shared" si="163"/>
        <v>0</v>
      </c>
    </row>
    <row r="741" spans="1:37" ht="14.1" customHeight="1" thickTop="1" thickBot="1">
      <c r="A741" s="2457"/>
      <c r="B741" s="2458"/>
      <c r="C741" s="2461"/>
      <c r="D741" s="2464"/>
      <c r="E741" s="2467"/>
      <c r="F741" s="2470"/>
      <c r="G741" s="2473"/>
      <c r="H741" s="2476" t="s">
        <v>852</v>
      </c>
      <c r="I741" s="2470"/>
      <c r="J741" s="2470"/>
      <c r="K741" s="275"/>
      <c r="L741" s="98"/>
      <c r="M741" s="98"/>
      <c r="N741" s="1841"/>
      <c r="O741" s="80"/>
      <c r="P741" s="98"/>
      <c r="Q741" s="98"/>
      <c r="R741" s="14"/>
      <c r="S741" s="14"/>
      <c r="T741" s="14"/>
      <c r="U741" s="14"/>
      <c r="V741" s="14"/>
      <c r="W741" s="14"/>
      <c r="X741" s="14"/>
      <c r="Y741" s="14"/>
      <c r="Z741" s="98"/>
      <c r="AA741" s="2478">
        <f>SUM(R741:Z750)</f>
        <v>0</v>
      </c>
      <c r="AB741" s="2478">
        <f>IF(AA741&gt;0,18,0)</f>
        <v>0</v>
      </c>
      <c r="AC741" s="2484">
        <f t="shared" ref="AC741" si="169">IF((AA741-AB741)&gt;=0,AA741-AB741,0)</f>
        <v>0</v>
      </c>
      <c r="AD741" s="2486">
        <f>IF(AA741&lt;AB741,AA741,AB741)/IF(AB741=0,1,AB741)</f>
        <v>0</v>
      </c>
      <c r="AE741" s="2487" t="str">
        <f>IF(AD741=1,"pe",IF(AD741&gt;0,"ne",""))</f>
        <v/>
      </c>
      <c r="AF741" s="2490"/>
      <c r="AG741" s="60">
        <v>1</v>
      </c>
      <c r="AH741" s="60" t="s">
        <v>232</v>
      </c>
      <c r="AI741" s="60" t="str">
        <f t="shared" si="155"/>
        <v>??</v>
      </c>
      <c r="AJ741" s="60">
        <v>1</v>
      </c>
      <c r="AK741" s="518">
        <f>C741</f>
        <v>0</v>
      </c>
    </row>
    <row r="742" spans="1:37" ht="14.1" customHeight="1" thickTop="1" thickBot="1">
      <c r="A742" s="2457"/>
      <c r="B742" s="2459"/>
      <c r="C742" s="2462"/>
      <c r="D742" s="2465"/>
      <c r="E742" s="2468"/>
      <c r="F742" s="2471"/>
      <c r="G742" s="2474"/>
      <c r="H742" s="2477"/>
      <c r="I742" s="2471"/>
      <c r="J742" s="2471"/>
      <c r="K742" s="273"/>
      <c r="L742" s="99"/>
      <c r="M742" s="1471"/>
      <c r="N742" s="1840"/>
      <c r="O742" s="90"/>
      <c r="P742" s="99"/>
      <c r="Q742" s="99"/>
      <c r="R742" s="12"/>
      <c r="S742" s="12"/>
      <c r="T742" s="12"/>
      <c r="U742" s="12"/>
      <c r="V742" s="12"/>
      <c r="W742" s="1622"/>
      <c r="X742" s="1622"/>
      <c r="Y742" s="12"/>
      <c r="Z742" s="99"/>
      <c r="AA742" s="2479"/>
      <c r="AB742" s="2479"/>
      <c r="AC742" s="2485"/>
      <c r="AD742" s="2486"/>
      <c r="AE742" s="2488"/>
      <c r="AF742" s="2490"/>
      <c r="AG742" s="60">
        <f>IF(N742=N741,0,1)</f>
        <v>0</v>
      </c>
      <c r="AH742" s="60" t="s">
        <v>232</v>
      </c>
      <c r="AI742" s="60" t="str">
        <f t="shared" si="155"/>
        <v>??</v>
      </c>
      <c r="AJ742" s="60">
        <f>IF(O742=O741,0,1)</f>
        <v>0</v>
      </c>
      <c r="AK742" s="518">
        <f t="shared" si="160"/>
        <v>0</v>
      </c>
    </row>
    <row r="743" spans="1:37" ht="14.1" customHeight="1" thickTop="1" thickBot="1">
      <c r="A743" s="2457"/>
      <c r="B743" s="2459"/>
      <c r="C743" s="2462"/>
      <c r="D743" s="2465"/>
      <c r="E743" s="2468"/>
      <c r="F743" s="2471"/>
      <c r="G743" s="2474"/>
      <c r="H743" s="2491"/>
      <c r="I743" s="2471"/>
      <c r="J743" s="2471"/>
      <c r="K743" s="273"/>
      <c r="L743" s="99"/>
      <c r="M743" s="1471"/>
      <c r="N743" s="1840"/>
      <c r="O743" s="90"/>
      <c r="P743" s="99"/>
      <c r="Q743" s="99"/>
      <c r="R743" s="12"/>
      <c r="S743" s="12"/>
      <c r="T743" s="12"/>
      <c r="U743" s="12"/>
      <c r="V743" s="12"/>
      <c r="W743" s="1622"/>
      <c r="X743" s="1622"/>
      <c r="Y743" s="12"/>
      <c r="Z743" s="99"/>
      <c r="AA743" s="2479"/>
      <c r="AB743" s="2479"/>
      <c r="AC743" s="2485"/>
      <c r="AD743" s="2486"/>
      <c r="AE743" s="2488"/>
      <c r="AF743" s="2490"/>
      <c r="AG743" s="60">
        <f>IF(N743=N742,0,IF(N743=N741,0,1))</f>
        <v>0</v>
      </c>
      <c r="AH743" s="60" t="s">
        <v>232</v>
      </c>
      <c r="AI743" s="60" t="str">
        <f t="shared" si="155"/>
        <v>??</v>
      </c>
      <c r="AJ743" s="60">
        <f>IF(O743=O742,0,IF(O743=O741,0,1))</f>
        <v>0</v>
      </c>
      <c r="AK743" s="518">
        <f t="shared" si="160"/>
        <v>0</v>
      </c>
    </row>
    <row r="744" spans="1:37" ht="14.1" customHeight="1" thickTop="1" thickBot="1">
      <c r="A744" s="2457"/>
      <c r="B744" s="2459"/>
      <c r="C744" s="2462"/>
      <c r="D744" s="2465"/>
      <c r="E744" s="2468"/>
      <c r="F744" s="2471"/>
      <c r="G744" s="2474"/>
      <c r="H744" s="2492"/>
      <c r="I744" s="2471"/>
      <c r="J744" s="2471"/>
      <c r="K744" s="273"/>
      <c r="L744" s="99"/>
      <c r="M744" s="1471"/>
      <c r="N744" s="1840"/>
      <c r="O744" s="90"/>
      <c r="P744" s="99"/>
      <c r="Q744" s="99"/>
      <c r="R744" s="12"/>
      <c r="S744" s="12"/>
      <c r="T744" s="12"/>
      <c r="U744" s="12"/>
      <c r="V744" s="12"/>
      <c r="W744" s="1622"/>
      <c r="X744" s="1622"/>
      <c r="Y744" s="12"/>
      <c r="Z744" s="99"/>
      <c r="AA744" s="2479"/>
      <c r="AB744" s="2479"/>
      <c r="AC744" s="2485"/>
      <c r="AD744" s="2486"/>
      <c r="AE744" s="2488"/>
      <c r="AF744" s="2490"/>
      <c r="AG744" s="60">
        <f>IF(N744=N743,0,IF(N744=N742,0,IF(N744=N741,0,1)))</f>
        <v>0</v>
      </c>
      <c r="AH744" s="60" t="s">
        <v>232</v>
      </c>
      <c r="AI744" s="60" t="str">
        <f t="shared" si="155"/>
        <v>??</v>
      </c>
      <c r="AJ744" s="60">
        <f>IF(O744=O743,0,IF(O744=O742,0,IF(O744=O741,0,1)))</f>
        <v>0</v>
      </c>
      <c r="AK744" s="518">
        <f t="shared" si="160"/>
        <v>0</v>
      </c>
    </row>
    <row r="745" spans="1:37" ht="14.1" customHeight="1" thickTop="1" thickBot="1">
      <c r="A745" s="2457"/>
      <c r="B745" s="2459"/>
      <c r="C745" s="2462"/>
      <c r="D745" s="2465"/>
      <c r="E745" s="2468"/>
      <c r="F745" s="2471"/>
      <c r="G745" s="2474"/>
      <c r="H745" s="2492"/>
      <c r="I745" s="2471"/>
      <c r="J745" s="2471"/>
      <c r="K745" s="277"/>
      <c r="L745" s="99"/>
      <c r="M745" s="1471"/>
      <c r="N745" s="1840"/>
      <c r="O745" s="90"/>
      <c r="P745" s="99"/>
      <c r="Q745" s="99"/>
      <c r="R745" s="12"/>
      <c r="S745" s="12"/>
      <c r="T745" s="12"/>
      <c r="U745" s="12"/>
      <c r="V745" s="12"/>
      <c r="W745" s="1622"/>
      <c r="X745" s="1622"/>
      <c r="Y745" s="12"/>
      <c r="Z745" s="99"/>
      <c r="AA745" s="2479"/>
      <c r="AB745" s="2479"/>
      <c r="AC745" s="2485"/>
      <c r="AD745" s="2486"/>
      <c r="AE745" s="2488"/>
      <c r="AF745" s="2490"/>
      <c r="AG745" s="60">
        <f>IF(N745=N744,0,IF(N745=N743,0,IF(N745=N742,0,IF(N745=N741,0,1))))</f>
        <v>0</v>
      </c>
      <c r="AH745" s="60" t="s">
        <v>232</v>
      </c>
      <c r="AI745" s="60" t="str">
        <f t="shared" si="155"/>
        <v>??</v>
      </c>
      <c r="AJ745" s="60">
        <f>IF(O745=O744,0,IF(O745=O743,0,IF(O745=O742,0,IF(O745=O741,0,1))))</f>
        <v>0</v>
      </c>
      <c r="AK745" s="518">
        <f t="shared" si="160"/>
        <v>0</v>
      </c>
    </row>
    <row r="746" spans="1:37" ht="14.1" customHeight="1" thickTop="1" thickBot="1">
      <c r="A746" s="2457"/>
      <c r="B746" s="2459"/>
      <c r="C746" s="2462"/>
      <c r="D746" s="2465"/>
      <c r="E746" s="2468"/>
      <c r="F746" s="2471"/>
      <c r="G746" s="2474"/>
      <c r="H746" s="2492"/>
      <c r="I746" s="2471"/>
      <c r="J746" s="2471"/>
      <c r="K746" s="277"/>
      <c r="L746" s="99"/>
      <c r="M746" s="1471"/>
      <c r="N746" s="1840"/>
      <c r="O746" s="90"/>
      <c r="P746" s="99"/>
      <c r="Q746" s="99"/>
      <c r="R746" s="12"/>
      <c r="S746" s="12"/>
      <c r="T746" s="12"/>
      <c r="U746" s="12"/>
      <c r="V746" s="12"/>
      <c r="W746" s="1622"/>
      <c r="X746" s="1622"/>
      <c r="Y746" s="12"/>
      <c r="Z746" s="99"/>
      <c r="AA746" s="2479"/>
      <c r="AB746" s="2479"/>
      <c r="AC746" s="2485"/>
      <c r="AD746" s="2486"/>
      <c r="AE746" s="2488"/>
      <c r="AF746" s="2490"/>
      <c r="AG746" s="60">
        <f>IF(N746=N745,0,IF(N746=N744,0,IF(N746=N743,0,IF(N746=N742,0,IF(N746=N741,0,1)))))</f>
        <v>0</v>
      </c>
      <c r="AH746" s="60" t="s">
        <v>232</v>
      </c>
      <c r="AI746" s="60" t="str">
        <f t="shared" si="155"/>
        <v>??</v>
      </c>
      <c r="AJ746" s="60">
        <f>IF(O746=O745,0,IF(O746=O744,0,IF(O746=O743,0,IF(O746=O742,0,IF(O746=O741,0,1)))))</f>
        <v>0</v>
      </c>
      <c r="AK746" s="518">
        <f t="shared" si="160"/>
        <v>0</v>
      </c>
    </row>
    <row r="747" spans="1:37" ht="14.1" customHeight="1" thickTop="1" thickBot="1">
      <c r="A747" s="2457"/>
      <c r="B747" s="2459"/>
      <c r="C747" s="2462"/>
      <c r="D747" s="2465"/>
      <c r="E747" s="2468"/>
      <c r="F747" s="2471"/>
      <c r="G747" s="2474"/>
      <c r="H747" s="2492"/>
      <c r="I747" s="2471"/>
      <c r="J747" s="2471"/>
      <c r="K747" s="277"/>
      <c r="L747" s="99"/>
      <c r="M747" s="1471"/>
      <c r="N747" s="1840"/>
      <c r="O747" s="90"/>
      <c r="P747" s="99"/>
      <c r="Q747" s="99"/>
      <c r="R747" s="12"/>
      <c r="S747" s="12"/>
      <c r="T747" s="12"/>
      <c r="U747" s="12"/>
      <c r="V747" s="12"/>
      <c r="W747" s="1622"/>
      <c r="X747" s="1622"/>
      <c r="Y747" s="12"/>
      <c r="Z747" s="99"/>
      <c r="AA747" s="2479"/>
      <c r="AB747" s="2479"/>
      <c r="AC747" s="2494" t="str">
        <f t="shared" ref="AC747" si="170">IF(AC741&gt;9,"błąd","")</f>
        <v/>
      </c>
      <c r="AD747" s="2486"/>
      <c r="AE747" s="2488"/>
      <c r="AF747" s="2490"/>
      <c r="AG747" s="60">
        <f>IF(N747=N746,0,IF(N747=N745,0,IF(N747=N744,0,IF(N747=N743,0,IF(N747=N742,0,IF(N747=N741,0,1))))))</f>
        <v>0</v>
      </c>
      <c r="AH747" s="60" t="s">
        <v>232</v>
      </c>
      <c r="AI747" s="60" t="str">
        <f t="shared" si="155"/>
        <v>??</v>
      </c>
      <c r="AJ747" s="60">
        <f>IF(O747=O746,0,IF(O747=O745,0,IF(O747=O744,0,IF(O747=O743,0,IF(O747=O742,0,IF(O747=O741,0,1))))))</f>
        <v>0</v>
      </c>
      <c r="AK747" s="518">
        <f t="shared" si="160"/>
        <v>0</v>
      </c>
    </row>
    <row r="748" spans="1:37" ht="14.1" customHeight="1" thickTop="1" thickBot="1">
      <c r="A748" s="2457"/>
      <c r="B748" s="2459"/>
      <c r="C748" s="2462"/>
      <c r="D748" s="2465"/>
      <c r="E748" s="2468"/>
      <c r="F748" s="2471"/>
      <c r="G748" s="2474"/>
      <c r="H748" s="2492"/>
      <c r="I748" s="2471"/>
      <c r="J748" s="2471"/>
      <c r="K748" s="277"/>
      <c r="L748" s="99"/>
      <c r="M748" s="1471"/>
      <c r="N748" s="1840"/>
      <c r="O748" s="90"/>
      <c r="P748" s="99"/>
      <c r="Q748" s="99"/>
      <c r="R748" s="12"/>
      <c r="S748" s="12"/>
      <c r="T748" s="12"/>
      <c r="U748" s="12"/>
      <c r="V748" s="12"/>
      <c r="W748" s="1622"/>
      <c r="X748" s="1622"/>
      <c r="Y748" s="12"/>
      <c r="Z748" s="99"/>
      <c r="AA748" s="2479"/>
      <c r="AB748" s="2479"/>
      <c r="AC748" s="2494"/>
      <c r="AD748" s="2486"/>
      <c r="AE748" s="2488"/>
      <c r="AF748" s="2490"/>
      <c r="AG748" s="60">
        <f>IF(N748=N747,0,IF(N748=N746,0,IF(N748=N745,0,IF(N748=N744,0,IF(N748=N743,0,IF(N748=N742,0,IF(N748=N741,0,1)))))))</f>
        <v>0</v>
      </c>
      <c r="AH748" s="60" t="s">
        <v>232</v>
      </c>
      <c r="AI748" s="60" t="str">
        <f t="shared" si="155"/>
        <v>??</v>
      </c>
      <c r="AJ748" s="60">
        <f>IF(O748=O747,0,IF(O748=O746,0,IF(O748=O745,0,IF(O748=O744,0,IF(O748=O743,0,IF(O748=O742,0,IF(O748=O741,0,1)))))))</f>
        <v>0</v>
      </c>
      <c r="AK748" s="518">
        <f t="shared" si="160"/>
        <v>0</v>
      </c>
    </row>
    <row r="749" spans="1:37" ht="14.1" customHeight="1" thickTop="1" thickBot="1">
      <c r="A749" s="2457"/>
      <c r="B749" s="2459"/>
      <c r="C749" s="2462"/>
      <c r="D749" s="2465"/>
      <c r="E749" s="2468"/>
      <c r="F749" s="2471"/>
      <c r="G749" s="2474"/>
      <c r="H749" s="2492"/>
      <c r="I749" s="2471"/>
      <c r="J749" s="2471"/>
      <c r="K749" s="277"/>
      <c r="L749" s="99"/>
      <c r="M749" s="1471"/>
      <c r="N749" s="1840"/>
      <c r="O749" s="90"/>
      <c r="P749" s="99"/>
      <c r="Q749" s="99"/>
      <c r="R749" s="12"/>
      <c r="S749" s="12"/>
      <c r="T749" s="12"/>
      <c r="U749" s="12"/>
      <c r="V749" s="12"/>
      <c r="W749" s="1622"/>
      <c r="X749" s="1622"/>
      <c r="Y749" s="12"/>
      <c r="Z749" s="99"/>
      <c r="AA749" s="2479"/>
      <c r="AB749" s="2479"/>
      <c r="AC749" s="2494"/>
      <c r="AD749" s="2486"/>
      <c r="AE749" s="2488"/>
      <c r="AF749" s="2490"/>
      <c r="AG749" s="60">
        <f>IF(N749=N748,0,IF(N749=N747,0,IF(N749=N746,0,IF(N749=N745,0,IF(N749=N744,0,IF(N749=N743,0,IF(N749=N742,0,IF(N749=N741,0,1))))))))</f>
        <v>0</v>
      </c>
      <c r="AH749" s="60" t="s">
        <v>232</v>
      </c>
      <c r="AI749" s="60" t="str">
        <f t="shared" si="155"/>
        <v>??</v>
      </c>
      <c r="AJ749" s="60">
        <f>IF(O749=O748,0,IF(O749=O747,0,IF(O749=O746,0,IF(O749=O745,0,IF(O749=O744,0,IF(O749=O743,0,IF(O749=O742,0,IF(O749=O741,0,1))))))))</f>
        <v>0</v>
      </c>
      <c r="AK749" s="518">
        <f t="shared" si="160"/>
        <v>0</v>
      </c>
    </row>
    <row r="750" spans="1:37" ht="14.1" customHeight="1" thickTop="1" thickBot="1">
      <c r="A750" s="2457"/>
      <c r="B750" s="2460"/>
      <c r="C750" s="2463"/>
      <c r="D750" s="2466"/>
      <c r="E750" s="2469"/>
      <c r="F750" s="2472"/>
      <c r="G750" s="2475"/>
      <c r="H750" s="2493"/>
      <c r="I750" s="2472"/>
      <c r="J750" s="2472"/>
      <c r="K750" s="274"/>
      <c r="L750" s="97"/>
      <c r="M750" s="97"/>
      <c r="N750" s="1840"/>
      <c r="O750" s="94"/>
      <c r="P750" s="97"/>
      <c r="Q750" s="97"/>
      <c r="R750" s="13"/>
      <c r="S750" s="13"/>
      <c r="T750" s="13"/>
      <c r="U750" s="13"/>
      <c r="V750" s="13"/>
      <c r="W750" s="13"/>
      <c r="X750" s="13"/>
      <c r="Y750" s="13"/>
      <c r="Z750" s="97"/>
      <c r="AA750" s="2480"/>
      <c r="AB750" s="2480"/>
      <c r="AC750" s="2495"/>
      <c r="AD750" s="2486"/>
      <c r="AE750" s="2489"/>
      <c r="AF750" s="2490"/>
      <c r="AG750" s="60">
        <f>IF(N750=N749,0,IF(N750=N748,0,IF(N750=N747,0,IF(N750=N746,0,IF(N750=N745,0,IF(N750=N744,0,IF(N750=N743,0,IF(N750=N742,0,IF(N750=N741,0,1)))))))))</f>
        <v>0</v>
      </c>
      <c r="AH750" s="60" t="s">
        <v>232</v>
      </c>
      <c r="AI750" s="60" t="str">
        <f t="shared" si="155"/>
        <v>??</v>
      </c>
      <c r="AJ750" s="60">
        <f>IF(O750=O749,0,IF(O750=O748,0,IF(O750=O747,0,IF(O750=O746,0,IF(O750=O745,0,IF(O750=O744,0,IF(O750=O743,0,IF(O750=O742,0,IF(O750=O741,0,1)))))))))</f>
        <v>0</v>
      </c>
      <c r="AK750" s="518">
        <f t="shared" si="160"/>
        <v>0</v>
      </c>
    </row>
    <row r="751" spans="1:37" ht="14.1" customHeight="1" thickTop="1" thickBot="1">
      <c r="A751" s="2457"/>
      <c r="B751" s="2458"/>
      <c r="C751" s="2461"/>
      <c r="D751" s="2464"/>
      <c r="E751" s="2467"/>
      <c r="F751" s="2470"/>
      <c r="G751" s="2473"/>
      <c r="H751" s="2476" t="s">
        <v>852</v>
      </c>
      <c r="I751" s="2470"/>
      <c r="J751" s="2470"/>
      <c r="K751" s="275"/>
      <c r="L751" s="98"/>
      <c r="M751" s="98"/>
      <c r="N751" s="1841"/>
      <c r="O751" s="80"/>
      <c r="P751" s="98"/>
      <c r="Q751" s="98"/>
      <c r="R751" s="14"/>
      <c r="S751" s="14"/>
      <c r="T751" s="14"/>
      <c r="U751" s="14"/>
      <c r="V751" s="14"/>
      <c r="W751" s="14"/>
      <c r="X751" s="14"/>
      <c r="Y751" s="14"/>
      <c r="Z751" s="98"/>
      <c r="AA751" s="2478">
        <f>SUM(R751:Z760)</f>
        <v>0</v>
      </c>
      <c r="AB751" s="2478">
        <f>IF(AA751&gt;0,18,0)</f>
        <v>0</v>
      </c>
      <c r="AC751" s="2484">
        <f t="shared" ref="AC751" si="171">IF((AA751-AB751)&gt;=0,AA751-AB751,0)</f>
        <v>0</v>
      </c>
      <c r="AD751" s="2486">
        <f>IF(AA751&lt;AB751,AA751,AB751)/IF(AB751=0,1,AB751)</f>
        <v>0</v>
      </c>
      <c r="AE751" s="2487" t="str">
        <f>IF(AD751=1,"pe",IF(AD751&gt;0,"ne",""))</f>
        <v/>
      </c>
      <c r="AF751" s="2490"/>
      <c r="AG751" s="60">
        <v>1</v>
      </c>
      <c r="AH751" s="60" t="s">
        <v>232</v>
      </c>
      <c r="AI751" s="60" t="str">
        <f t="shared" si="155"/>
        <v>??</v>
      </c>
      <c r="AJ751" s="60">
        <v>1</v>
      </c>
      <c r="AK751" s="518">
        <f>C751</f>
        <v>0</v>
      </c>
    </row>
    <row r="752" spans="1:37" ht="14.1" customHeight="1" thickTop="1" thickBot="1">
      <c r="A752" s="2457"/>
      <c r="B752" s="2459"/>
      <c r="C752" s="2462"/>
      <c r="D752" s="2465"/>
      <c r="E752" s="2468"/>
      <c r="F752" s="2471"/>
      <c r="G752" s="2474"/>
      <c r="H752" s="2477"/>
      <c r="I752" s="2471"/>
      <c r="J752" s="2471"/>
      <c r="K752" s="273"/>
      <c r="L752" s="99"/>
      <c r="M752" s="1471"/>
      <c r="N752" s="1840"/>
      <c r="O752" s="90"/>
      <c r="P752" s="99"/>
      <c r="Q752" s="99"/>
      <c r="R752" s="12"/>
      <c r="S752" s="12"/>
      <c r="T752" s="12"/>
      <c r="U752" s="12"/>
      <c r="V752" s="12"/>
      <c r="W752" s="1622"/>
      <c r="X752" s="1622"/>
      <c r="Y752" s="12"/>
      <c r="Z752" s="99"/>
      <c r="AA752" s="2479"/>
      <c r="AB752" s="2479"/>
      <c r="AC752" s="2485"/>
      <c r="AD752" s="2486"/>
      <c r="AE752" s="2488"/>
      <c r="AF752" s="2490"/>
      <c r="AG752" s="60">
        <f>IF(N752=N751,0,1)</f>
        <v>0</v>
      </c>
      <c r="AH752" s="60" t="s">
        <v>232</v>
      </c>
      <c r="AI752" s="60" t="str">
        <f t="shared" si="155"/>
        <v>??</v>
      </c>
      <c r="AJ752" s="60">
        <f>IF(O752=O751,0,1)</f>
        <v>0</v>
      </c>
      <c r="AK752" s="518">
        <f t="shared" ref="AK752:AK780" si="172">AK751</f>
        <v>0</v>
      </c>
    </row>
    <row r="753" spans="1:37" ht="14.1" customHeight="1" thickTop="1" thickBot="1">
      <c r="A753" s="2457"/>
      <c r="B753" s="2459"/>
      <c r="C753" s="2462"/>
      <c r="D753" s="2465"/>
      <c r="E753" s="2468"/>
      <c r="F753" s="2471"/>
      <c r="G753" s="2474"/>
      <c r="H753" s="2491"/>
      <c r="I753" s="2471"/>
      <c r="J753" s="2471"/>
      <c r="K753" s="273"/>
      <c r="L753" s="99"/>
      <c r="M753" s="1471"/>
      <c r="N753" s="1840"/>
      <c r="O753" s="90"/>
      <c r="P753" s="99"/>
      <c r="Q753" s="99"/>
      <c r="R753" s="12"/>
      <c r="S753" s="12"/>
      <c r="T753" s="12"/>
      <c r="U753" s="12"/>
      <c r="V753" s="12"/>
      <c r="W753" s="1622"/>
      <c r="X753" s="1622"/>
      <c r="Y753" s="12"/>
      <c r="Z753" s="99"/>
      <c r="AA753" s="2479"/>
      <c r="AB753" s="2479"/>
      <c r="AC753" s="2485"/>
      <c r="AD753" s="2486"/>
      <c r="AE753" s="2488"/>
      <c r="AF753" s="2490"/>
      <c r="AG753" s="60">
        <f>IF(N753=N752,0,IF(N753=N751,0,1))</f>
        <v>0</v>
      </c>
      <c r="AH753" s="60" t="s">
        <v>232</v>
      </c>
      <c r="AI753" s="60" t="str">
        <f t="shared" si="155"/>
        <v>??</v>
      </c>
      <c r="AJ753" s="60">
        <f>IF(O753=O752,0,IF(O753=O751,0,1))</f>
        <v>0</v>
      </c>
      <c r="AK753" s="518">
        <f t="shared" si="172"/>
        <v>0</v>
      </c>
    </row>
    <row r="754" spans="1:37" ht="14.1" customHeight="1" thickTop="1" thickBot="1">
      <c r="A754" s="2457"/>
      <c r="B754" s="2459"/>
      <c r="C754" s="2462"/>
      <c r="D754" s="2465"/>
      <c r="E754" s="2468"/>
      <c r="F754" s="2471"/>
      <c r="G754" s="2474"/>
      <c r="H754" s="2492"/>
      <c r="I754" s="2471"/>
      <c r="J754" s="2471"/>
      <c r="K754" s="273"/>
      <c r="L754" s="99"/>
      <c r="M754" s="1471"/>
      <c r="N754" s="1840"/>
      <c r="O754" s="90"/>
      <c r="P754" s="99"/>
      <c r="Q754" s="99"/>
      <c r="R754" s="12"/>
      <c r="S754" s="12"/>
      <c r="T754" s="12"/>
      <c r="U754" s="12"/>
      <c r="V754" s="12"/>
      <c r="W754" s="1622"/>
      <c r="X754" s="1622"/>
      <c r="Y754" s="12"/>
      <c r="Z754" s="99"/>
      <c r="AA754" s="2479"/>
      <c r="AB754" s="2479"/>
      <c r="AC754" s="2485"/>
      <c r="AD754" s="2486"/>
      <c r="AE754" s="2488"/>
      <c r="AF754" s="2490"/>
      <c r="AG754" s="60">
        <f>IF(N754=N753,0,IF(N754=N752,0,IF(N754=N751,0,1)))</f>
        <v>0</v>
      </c>
      <c r="AH754" s="60" t="s">
        <v>232</v>
      </c>
      <c r="AI754" s="60" t="str">
        <f t="shared" si="155"/>
        <v>??</v>
      </c>
      <c r="AJ754" s="60">
        <f>IF(O754=O753,0,IF(O754=O752,0,IF(O754=O751,0,1)))</f>
        <v>0</v>
      </c>
      <c r="AK754" s="518">
        <f t="shared" si="172"/>
        <v>0</v>
      </c>
    </row>
    <row r="755" spans="1:37" ht="14.1" customHeight="1" thickTop="1" thickBot="1">
      <c r="A755" s="2457"/>
      <c r="B755" s="2459"/>
      <c r="C755" s="2462"/>
      <c r="D755" s="2465"/>
      <c r="E755" s="2468"/>
      <c r="F755" s="2471"/>
      <c r="G755" s="2474"/>
      <c r="H755" s="2492"/>
      <c r="I755" s="2471"/>
      <c r="J755" s="2471"/>
      <c r="K755" s="277"/>
      <c r="L755" s="99"/>
      <c r="M755" s="1471"/>
      <c r="N755" s="1840"/>
      <c r="O755" s="90"/>
      <c r="P755" s="99"/>
      <c r="Q755" s="99"/>
      <c r="R755" s="12"/>
      <c r="S755" s="12"/>
      <c r="T755" s="12"/>
      <c r="U755" s="12"/>
      <c r="V755" s="12"/>
      <c r="W755" s="1622"/>
      <c r="X755" s="1622"/>
      <c r="Y755" s="12"/>
      <c r="Z755" s="99"/>
      <c r="AA755" s="2479"/>
      <c r="AB755" s="2479"/>
      <c r="AC755" s="2485"/>
      <c r="AD755" s="2486"/>
      <c r="AE755" s="2488"/>
      <c r="AF755" s="2490"/>
      <c r="AG755" s="60">
        <f>IF(N755=N754,0,IF(N755=N753,0,IF(N755=N752,0,IF(N755=N751,0,1))))</f>
        <v>0</v>
      </c>
      <c r="AH755" s="60" t="s">
        <v>232</v>
      </c>
      <c r="AI755" s="60" t="str">
        <f t="shared" si="155"/>
        <v>??</v>
      </c>
      <c r="AJ755" s="60">
        <f>IF(O755=O754,0,IF(O755=O753,0,IF(O755=O752,0,IF(O755=O751,0,1))))</f>
        <v>0</v>
      </c>
      <c r="AK755" s="518">
        <f t="shared" si="172"/>
        <v>0</v>
      </c>
    </row>
    <row r="756" spans="1:37" ht="14.1" customHeight="1" thickTop="1" thickBot="1">
      <c r="A756" s="2457"/>
      <c r="B756" s="2459"/>
      <c r="C756" s="2462"/>
      <c r="D756" s="2465"/>
      <c r="E756" s="2468"/>
      <c r="F756" s="2471"/>
      <c r="G756" s="2474"/>
      <c r="H756" s="2492"/>
      <c r="I756" s="2471"/>
      <c r="J756" s="2471"/>
      <c r="K756" s="277"/>
      <c r="L756" s="99"/>
      <c r="M756" s="1471"/>
      <c r="N756" s="1840"/>
      <c r="O756" s="90"/>
      <c r="P756" s="99"/>
      <c r="Q756" s="99"/>
      <c r="R756" s="12"/>
      <c r="S756" s="12"/>
      <c r="T756" s="12"/>
      <c r="U756" s="12"/>
      <c r="V756" s="12"/>
      <c r="W756" s="1622"/>
      <c r="X756" s="1622"/>
      <c r="Y756" s="12"/>
      <c r="Z756" s="99"/>
      <c r="AA756" s="2479"/>
      <c r="AB756" s="2479"/>
      <c r="AC756" s="2485"/>
      <c r="AD756" s="2486"/>
      <c r="AE756" s="2488"/>
      <c r="AF756" s="2490"/>
      <c r="AG756" s="60">
        <f>IF(N756=N755,0,IF(N756=N754,0,IF(N756=N753,0,IF(N756=N752,0,IF(N756=N751,0,1)))))</f>
        <v>0</v>
      </c>
      <c r="AH756" s="60" t="s">
        <v>232</v>
      </c>
      <c r="AI756" s="60" t="str">
        <f t="shared" si="155"/>
        <v>??</v>
      </c>
      <c r="AJ756" s="60">
        <f>IF(O756=O755,0,IF(O756=O754,0,IF(O756=O753,0,IF(O756=O752,0,IF(O756=O751,0,1)))))</f>
        <v>0</v>
      </c>
      <c r="AK756" s="518">
        <f t="shared" si="172"/>
        <v>0</v>
      </c>
    </row>
    <row r="757" spans="1:37" ht="14.1" customHeight="1" thickTop="1" thickBot="1">
      <c r="A757" s="2457"/>
      <c r="B757" s="2459"/>
      <c r="C757" s="2462"/>
      <c r="D757" s="2465"/>
      <c r="E757" s="2468"/>
      <c r="F757" s="2471"/>
      <c r="G757" s="2474"/>
      <c r="H757" s="2492"/>
      <c r="I757" s="2471"/>
      <c r="J757" s="2471"/>
      <c r="K757" s="277"/>
      <c r="L757" s="99"/>
      <c r="M757" s="1471"/>
      <c r="N757" s="1840"/>
      <c r="O757" s="90"/>
      <c r="P757" s="99"/>
      <c r="Q757" s="99"/>
      <c r="R757" s="12"/>
      <c r="S757" s="12"/>
      <c r="T757" s="12"/>
      <c r="U757" s="12"/>
      <c r="V757" s="12"/>
      <c r="W757" s="1622"/>
      <c r="X757" s="1622"/>
      <c r="Y757" s="12"/>
      <c r="Z757" s="99"/>
      <c r="AA757" s="2479"/>
      <c r="AB757" s="2479"/>
      <c r="AC757" s="2494" t="str">
        <f t="shared" ref="AC757" si="173">IF(AC751&gt;9,"błąd","")</f>
        <v/>
      </c>
      <c r="AD757" s="2486"/>
      <c r="AE757" s="2488"/>
      <c r="AF757" s="2490"/>
      <c r="AG757" s="60">
        <f>IF(N757=N756,0,IF(N757=N755,0,IF(N757=N754,0,IF(N757=N753,0,IF(N757=N752,0,IF(N757=N751,0,1))))))</f>
        <v>0</v>
      </c>
      <c r="AH757" s="60" t="s">
        <v>232</v>
      </c>
      <c r="AI757" s="60" t="str">
        <f t="shared" si="155"/>
        <v>??</v>
      </c>
      <c r="AJ757" s="60">
        <f>IF(O757=O756,0,IF(O757=O755,0,IF(O757=O754,0,IF(O757=O753,0,IF(O757=O752,0,IF(O757=O751,0,1))))))</f>
        <v>0</v>
      </c>
      <c r="AK757" s="518">
        <f t="shared" si="172"/>
        <v>0</v>
      </c>
    </row>
    <row r="758" spans="1:37" ht="14.1" customHeight="1" thickTop="1" thickBot="1">
      <c r="A758" s="2457"/>
      <c r="B758" s="2459"/>
      <c r="C758" s="2462"/>
      <c r="D758" s="2465"/>
      <c r="E758" s="2468"/>
      <c r="F758" s="2471"/>
      <c r="G758" s="2474"/>
      <c r="H758" s="2492"/>
      <c r="I758" s="2471"/>
      <c r="J758" s="2471"/>
      <c r="K758" s="277"/>
      <c r="L758" s="99"/>
      <c r="M758" s="1471"/>
      <c r="N758" s="1840"/>
      <c r="O758" s="90"/>
      <c r="P758" s="99"/>
      <c r="Q758" s="99"/>
      <c r="R758" s="12"/>
      <c r="S758" s="12"/>
      <c r="T758" s="12"/>
      <c r="U758" s="12"/>
      <c r="V758" s="12"/>
      <c r="W758" s="1622"/>
      <c r="X758" s="1622"/>
      <c r="Y758" s="12"/>
      <c r="Z758" s="99"/>
      <c r="AA758" s="2479"/>
      <c r="AB758" s="2479"/>
      <c r="AC758" s="2494"/>
      <c r="AD758" s="2486"/>
      <c r="AE758" s="2488"/>
      <c r="AF758" s="2490"/>
      <c r="AG758" s="60">
        <f>IF(N758=N757,0,IF(N758=N756,0,IF(N758=N755,0,IF(N758=N754,0,IF(N758=N753,0,IF(N758=N752,0,IF(N758=N751,0,1)))))))</f>
        <v>0</v>
      </c>
      <c r="AH758" s="60" t="s">
        <v>232</v>
      </c>
      <c r="AI758" s="60" t="str">
        <f t="shared" si="155"/>
        <v>??</v>
      </c>
      <c r="AJ758" s="60">
        <f>IF(O758=O757,0,IF(O758=O756,0,IF(O758=O755,0,IF(O758=O754,0,IF(O758=O753,0,IF(O758=O752,0,IF(O758=O751,0,1)))))))</f>
        <v>0</v>
      </c>
      <c r="AK758" s="518">
        <f t="shared" si="172"/>
        <v>0</v>
      </c>
    </row>
    <row r="759" spans="1:37" ht="14.1" customHeight="1" thickTop="1" thickBot="1">
      <c r="A759" s="2457"/>
      <c r="B759" s="2459"/>
      <c r="C759" s="2462"/>
      <c r="D759" s="2465"/>
      <c r="E759" s="2468"/>
      <c r="F759" s="2471"/>
      <c r="G759" s="2474"/>
      <c r="H759" s="2492"/>
      <c r="I759" s="2471"/>
      <c r="J759" s="2471"/>
      <c r="K759" s="277"/>
      <c r="L759" s="99"/>
      <c r="M759" s="1471"/>
      <c r="N759" s="1840"/>
      <c r="O759" s="90"/>
      <c r="P759" s="99"/>
      <c r="Q759" s="99"/>
      <c r="R759" s="12"/>
      <c r="S759" s="12"/>
      <c r="T759" s="12"/>
      <c r="U759" s="12"/>
      <c r="V759" s="12"/>
      <c r="W759" s="1622"/>
      <c r="X759" s="1622"/>
      <c r="Y759" s="12"/>
      <c r="Z759" s="99"/>
      <c r="AA759" s="2479"/>
      <c r="AB759" s="2479"/>
      <c r="AC759" s="2494"/>
      <c r="AD759" s="2486"/>
      <c r="AE759" s="2488"/>
      <c r="AF759" s="2490"/>
      <c r="AG759" s="60">
        <f>IF(N759=N758,0,IF(N759=N757,0,IF(N759=N756,0,IF(N759=N755,0,IF(N759=N754,0,IF(N759=N753,0,IF(N759=N752,0,IF(N759=N751,0,1))))))))</f>
        <v>0</v>
      </c>
      <c r="AH759" s="60" t="s">
        <v>232</v>
      </c>
      <c r="AI759" s="60" t="str">
        <f t="shared" si="155"/>
        <v>??</v>
      </c>
      <c r="AJ759" s="60">
        <f>IF(O759=O758,0,IF(O759=O757,0,IF(O759=O756,0,IF(O759=O755,0,IF(O759=O754,0,IF(O759=O753,0,IF(O759=O752,0,IF(O759=O751,0,1))))))))</f>
        <v>0</v>
      </c>
      <c r="AK759" s="518">
        <f t="shared" si="172"/>
        <v>0</v>
      </c>
    </row>
    <row r="760" spans="1:37" ht="14.1" customHeight="1" thickTop="1" thickBot="1">
      <c r="A760" s="2457"/>
      <c r="B760" s="2460"/>
      <c r="C760" s="2463"/>
      <c r="D760" s="2466"/>
      <c r="E760" s="2469"/>
      <c r="F760" s="2472"/>
      <c r="G760" s="2475"/>
      <c r="H760" s="2493"/>
      <c r="I760" s="2472"/>
      <c r="J760" s="2472"/>
      <c r="K760" s="274"/>
      <c r="L760" s="97"/>
      <c r="M760" s="97"/>
      <c r="N760" s="1840"/>
      <c r="O760" s="94"/>
      <c r="P760" s="97"/>
      <c r="Q760" s="97"/>
      <c r="R760" s="13"/>
      <c r="S760" s="13"/>
      <c r="T760" s="13"/>
      <c r="U760" s="13"/>
      <c r="V760" s="13"/>
      <c r="W760" s="13"/>
      <c r="X760" s="13"/>
      <c r="Y760" s="13"/>
      <c r="Z760" s="97"/>
      <c r="AA760" s="2480"/>
      <c r="AB760" s="2480"/>
      <c r="AC760" s="2495"/>
      <c r="AD760" s="2486"/>
      <c r="AE760" s="2489"/>
      <c r="AF760" s="2490"/>
      <c r="AG760" s="60">
        <f>IF(N760=N759,0,IF(N760=N758,0,IF(N760=N757,0,IF(N760=N756,0,IF(N760=N755,0,IF(N760=N754,0,IF(N760=N753,0,IF(N760=N752,0,IF(N760=N751,0,1)))))))))</f>
        <v>0</v>
      </c>
      <c r="AH760" s="60" t="s">
        <v>232</v>
      </c>
      <c r="AI760" s="60" t="str">
        <f t="shared" si="155"/>
        <v>??</v>
      </c>
      <c r="AJ760" s="60">
        <f>IF(O760=O759,0,IF(O760=O758,0,IF(O760=O757,0,IF(O760=O756,0,IF(O760=O755,0,IF(O760=O754,0,IF(O760=O753,0,IF(O760=O752,0,IF(O760=O751,0,1)))))))))</f>
        <v>0</v>
      </c>
      <c r="AK760" s="518">
        <f t="shared" si="172"/>
        <v>0</v>
      </c>
    </row>
    <row r="761" spans="1:37" ht="14.1" customHeight="1" thickTop="1" thickBot="1">
      <c r="A761" s="2457"/>
      <c r="B761" s="2458"/>
      <c r="C761" s="2461"/>
      <c r="D761" s="2464"/>
      <c r="E761" s="2467"/>
      <c r="F761" s="2470"/>
      <c r="G761" s="2473"/>
      <c r="H761" s="2476" t="s">
        <v>852</v>
      </c>
      <c r="I761" s="2470"/>
      <c r="J761" s="2470"/>
      <c r="K761" s="275"/>
      <c r="L761" s="98"/>
      <c r="M761" s="98"/>
      <c r="N761" s="1841"/>
      <c r="O761" s="80"/>
      <c r="P761" s="98"/>
      <c r="Q761" s="98"/>
      <c r="R761" s="14"/>
      <c r="S761" s="14"/>
      <c r="T761" s="14"/>
      <c r="U761" s="14"/>
      <c r="V761" s="14"/>
      <c r="W761" s="14"/>
      <c r="X761" s="14"/>
      <c r="Y761" s="14"/>
      <c r="Z761" s="98"/>
      <c r="AA761" s="2478">
        <f>SUM(R761:Z770)</f>
        <v>0</v>
      </c>
      <c r="AB761" s="2478">
        <f>IF(AA761&gt;0,18,0)</f>
        <v>0</v>
      </c>
      <c r="AC761" s="2484">
        <f t="shared" ref="AC761" si="174">IF((AA761-AB761)&gt;=0,AA761-AB761,0)</f>
        <v>0</v>
      </c>
      <c r="AD761" s="2486">
        <f>IF(AA761&lt;AB761,AA761,AB761)/IF(AB761=0,1,AB761)</f>
        <v>0</v>
      </c>
      <c r="AE761" s="2487" t="str">
        <f>IF(AD761=1,"pe",IF(AD761&gt;0,"ne",""))</f>
        <v/>
      </c>
      <c r="AF761" s="2490"/>
      <c r="AG761" s="60">
        <v>1</v>
      </c>
      <c r="AH761" s="60" t="s">
        <v>232</v>
      </c>
      <c r="AI761" s="60" t="str">
        <f t="shared" si="155"/>
        <v>??</v>
      </c>
      <c r="AJ761" s="60">
        <v>1</v>
      </c>
      <c r="AK761" s="518">
        <f>C761</f>
        <v>0</v>
      </c>
    </row>
    <row r="762" spans="1:37" ht="14.1" customHeight="1" thickTop="1" thickBot="1">
      <c r="A762" s="2457"/>
      <c r="B762" s="2459"/>
      <c r="C762" s="2462"/>
      <c r="D762" s="2465"/>
      <c r="E762" s="2468"/>
      <c r="F762" s="2471"/>
      <c r="G762" s="2474"/>
      <c r="H762" s="2477"/>
      <c r="I762" s="2471"/>
      <c r="J762" s="2471"/>
      <c r="K762" s="273"/>
      <c r="L762" s="99"/>
      <c r="M762" s="1471"/>
      <c r="N762" s="1840"/>
      <c r="O762" s="90"/>
      <c r="P762" s="99"/>
      <c r="Q762" s="99"/>
      <c r="R762" s="12"/>
      <c r="S762" s="12"/>
      <c r="T762" s="12"/>
      <c r="U762" s="12"/>
      <c r="V762" s="12"/>
      <c r="W762" s="1622"/>
      <c r="X762" s="1622"/>
      <c r="Y762" s="12"/>
      <c r="Z762" s="99"/>
      <c r="AA762" s="2479"/>
      <c r="AB762" s="2479"/>
      <c r="AC762" s="2485"/>
      <c r="AD762" s="2486"/>
      <c r="AE762" s="2488"/>
      <c r="AF762" s="2490"/>
      <c r="AG762" s="60">
        <f>IF(N762=N761,0,1)</f>
        <v>0</v>
      </c>
      <c r="AH762" s="60" t="s">
        <v>232</v>
      </c>
      <c r="AI762" s="60" t="str">
        <f t="shared" si="155"/>
        <v>??</v>
      </c>
      <c r="AJ762" s="60">
        <f>IF(O762=O761,0,1)</f>
        <v>0</v>
      </c>
      <c r="AK762" s="518">
        <f t="shared" si="172"/>
        <v>0</v>
      </c>
    </row>
    <row r="763" spans="1:37" ht="14.1" customHeight="1" thickTop="1" thickBot="1">
      <c r="A763" s="2457"/>
      <c r="B763" s="2459"/>
      <c r="C763" s="2462"/>
      <c r="D763" s="2465"/>
      <c r="E763" s="2468"/>
      <c r="F763" s="2471"/>
      <c r="G763" s="2474"/>
      <c r="H763" s="2491"/>
      <c r="I763" s="2471"/>
      <c r="J763" s="2471"/>
      <c r="K763" s="273"/>
      <c r="L763" s="99"/>
      <c r="M763" s="1471"/>
      <c r="N763" s="1840"/>
      <c r="O763" s="90"/>
      <c r="P763" s="99"/>
      <c r="Q763" s="99"/>
      <c r="R763" s="12"/>
      <c r="S763" s="12"/>
      <c r="T763" s="12"/>
      <c r="U763" s="12"/>
      <c r="V763" s="12"/>
      <c r="W763" s="1622"/>
      <c r="X763" s="1622"/>
      <c r="Y763" s="12"/>
      <c r="Z763" s="99"/>
      <c r="AA763" s="2479"/>
      <c r="AB763" s="2479"/>
      <c r="AC763" s="2485"/>
      <c r="AD763" s="2486"/>
      <c r="AE763" s="2488"/>
      <c r="AF763" s="2490"/>
      <c r="AG763" s="60">
        <f>IF(N763=N762,0,IF(N763=N761,0,1))</f>
        <v>0</v>
      </c>
      <c r="AH763" s="60" t="s">
        <v>232</v>
      </c>
      <c r="AI763" s="60" t="str">
        <f t="shared" si="155"/>
        <v>??</v>
      </c>
      <c r="AJ763" s="60">
        <f>IF(O763=O762,0,IF(O763=O761,0,1))</f>
        <v>0</v>
      </c>
      <c r="AK763" s="518">
        <f t="shared" si="172"/>
        <v>0</v>
      </c>
    </row>
    <row r="764" spans="1:37" ht="14.1" customHeight="1" thickTop="1" thickBot="1">
      <c r="A764" s="2457"/>
      <c r="B764" s="2459"/>
      <c r="C764" s="2462"/>
      <c r="D764" s="2465"/>
      <c r="E764" s="2468"/>
      <c r="F764" s="2471"/>
      <c r="G764" s="2474"/>
      <c r="H764" s="2492"/>
      <c r="I764" s="2471"/>
      <c r="J764" s="2471"/>
      <c r="K764" s="273"/>
      <c r="L764" s="99"/>
      <c r="M764" s="1471"/>
      <c r="N764" s="1840"/>
      <c r="O764" s="90"/>
      <c r="P764" s="99"/>
      <c r="Q764" s="99"/>
      <c r="R764" s="12"/>
      <c r="S764" s="12"/>
      <c r="T764" s="12"/>
      <c r="U764" s="12"/>
      <c r="V764" s="12"/>
      <c r="W764" s="1622"/>
      <c r="X764" s="1622"/>
      <c r="Y764" s="12"/>
      <c r="Z764" s="99"/>
      <c r="AA764" s="2479"/>
      <c r="AB764" s="2479"/>
      <c r="AC764" s="2485"/>
      <c r="AD764" s="2486"/>
      <c r="AE764" s="2488"/>
      <c r="AF764" s="2490"/>
      <c r="AG764" s="60">
        <f>IF(N764=N763,0,IF(N764=N762,0,IF(N764=N761,0,1)))</f>
        <v>0</v>
      </c>
      <c r="AH764" s="60" t="s">
        <v>232</v>
      </c>
      <c r="AI764" s="60" t="str">
        <f t="shared" si="155"/>
        <v>??</v>
      </c>
      <c r="AJ764" s="60">
        <f>IF(O764=O763,0,IF(O764=O762,0,IF(O764=O761,0,1)))</f>
        <v>0</v>
      </c>
      <c r="AK764" s="518">
        <f t="shared" si="172"/>
        <v>0</v>
      </c>
    </row>
    <row r="765" spans="1:37" ht="14.1" customHeight="1" thickTop="1" thickBot="1">
      <c r="A765" s="2457"/>
      <c r="B765" s="2459"/>
      <c r="C765" s="2462"/>
      <c r="D765" s="2465"/>
      <c r="E765" s="2468"/>
      <c r="F765" s="2471"/>
      <c r="G765" s="2474"/>
      <c r="H765" s="2492"/>
      <c r="I765" s="2471"/>
      <c r="J765" s="2471"/>
      <c r="K765" s="277"/>
      <c r="L765" s="99"/>
      <c r="M765" s="1471"/>
      <c r="N765" s="1840"/>
      <c r="O765" s="90"/>
      <c r="P765" s="99"/>
      <c r="Q765" s="99"/>
      <c r="R765" s="12"/>
      <c r="S765" s="12"/>
      <c r="T765" s="12"/>
      <c r="U765" s="12"/>
      <c r="V765" s="12"/>
      <c r="W765" s="1622"/>
      <c r="X765" s="1622"/>
      <c r="Y765" s="12"/>
      <c r="Z765" s="99"/>
      <c r="AA765" s="2479"/>
      <c r="AB765" s="2479"/>
      <c r="AC765" s="2485"/>
      <c r="AD765" s="2486"/>
      <c r="AE765" s="2488"/>
      <c r="AF765" s="2490"/>
      <c r="AG765" s="60">
        <f>IF(N765=N764,0,IF(N765=N763,0,IF(N765=N762,0,IF(N765=N761,0,1))))</f>
        <v>0</v>
      </c>
      <c r="AH765" s="60" t="s">
        <v>232</v>
      </c>
      <c r="AI765" s="60" t="str">
        <f t="shared" si="155"/>
        <v>??</v>
      </c>
      <c r="AJ765" s="60">
        <f>IF(O765=O764,0,IF(O765=O763,0,IF(O765=O762,0,IF(O765=O761,0,1))))</f>
        <v>0</v>
      </c>
      <c r="AK765" s="518">
        <f t="shared" si="172"/>
        <v>0</v>
      </c>
    </row>
    <row r="766" spans="1:37" ht="14.1" customHeight="1" thickTop="1" thickBot="1">
      <c r="A766" s="2457"/>
      <c r="B766" s="2459"/>
      <c r="C766" s="2462"/>
      <c r="D766" s="2465"/>
      <c r="E766" s="2468"/>
      <c r="F766" s="2471"/>
      <c r="G766" s="2474"/>
      <c r="H766" s="2492"/>
      <c r="I766" s="2471"/>
      <c r="J766" s="2471"/>
      <c r="K766" s="277"/>
      <c r="L766" s="99"/>
      <c r="M766" s="1471"/>
      <c r="N766" s="1840"/>
      <c r="O766" s="90"/>
      <c r="P766" s="99"/>
      <c r="Q766" s="99"/>
      <c r="R766" s="12"/>
      <c r="S766" s="12"/>
      <c r="T766" s="12"/>
      <c r="U766" s="12"/>
      <c r="V766" s="12"/>
      <c r="W766" s="1622"/>
      <c r="X766" s="1622"/>
      <c r="Y766" s="12"/>
      <c r="Z766" s="99"/>
      <c r="AA766" s="2479"/>
      <c r="AB766" s="2479"/>
      <c r="AC766" s="2485"/>
      <c r="AD766" s="2486"/>
      <c r="AE766" s="2488"/>
      <c r="AF766" s="2490"/>
      <c r="AG766" s="60">
        <f>IF(N766=N765,0,IF(N766=N764,0,IF(N766=N763,0,IF(N766=N762,0,IF(N766=N761,0,1)))))</f>
        <v>0</v>
      </c>
      <c r="AH766" s="60" t="s">
        <v>232</v>
      </c>
      <c r="AI766" s="60" t="str">
        <f t="shared" si="155"/>
        <v>??</v>
      </c>
      <c r="AJ766" s="60">
        <f>IF(O766=O765,0,IF(O766=O764,0,IF(O766=O763,0,IF(O766=O762,0,IF(O766=O761,0,1)))))</f>
        <v>0</v>
      </c>
      <c r="AK766" s="518">
        <f t="shared" si="172"/>
        <v>0</v>
      </c>
    </row>
    <row r="767" spans="1:37" ht="14.1" customHeight="1" thickTop="1" thickBot="1">
      <c r="A767" s="2457"/>
      <c r="B767" s="2459"/>
      <c r="C767" s="2462"/>
      <c r="D767" s="2465"/>
      <c r="E767" s="2468"/>
      <c r="F767" s="2471"/>
      <c r="G767" s="2474"/>
      <c r="H767" s="2492"/>
      <c r="I767" s="2471"/>
      <c r="J767" s="2471"/>
      <c r="K767" s="277"/>
      <c r="L767" s="99"/>
      <c r="M767" s="1471"/>
      <c r="N767" s="1840"/>
      <c r="O767" s="90"/>
      <c r="P767" s="99"/>
      <c r="Q767" s="99"/>
      <c r="R767" s="12"/>
      <c r="S767" s="12"/>
      <c r="T767" s="12"/>
      <c r="U767" s="12"/>
      <c r="V767" s="12"/>
      <c r="W767" s="1622"/>
      <c r="X767" s="1622"/>
      <c r="Y767" s="12"/>
      <c r="Z767" s="99"/>
      <c r="AA767" s="2479"/>
      <c r="AB767" s="2479"/>
      <c r="AC767" s="2494" t="str">
        <f t="shared" ref="AC767" si="175">IF(AC761&gt;9,"błąd","")</f>
        <v/>
      </c>
      <c r="AD767" s="2486"/>
      <c r="AE767" s="2488"/>
      <c r="AF767" s="2490"/>
      <c r="AG767" s="60">
        <f>IF(N767=N766,0,IF(N767=N765,0,IF(N767=N764,0,IF(N767=N763,0,IF(N767=N762,0,IF(N767=N761,0,1))))))</f>
        <v>0</v>
      </c>
      <c r="AH767" s="60" t="s">
        <v>232</v>
      </c>
      <c r="AI767" s="60" t="str">
        <f t="shared" si="155"/>
        <v>??</v>
      </c>
      <c r="AJ767" s="60">
        <f>IF(O767=O766,0,IF(O767=O765,0,IF(O767=O764,0,IF(O767=O763,0,IF(O767=O762,0,IF(O767=O761,0,1))))))</f>
        <v>0</v>
      </c>
      <c r="AK767" s="518">
        <f t="shared" si="172"/>
        <v>0</v>
      </c>
    </row>
    <row r="768" spans="1:37" ht="14.1" customHeight="1" thickTop="1" thickBot="1">
      <c r="A768" s="2457"/>
      <c r="B768" s="2459"/>
      <c r="C768" s="2462"/>
      <c r="D768" s="2465"/>
      <c r="E768" s="2468"/>
      <c r="F768" s="2471"/>
      <c r="G768" s="2474"/>
      <c r="H768" s="2492"/>
      <c r="I768" s="2471"/>
      <c r="J768" s="2471"/>
      <c r="K768" s="277"/>
      <c r="L768" s="99"/>
      <c r="M768" s="1471"/>
      <c r="N768" s="1840"/>
      <c r="O768" s="90"/>
      <c r="P768" s="99"/>
      <c r="Q768" s="99"/>
      <c r="R768" s="12"/>
      <c r="S768" s="12"/>
      <c r="T768" s="12"/>
      <c r="U768" s="12"/>
      <c r="V768" s="12"/>
      <c r="W768" s="1622"/>
      <c r="X768" s="1622"/>
      <c r="Y768" s="12"/>
      <c r="Z768" s="99"/>
      <c r="AA768" s="2479"/>
      <c r="AB768" s="2479"/>
      <c r="AC768" s="2494"/>
      <c r="AD768" s="2486"/>
      <c r="AE768" s="2488"/>
      <c r="AF768" s="2490"/>
      <c r="AG768" s="60">
        <f>IF(N768=N767,0,IF(N768=N766,0,IF(N768=N765,0,IF(N768=N764,0,IF(N768=N763,0,IF(N768=N762,0,IF(N768=N761,0,1)))))))</f>
        <v>0</v>
      </c>
      <c r="AH768" s="60" t="s">
        <v>232</v>
      </c>
      <c r="AI768" s="60" t="str">
        <f t="shared" si="155"/>
        <v>??</v>
      </c>
      <c r="AJ768" s="60">
        <f>IF(O768=O767,0,IF(O768=O766,0,IF(O768=O765,0,IF(O768=O764,0,IF(O768=O763,0,IF(O768=O762,0,IF(O768=O761,0,1)))))))</f>
        <v>0</v>
      </c>
      <c r="AK768" s="518">
        <f t="shared" si="172"/>
        <v>0</v>
      </c>
    </row>
    <row r="769" spans="1:37" ht="14.1" customHeight="1" thickTop="1" thickBot="1">
      <c r="A769" s="2457"/>
      <c r="B769" s="2459"/>
      <c r="C769" s="2462"/>
      <c r="D769" s="2465"/>
      <c r="E769" s="2468"/>
      <c r="F769" s="2471"/>
      <c r="G769" s="2474"/>
      <c r="H769" s="2492"/>
      <c r="I769" s="2471"/>
      <c r="J769" s="2471"/>
      <c r="K769" s="277"/>
      <c r="L769" s="99"/>
      <c r="M769" s="1471"/>
      <c r="N769" s="1840"/>
      <c r="O769" s="90"/>
      <c r="P769" s="99"/>
      <c r="Q769" s="99"/>
      <c r="R769" s="12"/>
      <c r="S769" s="12"/>
      <c r="T769" s="12"/>
      <c r="U769" s="12"/>
      <c r="V769" s="12"/>
      <c r="W769" s="1622"/>
      <c r="X769" s="1622"/>
      <c r="Y769" s="12"/>
      <c r="Z769" s="99"/>
      <c r="AA769" s="2479"/>
      <c r="AB769" s="2479"/>
      <c r="AC769" s="2494"/>
      <c r="AD769" s="2486"/>
      <c r="AE769" s="2488"/>
      <c r="AF769" s="2490"/>
      <c r="AG769" s="60">
        <f>IF(N769=N768,0,IF(N769=N767,0,IF(N769=N766,0,IF(N769=N765,0,IF(N769=N764,0,IF(N769=N763,0,IF(N769=N762,0,IF(N769=N761,0,1))))))))</f>
        <v>0</v>
      </c>
      <c r="AH769" s="60" t="s">
        <v>232</v>
      </c>
      <c r="AI769" s="60" t="str">
        <f t="shared" si="155"/>
        <v>??</v>
      </c>
      <c r="AJ769" s="60">
        <f>IF(O769=O768,0,IF(O769=O767,0,IF(O769=O766,0,IF(O769=O765,0,IF(O769=O764,0,IF(O769=O763,0,IF(O769=O762,0,IF(O769=O761,0,1))))))))</f>
        <v>0</v>
      </c>
      <c r="AK769" s="518">
        <f t="shared" si="172"/>
        <v>0</v>
      </c>
    </row>
    <row r="770" spans="1:37" ht="14.1" customHeight="1" thickTop="1" thickBot="1">
      <c r="A770" s="2457"/>
      <c r="B770" s="2460"/>
      <c r="C770" s="2463"/>
      <c r="D770" s="2466"/>
      <c r="E770" s="2469"/>
      <c r="F770" s="2472"/>
      <c r="G770" s="2475"/>
      <c r="H770" s="2493"/>
      <c r="I770" s="2472"/>
      <c r="J770" s="2472"/>
      <c r="K770" s="274"/>
      <c r="L770" s="97"/>
      <c r="M770" s="97"/>
      <c r="N770" s="1840"/>
      <c r="O770" s="94"/>
      <c r="P770" s="97"/>
      <c r="Q770" s="97"/>
      <c r="R770" s="13"/>
      <c r="S770" s="13"/>
      <c r="T770" s="13"/>
      <c r="U770" s="13"/>
      <c r="V770" s="13"/>
      <c r="W770" s="13"/>
      <c r="X770" s="13"/>
      <c r="Y770" s="13"/>
      <c r="Z770" s="97"/>
      <c r="AA770" s="2480"/>
      <c r="AB770" s="2480"/>
      <c r="AC770" s="2495"/>
      <c r="AD770" s="2486"/>
      <c r="AE770" s="2489"/>
      <c r="AF770" s="2490"/>
      <c r="AG770" s="60">
        <f>IF(N770=N769,0,IF(N770=N768,0,IF(N770=N767,0,IF(N770=N766,0,IF(N770=N765,0,IF(N770=N764,0,IF(N770=N763,0,IF(N770=N762,0,IF(N770=N761,0,1)))))))))</f>
        <v>0</v>
      </c>
      <c r="AH770" s="60" t="s">
        <v>232</v>
      </c>
      <c r="AI770" s="60" t="str">
        <f t="shared" si="155"/>
        <v>??</v>
      </c>
      <c r="AJ770" s="60">
        <f>IF(O770=O769,0,IF(O770=O768,0,IF(O770=O767,0,IF(O770=O766,0,IF(O770=O765,0,IF(O770=O764,0,IF(O770=O763,0,IF(O770=O762,0,IF(O770=O761,0,1)))))))))</f>
        <v>0</v>
      </c>
      <c r="AK770" s="518">
        <f t="shared" si="172"/>
        <v>0</v>
      </c>
    </row>
    <row r="771" spans="1:37" ht="14.1" customHeight="1" thickTop="1" thickBot="1">
      <c r="A771" s="2457"/>
      <c r="B771" s="2458"/>
      <c r="C771" s="2461"/>
      <c r="D771" s="2464"/>
      <c r="E771" s="2467"/>
      <c r="F771" s="2470"/>
      <c r="G771" s="2473"/>
      <c r="H771" s="2476" t="s">
        <v>852</v>
      </c>
      <c r="I771" s="2470"/>
      <c r="J771" s="2470"/>
      <c r="K771" s="275"/>
      <c r="L771" s="98"/>
      <c r="M771" s="98"/>
      <c r="N771" s="1841"/>
      <c r="O771" s="80"/>
      <c r="P771" s="98"/>
      <c r="Q771" s="98"/>
      <c r="R771" s="14"/>
      <c r="S771" s="14"/>
      <c r="T771" s="14"/>
      <c r="U771" s="14"/>
      <c r="V771" s="14"/>
      <c r="W771" s="14"/>
      <c r="X771" s="14"/>
      <c r="Y771" s="14"/>
      <c r="Z771" s="98"/>
      <c r="AA771" s="2478">
        <f>SUM(R771:Z780)</f>
        <v>0</v>
      </c>
      <c r="AB771" s="2478">
        <f>IF(AA771&gt;0,18,0)</f>
        <v>0</v>
      </c>
      <c r="AC771" s="2484">
        <f t="shared" ref="AC771" si="176">IF((AA771-AB771)&gt;=0,AA771-AB771,0)</f>
        <v>0</v>
      </c>
      <c r="AD771" s="2486">
        <f>IF(AA771&lt;AB771,AA771,AB771)/IF(AB771=0,1,AB771)</f>
        <v>0</v>
      </c>
      <c r="AE771" s="2487" t="str">
        <f>IF(AD771=1,"pe",IF(AD771&gt;0,"ne",""))</f>
        <v/>
      </c>
      <c r="AF771" s="2490"/>
      <c r="AG771" s="60">
        <v>1</v>
      </c>
      <c r="AH771" s="60" t="s">
        <v>232</v>
      </c>
      <c r="AI771" s="60" t="str">
        <f t="shared" si="155"/>
        <v>??</v>
      </c>
      <c r="AJ771" s="60">
        <v>1</v>
      </c>
      <c r="AK771" s="518">
        <f>C771</f>
        <v>0</v>
      </c>
    </row>
    <row r="772" spans="1:37" ht="14.1" customHeight="1" thickTop="1" thickBot="1">
      <c r="A772" s="2457"/>
      <c r="B772" s="2459"/>
      <c r="C772" s="2462"/>
      <c r="D772" s="2465"/>
      <c r="E772" s="2468"/>
      <c r="F772" s="2471"/>
      <c r="G772" s="2474"/>
      <c r="H772" s="2477"/>
      <c r="I772" s="2471"/>
      <c r="J772" s="2471"/>
      <c r="K772" s="273"/>
      <c r="L772" s="99"/>
      <c r="M772" s="1471"/>
      <c r="N772" s="1840"/>
      <c r="O772" s="90"/>
      <c r="P772" s="99"/>
      <c r="Q772" s="99"/>
      <c r="R772" s="12"/>
      <c r="S772" s="12"/>
      <c r="T772" s="12"/>
      <c r="U772" s="12"/>
      <c r="V772" s="12"/>
      <c r="W772" s="1622"/>
      <c r="X772" s="1622"/>
      <c r="Y772" s="12"/>
      <c r="Z772" s="99"/>
      <c r="AA772" s="2479"/>
      <c r="AB772" s="2479"/>
      <c r="AC772" s="2485"/>
      <c r="AD772" s="2486"/>
      <c r="AE772" s="2488"/>
      <c r="AF772" s="2490"/>
      <c r="AG772" s="60">
        <f>IF(N772=N771,0,1)</f>
        <v>0</v>
      </c>
      <c r="AH772" s="60" t="s">
        <v>232</v>
      </c>
      <c r="AI772" s="60" t="str">
        <f t="shared" si="155"/>
        <v>??</v>
      </c>
      <c r="AJ772" s="60">
        <f>IF(O772=O771,0,1)</f>
        <v>0</v>
      </c>
      <c r="AK772" s="518">
        <f t="shared" si="172"/>
        <v>0</v>
      </c>
    </row>
    <row r="773" spans="1:37" ht="14.1" customHeight="1" thickTop="1" thickBot="1">
      <c r="A773" s="2457"/>
      <c r="B773" s="2459"/>
      <c r="C773" s="2462"/>
      <c r="D773" s="2465"/>
      <c r="E773" s="2468"/>
      <c r="F773" s="2471"/>
      <c r="G773" s="2474"/>
      <c r="H773" s="2491"/>
      <c r="I773" s="2471"/>
      <c r="J773" s="2471"/>
      <c r="K773" s="273"/>
      <c r="L773" s="99"/>
      <c r="M773" s="1471"/>
      <c r="N773" s="1840"/>
      <c r="O773" s="90"/>
      <c r="P773" s="99"/>
      <c r="Q773" s="99"/>
      <c r="R773" s="12"/>
      <c r="S773" s="12"/>
      <c r="T773" s="12"/>
      <c r="U773" s="12"/>
      <c r="V773" s="12"/>
      <c r="W773" s="1622"/>
      <c r="X773" s="1622"/>
      <c r="Y773" s="12"/>
      <c r="Z773" s="99"/>
      <c r="AA773" s="2479"/>
      <c r="AB773" s="2479"/>
      <c r="AC773" s="2485"/>
      <c r="AD773" s="2486"/>
      <c r="AE773" s="2488"/>
      <c r="AF773" s="2490"/>
      <c r="AG773" s="60">
        <f>IF(N773=N772,0,IF(N773=N771,0,1))</f>
        <v>0</v>
      </c>
      <c r="AH773" s="60" t="s">
        <v>232</v>
      </c>
      <c r="AI773" s="60" t="str">
        <f t="shared" si="155"/>
        <v>??</v>
      </c>
      <c r="AJ773" s="60">
        <f>IF(O773=O772,0,IF(O773=O771,0,1))</f>
        <v>0</v>
      </c>
      <c r="AK773" s="518">
        <f t="shared" si="172"/>
        <v>0</v>
      </c>
    </row>
    <row r="774" spans="1:37" ht="14.1" customHeight="1" thickTop="1" thickBot="1">
      <c r="A774" s="2457"/>
      <c r="B774" s="2459"/>
      <c r="C774" s="2462"/>
      <c r="D774" s="2465"/>
      <c r="E774" s="2468"/>
      <c r="F774" s="2471"/>
      <c r="G774" s="2474"/>
      <c r="H774" s="2492"/>
      <c r="I774" s="2471"/>
      <c r="J774" s="2471"/>
      <c r="K774" s="273"/>
      <c r="L774" s="99"/>
      <c r="M774" s="1471"/>
      <c r="N774" s="1840"/>
      <c r="O774" s="90"/>
      <c r="P774" s="99"/>
      <c r="Q774" s="99"/>
      <c r="R774" s="12"/>
      <c r="S774" s="12"/>
      <c r="T774" s="12"/>
      <c r="U774" s="12"/>
      <c r="V774" s="12"/>
      <c r="W774" s="1622"/>
      <c r="X774" s="1622"/>
      <c r="Y774" s="12"/>
      <c r="Z774" s="99"/>
      <c r="AA774" s="2479"/>
      <c r="AB774" s="2479"/>
      <c r="AC774" s="2485"/>
      <c r="AD774" s="2486"/>
      <c r="AE774" s="2488"/>
      <c r="AF774" s="2490"/>
      <c r="AG774" s="60">
        <f>IF(N774=N773,0,IF(N774=N772,0,IF(N774=N771,0,1)))</f>
        <v>0</v>
      </c>
      <c r="AH774" s="60" t="s">
        <v>232</v>
      </c>
      <c r="AI774" s="60" t="str">
        <f t="shared" si="155"/>
        <v>??</v>
      </c>
      <c r="AJ774" s="60">
        <f>IF(O774=O773,0,IF(O774=O772,0,IF(O774=O771,0,1)))</f>
        <v>0</v>
      </c>
      <c r="AK774" s="518">
        <f t="shared" si="172"/>
        <v>0</v>
      </c>
    </row>
    <row r="775" spans="1:37" ht="14.1" customHeight="1" thickTop="1" thickBot="1">
      <c r="A775" s="2457"/>
      <c r="B775" s="2459"/>
      <c r="C775" s="2462"/>
      <c r="D775" s="2465"/>
      <c r="E775" s="2468"/>
      <c r="F775" s="2471"/>
      <c r="G775" s="2474"/>
      <c r="H775" s="2492"/>
      <c r="I775" s="2471"/>
      <c r="J775" s="2471"/>
      <c r="K775" s="277"/>
      <c r="L775" s="99"/>
      <c r="M775" s="1471"/>
      <c r="N775" s="1840"/>
      <c r="O775" s="90"/>
      <c r="P775" s="99"/>
      <c r="Q775" s="99"/>
      <c r="R775" s="12"/>
      <c r="S775" s="12"/>
      <c r="T775" s="12"/>
      <c r="U775" s="12"/>
      <c r="V775" s="12"/>
      <c r="W775" s="1622"/>
      <c r="X775" s="1622"/>
      <c r="Y775" s="12"/>
      <c r="Z775" s="99"/>
      <c r="AA775" s="2479"/>
      <c r="AB775" s="2479"/>
      <c r="AC775" s="2485"/>
      <c r="AD775" s="2486"/>
      <c r="AE775" s="2488"/>
      <c r="AF775" s="2490"/>
      <c r="AG775" s="60">
        <f>IF(N775=N774,0,IF(N775=N773,0,IF(N775=N772,0,IF(N775=N771,0,1))))</f>
        <v>0</v>
      </c>
      <c r="AH775" s="60" t="s">
        <v>232</v>
      </c>
      <c r="AI775" s="60" t="str">
        <f t="shared" ref="AI775:AI864" si="177">$C$2</f>
        <v>??</v>
      </c>
      <c r="AJ775" s="60">
        <f>IF(O775=O774,0,IF(O775=O773,0,IF(O775=O772,0,IF(O775=O771,0,1))))</f>
        <v>0</v>
      </c>
      <c r="AK775" s="518">
        <f t="shared" si="172"/>
        <v>0</v>
      </c>
    </row>
    <row r="776" spans="1:37" ht="14.1" customHeight="1" thickTop="1" thickBot="1">
      <c r="A776" s="2457"/>
      <c r="B776" s="2459"/>
      <c r="C776" s="2462"/>
      <c r="D776" s="2465"/>
      <c r="E776" s="2468"/>
      <c r="F776" s="2471"/>
      <c r="G776" s="2474"/>
      <c r="H776" s="2492"/>
      <c r="I776" s="2471"/>
      <c r="J776" s="2471"/>
      <c r="K776" s="277"/>
      <c r="L776" s="99"/>
      <c r="M776" s="1471"/>
      <c r="N776" s="1840"/>
      <c r="O776" s="90"/>
      <c r="P776" s="99"/>
      <c r="Q776" s="99"/>
      <c r="R776" s="12"/>
      <c r="S776" s="12"/>
      <c r="T776" s="12"/>
      <c r="U776" s="12"/>
      <c r="V776" s="12"/>
      <c r="W776" s="1622"/>
      <c r="X776" s="1622"/>
      <c r="Y776" s="12"/>
      <c r="Z776" s="99"/>
      <c r="AA776" s="2479"/>
      <c r="AB776" s="2479"/>
      <c r="AC776" s="2485"/>
      <c r="AD776" s="2486"/>
      <c r="AE776" s="2488"/>
      <c r="AF776" s="2490"/>
      <c r="AG776" s="60">
        <f>IF(N776=N775,0,IF(N776=N774,0,IF(N776=N773,0,IF(N776=N772,0,IF(N776=N771,0,1)))))</f>
        <v>0</v>
      </c>
      <c r="AH776" s="60" t="s">
        <v>232</v>
      </c>
      <c r="AI776" s="60" t="str">
        <f t="shared" si="177"/>
        <v>??</v>
      </c>
      <c r="AJ776" s="60">
        <f>IF(O776=O775,0,IF(O776=O774,0,IF(O776=O773,0,IF(O776=O772,0,IF(O776=O771,0,1)))))</f>
        <v>0</v>
      </c>
      <c r="AK776" s="518">
        <f t="shared" si="172"/>
        <v>0</v>
      </c>
    </row>
    <row r="777" spans="1:37" ht="14.1" customHeight="1" thickTop="1" thickBot="1">
      <c r="A777" s="2457"/>
      <c r="B777" s="2459"/>
      <c r="C777" s="2462"/>
      <c r="D777" s="2465"/>
      <c r="E777" s="2468"/>
      <c r="F777" s="2471"/>
      <c r="G777" s="2474"/>
      <c r="H777" s="2492"/>
      <c r="I777" s="2471"/>
      <c r="J777" s="2471"/>
      <c r="K777" s="277"/>
      <c r="L777" s="99"/>
      <c r="M777" s="1471"/>
      <c r="N777" s="1840"/>
      <c r="O777" s="90"/>
      <c r="P777" s="99"/>
      <c r="Q777" s="99"/>
      <c r="R777" s="12"/>
      <c r="S777" s="12"/>
      <c r="T777" s="12"/>
      <c r="U777" s="12"/>
      <c r="V777" s="12"/>
      <c r="W777" s="1622"/>
      <c r="X777" s="1622"/>
      <c r="Y777" s="12"/>
      <c r="Z777" s="99"/>
      <c r="AA777" s="2479"/>
      <c r="AB777" s="2479"/>
      <c r="AC777" s="2494" t="str">
        <f t="shared" ref="AC777" si="178">IF(AC771&gt;9,"błąd","")</f>
        <v/>
      </c>
      <c r="AD777" s="2486"/>
      <c r="AE777" s="2488"/>
      <c r="AF777" s="2490"/>
      <c r="AG777" s="60">
        <f>IF(N777=N776,0,IF(N777=N775,0,IF(N777=N774,0,IF(N777=N773,0,IF(N777=N772,0,IF(N777=N771,0,1))))))</f>
        <v>0</v>
      </c>
      <c r="AH777" s="60" t="s">
        <v>232</v>
      </c>
      <c r="AI777" s="60" t="str">
        <f t="shared" si="177"/>
        <v>??</v>
      </c>
      <c r="AJ777" s="60">
        <f>IF(O777=O776,0,IF(O777=O775,0,IF(O777=O774,0,IF(O777=O773,0,IF(O777=O772,0,IF(O777=O771,0,1))))))</f>
        <v>0</v>
      </c>
      <c r="AK777" s="518">
        <f t="shared" si="172"/>
        <v>0</v>
      </c>
    </row>
    <row r="778" spans="1:37" ht="14.1" customHeight="1" thickTop="1" thickBot="1">
      <c r="A778" s="2457"/>
      <c r="B778" s="2459"/>
      <c r="C778" s="2462"/>
      <c r="D778" s="2465"/>
      <c r="E778" s="2468"/>
      <c r="F778" s="2471"/>
      <c r="G778" s="2474"/>
      <c r="H778" s="2492"/>
      <c r="I778" s="2471"/>
      <c r="J778" s="2471"/>
      <c r="K778" s="277"/>
      <c r="L778" s="99"/>
      <c r="M778" s="1471"/>
      <c r="N778" s="1840"/>
      <c r="O778" s="90"/>
      <c r="P778" s="99"/>
      <c r="Q778" s="99"/>
      <c r="R778" s="12"/>
      <c r="S778" s="12"/>
      <c r="T778" s="12"/>
      <c r="U778" s="12"/>
      <c r="V778" s="12"/>
      <c r="W778" s="1622"/>
      <c r="X778" s="1622"/>
      <c r="Y778" s="12"/>
      <c r="Z778" s="99"/>
      <c r="AA778" s="2479"/>
      <c r="AB778" s="2479"/>
      <c r="AC778" s="2494"/>
      <c r="AD778" s="2486"/>
      <c r="AE778" s="2488"/>
      <c r="AF778" s="2490"/>
      <c r="AG778" s="60">
        <f>IF(N778=N777,0,IF(N778=N776,0,IF(N778=N775,0,IF(N778=N774,0,IF(N778=N773,0,IF(N778=N772,0,IF(N778=N771,0,1)))))))</f>
        <v>0</v>
      </c>
      <c r="AH778" s="60" t="s">
        <v>232</v>
      </c>
      <c r="AI778" s="60" t="str">
        <f t="shared" si="177"/>
        <v>??</v>
      </c>
      <c r="AJ778" s="60">
        <f>IF(O778=O777,0,IF(O778=O776,0,IF(O778=O775,0,IF(O778=O774,0,IF(O778=O773,0,IF(O778=O772,0,IF(O778=O771,0,1)))))))</f>
        <v>0</v>
      </c>
      <c r="AK778" s="518">
        <f t="shared" si="172"/>
        <v>0</v>
      </c>
    </row>
    <row r="779" spans="1:37" ht="14.1" customHeight="1" thickTop="1" thickBot="1">
      <c r="A779" s="2457"/>
      <c r="B779" s="2459"/>
      <c r="C779" s="2462"/>
      <c r="D779" s="2465"/>
      <c r="E779" s="2468"/>
      <c r="F779" s="2471"/>
      <c r="G779" s="2474"/>
      <c r="H779" s="2492"/>
      <c r="I779" s="2471"/>
      <c r="J779" s="2471"/>
      <c r="K779" s="277"/>
      <c r="L779" s="99"/>
      <c r="M779" s="1471"/>
      <c r="N779" s="1840"/>
      <c r="O779" s="90"/>
      <c r="P779" s="99"/>
      <c r="Q779" s="99"/>
      <c r="R779" s="12"/>
      <c r="S779" s="12"/>
      <c r="T779" s="12"/>
      <c r="U779" s="12"/>
      <c r="V779" s="12"/>
      <c r="W779" s="1622"/>
      <c r="X779" s="1622"/>
      <c r="Y779" s="12"/>
      <c r="Z779" s="99"/>
      <c r="AA779" s="2479"/>
      <c r="AB779" s="2479"/>
      <c r="AC779" s="2494"/>
      <c r="AD779" s="2486"/>
      <c r="AE779" s="2488"/>
      <c r="AF779" s="2490"/>
      <c r="AG779" s="60">
        <f>IF(N779=N778,0,IF(N779=N777,0,IF(N779=N776,0,IF(N779=N775,0,IF(N779=N774,0,IF(N779=N773,0,IF(N779=N772,0,IF(N779=N771,0,1))))))))</f>
        <v>0</v>
      </c>
      <c r="AH779" s="60" t="s">
        <v>232</v>
      </c>
      <c r="AI779" s="60" t="str">
        <f t="shared" si="177"/>
        <v>??</v>
      </c>
      <c r="AJ779" s="60">
        <f>IF(O779=O778,0,IF(O779=O777,0,IF(O779=O776,0,IF(O779=O775,0,IF(O779=O774,0,IF(O779=O773,0,IF(O779=O772,0,IF(O779=O771,0,1))))))))</f>
        <v>0</v>
      </c>
      <c r="AK779" s="518">
        <f t="shared" si="172"/>
        <v>0</v>
      </c>
    </row>
    <row r="780" spans="1:37" ht="14.1" customHeight="1" thickTop="1" thickBot="1">
      <c r="A780" s="2457"/>
      <c r="B780" s="2460"/>
      <c r="C780" s="2463"/>
      <c r="D780" s="2466"/>
      <c r="E780" s="2469"/>
      <c r="F780" s="2472"/>
      <c r="G780" s="2475"/>
      <c r="H780" s="2493"/>
      <c r="I780" s="2472"/>
      <c r="J780" s="2472"/>
      <c r="K780" s="274"/>
      <c r="L780" s="97"/>
      <c r="M780" s="97"/>
      <c r="N780" s="1840"/>
      <c r="O780" s="94"/>
      <c r="P780" s="97"/>
      <c r="Q780" s="97"/>
      <c r="R780" s="13"/>
      <c r="S780" s="13"/>
      <c r="T780" s="13"/>
      <c r="U780" s="13"/>
      <c r="V780" s="13"/>
      <c r="W780" s="13"/>
      <c r="X780" s="13"/>
      <c r="Y780" s="13"/>
      <c r="Z780" s="97"/>
      <c r="AA780" s="2480"/>
      <c r="AB780" s="2480"/>
      <c r="AC780" s="2495"/>
      <c r="AD780" s="2486"/>
      <c r="AE780" s="2489"/>
      <c r="AF780" s="2490"/>
      <c r="AG780" s="60">
        <f>IF(N780=N779,0,IF(N780=N778,0,IF(N780=N777,0,IF(N780=N776,0,IF(N780=N775,0,IF(N780=N774,0,IF(N780=N773,0,IF(N780=N772,0,IF(N780=N771,0,1)))))))))</f>
        <v>0</v>
      </c>
      <c r="AH780" s="60" t="s">
        <v>232</v>
      </c>
      <c r="AI780" s="60" t="str">
        <f t="shared" si="177"/>
        <v>??</v>
      </c>
      <c r="AJ780" s="60">
        <f>IF(O780=O779,0,IF(O780=O778,0,IF(O780=O777,0,IF(O780=O776,0,IF(O780=O775,0,IF(O780=O774,0,IF(O780=O773,0,IF(O780=O772,0,IF(O780=O771,0,1)))))))))</f>
        <v>0</v>
      </c>
      <c r="AK780" s="518">
        <f t="shared" si="172"/>
        <v>0</v>
      </c>
    </row>
    <row r="781" spans="1:37" ht="14.1" customHeight="1" thickTop="1" thickBot="1">
      <c r="A781" s="2457"/>
      <c r="B781" s="2458"/>
      <c r="C781" s="2461"/>
      <c r="D781" s="2464"/>
      <c r="E781" s="2467"/>
      <c r="F781" s="2470"/>
      <c r="G781" s="2473"/>
      <c r="H781" s="2476" t="s">
        <v>852</v>
      </c>
      <c r="I781" s="2470"/>
      <c r="J781" s="2470"/>
      <c r="K781" s="275"/>
      <c r="L781" s="98"/>
      <c r="M781" s="98"/>
      <c r="N781" s="1841"/>
      <c r="O781" s="80"/>
      <c r="P781" s="98"/>
      <c r="Q781" s="98"/>
      <c r="R781" s="14"/>
      <c r="S781" s="14"/>
      <c r="T781" s="14"/>
      <c r="U781" s="14"/>
      <c r="V781" s="14"/>
      <c r="W781" s="14"/>
      <c r="X781" s="14"/>
      <c r="Y781" s="14"/>
      <c r="Z781" s="98"/>
      <c r="AA781" s="2478">
        <f>SUM(R781:Z790)</f>
        <v>0</v>
      </c>
      <c r="AB781" s="2478">
        <f>IF(AA781&gt;0,18,0)</f>
        <v>0</v>
      </c>
      <c r="AC781" s="2484">
        <f t="shared" ref="AC781" si="179">IF((AA781-AB781)&gt;=0,AA781-AB781,0)</f>
        <v>0</v>
      </c>
      <c r="AD781" s="2486">
        <f>IF(AA781&lt;AB781,AA781,AB781)/IF(AB781=0,1,AB781)</f>
        <v>0</v>
      </c>
      <c r="AE781" s="2487" t="str">
        <f>IF(AD781=1,"pe",IF(AD781&gt;0,"ne",""))</f>
        <v/>
      </c>
      <c r="AF781" s="2490"/>
      <c r="AG781" s="60">
        <v>1</v>
      </c>
      <c r="AH781" s="60" t="s">
        <v>232</v>
      </c>
      <c r="AI781" s="60" t="str">
        <f t="shared" si="177"/>
        <v>??</v>
      </c>
      <c r="AJ781" s="60">
        <v>1</v>
      </c>
      <c r="AK781" s="518">
        <f>C781</f>
        <v>0</v>
      </c>
    </row>
    <row r="782" spans="1:37" ht="14.1" customHeight="1" thickTop="1" thickBot="1">
      <c r="A782" s="2457"/>
      <c r="B782" s="2459"/>
      <c r="C782" s="2462"/>
      <c r="D782" s="2465"/>
      <c r="E782" s="2468"/>
      <c r="F782" s="2471"/>
      <c r="G782" s="2474"/>
      <c r="H782" s="2477"/>
      <c r="I782" s="2471"/>
      <c r="J782" s="2471"/>
      <c r="K782" s="273"/>
      <c r="L782" s="99"/>
      <c r="M782" s="1471"/>
      <c r="N782" s="1840"/>
      <c r="O782" s="90"/>
      <c r="P782" s="99"/>
      <c r="Q782" s="99"/>
      <c r="R782" s="12"/>
      <c r="S782" s="12"/>
      <c r="T782" s="12"/>
      <c r="U782" s="12"/>
      <c r="V782" s="12"/>
      <c r="W782" s="1622"/>
      <c r="X782" s="1622"/>
      <c r="Y782" s="12"/>
      <c r="Z782" s="99"/>
      <c r="AA782" s="2479"/>
      <c r="AB782" s="2479"/>
      <c r="AC782" s="2485"/>
      <c r="AD782" s="2486"/>
      <c r="AE782" s="2488"/>
      <c r="AF782" s="2490"/>
      <c r="AG782" s="60">
        <f>IF(N782=N781,0,1)</f>
        <v>0</v>
      </c>
      <c r="AH782" s="60" t="s">
        <v>232</v>
      </c>
      <c r="AI782" s="60" t="str">
        <f t="shared" si="177"/>
        <v>??</v>
      </c>
      <c r="AJ782" s="60">
        <f>IF(O782=O781,0,1)</f>
        <v>0</v>
      </c>
      <c r="AK782" s="518">
        <f t="shared" ref="AK782:AK840" si="180">AK781</f>
        <v>0</v>
      </c>
    </row>
    <row r="783" spans="1:37" ht="14.1" customHeight="1" thickTop="1" thickBot="1">
      <c r="A783" s="2457"/>
      <c r="B783" s="2459"/>
      <c r="C783" s="2462"/>
      <c r="D783" s="2465"/>
      <c r="E783" s="2468"/>
      <c r="F783" s="2471"/>
      <c r="G783" s="2474"/>
      <c r="H783" s="2491"/>
      <c r="I783" s="2471"/>
      <c r="J783" s="2471"/>
      <c r="K783" s="273"/>
      <c r="L783" s="99"/>
      <c r="M783" s="1471"/>
      <c r="N783" s="1840"/>
      <c r="O783" s="90"/>
      <c r="P783" s="99"/>
      <c r="Q783" s="99"/>
      <c r="R783" s="12"/>
      <c r="S783" s="12"/>
      <c r="T783" s="12"/>
      <c r="U783" s="12"/>
      <c r="V783" s="12"/>
      <c r="W783" s="1622"/>
      <c r="X783" s="1622"/>
      <c r="Y783" s="12"/>
      <c r="Z783" s="99"/>
      <c r="AA783" s="2479"/>
      <c r="AB783" s="2479"/>
      <c r="AC783" s="2485"/>
      <c r="AD783" s="2486"/>
      <c r="AE783" s="2488"/>
      <c r="AF783" s="2490"/>
      <c r="AG783" s="60">
        <f>IF(N783=N782,0,IF(N783=N781,0,1))</f>
        <v>0</v>
      </c>
      <c r="AH783" s="60" t="s">
        <v>232</v>
      </c>
      <c r="AI783" s="60" t="str">
        <f t="shared" si="177"/>
        <v>??</v>
      </c>
      <c r="AJ783" s="60">
        <f>IF(O783=O782,0,IF(O783=O781,0,1))</f>
        <v>0</v>
      </c>
      <c r="AK783" s="518">
        <f t="shared" si="180"/>
        <v>0</v>
      </c>
    </row>
    <row r="784" spans="1:37" ht="14.1" customHeight="1" thickTop="1" thickBot="1">
      <c r="A784" s="2457"/>
      <c r="B784" s="2459"/>
      <c r="C784" s="2462"/>
      <c r="D784" s="2465"/>
      <c r="E784" s="2468"/>
      <c r="F784" s="2471"/>
      <c r="G784" s="2474"/>
      <c r="H784" s="2492"/>
      <c r="I784" s="2471"/>
      <c r="J784" s="2471"/>
      <c r="K784" s="273"/>
      <c r="L784" s="99"/>
      <c r="M784" s="1471"/>
      <c r="N784" s="1840"/>
      <c r="O784" s="90"/>
      <c r="P784" s="99"/>
      <c r="Q784" s="99"/>
      <c r="R784" s="12"/>
      <c r="S784" s="12"/>
      <c r="T784" s="12"/>
      <c r="U784" s="12"/>
      <c r="V784" s="12"/>
      <c r="W784" s="1622"/>
      <c r="X784" s="1622"/>
      <c r="Y784" s="12"/>
      <c r="Z784" s="99"/>
      <c r="AA784" s="2479"/>
      <c r="AB784" s="2479"/>
      <c r="AC784" s="2485"/>
      <c r="AD784" s="2486"/>
      <c r="AE784" s="2488"/>
      <c r="AF784" s="2490"/>
      <c r="AG784" s="60">
        <f>IF(N784=N783,0,IF(N784=N782,0,IF(N784=N781,0,1)))</f>
        <v>0</v>
      </c>
      <c r="AH784" s="60" t="s">
        <v>232</v>
      </c>
      <c r="AI784" s="60" t="str">
        <f t="shared" si="177"/>
        <v>??</v>
      </c>
      <c r="AJ784" s="60">
        <f>IF(O784=O783,0,IF(O784=O782,0,IF(O784=O781,0,1)))</f>
        <v>0</v>
      </c>
      <c r="AK784" s="518">
        <f t="shared" si="180"/>
        <v>0</v>
      </c>
    </row>
    <row r="785" spans="1:37" ht="14.1" customHeight="1" thickTop="1" thickBot="1">
      <c r="A785" s="2457"/>
      <c r="B785" s="2459"/>
      <c r="C785" s="2462"/>
      <c r="D785" s="2465"/>
      <c r="E785" s="2468"/>
      <c r="F785" s="2471"/>
      <c r="G785" s="2474"/>
      <c r="H785" s="2492"/>
      <c r="I785" s="2471"/>
      <c r="J785" s="2471"/>
      <c r="K785" s="277"/>
      <c r="L785" s="99"/>
      <c r="M785" s="1471"/>
      <c r="N785" s="1840"/>
      <c r="O785" s="90"/>
      <c r="P785" s="99"/>
      <c r="Q785" s="99"/>
      <c r="R785" s="12"/>
      <c r="S785" s="12"/>
      <c r="T785" s="12"/>
      <c r="U785" s="12"/>
      <c r="V785" s="12"/>
      <c r="W785" s="1622"/>
      <c r="X785" s="1622"/>
      <c r="Y785" s="12"/>
      <c r="Z785" s="99"/>
      <c r="AA785" s="2479"/>
      <c r="AB785" s="2479"/>
      <c r="AC785" s="2485"/>
      <c r="AD785" s="2486"/>
      <c r="AE785" s="2488"/>
      <c r="AF785" s="2490"/>
      <c r="AG785" s="60">
        <f>IF(N785=N784,0,IF(N785=N783,0,IF(N785=N782,0,IF(N785=N781,0,1))))</f>
        <v>0</v>
      </c>
      <c r="AH785" s="60" t="s">
        <v>232</v>
      </c>
      <c r="AI785" s="60" t="str">
        <f t="shared" si="177"/>
        <v>??</v>
      </c>
      <c r="AJ785" s="60">
        <f>IF(O785=O784,0,IF(O785=O783,0,IF(O785=O782,0,IF(O785=O781,0,1))))</f>
        <v>0</v>
      </c>
      <c r="AK785" s="518">
        <f t="shared" si="180"/>
        <v>0</v>
      </c>
    </row>
    <row r="786" spans="1:37" ht="14.1" customHeight="1" thickTop="1" thickBot="1">
      <c r="A786" s="2457"/>
      <c r="B786" s="2459"/>
      <c r="C786" s="2462"/>
      <c r="D786" s="2465"/>
      <c r="E786" s="2468"/>
      <c r="F786" s="2471"/>
      <c r="G786" s="2474"/>
      <c r="H786" s="2492"/>
      <c r="I786" s="2471"/>
      <c r="J786" s="2471"/>
      <c r="K786" s="277"/>
      <c r="L786" s="99"/>
      <c r="M786" s="1471"/>
      <c r="N786" s="1840"/>
      <c r="O786" s="90"/>
      <c r="P786" s="99"/>
      <c r="Q786" s="99"/>
      <c r="R786" s="12"/>
      <c r="S786" s="12"/>
      <c r="T786" s="12"/>
      <c r="U786" s="12"/>
      <c r="V786" s="12"/>
      <c r="W786" s="1622"/>
      <c r="X786" s="1622"/>
      <c r="Y786" s="12"/>
      <c r="Z786" s="99"/>
      <c r="AA786" s="2479"/>
      <c r="AB786" s="2479"/>
      <c r="AC786" s="2485"/>
      <c r="AD786" s="2486"/>
      <c r="AE786" s="2488"/>
      <c r="AF786" s="2490"/>
      <c r="AG786" s="60">
        <f>IF(N786=N785,0,IF(N786=N784,0,IF(N786=N783,0,IF(N786=N782,0,IF(N786=N781,0,1)))))</f>
        <v>0</v>
      </c>
      <c r="AH786" s="60" t="s">
        <v>232</v>
      </c>
      <c r="AI786" s="60" t="str">
        <f t="shared" si="177"/>
        <v>??</v>
      </c>
      <c r="AJ786" s="60">
        <f>IF(O786=O785,0,IF(O786=O784,0,IF(O786=O783,0,IF(O786=O782,0,IF(O786=O781,0,1)))))</f>
        <v>0</v>
      </c>
      <c r="AK786" s="518">
        <f t="shared" si="180"/>
        <v>0</v>
      </c>
    </row>
    <row r="787" spans="1:37" ht="14.1" customHeight="1" thickTop="1" thickBot="1">
      <c r="A787" s="2457"/>
      <c r="B787" s="2459"/>
      <c r="C787" s="2462"/>
      <c r="D787" s="2465"/>
      <c r="E787" s="2468"/>
      <c r="F787" s="2471"/>
      <c r="G787" s="2474"/>
      <c r="H787" s="2492"/>
      <c r="I787" s="2471"/>
      <c r="J787" s="2471"/>
      <c r="K787" s="277"/>
      <c r="L787" s="99"/>
      <c r="M787" s="1471"/>
      <c r="N787" s="1840"/>
      <c r="O787" s="90"/>
      <c r="P787" s="99"/>
      <c r="Q787" s="99"/>
      <c r="R787" s="12"/>
      <c r="S787" s="12"/>
      <c r="T787" s="12"/>
      <c r="U787" s="12"/>
      <c r="V787" s="12"/>
      <c r="W787" s="1622"/>
      <c r="X787" s="1622"/>
      <c r="Y787" s="12"/>
      <c r="Z787" s="99"/>
      <c r="AA787" s="2479"/>
      <c r="AB787" s="2479"/>
      <c r="AC787" s="2494" t="str">
        <f t="shared" ref="AC787" si="181">IF(AC781&gt;9,"błąd","")</f>
        <v/>
      </c>
      <c r="AD787" s="2486"/>
      <c r="AE787" s="2488"/>
      <c r="AF787" s="2490"/>
      <c r="AG787" s="60">
        <f>IF(N787=N786,0,IF(N787=N785,0,IF(N787=N784,0,IF(N787=N783,0,IF(N787=N782,0,IF(N787=N781,0,1))))))</f>
        <v>0</v>
      </c>
      <c r="AH787" s="60" t="s">
        <v>232</v>
      </c>
      <c r="AI787" s="60" t="str">
        <f t="shared" si="177"/>
        <v>??</v>
      </c>
      <c r="AJ787" s="60">
        <f>IF(O787=O786,0,IF(O787=O785,0,IF(O787=O784,0,IF(O787=O783,0,IF(O787=O782,0,IF(O787=O781,0,1))))))</f>
        <v>0</v>
      </c>
      <c r="AK787" s="518">
        <f t="shared" si="180"/>
        <v>0</v>
      </c>
    </row>
    <row r="788" spans="1:37" ht="14.1" customHeight="1" thickTop="1" thickBot="1">
      <c r="A788" s="2457"/>
      <c r="B788" s="2459"/>
      <c r="C788" s="2462"/>
      <c r="D788" s="2465"/>
      <c r="E788" s="2468"/>
      <c r="F788" s="2471"/>
      <c r="G788" s="2474"/>
      <c r="H788" s="2492"/>
      <c r="I788" s="2471"/>
      <c r="J788" s="2471"/>
      <c r="K788" s="277"/>
      <c r="L788" s="99"/>
      <c r="M788" s="1471"/>
      <c r="N788" s="1840"/>
      <c r="O788" s="90"/>
      <c r="P788" s="99"/>
      <c r="Q788" s="99"/>
      <c r="R788" s="12"/>
      <c r="S788" s="12"/>
      <c r="T788" s="12"/>
      <c r="U788" s="12"/>
      <c r="V788" s="12"/>
      <c r="W788" s="1622"/>
      <c r="X788" s="1622"/>
      <c r="Y788" s="12"/>
      <c r="Z788" s="99"/>
      <c r="AA788" s="2479"/>
      <c r="AB788" s="2479"/>
      <c r="AC788" s="2494"/>
      <c r="AD788" s="2486"/>
      <c r="AE788" s="2488"/>
      <c r="AF788" s="2490"/>
      <c r="AG788" s="60">
        <f>IF(N788=N787,0,IF(N788=N786,0,IF(N788=N785,0,IF(N788=N784,0,IF(N788=N783,0,IF(N788=N782,0,IF(N788=N781,0,1)))))))</f>
        <v>0</v>
      </c>
      <c r="AH788" s="60" t="s">
        <v>232</v>
      </c>
      <c r="AI788" s="60" t="str">
        <f t="shared" si="177"/>
        <v>??</v>
      </c>
      <c r="AJ788" s="60">
        <f>IF(O788=O787,0,IF(O788=O786,0,IF(O788=O785,0,IF(O788=O784,0,IF(O788=O783,0,IF(O788=O782,0,IF(O788=O781,0,1)))))))</f>
        <v>0</v>
      </c>
      <c r="AK788" s="518">
        <f t="shared" si="180"/>
        <v>0</v>
      </c>
    </row>
    <row r="789" spans="1:37" ht="14.1" customHeight="1" thickTop="1" thickBot="1">
      <c r="A789" s="2457"/>
      <c r="B789" s="2459"/>
      <c r="C789" s="2462"/>
      <c r="D789" s="2465"/>
      <c r="E789" s="2468"/>
      <c r="F789" s="2471"/>
      <c r="G789" s="2474"/>
      <c r="H789" s="2492"/>
      <c r="I789" s="2471"/>
      <c r="J789" s="2471"/>
      <c r="K789" s="277"/>
      <c r="L789" s="99"/>
      <c r="M789" s="1471"/>
      <c r="N789" s="1840"/>
      <c r="O789" s="90"/>
      <c r="P789" s="99"/>
      <c r="Q789" s="99"/>
      <c r="R789" s="12"/>
      <c r="S789" s="12"/>
      <c r="T789" s="12"/>
      <c r="U789" s="12"/>
      <c r="V789" s="12"/>
      <c r="W789" s="1622"/>
      <c r="X789" s="1622"/>
      <c r="Y789" s="12"/>
      <c r="Z789" s="99"/>
      <c r="AA789" s="2479"/>
      <c r="AB789" s="2479"/>
      <c r="AC789" s="2494"/>
      <c r="AD789" s="2486"/>
      <c r="AE789" s="2488"/>
      <c r="AF789" s="2490"/>
      <c r="AG789" s="60">
        <f>IF(N789=N788,0,IF(N789=N787,0,IF(N789=N786,0,IF(N789=N785,0,IF(N789=N784,0,IF(N789=N783,0,IF(N789=N782,0,IF(N789=N781,0,1))))))))</f>
        <v>0</v>
      </c>
      <c r="AH789" s="60" t="s">
        <v>232</v>
      </c>
      <c r="AI789" s="60" t="str">
        <f t="shared" si="177"/>
        <v>??</v>
      </c>
      <c r="AJ789" s="60">
        <f>IF(O789=O788,0,IF(O789=O787,0,IF(O789=O786,0,IF(O789=O785,0,IF(O789=O784,0,IF(O789=O783,0,IF(O789=O782,0,IF(O789=O781,0,1))))))))</f>
        <v>0</v>
      </c>
      <c r="AK789" s="518">
        <f t="shared" si="180"/>
        <v>0</v>
      </c>
    </row>
    <row r="790" spans="1:37" ht="14.1" customHeight="1" thickTop="1" thickBot="1">
      <c r="A790" s="2457"/>
      <c r="B790" s="2460"/>
      <c r="C790" s="2463"/>
      <c r="D790" s="2466"/>
      <c r="E790" s="2469"/>
      <c r="F790" s="2472"/>
      <c r="G790" s="2475"/>
      <c r="H790" s="2493"/>
      <c r="I790" s="2472"/>
      <c r="J790" s="2472"/>
      <c r="K790" s="274"/>
      <c r="L790" s="97"/>
      <c r="M790" s="97"/>
      <c r="N790" s="1840"/>
      <c r="O790" s="94"/>
      <c r="P790" s="97"/>
      <c r="Q790" s="97"/>
      <c r="R790" s="13"/>
      <c r="S790" s="13"/>
      <c r="T790" s="13"/>
      <c r="U790" s="13"/>
      <c r="V790" s="13"/>
      <c r="W790" s="13"/>
      <c r="X790" s="13"/>
      <c r="Y790" s="13"/>
      <c r="Z790" s="97"/>
      <c r="AA790" s="2480"/>
      <c r="AB790" s="2480"/>
      <c r="AC790" s="2495"/>
      <c r="AD790" s="2486"/>
      <c r="AE790" s="2489"/>
      <c r="AF790" s="2490"/>
      <c r="AG790" s="60">
        <f>IF(N790=N789,0,IF(N790=N788,0,IF(N790=N787,0,IF(N790=N786,0,IF(N790=N785,0,IF(N790=N784,0,IF(N790=N783,0,IF(N790=N782,0,IF(N790=N781,0,1)))))))))</f>
        <v>0</v>
      </c>
      <c r="AH790" s="60" t="s">
        <v>232</v>
      </c>
      <c r="AI790" s="60" t="str">
        <f t="shared" si="177"/>
        <v>??</v>
      </c>
      <c r="AJ790" s="60">
        <f>IF(O790=O789,0,IF(O790=O788,0,IF(O790=O787,0,IF(O790=O786,0,IF(O790=O785,0,IF(O790=O784,0,IF(O790=O783,0,IF(O790=O782,0,IF(O790=O781,0,1)))))))))</f>
        <v>0</v>
      </c>
      <c r="AK790" s="518">
        <f t="shared" si="180"/>
        <v>0</v>
      </c>
    </row>
    <row r="791" spans="1:37" ht="14.1" customHeight="1" thickTop="1" thickBot="1">
      <c r="A791" s="2457"/>
      <c r="B791" s="2458"/>
      <c r="C791" s="2461"/>
      <c r="D791" s="2464"/>
      <c r="E791" s="2467"/>
      <c r="F791" s="2470"/>
      <c r="G791" s="2473"/>
      <c r="H791" s="2476" t="s">
        <v>852</v>
      </c>
      <c r="I791" s="2470"/>
      <c r="J791" s="2470"/>
      <c r="K791" s="275"/>
      <c r="L791" s="98"/>
      <c r="M791" s="98"/>
      <c r="N791" s="1841"/>
      <c r="O791" s="80"/>
      <c r="P791" s="98"/>
      <c r="Q791" s="98"/>
      <c r="R791" s="14"/>
      <c r="S791" s="14"/>
      <c r="T791" s="14"/>
      <c r="U791" s="14"/>
      <c r="V791" s="14"/>
      <c r="W791" s="14"/>
      <c r="X791" s="14"/>
      <c r="Y791" s="14"/>
      <c r="Z791" s="98"/>
      <c r="AA791" s="2478">
        <f>SUM(R791:Z800)</f>
        <v>0</v>
      </c>
      <c r="AB791" s="2478">
        <f>IF(AA791&gt;0,18,0)</f>
        <v>0</v>
      </c>
      <c r="AC791" s="2484">
        <f t="shared" ref="AC791" si="182">IF((AA791-AB791)&gt;=0,AA791-AB791,0)</f>
        <v>0</v>
      </c>
      <c r="AD791" s="2486">
        <f>IF(AA791&lt;AB791,AA791,AB791)/IF(AB791=0,1,AB791)</f>
        <v>0</v>
      </c>
      <c r="AE791" s="2487" t="str">
        <f>IF(AD791=1,"pe",IF(AD791&gt;0,"ne",""))</f>
        <v/>
      </c>
      <c r="AF791" s="2490"/>
      <c r="AG791" s="60">
        <v>1</v>
      </c>
      <c r="AH791" s="60" t="s">
        <v>232</v>
      </c>
      <c r="AI791" s="60" t="str">
        <f t="shared" si="177"/>
        <v>??</v>
      </c>
      <c r="AJ791" s="60">
        <v>1</v>
      </c>
      <c r="AK791" s="518">
        <f>C791</f>
        <v>0</v>
      </c>
    </row>
    <row r="792" spans="1:37" ht="14.1" customHeight="1" thickTop="1" thickBot="1">
      <c r="A792" s="2457"/>
      <c r="B792" s="2459"/>
      <c r="C792" s="2462"/>
      <c r="D792" s="2465"/>
      <c r="E792" s="2468"/>
      <c r="F792" s="2471"/>
      <c r="G792" s="2474"/>
      <c r="H792" s="2477"/>
      <c r="I792" s="2471"/>
      <c r="J792" s="2471"/>
      <c r="K792" s="273"/>
      <c r="L792" s="99"/>
      <c r="M792" s="1471"/>
      <c r="N792" s="1840"/>
      <c r="O792" s="90"/>
      <c r="P792" s="99"/>
      <c r="Q792" s="99"/>
      <c r="R792" s="12"/>
      <c r="S792" s="12"/>
      <c r="T792" s="12"/>
      <c r="U792" s="12"/>
      <c r="V792" s="12"/>
      <c r="W792" s="1622"/>
      <c r="X792" s="1622"/>
      <c r="Y792" s="12"/>
      <c r="Z792" s="99"/>
      <c r="AA792" s="2479"/>
      <c r="AB792" s="2479"/>
      <c r="AC792" s="2485"/>
      <c r="AD792" s="2486"/>
      <c r="AE792" s="2488"/>
      <c r="AF792" s="2490"/>
      <c r="AG792" s="60">
        <f>IF(N792=N791,0,1)</f>
        <v>0</v>
      </c>
      <c r="AH792" s="60" t="s">
        <v>232</v>
      </c>
      <c r="AI792" s="60" t="str">
        <f t="shared" si="177"/>
        <v>??</v>
      </c>
      <c r="AJ792" s="60">
        <f>IF(O792=O791,0,1)</f>
        <v>0</v>
      </c>
      <c r="AK792" s="518">
        <f t="shared" si="180"/>
        <v>0</v>
      </c>
    </row>
    <row r="793" spans="1:37" ht="14.1" customHeight="1" thickTop="1" thickBot="1">
      <c r="A793" s="2457"/>
      <c r="B793" s="2459"/>
      <c r="C793" s="2462"/>
      <c r="D793" s="2465"/>
      <c r="E793" s="2468"/>
      <c r="F793" s="2471"/>
      <c r="G793" s="2474"/>
      <c r="H793" s="2491"/>
      <c r="I793" s="2471"/>
      <c r="J793" s="2471"/>
      <c r="K793" s="273"/>
      <c r="L793" s="99"/>
      <c r="M793" s="1471"/>
      <c r="N793" s="1840"/>
      <c r="O793" s="90"/>
      <c r="P793" s="99"/>
      <c r="Q793" s="99"/>
      <c r="R793" s="12"/>
      <c r="S793" s="12"/>
      <c r="T793" s="12"/>
      <c r="U793" s="12"/>
      <c r="V793" s="12"/>
      <c r="W793" s="1622"/>
      <c r="X793" s="1622"/>
      <c r="Y793" s="12"/>
      <c r="Z793" s="99"/>
      <c r="AA793" s="2479"/>
      <c r="AB793" s="2479"/>
      <c r="AC793" s="2485"/>
      <c r="AD793" s="2486"/>
      <c r="AE793" s="2488"/>
      <c r="AF793" s="2490"/>
      <c r="AG793" s="60">
        <f>IF(N793=N792,0,IF(N793=N791,0,1))</f>
        <v>0</v>
      </c>
      <c r="AH793" s="60" t="s">
        <v>232</v>
      </c>
      <c r="AI793" s="60" t="str">
        <f t="shared" si="177"/>
        <v>??</v>
      </c>
      <c r="AJ793" s="60">
        <f>IF(O793=O792,0,IF(O793=O791,0,1))</f>
        <v>0</v>
      </c>
      <c r="AK793" s="518">
        <f t="shared" si="180"/>
        <v>0</v>
      </c>
    </row>
    <row r="794" spans="1:37" ht="14.1" customHeight="1" thickTop="1" thickBot="1">
      <c r="A794" s="2457"/>
      <c r="B794" s="2459"/>
      <c r="C794" s="2462"/>
      <c r="D794" s="2465"/>
      <c r="E794" s="2468"/>
      <c r="F794" s="2471"/>
      <c r="G794" s="2474"/>
      <c r="H794" s="2492"/>
      <c r="I794" s="2471"/>
      <c r="J794" s="2471"/>
      <c r="K794" s="273"/>
      <c r="L794" s="99"/>
      <c r="M794" s="1471"/>
      <c r="N794" s="1840"/>
      <c r="O794" s="90"/>
      <c r="P794" s="99"/>
      <c r="Q794" s="99"/>
      <c r="R794" s="12"/>
      <c r="S794" s="12"/>
      <c r="T794" s="12"/>
      <c r="U794" s="12"/>
      <c r="V794" s="12"/>
      <c r="W794" s="1622"/>
      <c r="X794" s="1622"/>
      <c r="Y794" s="12"/>
      <c r="Z794" s="99"/>
      <c r="AA794" s="2479"/>
      <c r="AB794" s="2479"/>
      <c r="AC794" s="2485"/>
      <c r="AD794" s="2486"/>
      <c r="AE794" s="2488"/>
      <c r="AF794" s="2490"/>
      <c r="AG794" s="60">
        <f>IF(N794=N793,0,IF(N794=N792,0,IF(N794=N791,0,1)))</f>
        <v>0</v>
      </c>
      <c r="AH794" s="60" t="s">
        <v>232</v>
      </c>
      <c r="AI794" s="60" t="str">
        <f t="shared" si="177"/>
        <v>??</v>
      </c>
      <c r="AJ794" s="60">
        <f>IF(O794=O793,0,IF(O794=O792,0,IF(O794=O791,0,1)))</f>
        <v>0</v>
      </c>
      <c r="AK794" s="518">
        <f t="shared" si="180"/>
        <v>0</v>
      </c>
    </row>
    <row r="795" spans="1:37" ht="14.1" customHeight="1" thickTop="1" thickBot="1">
      <c r="A795" s="2457"/>
      <c r="B795" s="2459"/>
      <c r="C795" s="2462"/>
      <c r="D795" s="2465"/>
      <c r="E795" s="2468"/>
      <c r="F795" s="2471"/>
      <c r="G795" s="2474"/>
      <c r="H795" s="2492"/>
      <c r="I795" s="2471"/>
      <c r="J795" s="2471"/>
      <c r="K795" s="277"/>
      <c r="L795" s="99"/>
      <c r="M795" s="1471"/>
      <c r="N795" s="1840"/>
      <c r="O795" s="90"/>
      <c r="P795" s="99"/>
      <c r="Q795" s="99"/>
      <c r="R795" s="12"/>
      <c r="S795" s="12"/>
      <c r="T795" s="12"/>
      <c r="U795" s="12"/>
      <c r="V795" s="12"/>
      <c r="W795" s="1622"/>
      <c r="X795" s="1622"/>
      <c r="Y795" s="12"/>
      <c r="Z795" s="99"/>
      <c r="AA795" s="2479"/>
      <c r="AB795" s="2479"/>
      <c r="AC795" s="2485"/>
      <c r="AD795" s="2486"/>
      <c r="AE795" s="2488"/>
      <c r="AF795" s="2490"/>
      <c r="AG795" s="60">
        <f>IF(N795=N794,0,IF(N795=N793,0,IF(N795=N792,0,IF(N795=N791,0,1))))</f>
        <v>0</v>
      </c>
      <c r="AH795" s="60" t="s">
        <v>232</v>
      </c>
      <c r="AI795" s="60" t="str">
        <f t="shared" si="177"/>
        <v>??</v>
      </c>
      <c r="AJ795" s="60">
        <f>IF(O795=O794,0,IF(O795=O793,0,IF(O795=O792,0,IF(O795=O791,0,1))))</f>
        <v>0</v>
      </c>
      <c r="AK795" s="518">
        <f t="shared" si="180"/>
        <v>0</v>
      </c>
    </row>
    <row r="796" spans="1:37" ht="14.1" customHeight="1" thickTop="1" thickBot="1">
      <c r="A796" s="2457"/>
      <c r="B796" s="2459"/>
      <c r="C796" s="2462"/>
      <c r="D796" s="2465"/>
      <c r="E796" s="2468"/>
      <c r="F796" s="2471"/>
      <c r="G796" s="2474"/>
      <c r="H796" s="2492"/>
      <c r="I796" s="2471"/>
      <c r="J796" s="2471"/>
      <c r="K796" s="277"/>
      <c r="L796" s="99"/>
      <c r="M796" s="1471"/>
      <c r="N796" s="1840"/>
      <c r="O796" s="90"/>
      <c r="P796" s="99"/>
      <c r="Q796" s="99"/>
      <c r="R796" s="12"/>
      <c r="S796" s="12"/>
      <c r="T796" s="12"/>
      <c r="U796" s="12"/>
      <c r="V796" s="12"/>
      <c r="W796" s="1622"/>
      <c r="X796" s="1622"/>
      <c r="Y796" s="12"/>
      <c r="Z796" s="99"/>
      <c r="AA796" s="2479"/>
      <c r="AB796" s="2479"/>
      <c r="AC796" s="2485"/>
      <c r="AD796" s="2486"/>
      <c r="AE796" s="2488"/>
      <c r="AF796" s="2490"/>
      <c r="AG796" s="60">
        <f>IF(N796=N795,0,IF(N796=N794,0,IF(N796=N793,0,IF(N796=N792,0,IF(N796=N791,0,1)))))</f>
        <v>0</v>
      </c>
      <c r="AH796" s="60" t="s">
        <v>232</v>
      </c>
      <c r="AI796" s="60" t="str">
        <f t="shared" si="177"/>
        <v>??</v>
      </c>
      <c r="AJ796" s="60">
        <f>IF(O796=O795,0,IF(O796=O794,0,IF(O796=O793,0,IF(O796=O792,0,IF(O796=O791,0,1)))))</f>
        <v>0</v>
      </c>
      <c r="AK796" s="518">
        <f t="shared" si="180"/>
        <v>0</v>
      </c>
    </row>
    <row r="797" spans="1:37" ht="14.1" customHeight="1" thickTop="1" thickBot="1">
      <c r="A797" s="2457"/>
      <c r="B797" s="2459"/>
      <c r="C797" s="2462"/>
      <c r="D797" s="2465"/>
      <c r="E797" s="2468"/>
      <c r="F797" s="2471"/>
      <c r="G797" s="2474"/>
      <c r="H797" s="2492"/>
      <c r="I797" s="2471"/>
      <c r="J797" s="2471"/>
      <c r="K797" s="277"/>
      <c r="L797" s="99"/>
      <c r="M797" s="1471"/>
      <c r="N797" s="1840"/>
      <c r="O797" s="90"/>
      <c r="P797" s="99"/>
      <c r="Q797" s="99"/>
      <c r="R797" s="12"/>
      <c r="S797" s="12"/>
      <c r="T797" s="12"/>
      <c r="U797" s="12"/>
      <c r="V797" s="12"/>
      <c r="W797" s="1622"/>
      <c r="X797" s="1622"/>
      <c r="Y797" s="12"/>
      <c r="Z797" s="99"/>
      <c r="AA797" s="2479"/>
      <c r="AB797" s="2479"/>
      <c r="AC797" s="2494" t="str">
        <f t="shared" ref="AC797" si="183">IF(AC791&gt;9,"błąd","")</f>
        <v/>
      </c>
      <c r="AD797" s="2486"/>
      <c r="AE797" s="2488"/>
      <c r="AF797" s="2490"/>
      <c r="AG797" s="60">
        <f>IF(N797=N796,0,IF(N797=N795,0,IF(N797=N794,0,IF(N797=N793,0,IF(N797=N792,0,IF(N797=N791,0,1))))))</f>
        <v>0</v>
      </c>
      <c r="AH797" s="60" t="s">
        <v>232</v>
      </c>
      <c r="AI797" s="60" t="str">
        <f t="shared" si="177"/>
        <v>??</v>
      </c>
      <c r="AJ797" s="60">
        <f>IF(O797=O796,0,IF(O797=O795,0,IF(O797=O794,0,IF(O797=O793,0,IF(O797=O792,0,IF(O797=O791,0,1))))))</f>
        <v>0</v>
      </c>
      <c r="AK797" s="518">
        <f t="shared" si="180"/>
        <v>0</v>
      </c>
    </row>
    <row r="798" spans="1:37" ht="14.1" customHeight="1" thickTop="1" thickBot="1">
      <c r="A798" s="2457"/>
      <c r="B798" s="2459"/>
      <c r="C798" s="2462"/>
      <c r="D798" s="2465"/>
      <c r="E798" s="2468"/>
      <c r="F798" s="2471"/>
      <c r="G798" s="2474"/>
      <c r="H798" s="2492"/>
      <c r="I798" s="2471"/>
      <c r="J798" s="2471"/>
      <c r="K798" s="277"/>
      <c r="L798" s="99"/>
      <c r="M798" s="1471"/>
      <c r="N798" s="1840"/>
      <c r="O798" s="90"/>
      <c r="P798" s="99"/>
      <c r="Q798" s="99"/>
      <c r="R798" s="12"/>
      <c r="S798" s="12"/>
      <c r="T798" s="12"/>
      <c r="U798" s="12"/>
      <c r="V798" s="12"/>
      <c r="W798" s="1622"/>
      <c r="X798" s="1622"/>
      <c r="Y798" s="12"/>
      <c r="Z798" s="99"/>
      <c r="AA798" s="2479"/>
      <c r="AB798" s="2479"/>
      <c r="AC798" s="2494"/>
      <c r="AD798" s="2486"/>
      <c r="AE798" s="2488"/>
      <c r="AF798" s="2490"/>
      <c r="AG798" s="60">
        <f>IF(N798=N797,0,IF(N798=N796,0,IF(N798=N795,0,IF(N798=N794,0,IF(N798=N793,0,IF(N798=N792,0,IF(N798=N791,0,1)))))))</f>
        <v>0</v>
      </c>
      <c r="AH798" s="60" t="s">
        <v>232</v>
      </c>
      <c r="AI798" s="60" t="str">
        <f t="shared" si="177"/>
        <v>??</v>
      </c>
      <c r="AJ798" s="60">
        <f>IF(O798=O797,0,IF(O798=O796,0,IF(O798=O795,0,IF(O798=O794,0,IF(O798=O793,0,IF(O798=O792,0,IF(O798=O791,0,1)))))))</f>
        <v>0</v>
      </c>
      <c r="AK798" s="518">
        <f t="shared" si="180"/>
        <v>0</v>
      </c>
    </row>
    <row r="799" spans="1:37" ht="14.1" customHeight="1" thickTop="1" thickBot="1">
      <c r="A799" s="2457"/>
      <c r="B799" s="2459"/>
      <c r="C799" s="2462"/>
      <c r="D799" s="2465"/>
      <c r="E799" s="2468"/>
      <c r="F799" s="2471"/>
      <c r="G799" s="2474"/>
      <c r="H799" s="2492"/>
      <c r="I799" s="2471"/>
      <c r="J799" s="2471"/>
      <c r="K799" s="277"/>
      <c r="L799" s="99"/>
      <c r="M799" s="1471"/>
      <c r="N799" s="1840"/>
      <c r="O799" s="90"/>
      <c r="P799" s="99"/>
      <c r="Q799" s="99"/>
      <c r="R799" s="12"/>
      <c r="S799" s="12"/>
      <c r="T799" s="12"/>
      <c r="U799" s="12"/>
      <c r="V799" s="12"/>
      <c r="W799" s="1622"/>
      <c r="X799" s="1622"/>
      <c r="Y799" s="12"/>
      <c r="Z799" s="99"/>
      <c r="AA799" s="2479"/>
      <c r="AB799" s="2479"/>
      <c r="AC799" s="2494"/>
      <c r="AD799" s="2486"/>
      <c r="AE799" s="2488"/>
      <c r="AF799" s="2490"/>
      <c r="AG799" s="60">
        <f>IF(N799=N798,0,IF(N799=N797,0,IF(N799=N796,0,IF(N799=N795,0,IF(N799=N794,0,IF(N799=N793,0,IF(N799=N792,0,IF(N799=N791,0,1))))))))</f>
        <v>0</v>
      </c>
      <c r="AH799" s="60" t="s">
        <v>232</v>
      </c>
      <c r="AI799" s="60" t="str">
        <f t="shared" si="177"/>
        <v>??</v>
      </c>
      <c r="AJ799" s="60">
        <f>IF(O799=O798,0,IF(O799=O797,0,IF(O799=O796,0,IF(O799=O795,0,IF(O799=O794,0,IF(O799=O793,0,IF(O799=O792,0,IF(O799=O791,0,1))))))))</f>
        <v>0</v>
      </c>
      <c r="AK799" s="518">
        <f t="shared" si="180"/>
        <v>0</v>
      </c>
    </row>
    <row r="800" spans="1:37" ht="14.1" customHeight="1" thickTop="1" thickBot="1">
      <c r="A800" s="2457"/>
      <c r="B800" s="2460"/>
      <c r="C800" s="2463"/>
      <c r="D800" s="2466"/>
      <c r="E800" s="2469"/>
      <c r="F800" s="2472"/>
      <c r="G800" s="2475"/>
      <c r="H800" s="2493"/>
      <c r="I800" s="2472"/>
      <c r="J800" s="2472"/>
      <c r="K800" s="274"/>
      <c r="L800" s="97"/>
      <c r="M800" s="97"/>
      <c r="N800" s="1840"/>
      <c r="O800" s="94"/>
      <c r="P800" s="97"/>
      <c r="Q800" s="97"/>
      <c r="R800" s="13"/>
      <c r="S800" s="13"/>
      <c r="T800" s="13"/>
      <c r="U800" s="13"/>
      <c r="V800" s="13"/>
      <c r="W800" s="13"/>
      <c r="X800" s="13"/>
      <c r="Y800" s="13"/>
      <c r="Z800" s="97"/>
      <c r="AA800" s="2480"/>
      <c r="AB800" s="2480"/>
      <c r="AC800" s="2495"/>
      <c r="AD800" s="2486"/>
      <c r="AE800" s="2489"/>
      <c r="AF800" s="2490"/>
      <c r="AG800" s="60">
        <f>IF(N800=N799,0,IF(N800=N798,0,IF(N800=N797,0,IF(N800=N796,0,IF(N800=N795,0,IF(N800=N794,0,IF(N800=N793,0,IF(N800=N792,0,IF(N800=N791,0,1)))))))))</f>
        <v>0</v>
      </c>
      <c r="AH800" s="60" t="s">
        <v>232</v>
      </c>
      <c r="AI800" s="60" t="str">
        <f t="shared" si="177"/>
        <v>??</v>
      </c>
      <c r="AJ800" s="60">
        <f>IF(O800=O799,0,IF(O800=O798,0,IF(O800=O797,0,IF(O800=O796,0,IF(O800=O795,0,IF(O800=O794,0,IF(O800=O793,0,IF(O800=O792,0,IF(O800=O791,0,1)))))))))</f>
        <v>0</v>
      </c>
      <c r="AK800" s="518">
        <f t="shared" si="180"/>
        <v>0</v>
      </c>
    </row>
    <row r="801" spans="1:37" ht="14.1" customHeight="1" thickTop="1" thickBot="1">
      <c r="A801" s="2457"/>
      <c r="B801" s="2458"/>
      <c r="C801" s="2461"/>
      <c r="D801" s="2464"/>
      <c r="E801" s="2467"/>
      <c r="F801" s="2470"/>
      <c r="G801" s="2473"/>
      <c r="H801" s="2476" t="s">
        <v>852</v>
      </c>
      <c r="I801" s="2470"/>
      <c r="J801" s="2470"/>
      <c r="K801" s="275"/>
      <c r="L801" s="98"/>
      <c r="M801" s="98"/>
      <c r="N801" s="1841"/>
      <c r="O801" s="80"/>
      <c r="P801" s="98"/>
      <c r="Q801" s="98"/>
      <c r="R801" s="14"/>
      <c r="S801" s="14"/>
      <c r="T801" s="14"/>
      <c r="U801" s="14"/>
      <c r="V801" s="14"/>
      <c r="W801" s="14"/>
      <c r="X801" s="14"/>
      <c r="Y801" s="14"/>
      <c r="Z801" s="98"/>
      <c r="AA801" s="2478">
        <f>SUM(R801:Z810)</f>
        <v>0</v>
      </c>
      <c r="AB801" s="2478">
        <f>IF(AA801&gt;0,18,0)</f>
        <v>0</v>
      </c>
      <c r="AC801" s="2484">
        <f t="shared" ref="AC801" si="184">IF((AA801-AB801)&gt;=0,AA801-AB801,0)</f>
        <v>0</v>
      </c>
      <c r="AD801" s="2486">
        <f>IF(AA801&lt;AB801,AA801,AB801)/IF(AB801=0,1,AB801)</f>
        <v>0</v>
      </c>
      <c r="AE801" s="2487" t="str">
        <f>IF(AD801=1,"pe",IF(AD801&gt;0,"ne",""))</f>
        <v/>
      </c>
      <c r="AF801" s="2490"/>
      <c r="AG801" s="60">
        <v>1</v>
      </c>
      <c r="AH801" s="60" t="s">
        <v>232</v>
      </c>
      <c r="AI801" s="60" t="str">
        <f t="shared" si="177"/>
        <v>??</v>
      </c>
      <c r="AJ801" s="60">
        <v>1</v>
      </c>
      <c r="AK801" s="518">
        <f>C801</f>
        <v>0</v>
      </c>
    </row>
    <row r="802" spans="1:37" ht="14.1" customHeight="1" thickTop="1" thickBot="1">
      <c r="A802" s="2457"/>
      <c r="B802" s="2459"/>
      <c r="C802" s="2462"/>
      <c r="D802" s="2465"/>
      <c r="E802" s="2468"/>
      <c r="F802" s="2471"/>
      <c r="G802" s="2474"/>
      <c r="H802" s="2477"/>
      <c r="I802" s="2471"/>
      <c r="J802" s="2471"/>
      <c r="K802" s="273"/>
      <c r="L802" s="99"/>
      <c r="M802" s="1471"/>
      <c r="N802" s="1840"/>
      <c r="O802" s="90"/>
      <c r="P802" s="99"/>
      <c r="Q802" s="99"/>
      <c r="R802" s="12"/>
      <c r="S802" s="12"/>
      <c r="T802" s="12"/>
      <c r="U802" s="12"/>
      <c r="V802" s="12"/>
      <c r="W802" s="1622"/>
      <c r="X802" s="1622"/>
      <c r="Y802" s="12"/>
      <c r="Z802" s="99"/>
      <c r="AA802" s="2479"/>
      <c r="AB802" s="2479"/>
      <c r="AC802" s="2485"/>
      <c r="AD802" s="2486"/>
      <c r="AE802" s="2488"/>
      <c r="AF802" s="2490"/>
      <c r="AG802" s="60">
        <f>IF(N802=N801,0,1)</f>
        <v>0</v>
      </c>
      <c r="AH802" s="60" t="s">
        <v>232</v>
      </c>
      <c r="AI802" s="60" t="str">
        <f t="shared" si="177"/>
        <v>??</v>
      </c>
      <c r="AJ802" s="60">
        <f>IF(O802=O801,0,1)</f>
        <v>0</v>
      </c>
      <c r="AK802" s="518">
        <f t="shared" ref="AK802:AK830" si="185">AK801</f>
        <v>0</v>
      </c>
    </row>
    <row r="803" spans="1:37" ht="14.1" customHeight="1" thickTop="1" thickBot="1">
      <c r="A803" s="2457"/>
      <c r="B803" s="2459"/>
      <c r="C803" s="2462"/>
      <c r="D803" s="2465"/>
      <c r="E803" s="2468"/>
      <c r="F803" s="2471"/>
      <c r="G803" s="2474"/>
      <c r="H803" s="2491"/>
      <c r="I803" s="2471"/>
      <c r="J803" s="2471"/>
      <c r="K803" s="273"/>
      <c r="L803" s="99"/>
      <c r="M803" s="1471"/>
      <c r="N803" s="1840"/>
      <c r="O803" s="90"/>
      <c r="P803" s="99"/>
      <c r="Q803" s="99"/>
      <c r="R803" s="12"/>
      <c r="S803" s="12"/>
      <c r="T803" s="12"/>
      <c r="U803" s="12"/>
      <c r="V803" s="12"/>
      <c r="W803" s="1622"/>
      <c r="X803" s="1622"/>
      <c r="Y803" s="12"/>
      <c r="Z803" s="99"/>
      <c r="AA803" s="2479"/>
      <c r="AB803" s="2479"/>
      <c r="AC803" s="2485"/>
      <c r="AD803" s="2486"/>
      <c r="AE803" s="2488"/>
      <c r="AF803" s="2490"/>
      <c r="AG803" s="60">
        <f>IF(N803=N802,0,IF(N803=N801,0,1))</f>
        <v>0</v>
      </c>
      <c r="AH803" s="60" t="s">
        <v>232</v>
      </c>
      <c r="AI803" s="60" t="str">
        <f t="shared" si="177"/>
        <v>??</v>
      </c>
      <c r="AJ803" s="60">
        <f>IF(O803=O802,0,IF(O803=O801,0,1))</f>
        <v>0</v>
      </c>
      <c r="AK803" s="518">
        <f t="shared" si="185"/>
        <v>0</v>
      </c>
    </row>
    <row r="804" spans="1:37" ht="14.1" customHeight="1" thickTop="1" thickBot="1">
      <c r="A804" s="2457"/>
      <c r="B804" s="2459"/>
      <c r="C804" s="2462"/>
      <c r="D804" s="2465"/>
      <c r="E804" s="2468"/>
      <c r="F804" s="2471"/>
      <c r="G804" s="2474"/>
      <c r="H804" s="2492"/>
      <c r="I804" s="2471"/>
      <c r="J804" s="2471"/>
      <c r="K804" s="273"/>
      <c r="L804" s="99"/>
      <c r="M804" s="1471"/>
      <c r="N804" s="1840"/>
      <c r="O804" s="90"/>
      <c r="P804" s="99"/>
      <c r="Q804" s="99"/>
      <c r="R804" s="12"/>
      <c r="S804" s="12"/>
      <c r="T804" s="12"/>
      <c r="U804" s="12"/>
      <c r="V804" s="12"/>
      <c r="W804" s="1622"/>
      <c r="X804" s="1622"/>
      <c r="Y804" s="12"/>
      <c r="Z804" s="99"/>
      <c r="AA804" s="2479"/>
      <c r="AB804" s="2479"/>
      <c r="AC804" s="2485"/>
      <c r="AD804" s="2486"/>
      <c r="AE804" s="2488"/>
      <c r="AF804" s="2490"/>
      <c r="AG804" s="60">
        <f>IF(N804=N803,0,IF(N804=N802,0,IF(N804=N801,0,1)))</f>
        <v>0</v>
      </c>
      <c r="AH804" s="60" t="s">
        <v>232</v>
      </c>
      <c r="AI804" s="60" t="str">
        <f t="shared" si="177"/>
        <v>??</v>
      </c>
      <c r="AJ804" s="60">
        <f>IF(O804=O803,0,IF(O804=O802,0,IF(O804=O801,0,1)))</f>
        <v>0</v>
      </c>
      <c r="AK804" s="518">
        <f t="shared" si="185"/>
        <v>0</v>
      </c>
    </row>
    <row r="805" spans="1:37" ht="14.1" customHeight="1" thickTop="1" thickBot="1">
      <c r="A805" s="2457"/>
      <c r="B805" s="2459"/>
      <c r="C805" s="2462"/>
      <c r="D805" s="2465"/>
      <c r="E805" s="2468"/>
      <c r="F805" s="2471"/>
      <c r="G805" s="2474"/>
      <c r="H805" s="2492"/>
      <c r="I805" s="2471"/>
      <c r="J805" s="2471"/>
      <c r="K805" s="277"/>
      <c r="L805" s="99"/>
      <c r="M805" s="1471"/>
      <c r="N805" s="1840"/>
      <c r="O805" s="90"/>
      <c r="P805" s="99"/>
      <c r="Q805" s="99"/>
      <c r="R805" s="12"/>
      <c r="S805" s="12"/>
      <c r="T805" s="12"/>
      <c r="U805" s="12"/>
      <c r="V805" s="12"/>
      <c r="W805" s="1622"/>
      <c r="X805" s="1622"/>
      <c r="Y805" s="12"/>
      <c r="Z805" s="99"/>
      <c r="AA805" s="2479"/>
      <c r="AB805" s="2479"/>
      <c r="AC805" s="2485"/>
      <c r="AD805" s="2486"/>
      <c r="AE805" s="2488"/>
      <c r="AF805" s="2490"/>
      <c r="AG805" s="60">
        <f>IF(N805=N804,0,IF(N805=N803,0,IF(N805=N802,0,IF(N805=N801,0,1))))</f>
        <v>0</v>
      </c>
      <c r="AH805" s="60" t="s">
        <v>232</v>
      </c>
      <c r="AI805" s="60" t="str">
        <f t="shared" si="177"/>
        <v>??</v>
      </c>
      <c r="AJ805" s="60">
        <f>IF(O805=O804,0,IF(O805=O803,0,IF(O805=O802,0,IF(O805=O801,0,1))))</f>
        <v>0</v>
      </c>
      <c r="AK805" s="518">
        <f t="shared" si="185"/>
        <v>0</v>
      </c>
    </row>
    <row r="806" spans="1:37" ht="14.1" customHeight="1" thickTop="1" thickBot="1">
      <c r="A806" s="2457"/>
      <c r="B806" s="2459"/>
      <c r="C806" s="2462"/>
      <c r="D806" s="2465"/>
      <c r="E806" s="2468"/>
      <c r="F806" s="2471"/>
      <c r="G806" s="2474"/>
      <c r="H806" s="2492"/>
      <c r="I806" s="2471"/>
      <c r="J806" s="2471"/>
      <c r="K806" s="277"/>
      <c r="L806" s="99"/>
      <c r="M806" s="1471"/>
      <c r="N806" s="1840"/>
      <c r="O806" s="90"/>
      <c r="P806" s="99"/>
      <c r="Q806" s="99"/>
      <c r="R806" s="12"/>
      <c r="S806" s="12"/>
      <c r="T806" s="12"/>
      <c r="U806" s="12"/>
      <c r="V806" s="12"/>
      <c r="W806" s="1622"/>
      <c r="X806" s="1622"/>
      <c r="Y806" s="12"/>
      <c r="Z806" s="99"/>
      <c r="AA806" s="2479"/>
      <c r="AB806" s="2479"/>
      <c r="AC806" s="2485"/>
      <c r="AD806" s="2486"/>
      <c r="AE806" s="2488"/>
      <c r="AF806" s="2490"/>
      <c r="AG806" s="60">
        <f>IF(N806=N805,0,IF(N806=N804,0,IF(N806=N803,0,IF(N806=N802,0,IF(N806=N801,0,1)))))</f>
        <v>0</v>
      </c>
      <c r="AH806" s="60" t="s">
        <v>232</v>
      </c>
      <c r="AI806" s="60" t="str">
        <f t="shared" si="177"/>
        <v>??</v>
      </c>
      <c r="AJ806" s="60">
        <f>IF(O806=O805,0,IF(O806=O804,0,IF(O806=O803,0,IF(O806=O802,0,IF(O806=O801,0,1)))))</f>
        <v>0</v>
      </c>
      <c r="AK806" s="518">
        <f t="shared" si="185"/>
        <v>0</v>
      </c>
    </row>
    <row r="807" spans="1:37" ht="14.1" customHeight="1" thickTop="1" thickBot="1">
      <c r="A807" s="2457"/>
      <c r="B807" s="2459"/>
      <c r="C807" s="2462"/>
      <c r="D807" s="2465"/>
      <c r="E807" s="2468"/>
      <c r="F807" s="2471"/>
      <c r="G807" s="2474"/>
      <c r="H807" s="2492"/>
      <c r="I807" s="2471"/>
      <c r="J807" s="2471"/>
      <c r="K807" s="277"/>
      <c r="L807" s="99"/>
      <c r="M807" s="1471"/>
      <c r="N807" s="1840"/>
      <c r="O807" s="90"/>
      <c r="P807" s="99"/>
      <c r="Q807" s="99"/>
      <c r="R807" s="12"/>
      <c r="S807" s="12"/>
      <c r="T807" s="12"/>
      <c r="U807" s="12"/>
      <c r="V807" s="12"/>
      <c r="W807" s="1622"/>
      <c r="X807" s="1622"/>
      <c r="Y807" s="12"/>
      <c r="Z807" s="99"/>
      <c r="AA807" s="2479"/>
      <c r="AB807" s="2479"/>
      <c r="AC807" s="2494" t="str">
        <f t="shared" ref="AC807" si="186">IF(AC801&gt;9,"błąd","")</f>
        <v/>
      </c>
      <c r="AD807" s="2486"/>
      <c r="AE807" s="2488"/>
      <c r="AF807" s="2490"/>
      <c r="AG807" s="60">
        <f>IF(N807=N806,0,IF(N807=N805,0,IF(N807=N804,0,IF(N807=N803,0,IF(N807=N802,0,IF(N807=N801,0,1))))))</f>
        <v>0</v>
      </c>
      <c r="AH807" s="60" t="s">
        <v>232</v>
      </c>
      <c r="AI807" s="60" t="str">
        <f t="shared" si="177"/>
        <v>??</v>
      </c>
      <c r="AJ807" s="60">
        <f>IF(O807=O806,0,IF(O807=O805,0,IF(O807=O804,0,IF(O807=O803,0,IF(O807=O802,0,IF(O807=O801,0,1))))))</f>
        <v>0</v>
      </c>
      <c r="AK807" s="518">
        <f t="shared" si="185"/>
        <v>0</v>
      </c>
    </row>
    <row r="808" spans="1:37" ht="14.1" customHeight="1" thickTop="1" thickBot="1">
      <c r="A808" s="2457"/>
      <c r="B808" s="2459"/>
      <c r="C808" s="2462"/>
      <c r="D808" s="2465"/>
      <c r="E808" s="2468"/>
      <c r="F808" s="2471"/>
      <c r="G808" s="2474"/>
      <c r="H808" s="2492"/>
      <c r="I808" s="2471"/>
      <c r="J808" s="2471"/>
      <c r="K808" s="277"/>
      <c r="L808" s="99"/>
      <c r="M808" s="1471"/>
      <c r="N808" s="1840"/>
      <c r="O808" s="90"/>
      <c r="P808" s="99"/>
      <c r="Q808" s="99"/>
      <c r="R808" s="12"/>
      <c r="S808" s="12"/>
      <c r="T808" s="12"/>
      <c r="U808" s="12"/>
      <c r="V808" s="12"/>
      <c r="W808" s="1622"/>
      <c r="X808" s="1622"/>
      <c r="Y808" s="12"/>
      <c r="Z808" s="99"/>
      <c r="AA808" s="2479"/>
      <c r="AB808" s="2479"/>
      <c r="AC808" s="2494"/>
      <c r="AD808" s="2486"/>
      <c r="AE808" s="2488"/>
      <c r="AF808" s="2490"/>
      <c r="AG808" s="60">
        <f>IF(N808=N807,0,IF(N808=N806,0,IF(N808=N805,0,IF(N808=N804,0,IF(N808=N803,0,IF(N808=N802,0,IF(N808=N801,0,1)))))))</f>
        <v>0</v>
      </c>
      <c r="AH808" s="60" t="s">
        <v>232</v>
      </c>
      <c r="AI808" s="60" t="str">
        <f t="shared" si="177"/>
        <v>??</v>
      </c>
      <c r="AJ808" s="60">
        <f>IF(O808=O807,0,IF(O808=O806,0,IF(O808=O805,0,IF(O808=O804,0,IF(O808=O803,0,IF(O808=O802,0,IF(O808=O801,0,1)))))))</f>
        <v>0</v>
      </c>
      <c r="AK808" s="518">
        <f t="shared" si="185"/>
        <v>0</v>
      </c>
    </row>
    <row r="809" spans="1:37" ht="14.1" customHeight="1" thickTop="1" thickBot="1">
      <c r="A809" s="2457"/>
      <c r="B809" s="2459"/>
      <c r="C809" s="2462"/>
      <c r="D809" s="2465"/>
      <c r="E809" s="2468"/>
      <c r="F809" s="2471"/>
      <c r="G809" s="2474"/>
      <c r="H809" s="2492"/>
      <c r="I809" s="2471"/>
      <c r="J809" s="2471"/>
      <c r="K809" s="277"/>
      <c r="L809" s="99"/>
      <c r="M809" s="1471"/>
      <c r="N809" s="1840"/>
      <c r="O809" s="90"/>
      <c r="P809" s="99"/>
      <c r="Q809" s="99"/>
      <c r="R809" s="12"/>
      <c r="S809" s="12"/>
      <c r="T809" s="12"/>
      <c r="U809" s="12"/>
      <c r="V809" s="12"/>
      <c r="W809" s="1622"/>
      <c r="X809" s="1622"/>
      <c r="Y809" s="12"/>
      <c r="Z809" s="99"/>
      <c r="AA809" s="2479"/>
      <c r="AB809" s="2479"/>
      <c r="AC809" s="2494"/>
      <c r="AD809" s="2486"/>
      <c r="AE809" s="2488"/>
      <c r="AF809" s="2490"/>
      <c r="AG809" s="60">
        <f>IF(N809=N808,0,IF(N809=N807,0,IF(N809=N806,0,IF(N809=N805,0,IF(N809=N804,0,IF(N809=N803,0,IF(N809=N802,0,IF(N809=N801,0,1))))))))</f>
        <v>0</v>
      </c>
      <c r="AH809" s="60" t="s">
        <v>232</v>
      </c>
      <c r="AI809" s="60" t="str">
        <f t="shared" si="177"/>
        <v>??</v>
      </c>
      <c r="AJ809" s="60">
        <f>IF(O809=O808,0,IF(O809=O807,0,IF(O809=O806,0,IF(O809=O805,0,IF(O809=O804,0,IF(O809=O803,0,IF(O809=O802,0,IF(O809=O801,0,1))))))))</f>
        <v>0</v>
      </c>
      <c r="AK809" s="518">
        <f t="shared" si="185"/>
        <v>0</v>
      </c>
    </row>
    <row r="810" spans="1:37" ht="14.1" customHeight="1" thickTop="1" thickBot="1">
      <c r="A810" s="2457"/>
      <c r="B810" s="2460"/>
      <c r="C810" s="2463"/>
      <c r="D810" s="2466"/>
      <c r="E810" s="2469"/>
      <c r="F810" s="2472"/>
      <c r="G810" s="2475"/>
      <c r="H810" s="2493"/>
      <c r="I810" s="2472"/>
      <c r="J810" s="2472"/>
      <c r="K810" s="274"/>
      <c r="L810" s="97"/>
      <c r="M810" s="97"/>
      <c r="N810" s="1840"/>
      <c r="O810" s="94"/>
      <c r="P810" s="97"/>
      <c r="Q810" s="97"/>
      <c r="R810" s="13"/>
      <c r="S810" s="13"/>
      <c r="T810" s="13"/>
      <c r="U810" s="13"/>
      <c r="V810" s="13"/>
      <c r="W810" s="13"/>
      <c r="X810" s="13"/>
      <c r="Y810" s="13"/>
      <c r="Z810" s="97"/>
      <c r="AA810" s="2480"/>
      <c r="AB810" s="2480"/>
      <c r="AC810" s="2495"/>
      <c r="AD810" s="2486"/>
      <c r="AE810" s="2489"/>
      <c r="AF810" s="2490"/>
      <c r="AG810" s="60">
        <f>IF(N810=N809,0,IF(N810=N808,0,IF(N810=N807,0,IF(N810=N806,0,IF(N810=N805,0,IF(N810=N804,0,IF(N810=N803,0,IF(N810=N802,0,IF(N810=N801,0,1)))))))))</f>
        <v>0</v>
      </c>
      <c r="AH810" s="60" t="s">
        <v>232</v>
      </c>
      <c r="AI810" s="60" t="str">
        <f t="shared" si="177"/>
        <v>??</v>
      </c>
      <c r="AJ810" s="60">
        <f>IF(O810=O809,0,IF(O810=O808,0,IF(O810=O807,0,IF(O810=O806,0,IF(O810=O805,0,IF(O810=O804,0,IF(O810=O803,0,IF(O810=O802,0,IF(O810=O801,0,1)))))))))</f>
        <v>0</v>
      </c>
      <c r="AK810" s="518">
        <f t="shared" si="185"/>
        <v>0</v>
      </c>
    </row>
    <row r="811" spans="1:37" ht="14.1" customHeight="1" thickTop="1" thickBot="1">
      <c r="A811" s="2457"/>
      <c r="B811" s="2458"/>
      <c r="C811" s="2461"/>
      <c r="D811" s="2464"/>
      <c r="E811" s="2467"/>
      <c r="F811" s="2470"/>
      <c r="G811" s="2473"/>
      <c r="H811" s="2476" t="s">
        <v>852</v>
      </c>
      <c r="I811" s="2470"/>
      <c r="J811" s="2470"/>
      <c r="K811" s="275"/>
      <c r="L811" s="98"/>
      <c r="M811" s="98"/>
      <c r="N811" s="1841"/>
      <c r="O811" s="80"/>
      <c r="P811" s="98"/>
      <c r="Q811" s="98"/>
      <c r="R811" s="14"/>
      <c r="S811" s="14"/>
      <c r="T811" s="14"/>
      <c r="U811" s="14"/>
      <c r="V811" s="14"/>
      <c r="W811" s="14"/>
      <c r="X811" s="14"/>
      <c r="Y811" s="14"/>
      <c r="Z811" s="98"/>
      <c r="AA811" s="2478">
        <f>SUM(R811:Z820)</f>
        <v>0</v>
      </c>
      <c r="AB811" s="2478">
        <f>IF(AA811&gt;0,18,0)</f>
        <v>0</v>
      </c>
      <c r="AC811" s="2484">
        <f t="shared" ref="AC811" si="187">IF((AA811-AB811)&gt;=0,AA811-AB811,0)</f>
        <v>0</v>
      </c>
      <c r="AD811" s="2486">
        <f>IF(AA811&lt;AB811,AA811,AB811)/IF(AB811=0,1,AB811)</f>
        <v>0</v>
      </c>
      <c r="AE811" s="2487" t="str">
        <f>IF(AD811=1,"pe",IF(AD811&gt;0,"ne",""))</f>
        <v/>
      </c>
      <c r="AF811" s="2490"/>
      <c r="AG811" s="60">
        <v>1</v>
      </c>
      <c r="AH811" s="60" t="s">
        <v>232</v>
      </c>
      <c r="AI811" s="60" t="str">
        <f t="shared" si="177"/>
        <v>??</v>
      </c>
      <c r="AJ811" s="60">
        <v>1</v>
      </c>
      <c r="AK811" s="518">
        <f>C811</f>
        <v>0</v>
      </c>
    </row>
    <row r="812" spans="1:37" ht="14.1" customHeight="1" thickTop="1" thickBot="1">
      <c r="A812" s="2457"/>
      <c r="B812" s="2459"/>
      <c r="C812" s="2462"/>
      <c r="D812" s="2465"/>
      <c r="E812" s="2468"/>
      <c r="F812" s="2471"/>
      <c r="G812" s="2474"/>
      <c r="H812" s="2477"/>
      <c r="I812" s="2471"/>
      <c r="J812" s="2471"/>
      <c r="K812" s="273"/>
      <c r="L812" s="99"/>
      <c r="M812" s="1471"/>
      <c r="N812" s="1840"/>
      <c r="O812" s="90"/>
      <c r="P812" s="99"/>
      <c r="Q812" s="99"/>
      <c r="R812" s="12"/>
      <c r="S812" s="12"/>
      <c r="T812" s="12"/>
      <c r="U812" s="12"/>
      <c r="V812" s="12"/>
      <c r="W812" s="1622"/>
      <c r="X812" s="1622"/>
      <c r="Y812" s="12"/>
      <c r="Z812" s="99"/>
      <c r="AA812" s="2479"/>
      <c r="AB812" s="2479"/>
      <c r="AC812" s="2485"/>
      <c r="AD812" s="2486"/>
      <c r="AE812" s="2488"/>
      <c r="AF812" s="2490"/>
      <c r="AG812" s="60">
        <f>IF(N812=N811,0,1)</f>
        <v>0</v>
      </c>
      <c r="AH812" s="60" t="s">
        <v>232</v>
      </c>
      <c r="AI812" s="60" t="str">
        <f t="shared" si="177"/>
        <v>??</v>
      </c>
      <c r="AJ812" s="60">
        <f>IF(O812=O811,0,1)</f>
        <v>0</v>
      </c>
      <c r="AK812" s="518">
        <f t="shared" si="185"/>
        <v>0</v>
      </c>
    </row>
    <row r="813" spans="1:37" ht="14.1" customHeight="1" thickTop="1" thickBot="1">
      <c r="A813" s="2457"/>
      <c r="B813" s="2459"/>
      <c r="C813" s="2462"/>
      <c r="D813" s="2465"/>
      <c r="E813" s="2468"/>
      <c r="F813" s="2471"/>
      <c r="G813" s="2474"/>
      <c r="H813" s="2491"/>
      <c r="I813" s="2471"/>
      <c r="J813" s="2471"/>
      <c r="K813" s="273"/>
      <c r="L813" s="99"/>
      <c r="M813" s="1471"/>
      <c r="N813" s="1840"/>
      <c r="O813" s="90"/>
      <c r="P813" s="99"/>
      <c r="Q813" s="99"/>
      <c r="R813" s="12"/>
      <c r="S813" s="12"/>
      <c r="T813" s="12"/>
      <c r="U813" s="12"/>
      <c r="V813" s="12"/>
      <c r="W813" s="1622"/>
      <c r="X813" s="1622"/>
      <c r="Y813" s="12"/>
      <c r="Z813" s="99"/>
      <c r="AA813" s="2479"/>
      <c r="AB813" s="2479"/>
      <c r="AC813" s="2485"/>
      <c r="AD813" s="2486"/>
      <c r="AE813" s="2488"/>
      <c r="AF813" s="2490"/>
      <c r="AG813" s="60">
        <f>IF(N813=N812,0,IF(N813=N811,0,1))</f>
        <v>0</v>
      </c>
      <c r="AH813" s="60" t="s">
        <v>232</v>
      </c>
      <c r="AI813" s="60" t="str">
        <f t="shared" si="177"/>
        <v>??</v>
      </c>
      <c r="AJ813" s="60">
        <f>IF(O813=O812,0,IF(O813=O811,0,1))</f>
        <v>0</v>
      </c>
      <c r="AK813" s="518">
        <f t="shared" si="185"/>
        <v>0</v>
      </c>
    </row>
    <row r="814" spans="1:37" ht="14.1" customHeight="1" thickTop="1" thickBot="1">
      <c r="A814" s="2457"/>
      <c r="B814" s="2459"/>
      <c r="C814" s="2462"/>
      <c r="D814" s="2465"/>
      <c r="E814" s="2468"/>
      <c r="F814" s="2471"/>
      <c r="G814" s="2474"/>
      <c r="H814" s="2492"/>
      <c r="I814" s="2471"/>
      <c r="J814" s="2471"/>
      <c r="K814" s="273"/>
      <c r="L814" s="99"/>
      <c r="M814" s="1471"/>
      <c r="N814" s="1840"/>
      <c r="O814" s="90"/>
      <c r="P814" s="99"/>
      <c r="Q814" s="99"/>
      <c r="R814" s="12"/>
      <c r="S814" s="12"/>
      <c r="T814" s="12"/>
      <c r="U814" s="12"/>
      <c r="V814" s="12"/>
      <c r="W814" s="1622"/>
      <c r="X814" s="1622"/>
      <c r="Y814" s="12"/>
      <c r="Z814" s="99"/>
      <c r="AA814" s="2479"/>
      <c r="AB814" s="2479"/>
      <c r="AC814" s="2485"/>
      <c r="AD814" s="2486"/>
      <c r="AE814" s="2488"/>
      <c r="AF814" s="2490"/>
      <c r="AG814" s="60">
        <f>IF(N814=N813,0,IF(N814=N812,0,IF(N814=N811,0,1)))</f>
        <v>0</v>
      </c>
      <c r="AH814" s="60" t="s">
        <v>232</v>
      </c>
      <c r="AI814" s="60" t="str">
        <f t="shared" si="177"/>
        <v>??</v>
      </c>
      <c r="AJ814" s="60">
        <f>IF(O814=O813,0,IF(O814=O812,0,IF(O814=O811,0,1)))</f>
        <v>0</v>
      </c>
      <c r="AK814" s="518">
        <f t="shared" si="185"/>
        <v>0</v>
      </c>
    </row>
    <row r="815" spans="1:37" ht="14.1" customHeight="1" thickTop="1" thickBot="1">
      <c r="A815" s="2457"/>
      <c r="B815" s="2459"/>
      <c r="C815" s="2462"/>
      <c r="D815" s="2465"/>
      <c r="E815" s="2468"/>
      <c r="F815" s="2471"/>
      <c r="G815" s="2474"/>
      <c r="H815" s="2492"/>
      <c r="I815" s="2471"/>
      <c r="J815" s="2471"/>
      <c r="K815" s="277"/>
      <c r="L815" s="99"/>
      <c r="M815" s="1471"/>
      <c r="N815" s="1840"/>
      <c r="O815" s="90"/>
      <c r="P815" s="99"/>
      <c r="Q815" s="99"/>
      <c r="R815" s="12"/>
      <c r="S815" s="12"/>
      <c r="T815" s="12"/>
      <c r="U815" s="12"/>
      <c r="V815" s="12"/>
      <c r="W815" s="1622"/>
      <c r="X815" s="1622"/>
      <c r="Y815" s="12"/>
      <c r="Z815" s="99"/>
      <c r="AA815" s="2479"/>
      <c r="AB815" s="2479"/>
      <c r="AC815" s="2485"/>
      <c r="AD815" s="2486"/>
      <c r="AE815" s="2488"/>
      <c r="AF815" s="2490"/>
      <c r="AG815" s="60">
        <f>IF(N815=N814,0,IF(N815=N813,0,IF(N815=N812,0,IF(N815=N811,0,1))))</f>
        <v>0</v>
      </c>
      <c r="AH815" s="60" t="s">
        <v>232</v>
      </c>
      <c r="AI815" s="60" t="str">
        <f t="shared" si="177"/>
        <v>??</v>
      </c>
      <c r="AJ815" s="60">
        <f>IF(O815=O814,0,IF(O815=O813,0,IF(O815=O812,0,IF(O815=O811,0,1))))</f>
        <v>0</v>
      </c>
      <c r="AK815" s="518">
        <f t="shared" si="185"/>
        <v>0</v>
      </c>
    </row>
    <row r="816" spans="1:37" ht="14.1" customHeight="1" thickTop="1" thickBot="1">
      <c r="A816" s="2457"/>
      <c r="B816" s="2459"/>
      <c r="C816" s="2462"/>
      <c r="D816" s="2465"/>
      <c r="E816" s="2468"/>
      <c r="F816" s="2471"/>
      <c r="G816" s="2474"/>
      <c r="H816" s="2492"/>
      <c r="I816" s="2471"/>
      <c r="J816" s="2471"/>
      <c r="K816" s="277"/>
      <c r="L816" s="99"/>
      <c r="M816" s="1471"/>
      <c r="N816" s="1840"/>
      <c r="O816" s="90"/>
      <c r="P816" s="99"/>
      <c r="Q816" s="99"/>
      <c r="R816" s="12"/>
      <c r="S816" s="12"/>
      <c r="T816" s="12"/>
      <c r="U816" s="12"/>
      <c r="V816" s="12"/>
      <c r="W816" s="1622"/>
      <c r="X816" s="1622"/>
      <c r="Y816" s="12"/>
      <c r="Z816" s="99"/>
      <c r="AA816" s="2479"/>
      <c r="AB816" s="2479"/>
      <c r="AC816" s="2485"/>
      <c r="AD816" s="2486"/>
      <c r="AE816" s="2488"/>
      <c r="AF816" s="2490"/>
      <c r="AG816" s="60">
        <f>IF(N816=N815,0,IF(N816=N814,0,IF(N816=N813,0,IF(N816=N812,0,IF(N816=N811,0,1)))))</f>
        <v>0</v>
      </c>
      <c r="AH816" s="60" t="s">
        <v>232</v>
      </c>
      <c r="AI816" s="60" t="str">
        <f t="shared" si="177"/>
        <v>??</v>
      </c>
      <c r="AJ816" s="60">
        <f>IF(O816=O815,0,IF(O816=O814,0,IF(O816=O813,0,IF(O816=O812,0,IF(O816=O811,0,1)))))</f>
        <v>0</v>
      </c>
      <c r="AK816" s="518">
        <f t="shared" si="185"/>
        <v>0</v>
      </c>
    </row>
    <row r="817" spans="1:37" ht="14.1" customHeight="1" thickTop="1" thickBot="1">
      <c r="A817" s="2457"/>
      <c r="B817" s="2459"/>
      <c r="C817" s="2462"/>
      <c r="D817" s="2465"/>
      <c r="E817" s="2468"/>
      <c r="F817" s="2471"/>
      <c r="G817" s="2474"/>
      <c r="H817" s="2492"/>
      <c r="I817" s="2471"/>
      <c r="J817" s="2471"/>
      <c r="K817" s="277"/>
      <c r="L817" s="99"/>
      <c r="M817" s="1471"/>
      <c r="N817" s="1840"/>
      <c r="O817" s="90"/>
      <c r="P817" s="99"/>
      <c r="Q817" s="99"/>
      <c r="R817" s="12"/>
      <c r="S817" s="12"/>
      <c r="T817" s="12"/>
      <c r="U817" s="12"/>
      <c r="V817" s="12"/>
      <c r="W817" s="1622"/>
      <c r="X817" s="1622"/>
      <c r="Y817" s="12"/>
      <c r="Z817" s="99"/>
      <c r="AA817" s="2479"/>
      <c r="AB817" s="2479"/>
      <c r="AC817" s="2494" t="str">
        <f t="shared" ref="AC817" si="188">IF(AC811&gt;9,"błąd","")</f>
        <v/>
      </c>
      <c r="AD817" s="2486"/>
      <c r="AE817" s="2488"/>
      <c r="AF817" s="2490"/>
      <c r="AG817" s="60">
        <f>IF(N817=N816,0,IF(N817=N815,0,IF(N817=N814,0,IF(N817=N813,0,IF(N817=N812,0,IF(N817=N811,0,1))))))</f>
        <v>0</v>
      </c>
      <c r="AH817" s="60" t="s">
        <v>232</v>
      </c>
      <c r="AI817" s="60" t="str">
        <f t="shared" si="177"/>
        <v>??</v>
      </c>
      <c r="AJ817" s="60">
        <f>IF(O817=O816,0,IF(O817=O815,0,IF(O817=O814,0,IF(O817=O813,0,IF(O817=O812,0,IF(O817=O811,0,1))))))</f>
        <v>0</v>
      </c>
      <c r="AK817" s="518">
        <f t="shared" si="185"/>
        <v>0</v>
      </c>
    </row>
    <row r="818" spans="1:37" ht="14.1" customHeight="1" thickTop="1" thickBot="1">
      <c r="A818" s="2457"/>
      <c r="B818" s="2459"/>
      <c r="C818" s="2462"/>
      <c r="D818" s="2465"/>
      <c r="E818" s="2468"/>
      <c r="F818" s="2471"/>
      <c r="G818" s="2474"/>
      <c r="H818" s="2492"/>
      <c r="I818" s="2471"/>
      <c r="J818" s="2471"/>
      <c r="K818" s="277"/>
      <c r="L818" s="99"/>
      <c r="M818" s="1471"/>
      <c r="N818" s="1840"/>
      <c r="O818" s="90"/>
      <c r="P818" s="99"/>
      <c r="Q818" s="99"/>
      <c r="R818" s="12"/>
      <c r="S818" s="12"/>
      <c r="T818" s="12"/>
      <c r="U818" s="12"/>
      <c r="V818" s="12"/>
      <c r="W818" s="1622"/>
      <c r="X818" s="1622"/>
      <c r="Y818" s="12"/>
      <c r="Z818" s="99"/>
      <c r="AA818" s="2479"/>
      <c r="AB818" s="2479"/>
      <c r="AC818" s="2494"/>
      <c r="AD818" s="2486"/>
      <c r="AE818" s="2488"/>
      <c r="AF818" s="2490"/>
      <c r="AG818" s="60">
        <f>IF(N818=N817,0,IF(N818=N816,0,IF(N818=N815,0,IF(N818=N814,0,IF(N818=N813,0,IF(N818=N812,0,IF(N818=N811,0,1)))))))</f>
        <v>0</v>
      </c>
      <c r="AH818" s="60" t="s">
        <v>232</v>
      </c>
      <c r="AI818" s="60" t="str">
        <f t="shared" si="177"/>
        <v>??</v>
      </c>
      <c r="AJ818" s="60">
        <f>IF(O818=O817,0,IF(O818=O816,0,IF(O818=O815,0,IF(O818=O814,0,IF(O818=O813,0,IF(O818=O812,0,IF(O818=O811,0,1)))))))</f>
        <v>0</v>
      </c>
      <c r="AK818" s="518">
        <f t="shared" si="185"/>
        <v>0</v>
      </c>
    </row>
    <row r="819" spans="1:37" ht="14.1" customHeight="1" thickTop="1" thickBot="1">
      <c r="A819" s="2457"/>
      <c r="B819" s="2459"/>
      <c r="C819" s="2462"/>
      <c r="D819" s="2465"/>
      <c r="E819" s="2468"/>
      <c r="F819" s="2471"/>
      <c r="G819" s="2474"/>
      <c r="H819" s="2492"/>
      <c r="I819" s="2471"/>
      <c r="J819" s="2471"/>
      <c r="K819" s="277"/>
      <c r="L819" s="99"/>
      <c r="M819" s="1471"/>
      <c r="N819" s="1840"/>
      <c r="O819" s="90"/>
      <c r="P819" s="99"/>
      <c r="Q819" s="99"/>
      <c r="R819" s="12"/>
      <c r="S819" s="12"/>
      <c r="T819" s="12"/>
      <c r="U819" s="12"/>
      <c r="V819" s="12"/>
      <c r="W819" s="1622"/>
      <c r="X819" s="1622"/>
      <c r="Y819" s="12"/>
      <c r="Z819" s="99"/>
      <c r="AA819" s="2479"/>
      <c r="AB819" s="2479"/>
      <c r="AC819" s="2494"/>
      <c r="AD819" s="2486"/>
      <c r="AE819" s="2488"/>
      <c r="AF819" s="2490"/>
      <c r="AG819" s="60">
        <f>IF(N819=N818,0,IF(N819=N817,0,IF(N819=N816,0,IF(N819=N815,0,IF(N819=N814,0,IF(N819=N813,0,IF(N819=N812,0,IF(N819=N811,0,1))))))))</f>
        <v>0</v>
      </c>
      <c r="AH819" s="60" t="s">
        <v>232</v>
      </c>
      <c r="AI819" s="60" t="str">
        <f t="shared" si="177"/>
        <v>??</v>
      </c>
      <c r="AJ819" s="60">
        <f>IF(O819=O818,0,IF(O819=O817,0,IF(O819=O816,0,IF(O819=O815,0,IF(O819=O814,0,IF(O819=O813,0,IF(O819=O812,0,IF(O819=O811,0,1))))))))</f>
        <v>0</v>
      </c>
      <c r="AK819" s="518">
        <f t="shared" si="185"/>
        <v>0</v>
      </c>
    </row>
    <row r="820" spans="1:37" ht="14.1" customHeight="1" thickTop="1" thickBot="1">
      <c r="A820" s="2457"/>
      <c r="B820" s="2460"/>
      <c r="C820" s="2463"/>
      <c r="D820" s="2466"/>
      <c r="E820" s="2469"/>
      <c r="F820" s="2472"/>
      <c r="G820" s="2475"/>
      <c r="H820" s="2493"/>
      <c r="I820" s="2472"/>
      <c r="J820" s="2472"/>
      <c r="K820" s="274"/>
      <c r="L820" s="97"/>
      <c r="M820" s="97"/>
      <c r="N820" s="1840"/>
      <c r="O820" s="94"/>
      <c r="P820" s="97"/>
      <c r="Q820" s="97"/>
      <c r="R820" s="13"/>
      <c r="S820" s="13"/>
      <c r="T820" s="13"/>
      <c r="U820" s="13"/>
      <c r="V820" s="13"/>
      <c r="W820" s="13"/>
      <c r="X820" s="13"/>
      <c r="Y820" s="13"/>
      <c r="Z820" s="97"/>
      <c r="AA820" s="2480"/>
      <c r="AB820" s="2480"/>
      <c r="AC820" s="2495"/>
      <c r="AD820" s="2486"/>
      <c r="AE820" s="2489"/>
      <c r="AF820" s="2490"/>
      <c r="AG820" s="60">
        <f>IF(N820=N819,0,IF(N820=N818,0,IF(N820=N817,0,IF(N820=N816,0,IF(N820=N815,0,IF(N820=N814,0,IF(N820=N813,0,IF(N820=N812,0,IF(N820=N811,0,1)))))))))</f>
        <v>0</v>
      </c>
      <c r="AH820" s="60" t="s">
        <v>232</v>
      </c>
      <c r="AI820" s="60" t="str">
        <f t="shared" si="177"/>
        <v>??</v>
      </c>
      <c r="AJ820" s="60">
        <f>IF(O820=O819,0,IF(O820=O818,0,IF(O820=O817,0,IF(O820=O816,0,IF(O820=O815,0,IF(O820=O814,0,IF(O820=O813,0,IF(O820=O812,0,IF(O820=O811,0,1)))))))))</f>
        <v>0</v>
      </c>
      <c r="AK820" s="518">
        <f t="shared" si="185"/>
        <v>0</v>
      </c>
    </row>
    <row r="821" spans="1:37" ht="14.1" customHeight="1" thickTop="1" thickBot="1">
      <c r="A821" s="2457"/>
      <c r="B821" s="2458"/>
      <c r="C821" s="2461"/>
      <c r="D821" s="2464"/>
      <c r="E821" s="2467"/>
      <c r="F821" s="2470"/>
      <c r="G821" s="2473"/>
      <c r="H821" s="2476" t="s">
        <v>852</v>
      </c>
      <c r="I821" s="2470"/>
      <c r="J821" s="2470"/>
      <c r="K821" s="275"/>
      <c r="L821" s="98"/>
      <c r="M821" s="98"/>
      <c r="N821" s="1841"/>
      <c r="O821" s="80"/>
      <c r="P821" s="98"/>
      <c r="Q821" s="98"/>
      <c r="R821" s="14"/>
      <c r="S821" s="14"/>
      <c r="T821" s="14"/>
      <c r="U821" s="14"/>
      <c r="V821" s="14"/>
      <c r="W821" s="14"/>
      <c r="X821" s="14"/>
      <c r="Y821" s="14"/>
      <c r="Z821" s="98"/>
      <c r="AA821" s="2478">
        <f>SUM(R821:Z830)</f>
        <v>0</v>
      </c>
      <c r="AB821" s="2478">
        <f>IF(AA821&gt;0,18,0)</f>
        <v>0</v>
      </c>
      <c r="AC821" s="2484">
        <f t="shared" ref="AC821" si="189">IF((AA821-AB821)&gt;=0,AA821-AB821,0)</f>
        <v>0</v>
      </c>
      <c r="AD821" s="2486">
        <f>IF(AA821&lt;AB821,AA821,AB821)/IF(AB821=0,1,AB821)</f>
        <v>0</v>
      </c>
      <c r="AE821" s="2487" t="str">
        <f>IF(AD821=1,"pe",IF(AD821&gt;0,"ne",""))</f>
        <v/>
      </c>
      <c r="AF821" s="2490"/>
      <c r="AG821" s="60">
        <v>1</v>
      </c>
      <c r="AH821" s="60" t="s">
        <v>232</v>
      </c>
      <c r="AI821" s="60" t="str">
        <f t="shared" si="177"/>
        <v>??</v>
      </c>
      <c r="AJ821" s="60">
        <v>1</v>
      </c>
      <c r="AK821" s="518">
        <f>C821</f>
        <v>0</v>
      </c>
    </row>
    <row r="822" spans="1:37" ht="14.1" customHeight="1" thickTop="1" thickBot="1">
      <c r="A822" s="2457"/>
      <c r="B822" s="2459"/>
      <c r="C822" s="2462"/>
      <c r="D822" s="2465"/>
      <c r="E822" s="2468"/>
      <c r="F822" s="2471"/>
      <c r="G822" s="2474"/>
      <c r="H822" s="2477"/>
      <c r="I822" s="2471"/>
      <c r="J822" s="2471"/>
      <c r="K822" s="273"/>
      <c r="L822" s="99"/>
      <c r="M822" s="1471"/>
      <c r="N822" s="1840"/>
      <c r="O822" s="90"/>
      <c r="P822" s="99"/>
      <c r="Q822" s="99"/>
      <c r="R822" s="12"/>
      <c r="S822" s="12"/>
      <c r="T822" s="12"/>
      <c r="U822" s="12"/>
      <c r="V822" s="12"/>
      <c r="W822" s="1622"/>
      <c r="X822" s="1622"/>
      <c r="Y822" s="12"/>
      <c r="Z822" s="99"/>
      <c r="AA822" s="2479"/>
      <c r="AB822" s="2479"/>
      <c r="AC822" s="2485"/>
      <c r="AD822" s="2486"/>
      <c r="AE822" s="2488"/>
      <c r="AF822" s="2490"/>
      <c r="AG822" s="60">
        <f>IF(N822=N821,0,1)</f>
        <v>0</v>
      </c>
      <c r="AH822" s="60" t="s">
        <v>232</v>
      </c>
      <c r="AI822" s="60" t="str">
        <f t="shared" si="177"/>
        <v>??</v>
      </c>
      <c r="AJ822" s="60">
        <f>IF(O822=O821,0,1)</f>
        <v>0</v>
      </c>
      <c r="AK822" s="518">
        <f t="shared" si="185"/>
        <v>0</v>
      </c>
    </row>
    <row r="823" spans="1:37" ht="14.1" customHeight="1" thickTop="1" thickBot="1">
      <c r="A823" s="2457"/>
      <c r="B823" s="2459"/>
      <c r="C823" s="2462"/>
      <c r="D823" s="2465"/>
      <c r="E823" s="2468"/>
      <c r="F823" s="2471"/>
      <c r="G823" s="2474"/>
      <c r="H823" s="2491"/>
      <c r="I823" s="2471"/>
      <c r="J823" s="2471"/>
      <c r="K823" s="273"/>
      <c r="L823" s="99"/>
      <c r="M823" s="1471"/>
      <c r="N823" s="1840"/>
      <c r="O823" s="90"/>
      <c r="P823" s="99"/>
      <c r="Q823" s="99"/>
      <c r="R823" s="12"/>
      <c r="S823" s="12"/>
      <c r="T823" s="12"/>
      <c r="U823" s="12"/>
      <c r="V823" s="12"/>
      <c r="W823" s="1622"/>
      <c r="X823" s="1622"/>
      <c r="Y823" s="12"/>
      <c r="Z823" s="99"/>
      <c r="AA823" s="2479"/>
      <c r="AB823" s="2479"/>
      <c r="AC823" s="2485"/>
      <c r="AD823" s="2486"/>
      <c r="AE823" s="2488"/>
      <c r="AF823" s="2490"/>
      <c r="AG823" s="60">
        <f>IF(N823=N822,0,IF(N823=N821,0,1))</f>
        <v>0</v>
      </c>
      <c r="AH823" s="60" t="s">
        <v>232</v>
      </c>
      <c r="AI823" s="60" t="str">
        <f t="shared" si="177"/>
        <v>??</v>
      </c>
      <c r="AJ823" s="60">
        <f>IF(O823=O822,0,IF(O823=O821,0,1))</f>
        <v>0</v>
      </c>
      <c r="AK823" s="518">
        <f t="shared" si="185"/>
        <v>0</v>
      </c>
    </row>
    <row r="824" spans="1:37" ht="14.1" customHeight="1" thickTop="1" thickBot="1">
      <c r="A824" s="2457"/>
      <c r="B824" s="2459"/>
      <c r="C824" s="2462"/>
      <c r="D824" s="2465"/>
      <c r="E824" s="2468"/>
      <c r="F824" s="2471"/>
      <c r="G824" s="2474"/>
      <c r="H824" s="2492"/>
      <c r="I824" s="2471"/>
      <c r="J824" s="2471"/>
      <c r="K824" s="273"/>
      <c r="L824" s="99"/>
      <c r="M824" s="1471"/>
      <c r="N824" s="1840"/>
      <c r="O824" s="90"/>
      <c r="P824" s="99"/>
      <c r="Q824" s="99"/>
      <c r="R824" s="12"/>
      <c r="S824" s="12"/>
      <c r="T824" s="12"/>
      <c r="U824" s="12"/>
      <c r="V824" s="12"/>
      <c r="W824" s="1622"/>
      <c r="X824" s="1622"/>
      <c r="Y824" s="12"/>
      <c r="Z824" s="99"/>
      <c r="AA824" s="2479"/>
      <c r="AB824" s="2479"/>
      <c r="AC824" s="2485"/>
      <c r="AD824" s="2486"/>
      <c r="AE824" s="2488"/>
      <c r="AF824" s="2490"/>
      <c r="AG824" s="60">
        <f>IF(N824=N823,0,IF(N824=N822,0,IF(N824=N821,0,1)))</f>
        <v>0</v>
      </c>
      <c r="AH824" s="60" t="s">
        <v>232</v>
      </c>
      <c r="AI824" s="60" t="str">
        <f t="shared" si="177"/>
        <v>??</v>
      </c>
      <c r="AJ824" s="60">
        <f>IF(O824=O823,0,IF(O824=O822,0,IF(O824=O821,0,1)))</f>
        <v>0</v>
      </c>
      <c r="AK824" s="518">
        <f t="shared" si="185"/>
        <v>0</v>
      </c>
    </row>
    <row r="825" spans="1:37" ht="14.1" customHeight="1" thickTop="1" thickBot="1">
      <c r="A825" s="2457"/>
      <c r="B825" s="2459"/>
      <c r="C825" s="2462"/>
      <c r="D825" s="2465"/>
      <c r="E825" s="2468"/>
      <c r="F825" s="2471"/>
      <c r="G825" s="2474"/>
      <c r="H825" s="2492"/>
      <c r="I825" s="2471"/>
      <c r="J825" s="2471"/>
      <c r="K825" s="277"/>
      <c r="L825" s="99"/>
      <c r="M825" s="1471"/>
      <c r="N825" s="1840"/>
      <c r="O825" s="90"/>
      <c r="P825" s="99"/>
      <c r="Q825" s="99"/>
      <c r="R825" s="12"/>
      <c r="S825" s="12"/>
      <c r="T825" s="12"/>
      <c r="U825" s="12"/>
      <c r="V825" s="12"/>
      <c r="W825" s="1622"/>
      <c r="X825" s="1622"/>
      <c r="Y825" s="12"/>
      <c r="Z825" s="99"/>
      <c r="AA825" s="2479"/>
      <c r="AB825" s="2479"/>
      <c r="AC825" s="2485"/>
      <c r="AD825" s="2486"/>
      <c r="AE825" s="2488"/>
      <c r="AF825" s="2490"/>
      <c r="AG825" s="60">
        <f>IF(N825=N824,0,IF(N825=N823,0,IF(N825=N822,0,IF(N825=N821,0,1))))</f>
        <v>0</v>
      </c>
      <c r="AH825" s="60" t="s">
        <v>232</v>
      </c>
      <c r="AI825" s="60" t="str">
        <f t="shared" si="177"/>
        <v>??</v>
      </c>
      <c r="AJ825" s="60">
        <f>IF(O825=O824,0,IF(O825=O823,0,IF(O825=O822,0,IF(O825=O821,0,1))))</f>
        <v>0</v>
      </c>
      <c r="AK825" s="518">
        <f t="shared" si="185"/>
        <v>0</v>
      </c>
    </row>
    <row r="826" spans="1:37" ht="14.1" customHeight="1" thickTop="1" thickBot="1">
      <c r="A826" s="2457"/>
      <c r="B826" s="2459"/>
      <c r="C826" s="2462"/>
      <c r="D826" s="2465"/>
      <c r="E826" s="2468"/>
      <c r="F826" s="2471"/>
      <c r="G826" s="2474"/>
      <c r="H826" s="2492"/>
      <c r="I826" s="2471"/>
      <c r="J826" s="2471"/>
      <c r="K826" s="277"/>
      <c r="L826" s="99"/>
      <c r="M826" s="1471"/>
      <c r="N826" s="1840"/>
      <c r="O826" s="90"/>
      <c r="P826" s="99"/>
      <c r="Q826" s="99"/>
      <c r="R826" s="12"/>
      <c r="S826" s="12"/>
      <c r="T826" s="12"/>
      <c r="U826" s="12"/>
      <c r="V826" s="12"/>
      <c r="W826" s="1622"/>
      <c r="X826" s="1622"/>
      <c r="Y826" s="12"/>
      <c r="Z826" s="99"/>
      <c r="AA826" s="2479"/>
      <c r="AB826" s="2479"/>
      <c r="AC826" s="2485"/>
      <c r="AD826" s="2486"/>
      <c r="AE826" s="2488"/>
      <c r="AF826" s="2490"/>
      <c r="AG826" s="60">
        <f>IF(N826=N825,0,IF(N826=N824,0,IF(N826=N823,0,IF(N826=N822,0,IF(N826=N821,0,1)))))</f>
        <v>0</v>
      </c>
      <c r="AH826" s="60" t="s">
        <v>232</v>
      </c>
      <c r="AI826" s="60" t="str">
        <f t="shared" si="177"/>
        <v>??</v>
      </c>
      <c r="AJ826" s="60">
        <f>IF(O826=O825,0,IF(O826=O824,0,IF(O826=O823,0,IF(O826=O822,0,IF(O826=O821,0,1)))))</f>
        <v>0</v>
      </c>
      <c r="AK826" s="518">
        <f t="shared" si="185"/>
        <v>0</v>
      </c>
    </row>
    <row r="827" spans="1:37" ht="14.1" customHeight="1" thickTop="1" thickBot="1">
      <c r="A827" s="2457"/>
      <c r="B827" s="2459"/>
      <c r="C827" s="2462"/>
      <c r="D827" s="2465"/>
      <c r="E827" s="2468"/>
      <c r="F827" s="2471"/>
      <c r="G827" s="2474"/>
      <c r="H827" s="2492"/>
      <c r="I827" s="2471"/>
      <c r="J827" s="2471"/>
      <c r="K827" s="277"/>
      <c r="L827" s="99"/>
      <c r="M827" s="1471"/>
      <c r="N827" s="1840"/>
      <c r="O827" s="90"/>
      <c r="P827" s="99"/>
      <c r="Q827" s="99"/>
      <c r="R827" s="12"/>
      <c r="S827" s="12"/>
      <c r="T827" s="12"/>
      <c r="U827" s="12"/>
      <c r="V827" s="12"/>
      <c r="W827" s="1622"/>
      <c r="X827" s="1622"/>
      <c r="Y827" s="12"/>
      <c r="Z827" s="99"/>
      <c r="AA827" s="2479"/>
      <c r="AB827" s="2479"/>
      <c r="AC827" s="2494" t="str">
        <f t="shared" ref="AC827" si="190">IF(AC821&gt;9,"błąd","")</f>
        <v/>
      </c>
      <c r="AD827" s="2486"/>
      <c r="AE827" s="2488"/>
      <c r="AF827" s="2490"/>
      <c r="AG827" s="60">
        <f>IF(N827=N826,0,IF(N827=N825,0,IF(N827=N824,0,IF(N827=N823,0,IF(N827=N822,0,IF(N827=N821,0,1))))))</f>
        <v>0</v>
      </c>
      <c r="AH827" s="60" t="s">
        <v>232</v>
      </c>
      <c r="AI827" s="60" t="str">
        <f t="shared" si="177"/>
        <v>??</v>
      </c>
      <c r="AJ827" s="60">
        <f>IF(O827=O826,0,IF(O827=O825,0,IF(O827=O824,0,IF(O827=O823,0,IF(O827=O822,0,IF(O827=O821,0,1))))))</f>
        <v>0</v>
      </c>
      <c r="AK827" s="518">
        <f t="shared" si="185"/>
        <v>0</v>
      </c>
    </row>
    <row r="828" spans="1:37" ht="14.1" customHeight="1" thickTop="1" thickBot="1">
      <c r="A828" s="2457"/>
      <c r="B828" s="2459"/>
      <c r="C828" s="2462"/>
      <c r="D828" s="2465"/>
      <c r="E828" s="2468"/>
      <c r="F828" s="2471"/>
      <c r="G828" s="2474"/>
      <c r="H828" s="2492"/>
      <c r="I828" s="2471"/>
      <c r="J828" s="2471"/>
      <c r="K828" s="277"/>
      <c r="L828" s="99"/>
      <c r="M828" s="1471"/>
      <c r="N828" s="1840"/>
      <c r="O828" s="90"/>
      <c r="P828" s="99"/>
      <c r="Q828" s="99"/>
      <c r="R828" s="12"/>
      <c r="S828" s="12"/>
      <c r="T828" s="12"/>
      <c r="U828" s="12"/>
      <c r="V828" s="12"/>
      <c r="W828" s="1622"/>
      <c r="X828" s="1622"/>
      <c r="Y828" s="12"/>
      <c r="Z828" s="99"/>
      <c r="AA828" s="2479"/>
      <c r="AB828" s="2479"/>
      <c r="AC828" s="2494"/>
      <c r="AD828" s="2486"/>
      <c r="AE828" s="2488"/>
      <c r="AF828" s="2490"/>
      <c r="AG828" s="60">
        <f>IF(N828=N827,0,IF(N828=N826,0,IF(N828=N825,0,IF(N828=N824,0,IF(N828=N823,0,IF(N828=N822,0,IF(N828=N821,0,1)))))))</f>
        <v>0</v>
      </c>
      <c r="AH828" s="60" t="s">
        <v>232</v>
      </c>
      <c r="AI828" s="60" t="str">
        <f t="shared" si="177"/>
        <v>??</v>
      </c>
      <c r="AJ828" s="60">
        <f>IF(O828=O827,0,IF(O828=O826,0,IF(O828=O825,0,IF(O828=O824,0,IF(O828=O823,0,IF(O828=O822,0,IF(O828=O821,0,1)))))))</f>
        <v>0</v>
      </c>
      <c r="AK828" s="518">
        <f t="shared" si="185"/>
        <v>0</v>
      </c>
    </row>
    <row r="829" spans="1:37" ht="14.1" customHeight="1" thickTop="1" thickBot="1">
      <c r="A829" s="2457"/>
      <c r="B829" s="2459"/>
      <c r="C829" s="2462"/>
      <c r="D829" s="2465"/>
      <c r="E829" s="2468"/>
      <c r="F829" s="2471"/>
      <c r="G829" s="2474"/>
      <c r="H829" s="2492"/>
      <c r="I829" s="2471"/>
      <c r="J829" s="2471"/>
      <c r="K829" s="277"/>
      <c r="L829" s="99"/>
      <c r="M829" s="1471"/>
      <c r="N829" s="1840"/>
      <c r="O829" s="90"/>
      <c r="P829" s="99"/>
      <c r="Q829" s="99"/>
      <c r="R829" s="12"/>
      <c r="S829" s="12"/>
      <c r="T829" s="12"/>
      <c r="U829" s="12"/>
      <c r="V829" s="12"/>
      <c r="W829" s="1622"/>
      <c r="X829" s="1622"/>
      <c r="Y829" s="12"/>
      <c r="Z829" s="99"/>
      <c r="AA829" s="2479"/>
      <c r="AB829" s="2479"/>
      <c r="AC829" s="2494"/>
      <c r="AD829" s="2486"/>
      <c r="AE829" s="2488"/>
      <c r="AF829" s="2490"/>
      <c r="AG829" s="60">
        <f>IF(N829=N828,0,IF(N829=N827,0,IF(N829=N826,0,IF(N829=N825,0,IF(N829=N824,0,IF(N829=N823,0,IF(N829=N822,0,IF(N829=N821,0,1))))))))</f>
        <v>0</v>
      </c>
      <c r="AH829" s="60" t="s">
        <v>232</v>
      </c>
      <c r="AI829" s="60" t="str">
        <f t="shared" si="177"/>
        <v>??</v>
      </c>
      <c r="AJ829" s="60">
        <f>IF(O829=O828,0,IF(O829=O827,0,IF(O829=O826,0,IF(O829=O825,0,IF(O829=O824,0,IF(O829=O823,0,IF(O829=O822,0,IF(O829=O821,0,1))))))))</f>
        <v>0</v>
      </c>
      <c r="AK829" s="518">
        <f t="shared" si="185"/>
        <v>0</v>
      </c>
    </row>
    <row r="830" spans="1:37" ht="14.1" customHeight="1" thickTop="1" thickBot="1">
      <c r="A830" s="2457"/>
      <c r="B830" s="2460"/>
      <c r="C830" s="2463"/>
      <c r="D830" s="2466"/>
      <c r="E830" s="2469"/>
      <c r="F830" s="2472"/>
      <c r="G830" s="2475"/>
      <c r="H830" s="2493"/>
      <c r="I830" s="2472"/>
      <c r="J830" s="2472"/>
      <c r="K830" s="274"/>
      <c r="L830" s="97"/>
      <c r="M830" s="97"/>
      <c r="N830" s="1840"/>
      <c r="O830" s="94"/>
      <c r="P830" s="97"/>
      <c r="Q830" s="97"/>
      <c r="R830" s="13"/>
      <c r="S830" s="13"/>
      <c r="T830" s="13"/>
      <c r="U830" s="13"/>
      <c r="V830" s="13"/>
      <c r="W830" s="13"/>
      <c r="X830" s="13"/>
      <c r="Y830" s="13"/>
      <c r="Z830" s="97"/>
      <c r="AA830" s="2480"/>
      <c r="AB830" s="2480"/>
      <c r="AC830" s="2495"/>
      <c r="AD830" s="2486"/>
      <c r="AE830" s="2489"/>
      <c r="AF830" s="2490"/>
      <c r="AG830" s="60">
        <f>IF(N830=N829,0,IF(N830=N828,0,IF(N830=N827,0,IF(N830=N826,0,IF(N830=N825,0,IF(N830=N824,0,IF(N830=N823,0,IF(N830=N822,0,IF(N830=N821,0,1)))))))))</f>
        <v>0</v>
      </c>
      <c r="AH830" s="60" t="s">
        <v>232</v>
      </c>
      <c r="AI830" s="60" t="str">
        <f t="shared" si="177"/>
        <v>??</v>
      </c>
      <c r="AJ830" s="60">
        <f>IF(O830=O829,0,IF(O830=O828,0,IF(O830=O827,0,IF(O830=O826,0,IF(O830=O825,0,IF(O830=O824,0,IF(O830=O823,0,IF(O830=O822,0,IF(O830=O821,0,1)))))))))</f>
        <v>0</v>
      </c>
      <c r="AK830" s="518">
        <f t="shared" si="185"/>
        <v>0</v>
      </c>
    </row>
    <row r="831" spans="1:37" ht="14.1" customHeight="1" thickTop="1" thickBot="1">
      <c r="A831" s="2457"/>
      <c r="B831" s="2458"/>
      <c r="C831" s="2461"/>
      <c r="D831" s="2464"/>
      <c r="E831" s="2467"/>
      <c r="F831" s="2470"/>
      <c r="G831" s="2473"/>
      <c r="H831" s="2476" t="s">
        <v>852</v>
      </c>
      <c r="I831" s="2470"/>
      <c r="J831" s="2470"/>
      <c r="K831" s="275"/>
      <c r="L831" s="98"/>
      <c r="M831" s="98"/>
      <c r="N831" s="1841"/>
      <c r="O831" s="80"/>
      <c r="P831" s="98"/>
      <c r="Q831" s="98"/>
      <c r="R831" s="14"/>
      <c r="S831" s="14"/>
      <c r="T831" s="14"/>
      <c r="U831" s="14"/>
      <c r="V831" s="14"/>
      <c r="W831" s="14"/>
      <c r="X831" s="14"/>
      <c r="Y831" s="14"/>
      <c r="Z831" s="98"/>
      <c r="AA831" s="2478">
        <f>SUM(R831:Z840)</f>
        <v>0</v>
      </c>
      <c r="AB831" s="2478">
        <f>IF(AA831&gt;0,18,0)</f>
        <v>0</v>
      </c>
      <c r="AC831" s="2484">
        <f t="shared" ref="AC831" si="191">IF((AA831-AB831)&gt;=0,AA831-AB831,0)</f>
        <v>0</v>
      </c>
      <c r="AD831" s="2486">
        <f>IF(AA831&lt;AB831,AA831,AB831)/IF(AB831=0,1,AB831)</f>
        <v>0</v>
      </c>
      <c r="AE831" s="2487" t="str">
        <f>IF(AD831=1,"pe",IF(AD831&gt;0,"ne",""))</f>
        <v/>
      </c>
      <c r="AF831" s="2490"/>
      <c r="AG831" s="60">
        <v>1</v>
      </c>
      <c r="AH831" s="60" t="s">
        <v>232</v>
      </c>
      <c r="AI831" s="60" t="str">
        <f t="shared" si="177"/>
        <v>??</v>
      </c>
      <c r="AJ831" s="60">
        <v>1</v>
      </c>
      <c r="AK831" s="518">
        <f>C831</f>
        <v>0</v>
      </c>
    </row>
    <row r="832" spans="1:37" ht="14.1" customHeight="1" thickTop="1" thickBot="1">
      <c r="A832" s="2457"/>
      <c r="B832" s="2459"/>
      <c r="C832" s="2462"/>
      <c r="D832" s="2465"/>
      <c r="E832" s="2468"/>
      <c r="F832" s="2471"/>
      <c r="G832" s="2474"/>
      <c r="H832" s="2477"/>
      <c r="I832" s="2471"/>
      <c r="J832" s="2471"/>
      <c r="K832" s="273"/>
      <c r="L832" s="99"/>
      <c r="M832" s="1471"/>
      <c r="N832" s="1840"/>
      <c r="O832" s="90"/>
      <c r="P832" s="99"/>
      <c r="Q832" s="99"/>
      <c r="R832" s="12"/>
      <c r="S832" s="12"/>
      <c r="T832" s="12"/>
      <c r="U832" s="12"/>
      <c r="V832" s="12"/>
      <c r="W832" s="1622"/>
      <c r="X832" s="1622"/>
      <c r="Y832" s="12"/>
      <c r="Z832" s="99"/>
      <c r="AA832" s="2479"/>
      <c r="AB832" s="2479"/>
      <c r="AC832" s="2485"/>
      <c r="AD832" s="2486"/>
      <c r="AE832" s="2488"/>
      <c r="AF832" s="2490"/>
      <c r="AG832" s="60">
        <f>IF(N832=N831,0,1)</f>
        <v>0</v>
      </c>
      <c r="AH832" s="60" t="s">
        <v>232</v>
      </c>
      <c r="AI832" s="60" t="str">
        <f t="shared" si="177"/>
        <v>??</v>
      </c>
      <c r="AJ832" s="60">
        <f>IF(O832=O831,0,1)</f>
        <v>0</v>
      </c>
      <c r="AK832" s="518">
        <f t="shared" si="180"/>
        <v>0</v>
      </c>
    </row>
    <row r="833" spans="1:37" ht="14.1" customHeight="1" thickTop="1" thickBot="1">
      <c r="A833" s="2457"/>
      <c r="B833" s="2459"/>
      <c r="C833" s="2462"/>
      <c r="D833" s="2465"/>
      <c r="E833" s="2468"/>
      <c r="F833" s="2471"/>
      <c r="G833" s="2474"/>
      <c r="H833" s="2491"/>
      <c r="I833" s="2471"/>
      <c r="J833" s="2471"/>
      <c r="K833" s="273"/>
      <c r="L833" s="99"/>
      <c r="M833" s="1471"/>
      <c r="N833" s="1840"/>
      <c r="O833" s="90"/>
      <c r="P833" s="99"/>
      <c r="Q833" s="99"/>
      <c r="R833" s="12"/>
      <c r="S833" s="12"/>
      <c r="T833" s="12"/>
      <c r="U833" s="12"/>
      <c r="V833" s="12"/>
      <c r="W833" s="1622"/>
      <c r="X833" s="1622"/>
      <c r="Y833" s="12"/>
      <c r="Z833" s="99"/>
      <c r="AA833" s="2479"/>
      <c r="AB833" s="2479"/>
      <c r="AC833" s="2485"/>
      <c r="AD833" s="2486"/>
      <c r="AE833" s="2488"/>
      <c r="AF833" s="2490"/>
      <c r="AG833" s="60">
        <f>IF(N833=N832,0,IF(N833=N831,0,1))</f>
        <v>0</v>
      </c>
      <c r="AH833" s="60" t="s">
        <v>232</v>
      </c>
      <c r="AI833" s="60" t="str">
        <f t="shared" si="177"/>
        <v>??</v>
      </c>
      <c r="AJ833" s="60">
        <f>IF(O833=O832,0,IF(O833=O831,0,1))</f>
        <v>0</v>
      </c>
      <c r="AK833" s="518">
        <f t="shared" si="180"/>
        <v>0</v>
      </c>
    </row>
    <row r="834" spans="1:37" ht="14.1" customHeight="1" thickTop="1" thickBot="1">
      <c r="A834" s="2457"/>
      <c r="B834" s="2459"/>
      <c r="C834" s="2462"/>
      <c r="D834" s="2465"/>
      <c r="E834" s="2468"/>
      <c r="F834" s="2471"/>
      <c r="G834" s="2474"/>
      <c r="H834" s="2492"/>
      <c r="I834" s="2471"/>
      <c r="J834" s="2471"/>
      <c r="K834" s="273"/>
      <c r="L834" s="99"/>
      <c r="M834" s="1471"/>
      <c r="N834" s="1840"/>
      <c r="O834" s="90"/>
      <c r="P834" s="99"/>
      <c r="Q834" s="99"/>
      <c r="R834" s="12"/>
      <c r="S834" s="12"/>
      <c r="T834" s="12"/>
      <c r="U834" s="12"/>
      <c r="V834" s="12"/>
      <c r="W834" s="1622"/>
      <c r="X834" s="1622"/>
      <c r="Y834" s="12"/>
      <c r="Z834" s="99"/>
      <c r="AA834" s="2479"/>
      <c r="AB834" s="2479"/>
      <c r="AC834" s="2485"/>
      <c r="AD834" s="2486"/>
      <c r="AE834" s="2488"/>
      <c r="AF834" s="2490"/>
      <c r="AG834" s="60">
        <f>IF(N834=N833,0,IF(N834=N832,0,IF(N834=N831,0,1)))</f>
        <v>0</v>
      </c>
      <c r="AH834" s="60" t="s">
        <v>232</v>
      </c>
      <c r="AI834" s="60" t="str">
        <f t="shared" si="177"/>
        <v>??</v>
      </c>
      <c r="AJ834" s="60">
        <f>IF(O834=O833,0,IF(O834=O832,0,IF(O834=O831,0,1)))</f>
        <v>0</v>
      </c>
      <c r="AK834" s="518">
        <f t="shared" si="180"/>
        <v>0</v>
      </c>
    </row>
    <row r="835" spans="1:37" ht="14.1" customHeight="1" thickTop="1" thickBot="1">
      <c r="A835" s="2457"/>
      <c r="B835" s="2459"/>
      <c r="C835" s="2462"/>
      <c r="D835" s="2465"/>
      <c r="E835" s="2468"/>
      <c r="F835" s="2471"/>
      <c r="G835" s="2474"/>
      <c r="H835" s="2492"/>
      <c r="I835" s="2471"/>
      <c r="J835" s="2471"/>
      <c r="K835" s="277"/>
      <c r="L835" s="99"/>
      <c r="M835" s="1471"/>
      <c r="N835" s="1840"/>
      <c r="O835" s="90"/>
      <c r="P835" s="99"/>
      <c r="Q835" s="99"/>
      <c r="R835" s="12"/>
      <c r="S835" s="12"/>
      <c r="T835" s="12"/>
      <c r="U835" s="12"/>
      <c r="V835" s="12"/>
      <c r="W835" s="1622"/>
      <c r="X835" s="1622"/>
      <c r="Y835" s="12"/>
      <c r="Z835" s="99"/>
      <c r="AA835" s="2479"/>
      <c r="AB835" s="2479"/>
      <c r="AC835" s="2485"/>
      <c r="AD835" s="2486"/>
      <c r="AE835" s="2488"/>
      <c r="AF835" s="2490"/>
      <c r="AG835" s="60">
        <f>IF(N835=N834,0,IF(N835=N833,0,IF(N835=N832,0,IF(N835=N831,0,1))))</f>
        <v>0</v>
      </c>
      <c r="AH835" s="60" t="s">
        <v>232</v>
      </c>
      <c r="AI835" s="60" t="str">
        <f t="shared" si="177"/>
        <v>??</v>
      </c>
      <c r="AJ835" s="60">
        <f>IF(O835=O834,0,IF(O835=O833,0,IF(O835=O832,0,IF(O835=O831,0,1))))</f>
        <v>0</v>
      </c>
      <c r="AK835" s="518">
        <f t="shared" si="180"/>
        <v>0</v>
      </c>
    </row>
    <row r="836" spans="1:37" ht="14.1" customHeight="1" thickTop="1" thickBot="1">
      <c r="A836" s="2457"/>
      <c r="B836" s="2459"/>
      <c r="C836" s="2462"/>
      <c r="D836" s="2465"/>
      <c r="E836" s="2468"/>
      <c r="F836" s="2471"/>
      <c r="G836" s="2474"/>
      <c r="H836" s="2492"/>
      <c r="I836" s="2471"/>
      <c r="J836" s="2471"/>
      <c r="K836" s="277"/>
      <c r="L836" s="99"/>
      <c r="M836" s="1471"/>
      <c r="N836" s="1840"/>
      <c r="O836" s="90"/>
      <c r="P836" s="99"/>
      <c r="Q836" s="99"/>
      <c r="R836" s="12"/>
      <c r="S836" s="12"/>
      <c r="T836" s="12"/>
      <c r="U836" s="12"/>
      <c r="V836" s="12"/>
      <c r="W836" s="1622"/>
      <c r="X836" s="1622"/>
      <c r="Y836" s="12"/>
      <c r="Z836" s="99"/>
      <c r="AA836" s="2479"/>
      <c r="AB836" s="2479"/>
      <c r="AC836" s="2485"/>
      <c r="AD836" s="2486"/>
      <c r="AE836" s="2488"/>
      <c r="AF836" s="2490"/>
      <c r="AG836" s="60">
        <f>IF(N836=N835,0,IF(N836=N834,0,IF(N836=N833,0,IF(N836=N832,0,IF(N836=N831,0,1)))))</f>
        <v>0</v>
      </c>
      <c r="AH836" s="60" t="s">
        <v>232</v>
      </c>
      <c r="AI836" s="60" t="str">
        <f t="shared" si="177"/>
        <v>??</v>
      </c>
      <c r="AJ836" s="60">
        <f>IF(O836=O835,0,IF(O836=O834,0,IF(O836=O833,0,IF(O836=O832,0,IF(O836=O831,0,1)))))</f>
        <v>0</v>
      </c>
      <c r="AK836" s="518">
        <f t="shared" si="180"/>
        <v>0</v>
      </c>
    </row>
    <row r="837" spans="1:37" ht="14.1" customHeight="1" thickTop="1" thickBot="1">
      <c r="A837" s="2457"/>
      <c r="B837" s="2459"/>
      <c r="C837" s="2462"/>
      <c r="D837" s="2465"/>
      <c r="E837" s="2468"/>
      <c r="F837" s="2471"/>
      <c r="G837" s="2474"/>
      <c r="H837" s="2492"/>
      <c r="I837" s="2471"/>
      <c r="J837" s="2471"/>
      <c r="K837" s="277"/>
      <c r="L837" s="99"/>
      <c r="M837" s="1471"/>
      <c r="N837" s="1840"/>
      <c r="O837" s="90"/>
      <c r="P837" s="99"/>
      <c r="Q837" s="99"/>
      <c r="R837" s="12"/>
      <c r="S837" s="12"/>
      <c r="T837" s="12"/>
      <c r="U837" s="12"/>
      <c r="V837" s="12"/>
      <c r="W837" s="1622"/>
      <c r="X837" s="1622"/>
      <c r="Y837" s="12"/>
      <c r="Z837" s="99"/>
      <c r="AA837" s="2479"/>
      <c r="AB837" s="2479"/>
      <c r="AC837" s="2494" t="str">
        <f t="shared" ref="AC837" si="192">IF(AC831&gt;9,"błąd","")</f>
        <v/>
      </c>
      <c r="AD837" s="2486"/>
      <c r="AE837" s="2488"/>
      <c r="AF837" s="2490"/>
      <c r="AG837" s="60">
        <f>IF(N837=N836,0,IF(N837=N835,0,IF(N837=N834,0,IF(N837=N833,0,IF(N837=N832,0,IF(N837=N831,0,1))))))</f>
        <v>0</v>
      </c>
      <c r="AH837" s="60" t="s">
        <v>232</v>
      </c>
      <c r="AI837" s="60" t="str">
        <f t="shared" si="177"/>
        <v>??</v>
      </c>
      <c r="AJ837" s="60">
        <f>IF(O837=O836,0,IF(O837=O835,0,IF(O837=O834,0,IF(O837=O833,0,IF(O837=O832,0,IF(O837=O831,0,1))))))</f>
        <v>0</v>
      </c>
      <c r="AK837" s="518">
        <f t="shared" si="180"/>
        <v>0</v>
      </c>
    </row>
    <row r="838" spans="1:37" ht="14.1" customHeight="1" thickTop="1" thickBot="1">
      <c r="A838" s="2457"/>
      <c r="B838" s="2459"/>
      <c r="C838" s="2462"/>
      <c r="D838" s="2465"/>
      <c r="E838" s="2468"/>
      <c r="F838" s="2471"/>
      <c r="G838" s="2474"/>
      <c r="H838" s="2492"/>
      <c r="I838" s="2471"/>
      <c r="J838" s="2471"/>
      <c r="K838" s="277"/>
      <c r="L838" s="99"/>
      <c r="M838" s="1471"/>
      <c r="N838" s="1840"/>
      <c r="O838" s="90"/>
      <c r="P838" s="99"/>
      <c r="Q838" s="99"/>
      <c r="R838" s="12"/>
      <c r="S838" s="12"/>
      <c r="T838" s="12"/>
      <c r="U838" s="12"/>
      <c r="V838" s="12"/>
      <c r="W838" s="1622"/>
      <c r="X838" s="1622"/>
      <c r="Y838" s="12"/>
      <c r="Z838" s="99"/>
      <c r="AA838" s="2479"/>
      <c r="AB838" s="2479"/>
      <c r="AC838" s="2494"/>
      <c r="AD838" s="2486"/>
      <c r="AE838" s="2488"/>
      <c r="AF838" s="2490"/>
      <c r="AG838" s="60">
        <f>IF(N838=N837,0,IF(N838=N836,0,IF(N838=N835,0,IF(N838=N834,0,IF(N838=N833,0,IF(N838=N832,0,IF(N838=N831,0,1)))))))</f>
        <v>0</v>
      </c>
      <c r="AH838" s="60" t="s">
        <v>232</v>
      </c>
      <c r="AI838" s="60" t="str">
        <f t="shared" si="177"/>
        <v>??</v>
      </c>
      <c r="AJ838" s="60">
        <f>IF(O838=O837,0,IF(O838=O836,0,IF(O838=O835,0,IF(O838=O834,0,IF(O838=O833,0,IF(O838=O832,0,IF(O838=O831,0,1)))))))</f>
        <v>0</v>
      </c>
      <c r="AK838" s="518">
        <f t="shared" si="180"/>
        <v>0</v>
      </c>
    </row>
    <row r="839" spans="1:37" ht="14.1" customHeight="1" thickTop="1" thickBot="1">
      <c r="A839" s="2457"/>
      <c r="B839" s="2459"/>
      <c r="C839" s="2462"/>
      <c r="D839" s="2465"/>
      <c r="E839" s="2468"/>
      <c r="F839" s="2471"/>
      <c r="G839" s="2474"/>
      <c r="H839" s="2492"/>
      <c r="I839" s="2471"/>
      <c r="J839" s="2471"/>
      <c r="K839" s="277"/>
      <c r="L839" s="99"/>
      <c r="M839" s="1471"/>
      <c r="N839" s="1840"/>
      <c r="O839" s="90"/>
      <c r="P839" s="99"/>
      <c r="Q839" s="99"/>
      <c r="R839" s="12"/>
      <c r="S839" s="12"/>
      <c r="T839" s="12"/>
      <c r="U839" s="12"/>
      <c r="V839" s="12"/>
      <c r="W839" s="1622"/>
      <c r="X839" s="1622"/>
      <c r="Y839" s="12"/>
      <c r="Z839" s="99"/>
      <c r="AA839" s="2479"/>
      <c r="AB839" s="2479"/>
      <c r="AC839" s="2494"/>
      <c r="AD839" s="2486"/>
      <c r="AE839" s="2488"/>
      <c r="AF839" s="2490"/>
      <c r="AG839" s="60">
        <f>IF(N839=N838,0,IF(N839=N837,0,IF(N839=N836,0,IF(N839=N835,0,IF(N839=N834,0,IF(N839=N833,0,IF(N839=N832,0,IF(N839=N831,0,1))))))))</f>
        <v>0</v>
      </c>
      <c r="AH839" s="60" t="s">
        <v>232</v>
      </c>
      <c r="AI839" s="60" t="str">
        <f t="shared" si="177"/>
        <v>??</v>
      </c>
      <c r="AJ839" s="60">
        <f>IF(O839=O838,0,IF(O839=O837,0,IF(O839=O836,0,IF(O839=O835,0,IF(O839=O834,0,IF(O839=O833,0,IF(O839=O832,0,IF(O839=O831,0,1))))))))</f>
        <v>0</v>
      </c>
      <c r="AK839" s="518">
        <f t="shared" si="180"/>
        <v>0</v>
      </c>
    </row>
    <row r="840" spans="1:37" ht="14.1" customHeight="1" thickTop="1" thickBot="1">
      <c r="A840" s="2457"/>
      <c r="B840" s="2460"/>
      <c r="C840" s="2463"/>
      <c r="D840" s="2466"/>
      <c r="E840" s="2469"/>
      <c r="F840" s="2472"/>
      <c r="G840" s="2475"/>
      <c r="H840" s="2493"/>
      <c r="I840" s="2472"/>
      <c r="J840" s="2472"/>
      <c r="K840" s="274"/>
      <c r="L840" s="97"/>
      <c r="M840" s="97"/>
      <c r="N840" s="1840"/>
      <c r="O840" s="94"/>
      <c r="P840" s="97"/>
      <c r="Q840" s="97"/>
      <c r="R840" s="13"/>
      <c r="S840" s="13"/>
      <c r="T840" s="13"/>
      <c r="U840" s="13"/>
      <c r="V840" s="13"/>
      <c r="W840" s="13"/>
      <c r="X840" s="13"/>
      <c r="Y840" s="13"/>
      <c r="Z840" s="97"/>
      <c r="AA840" s="2480"/>
      <c r="AB840" s="2480"/>
      <c r="AC840" s="2495"/>
      <c r="AD840" s="2486"/>
      <c r="AE840" s="2489"/>
      <c r="AF840" s="2490"/>
      <c r="AG840" s="60">
        <f>IF(N840=N839,0,IF(N840=N838,0,IF(N840=N837,0,IF(N840=N836,0,IF(N840=N835,0,IF(N840=N834,0,IF(N840=N833,0,IF(N840=N832,0,IF(N840=N831,0,1)))))))))</f>
        <v>0</v>
      </c>
      <c r="AH840" s="60" t="s">
        <v>232</v>
      </c>
      <c r="AI840" s="60" t="str">
        <f t="shared" si="177"/>
        <v>??</v>
      </c>
      <c r="AJ840" s="60">
        <f>IF(O840=O839,0,IF(O840=O838,0,IF(O840=O837,0,IF(O840=O836,0,IF(O840=O835,0,IF(O840=O834,0,IF(O840=O833,0,IF(O840=O832,0,IF(O840=O831,0,1)))))))))</f>
        <v>0</v>
      </c>
      <c r="AK840" s="518">
        <f t="shared" si="180"/>
        <v>0</v>
      </c>
    </row>
    <row r="841" spans="1:37" ht="14.1" customHeight="1" thickTop="1" thickBot="1">
      <c r="A841" s="2457"/>
      <c r="B841" s="2458"/>
      <c r="C841" s="2461"/>
      <c r="D841" s="2464"/>
      <c r="E841" s="2467"/>
      <c r="F841" s="2470"/>
      <c r="G841" s="2473"/>
      <c r="H841" s="2476" t="s">
        <v>852</v>
      </c>
      <c r="I841" s="2470"/>
      <c r="J841" s="2470"/>
      <c r="K841" s="275"/>
      <c r="L841" s="98"/>
      <c r="M841" s="98"/>
      <c r="N841" s="1841"/>
      <c r="O841" s="80"/>
      <c r="P841" s="98"/>
      <c r="Q841" s="98"/>
      <c r="R841" s="14"/>
      <c r="S841" s="14"/>
      <c r="T841" s="14"/>
      <c r="U841" s="14"/>
      <c r="V841" s="14"/>
      <c r="W841" s="14"/>
      <c r="X841" s="14"/>
      <c r="Y841" s="14"/>
      <c r="Z841" s="98"/>
      <c r="AA841" s="2478">
        <f>SUM(R841:Z850)</f>
        <v>0</v>
      </c>
      <c r="AB841" s="2478">
        <f>IF(AA841&gt;0,18,0)</f>
        <v>0</v>
      </c>
      <c r="AC841" s="2484">
        <f t="shared" ref="AC841" si="193">IF((AA841-AB841)&gt;=0,AA841-AB841,0)</f>
        <v>0</v>
      </c>
      <c r="AD841" s="2486">
        <f>IF(AA841&lt;AB841,AA841,AB841)/IF(AB841=0,1,AB841)</f>
        <v>0</v>
      </c>
      <c r="AE841" s="2487" t="str">
        <f>IF(AD841=1,"pe",IF(AD841&gt;0,"ne",""))</f>
        <v/>
      </c>
      <c r="AF841" s="2490"/>
      <c r="AG841" s="60">
        <v>1</v>
      </c>
      <c r="AH841" s="60" t="s">
        <v>232</v>
      </c>
      <c r="AI841" s="60" t="str">
        <f t="shared" si="177"/>
        <v>??</v>
      </c>
      <c r="AJ841" s="60">
        <v>1</v>
      </c>
      <c r="AK841" s="518">
        <f>C841</f>
        <v>0</v>
      </c>
    </row>
    <row r="842" spans="1:37" ht="14.1" customHeight="1" thickTop="1" thickBot="1">
      <c r="A842" s="2457"/>
      <c r="B842" s="2459"/>
      <c r="C842" s="2462"/>
      <c r="D842" s="2465"/>
      <c r="E842" s="2468"/>
      <c r="F842" s="2471"/>
      <c r="G842" s="2474"/>
      <c r="H842" s="2477"/>
      <c r="I842" s="2471"/>
      <c r="J842" s="2471"/>
      <c r="K842" s="273"/>
      <c r="L842" s="99"/>
      <c r="M842" s="1471"/>
      <c r="N842" s="1840"/>
      <c r="O842" s="90"/>
      <c r="P842" s="99"/>
      <c r="Q842" s="99"/>
      <c r="R842" s="12"/>
      <c r="S842" s="12"/>
      <c r="T842" s="12"/>
      <c r="U842" s="12"/>
      <c r="V842" s="12"/>
      <c r="W842" s="1622"/>
      <c r="X842" s="1622"/>
      <c r="Y842" s="12"/>
      <c r="Z842" s="99"/>
      <c r="AA842" s="2479"/>
      <c r="AB842" s="2479"/>
      <c r="AC842" s="2485"/>
      <c r="AD842" s="2486"/>
      <c r="AE842" s="2488"/>
      <c r="AF842" s="2490"/>
      <c r="AG842" s="60">
        <f>IF(N842=N841,0,1)</f>
        <v>0</v>
      </c>
      <c r="AH842" s="60" t="s">
        <v>232</v>
      </c>
      <c r="AI842" s="60" t="str">
        <f t="shared" si="177"/>
        <v>??</v>
      </c>
      <c r="AJ842" s="60">
        <f>IF(O842=O841,0,1)</f>
        <v>0</v>
      </c>
      <c r="AK842" s="518">
        <f t="shared" ref="AK842:AK870" si="194">AK841</f>
        <v>0</v>
      </c>
    </row>
    <row r="843" spans="1:37" ht="14.1" customHeight="1" thickTop="1" thickBot="1">
      <c r="A843" s="2457"/>
      <c r="B843" s="2459"/>
      <c r="C843" s="2462"/>
      <c r="D843" s="2465"/>
      <c r="E843" s="2468"/>
      <c r="F843" s="2471"/>
      <c r="G843" s="2474"/>
      <c r="H843" s="2491"/>
      <c r="I843" s="2471"/>
      <c r="J843" s="2471"/>
      <c r="K843" s="273"/>
      <c r="L843" s="99"/>
      <c r="M843" s="1471"/>
      <c r="N843" s="1840"/>
      <c r="O843" s="90"/>
      <c r="P843" s="99"/>
      <c r="Q843" s="99"/>
      <c r="R843" s="12"/>
      <c r="S843" s="12"/>
      <c r="T843" s="12"/>
      <c r="U843" s="12"/>
      <c r="V843" s="12"/>
      <c r="W843" s="1622"/>
      <c r="X843" s="1622"/>
      <c r="Y843" s="12"/>
      <c r="Z843" s="99"/>
      <c r="AA843" s="2479"/>
      <c r="AB843" s="2479"/>
      <c r="AC843" s="2485"/>
      <c r="AD843" s="2486"/>
      <c r="AE843" s="2488"/>
      <c r="AF843" s="2490"/>
      <c r="AG843" s="60">
        <f>IF(N843=N842,0,IF(N843=N841,0,1))</f>
        <v>0</v>
      </c>
      <c r="AH843" s="60" t="s">
        <v>232</v>
      </c>
      <c r="AI843" s="60" t="str">
        <f t="shared" si="177"/>
        <v>??</v>
      </c>
      <c r="AJ843" s="60">
        <f>IF(O843=O842,0,IF(O843=O841,0,1))</f>
        <v>0</v>
      </c>
      <c r="AK843" s="518">
        <f t="shared" si="194"/>
        <v>0</v>
      </c>
    </row>
    <row r="844" spans="1:37" ht="14.1" customHeight="1" thickTop="1" thickBot="1">
      <c r="A844" s="2457"/>
      <c r="B844" s="2459"/>
      <c r="C844" s="2462"/>
      <c r="D844" s="2465"/>
      <c r="E844" s="2468"/>
      <c r="F844" s="2471"/>
      <c r="G844" s="2474"/>
      <c r="H844" s="2492"/>
      <c r="I844" s="2471"/>
      <c r="J844" s="2471"/>
      <c r="K844" s="273"/>
      <c r="L844" s="99"/>
      <c r="M844" s="1471"/>
      <c r="N844" s="1840"/>
      <c r="O844" s="90"/>
      <c r="P844" s="99"/>
      <c r="Q844" s="99"/>
      <c r="R844" s="12"/>
      <c r="S844" s="12"/>
      <c r="T844" s="12"/>
      <c r="U844" s="12"/>
      <c r="V844" s="12"/>
      <c r="W844" s="1622"/>
      <c r="X844" s="1622"/>
      <c r="Y844" s="12"/>
      <c r="Z844" s="99"/>
      <c r="AA844" s="2479"/>
      <c r="AB844" s="2479"/>
      <c r="AC844" s="2485"/>
      <c r="AD844" s="2486"/>
      <c r="AE844" s="2488"/>
      <c r="AF844" s="2490"/>
      <c r="AG844" s="60">
        <f>IF(N844=N843,0,IF(N844=N842,0,IF(N844=N841,0,1)))</f>
        <v>0</v>
      </c>
      <c r="AH844" s="60" t="s">
        <v>232</v>
      </c>
      <c r="AI844" s="60" t="str">
        <f t="shared" si="177"/>
        <v>??</v>
      </c>
      <c r="AJ844" s="60">
        <f>IF(O844=O843,0,IF(O844=O842,0,IF(O844=O841,0,1)))</f>
        <v>0</v>
      </c>
      <c r="AK844" s="518">
        <f t="shared" si="194"/>
        <v>0</v>
      </c>
    </row>
    <row r="845" spans="1:37" ht="14.1" customHeight="1" thickTop="1" thickBot="1">
      <c r="A845" s="2457"/>
      <c r="B845" s="2459"/>
      <c r="C845" s="2462"/>
      <c r="D845" s="2465"/>
      <c r="E845" s="2468"/>
      <c r="F845" s="2471"/>
      <c r="G845" s="2474"/>
      <c r="H845" s="2492"/>
      <c r="I845" s="2471"/>
      <c r="J845" s="2471"/>
      <c r="K845" s="277"/>
      <c r="L845" s="99"/>
      <c r="M845" s="1471"/>
      <c r="N845" s="1840"/>
      <c r="O845" s="90"/>
      <c r="P845" s="99"/>
      <c r="Q845" s="99"/>
      <c r="R845" s="12"/>
      <c r="S845" s="12"/>
      <c r="T845" s="12"/>
      <c r="U845" s="12"/>
      <c r="V845" s="12"/>
      <c r="W845" s="1622"/>
      <c r="X845" s="1622"/>
      <c r="Y845" s="12"/>
      <c r="Z845" s="99"/>
      <c r="AA845" s="2479"/>
      <c r="AB845" s="2479"/>
      <c r="AC845" s="2485"/>
      <c r="AD845" s="2486"/>
      <c r="AE845" s="2488"/>
      <c r="AF845" s="2490"/>
      <c r="AG845" s="60">
        <f>IF(N845=N844,0,IF(N845=N843,0,IF(N845=N842,0,IF(N845=N841,0,1))))</f>
        <v>0</v>
      </c>
      <c r="AH845" s="60" t="s">
        <v>232</v>
      </c>
      <c r="AI845" s="60" t="str">
        <f t="shared" si="177"/>
        <v>??</v>
      </c>
      <c r="AJ845" s="60">
        <f>IF(O845=O844,0,IF(O845=O843,0,IF(O845=O842,0,IF(O845=O841,0,1))))</f>
        <v>0</v>
      </c>
      <c r="AK845" s="518">
        <f t="shared" si="194"/>
        <v>0</v>
      </c>
    </row>
    <row r="846" spans="1:37" ht="14.1" customHeight="1" thickTop="1" thickBot="1">
      <c r="A846" s="2457"/>
      <c r="B846" s="2459"/>
      <c r="C846" s="2462"/>
      <c r="D846" s="2465"/>
      <c r="E846" s="2468"/>
      <c r="F846" s="2471"/>
      <c r="G846" s="2474"/>
      <c r="H846" s="2492"/>
      <c r="I846" s="2471"/>
      <c r="J846" s="2471"/>
      <c r="K846" s="277"/>
      <c r="L846" s="99"/>
      <c r="M846" s="1471"/>
      <c r="N846" s="1840"/>
      <c r="O846" s="90"/>
      <c r="P846" s="99"/>
      <c r="Q846" s="99"/>
      <c r="R846" s="12"/>
      <c r="S846" s="12"/>
      <c r="T846" s="12"/>
      <c r="U846" s="12"/>
      <c r="V846" s="12"/>
      <c r="W846" s="1622"/>
      <c r="X846" s="1622"/>
      <c r="Y846" s="12"/>
      <c r="Z846" s="99"/>
      <c r="AA846" s="2479"/>
      <c r="AB846" s="2479"/>
      <c r="AC846" s="2485"/>
      <c r="AD846" s="2486"/>
      <c r="AE846" s="2488"/>
      <c r="AF846" s="2490"/>
      <c r="AG846" s="60">
        <f>IF(N846=N845,0,IF(N846=N844,0,IF(N846=N843,0,IF(N846=N842,0,IF(N846=N841,0,1)))))</f>
        <v>0</v>
      </c>
      <c r="AH846" s="60" t="s">
        <v>232</v>
      </c>
      <c r="AI846" s="60" t="str">
        <f t="shared" si="177"/>
        <v>??</v>
      </c>
      <c r="AJ846" s="60">
        <f>IF(O846=O845,0,IF(O846=O844,0,IF(O846=O843,0,IF(O846=O842,0,IF(O846=O841,0,1)))))</f>
        <v>0</v>
      </c>
      <c r="AK846" s="518">
        <f t="shared" si="194"/>
        <v>0</v>
      </c>
    </row>
    <row r="847" spans="1:37" ht="14.1" customHeight="1" thickTop="1" thickBot="1">
      <c r="A847" s="2457"/>
      <c r="B847" s="2459"/>
      <c r="C847" s="2462"/>
      <c r="D847" s="2465"/>
      <c r="E847" s="2468"/>
      <c r="F847" s="2471"/>
      <c r="G847" s="2474"/>
      <c r="H847" s="2492"/>
      <c r="I847" s="2471"/>
      <c r="J847" s="2471"/>
      <c r="K847" s="277"/>
      <c r="L847" s="99"/>
      <c r="M847" s="1471"/>
      <c r="N847" s="1840"/>
      <c r="O847" s="90"/>
      <c r="P847" s="99"/>
      <c r="Q847" s="99"/>
      <c r="R847" s="12"/>
      <c r="S847" s="12"/>
      <c r="T847" s="12"/>
      <c r="U847" s="12"/>
      <c r="V847" s="12"/>
      <c r="W847" s="1622"/>
      <c r="X847" s="1622"/>
      <c r="Y847" s="12"/>
      <c r="Z847" s="99"/>
      <c r="AA847" s="2479"/>
      <c r="AB847" s="2479"/>
      <c r="AC847" s="2494" t="str">
        <f t="shared" ref="AC847" si="195">IF(AC841&gt;9,"błąd","")</f>
        <v/>
      </c>
      <c r="AD847" s="2486"/>
      <c r="AE847" s="2488"/>
      <c r="AF847" s="2490"/>
      <c r="AG847" s="60">
        <f>IF(N847=N846,0,IF(N847=N845,0,IF(N847=N844,0,IF(N847=N843,0,IF(N847=N842,0,IF(N847=N841,0,1))))))</f>
        <v>0</v>
      </c>
      <c r="AH847" s="60" t="s">
        <v>232</v>
      </c>
      <c r="AI847" s="60" t="str">
        <f t="shared" si="177"/>
        <v>??</v>
      </c>
      <c r="AJ847" s="60">
        <f>IF(O847=O846,0,IF(O847=O845,0,IF(O847=O844,0,IF(O847=O843,0,IF(O847=O842,0,IF(O847=O841,0,1))))))</f>
        <v>0</v>
      </c>
      <c r="AK847" s="518">
        <f t="shared" si="194"/>
        <v>0</v>
      </c>
    </row>
    <row r="848" spans="1:37" ht="14.1" customHeight="1" thickTop="1" thickBot="1">
      <c r="A848" s="2457"/>
      <c r="B848" s="2459"/>
      <c r="C848" s="2462"/>
      <c r="D848" s="2465"/>
      <c r="E848" s="2468"/>
      <c r="F848" s="2471"/>
      <c r="G848" s="2474"/>
      <c r="H848" s="2492"/>
      <c r="I848" s="2471"/>
      <c r="J848" s="2471"/>
      <c r="K848" s="277"/>
      <c r="L848" s="99"/>
      <c r="M848" s="1471"/>
      <c r="N848" s="1840"/>
      <c r="O848" s="90"/>
      <c r="P848" s="99"/>
      <c r="Q848" s="99"/>
      <c r="R848" s="12"/>
      <c r="S848" s="12"/>
      <c r="T848" s="12"/>
      <c r="U848" s="12"/>
      <c r="V848" s="12"/>
      <c r="W848" s="1622"/>
      <c r="X848" s="1622"/>
      <c r="Y848" s="12"/>
      <c r="Z848" s="99"/>
      <c r="AA848" s="2479"/>
      <c r="AB848" s="2479"/>
      <c r="AC848" s="2494"/>
      <c r="AD848" s="2486"/>
      <c r="AE848" s="2488"/>
      <c r="AF848" s="2490"/>
      <c r="AG848" s="60">
        <f>IF(N848=N847,0,IF(N848=N846,0,IF(N848=N845,0,IF(N848=N844,0,IF(N848=N843,0,IF(N848=N842,0,IF(N848=N841,0,1)))))))</f>
        <v>0</v>
      </c>
      <c r="AH848" s="60" t="s">
        <v>232</v>
      </c>
      <c r="AI848" s="60" t="str">
        <f t="shared" si="177"/>
        <v>??</v>
      </c>
      <c r="AJ848" s="60">
        <f>IF(O848=O847,0,IF(O848=O846,0,IF(O848=O845,0,IF(O848=O844,0,IF(O848=O843,0,IF(O848=O842,0,IF(O848=O841,0,1)))))))</f>
        <v>0</v>
      </c>
      <c r="AK848" s="518">
        <f t="shared" si="194"/>
        <v>0</v>
      </c>
    </row>
    <row r="849" spans="1:37" ht="14.1" customHeight="1" thickTop="1" thickBot="1">
      <c r="A849" s="2457"/>
      <c r="B849" s="2459"/>
      <c r="C849" s="2462"/>
      <c r="D849" s="2465"/>
      <c r="E849" s="2468"/>
      <c r="F849" s="2471"/>
      <c r="G849" s="2474"/>
      <c r="H849" s="2492"/>
      <c r="I849" s="2471"/>
      <c r="J849" s="2471"/>
      <c r="K849" s="277"/>
      <c r="L849" s="99"/>
      <c r="M849" s="1471"/>
      <c r="N849" s="1840"/>
      <c r="O849" s="90"/>
      <c r="P849" s="99"/>
      <c r="Q849" s="99"/>
      <c r="R849" s="12"/>
      <c r="S849" s="12"/>
      <c r="T849" s="12"/>
      <c r="U849" s="12"/>
      <c r="V849" s="12"/>
      <c r="W849" s="1622"/>
      <c r="X849" s="1622"/>
      <c r="Y849" s="12"/>
      <c r="Z849" s="99"/>
      <c r="AA849" s="2479"/>
      <c r="AB849" s="2479"/>
      <c r="AC849" s="2494"/>
      <c r="AD849" s="2486"/>
      <c r="AE849" s="2488"/>
      <c r="AF849" s="2490"/>
      <c r="AG849" s="60">
        <f>IF(N849=N848,0,IF(N849=N847,0,IF(N849=N846,0,IF(N849=N845,0,IF(N849=N844,0,IF(N849=N843,0,IF(N849=N842,0,IF(N849=N841,0,1))))))))</f>
        <v>0</v>
      </c>
      <c r="AH849" s="60" t="s">
        <v>232</v>
      </c>
      <c r="AI849" s="60" t="str">
        <f t="shared" si="177"/>
        <v>??</v>
      </c>
      <c r="AJ849" s="60">
        <f>IF(O849=O848,0,IF(O849=O847,0,IF(O849=O846,0,IF(O849=O845,0,IF(O849=O844,0,IF(O849=O843,0,IF(O849=O842,0,IF(O849=O841,0,1))))))))</f>
        <v>0</v>
      </c>
      <c r="AK849" s="518">
        <f t="shared" si="194"/>
        <v>0</v>
      </c>
    </row>
    <row r="850" spans="1:37" ht="14.1" customHeight="1" thickTop="1" thickBot="1">
      <c r="A850" s="2457"/>
      <c r="B850" s="2460"/>
      <c r="C850" s="2463"/>
      <c r="D850" s="2466"/>
      <c r="E850" s="2469"/>
      <c r="F850" s="2472"/>
      <c r="G850" s="2475"/>
      <c r="H850" s="2493"/>
      <c r="I850" s="2472"/>
      <c r="J850" s="2472"/>
      <c r="K850" s="274"/>
      <c r="L850" s="97"/>
      <c r="M850" s="97"/>
      <c r="N850" s="1840"/>
      <c r="O850" s="94"/>
      <c r="P850" s="97"/>
      <c r="Q850" s="97"/>
      <c r="R850" s="13"/>
      <c r="S850" s="13"/>
      <c r="T850" s="13"/>
      <c r="U850" s="13"/>
      <c r="V850" s="13"/>
      <c r="W850" s="13"/>
      <c r="X850" s="13"/>
      <c r="Y850" s="13"/>
      <c r="Z850" s="97"/>
      <c r="AA850" s="2480"/>
      <c r="AB850" s="2480"/>
      <c r="AC850" s="2495"/>
      <c r="AD850" s="2486"/>
      <c r="AE850" s="2489"/>
      <c r="AF850" s="2490"/>
      <c r="AG850" s="60">
        <f>IF(N850=N849,0,IF(N850=N848,0,IF(N850=N847,0,IF(N850=N846,0,IF(N850=N845,0,IF(N850=N844,0,IF(N850=N843,0,IF(N850=N842,0,IF(N850=N841,0,1)))))))))</f>
        <v>0</v>
      </c>
      <c r="AH850" s="60" t="s">
        <v>232</v>
      </c>
      <c r="AI850" s="60" t="str">
        <f t="shared" si="177"/>
        <v>??</v>
      </c>
      <c r="AJ850" s="60">
        <f>IF(O850=O849,0,IF(O850=O848,0,IF(O850=O847,0,IF(O850=O846,0,IF(O850=O845,0,IF(O850=O844,0,IF(O850=O843,0,IF(O850=O842,0,IF(O850=O841,0,1)))))))))</f>
        <v>0</v>
      </c>
      <c r="AK850" s="518">
        <f t="shared" si="194"/>
        <v>0</v>
      </c>
    </row>
    <row r="851" spans="1:37" ht="14.1" customHeight="1" thickTop="1" thickBot="1">
      <c r="A851" s="2457"/>
      <c r="B851" s="2458"/>
      <c r="C851" s="2461"/>
      <c r="D851" s="2464"/>
      <c r="E851" s="2467"/>
      <c r="F851" s="2470"/>
      <c r="G851" s="2473"/>
      <c r="H851" s="2476" t="s">
        <v>852</v>
      </c>
      <c r="I851" s="2470"/>
      <c r="J851" s="2470"/>
      <c r="K851" s="275"/>
      <c r="L851" s="98"/>
      <c r="M851" s="98"/>
      <c r="N851" s="1841"/>
      <c r="O851" s="80"/>
      <c r="P851" s="98"/>
      <c r="Q851" s="98"/>
      <c r="R851" s="14"/>
      <c r="S851" s="14"/>
      <c r="T851" s="14"/>
      <c r="U851" s="14"/>
      <c r="V851" s="14"/>
      <c r="W851" s="14"/>
      <c r="X851" s="14"/>
      <c r="Y851" s="14"/>
      <c r="Z851" s="98"/>
      <c r="AA851" s="2478">
        <f>SUM(R851:Z860)</f>
        <v>0</v>
      </c>
      <c r="AB851" s="2478">
        <f>IF(AA851&gt;0,18,0)</f>
        <v>0</v>
      </c>
      <c r="AC851" s="2484">
        <f t="shared" ref="AC851" si="196">IF((AA851-AB851)&gt;=0,AA851-AB851,0)</f>
        <v>0</v>
      </c>
      <c r="AD851" s="2486">
        <f>IF(AA851&lt;AB851,AA851,AB851)/IF(AB851=0,1,AB851)</f>
        <v>0</v>
      </c>
      <c r="AE851" s="2487" t="str">
        <f>IF(AD851=1,"pe",IF(AD851&gt;0,"ne",""))</f>
        <v/>
      </c>
      <c r="AF851" s="2490"/>
      <c r="AG851" s="60">
        <v>1</v>
      </c>
      <c r="AH851" s="60" t="s">
        <v>232</v>
      </c>
      <c r="AI851" s="60" t="str">
        <f t="shared" si="177"/>
        <v>??</v>
      </c>
      <c r="AJ851" s="60">
        <v>1</v>
      </c>
      <c r="AK851" s="518">
        <f>C851</f>
        <v>0</v>
      </c>
    </row>
    <row r="852" spans="1:37" ht="14.1" customHeight="1" thickTop="1" thickBot="1">
      <c r="A852" s="2457"/>
      <c r="B852" s="2459"/>
      <c r="C852" s="2462"/>
      <c r="D852" s="2465"/>
      <c r="E852" s="2468"/>
      <c r="F852" s="2471"/>
      <c r="G852" s="2474"/>
      <c r="H852" s="2477"/>
      <c r="I852" s="2471"/>
      <c r="J852" s="2471"/>
      <c r="K852" s="273"/>
      <c r="L852" s="99"/>
      <c r="M852" s="1471"/>
      <c r="N852" s="1840"/>
      <c r="O852" s="90"/>
      <c r="P852" s="99"/>
      <c r="Q852" s="99"/>
      <c r="R852" s="12"/>
      <c r="S852" s="12"/>
      <c r="T852" s="12"/>
      <c r="U852" s="12"/>
      <c r="V852" s="12"/>
      <c r="W852" s="1622"/>
      <c r="X852" s="1622"/>
      <c r="Y852" s="12"/>
      <c r="Z852" s="99"/>
      <c r="AA852" s="2479"/>
      <c r="AB852" s="2479"/>
      <c r="AC852" s="2485"/>
      <c r="AD852" s="2486"/>
      <c r="AE852" s="2488"/>
      <c r="AF852" s="2490"/>
      <c r="AG852" s="60">
        <f>IF(N852=N851,0,1)</f>
        <v>0</v>
      </c>
      <c r="AH852" s="60" t="s">
        <v>232</v>
      </c>
      <c r="AI852" s="60" t="str">
        <f t="shared" si="177"/>
        <v>??</v>
      </c>
      <c r="AJ852" s="60">
        <f>IF(O852=O851,0,1)</f>
        <v>0</v>
      </c>
      <c r="AK852" s="518">
        <f t="shared" si="194"/>
        <v>0</v>
      </c>
    </row>
    <row r="853" spans="1:37" ht="14.1" customHeight="1" thickTop="1" thickBot="1">
      <c r="A853" s="2457"/>
      <c r="B853" s="2459"/>
      <c r="C853" s="2462"/>
      <c r="D853" s="2465"/>
      <c r="E853" s="2468"/>
      <c r="F853" s="2471"/>
      <c r="G853" s="2474"/>
      <c r="H853" s="2491"/>
      <c r="I853" s="2471"/>
      <c r="J853" s="2471"/>
      <c r="K853" s="273"/>
      <c r="L853" s="99"/>
      <c r="M853" s="1471"/>
      <c r="N853" s="1840"/>
      <c r="O853" s="90"/>
      <c r="P853" s="99"/>
      <c r="Q853" s="99"/>
      <c r="R853" s="12"/>
      <c r="S853" s="12"/>
      <c r="T853" s="12"/>
      <c r="U853" s="12"/>
      <c r="V853" s="12"/>
      <c r="W853" s="1622"/>
      <c r="X853" s="1622"/>
      <c r="Y853" s="12"/>
      <c r="Z853" s="99"/>
      <c r="AA853" s="2479"/>
      <c r="AB853" s="2479"/>
      <c r="AC853" s="2485"/>
      <c r="AD853" s="2486"/>
      <c r="AE853" s="2488"/>
      <c r="AF853" s="2490"/>
      <c r="AG853" s="60">
        <f>IF(N853=N852,0,IF(N853=N851,0,1))</f>
        <v>0</v>
      </c>
      <c r="AH853" s="60" t="s">
        <v>232</v>
      </c>
      <c r="AI853" s="60" t="str">
        <f t="shared" si="177"/>
        <v>??</v>
      </c>
      <c r="AJ853" s="60">
        <f>IF(O853=O852,0,IF(O853=O851,0,1))</f>
        <v>0</v>
      </c>
      <c r="AK853" s="518">
        <f t="shared" si="194"/>
        <v>0</v>
      </c>
    </row>
    <row r="854" spans="1:37" ht="14.1" customHeight="1" thickTop="1" thickBot="1">
      <c r="A854" s="2457"/>
      <c r="B854" s="2459"/>
      <c r="C854" s="2462"/>
      <c r="D854" s="2465"/>
      <c r="E854" s="2468"/>
      <c r="F854" s="2471"/>
      <c r="G854" s="2474"/>
      <c r="H854" s="2492"/>
      <c r="I854" s="2471"/>
      <c r="J854" s="2471"/>
      <c r="K854" s="273"/>
      <c r="L854" s="99"/>
      <c r="M854" s="1471"/>
      <c r="N854" s="1840"/>
      <c r="O854" s="90"/>
      <c r="P854" s="99"/>
      <c r="Q854" s="99"/>
      <c r="R854" s="12"/>
      <c r="S854" s="12"/>
      <c r="T854" s="12"/>
      <c r="U854" s="12"/>
      <c r="V854" s="12"/>
      <c r="W854" s="1622"/>
      <c r="X854" s="1622"/>
      <c r="Y854" s="12"/>
      <c r="Z854" s="99"/>
      <c r="AA854" s="2479"/>
      <c r="AB854" s="2479"/>
      <c r="AC854" s="2485"/>
      <c r="AD854" s="2486"/>
      <c r="AE854" s="2488"/>
      <c r="AF854" s="2490"/>
      <c r="AG854" s="60">
        <f>IF(N854=N853,0,IF(N854=N852,0,IF(N854=N851,0,1)))</f>
        <v>0</v>
      </c>
      <c r="AH854" s="60" t="s">
        <v>232</v>
      </c>
      <c r="AI854" s="60" t="str">
        <f t="shared" si="177"/>
        <v>??</v>
      </c>
      <c r="AJ854" s="60">
        <f>IF(O854=O853,0,IF(O854=O852,0,IF(O854=O851,0,1)))</f>
        <v>0</v>
      </c>
      <c r="AK854" s="518">
        <f t="shared" si="194"/>
        <v>0</v>
      </c>
    </row>
    <row r="855" spans="1:37" ht="14.1" customHeight="1" thickTop="1" thickBot="1">
      <c r="A855" s="2457"/>
      <c r="B855" s="2459"/>
      <c r="C855" s="2462"/>
      <c r="D855" s="2465"/>
      <c r="E855" s="2468"/>
      <c r="F855" s="2471"/>
      <c r="G855" s="2474"/>
      <c r="H855" s="2492"/>
      <c r="I855" s="2471"/>
      <c r="J855" s="2471"/>
      <c r="K855" s="277"/>
      <c r="L855" s="99"/>
      <c r="M855" s="1471"/>
      <c r="N855" s="1840"/>
      <c r="O855" s="90"/>
      <c r="P855" s="99"/>
      <c r="Q855" s="99"/>
      <c r="R855" s="12"/>
      <c r="S855" s="12"/>
      <c r="T855" s="12"/>
      <c r="U855" s="12"/>
      <c r="V855" s="12"/>
      <c r="W855" s="1622"/>
      <c r="X855" s="1622"/>
      <c r="Y855" s="12"/>
      <c r="Z855" s="99"/>
      <c r="AA855" s="2479"/>
      <c r="AB855" s="2479"/>
      <c r="AC855" s="2485"/>
      <c r="AD855" s="2486"/>
      <c r="AE855" s="2488"/>
      <c r="AF855" s="2490"/>
      <c r="AG855" s="60">
        <f>IF(N855=N854,0,IF(N855=N853,0,IF(N855=N852,0,IF(N855=N851,0,1))))</f>
        <v>0</v>
      </c>
      <c r="AH855" s="60" t="s">
        <v>232</v>
      </c>
      <c r="AI855" s="60" t="str">
        <f t="shared" si="177"/>
        <v>??</v>
      </c>
      <c r="AJ855" s="60">
        <f>IF(O855=O854,0,IF(O855=O853,0,IF(O855=O852,0,IF(O855=O851,0,1))))</f>
        <v>0</v>
      </c>
      <c r="AK855" s="518">
        <f t="shared" si="194"/>
        <v>0</v>
      </c>
    </row>
    <row r="856" spans="1:37" ht="14.1" customHeight="1" thickTop="1" thickBot="1">
      <c r="A856" s="2457"/>
      <c r="B856" s="2459"/>
      <c r="C856" s="2462"/>
      <c r="D856" s="2465"/>
      <c r="E856" s="2468"/>
      <c r="F856" s="2471"/>
      <c r="G856" s="2474"/>
      <c r="H856" s="2492"/>
      <c r="I856" s="2471"/>
      <c r="J856" s="2471"/>
      <c r="K856" s="277"/>
      <c r="L856" s="99"/>
      <c r="M856" s="1471"/>
      <c r="N856" s="1840"/>
      <c r="O856" s="90"/>
      <c r="P856" s="99"/>
      <c r="Q856" s="99"/>
      <c r="R856" s="12"/>
      <c r="S856" s="12"/>
      <c r="T856" s="12"/>
      <c r="U856" s="12"/>
      <c r="V856" s="12"/>
      <c r="W856" s="1622"/>
      <c r="X856" s="1622"/>
      <c r="Y856" s="12"/>
      <c r="Z856" s="99"/>
      <c r="AA856" s="2479"/>
      <c r="AB856" s="2479"/>
      <c r="AC856" s="2485"/>
      <c r="AD856" s="2486"/>
      <c r="AE856" s="2488"/>
      <c r="AF856" s="2490"/>
      <c r="AG856" s="60">
        <f>IF(N856=N855,0,IF(N856=N854,0,IF(N856=N853,0,IF(N856=N852,0,IF(N856=N851,0,1)))))</f>
        <v>0</v>
      </c>
      <c r="AH856" s="60" t="s">
        <v>232</v>
      </c>
      <c r="AI856" s="60" t="str">
        <f t="shared" si="177"/>
        <v>??</v>
      </c>
      <c r="AJ856" s="60">
        <f>IF(O856=O855,0,IF(O856=O854,0,IF(O856=O853,0,IF(O856=O852,0,IF(O856=O851,0,1)))))</f>
        <v>0</v>
      </c>
      <c r="AK856" s="518">
        <f t="shared" si="194"/>
        <v>0</v>
      </c>
    </row>
    <row r="857" spans="1:37" ht="14.1" customHeight="1" thickTop="1" thickBot="1">
      <c r="A857" s="2457"/>
      <c r="B857" s="2459"/>
      <c r="C857" s="2462"/>
      <c r="D857" s="2465"/>
      <c r="E857" s="2468"/>
      <c r="F857" s="2471"/>
      <c r="G857" s="2474"/>
      <c r="H857" s="2492"/>
      <c r="I857" s="2471"/>
      <c r="J857" s="2471"/>
      <c r="K857" s="277"/>
      <c r="L857" s="99"/>
      <c r="M857" s="1471"/>
      <c r="N857" s="1840"/>
      <c r="O857" s="90"/>
      <c r="P857" s="99"/>
      <c r="Q857" s="99"/>
      <c r="R857" s="12"/>
      <c r="S857" s="12"/>
      <c r="T857" s="12"/>
      <c r="U857" s="12"/>
      <c r="V857" s="12"/>
      <c r="W857" s="1622"/>
      <c r="X857" s="1622"/>
      <c r="Y857" s="12"/>
      <c r="Z857" s="99"/>
      <c r="AA857" s="2479"/>
      <c r="AB857" s="2479"/>
      <c r="AC857" s="2494" t="str">
        <f t="shared" ref="AC857" si="197">IF(AC851&gt;9,"błąd","")</f>
        <v/>
      </c>
      <c r="AD857" s="2486"/>
      <c r="AE857" s="2488"/>
      <c r="AF857" s="2490"/>
      <c r="AG857" s="60">
        <f>IF(N857=N856,0,IF(N857=N855,0,IF(N857=N854,0,IF(N857=N853,0,IF(N857=N852,0,IF(N857=N851,0,1))))))</f>
        <v>0</v>
      </c>
      <c r="AH857" s="60" t="s">
        <v>232</v>
      </c>
      <c r="AI857" s="60" t="str">
        <f t="shared" si="177"/>
        <v>??</v>
      </c>
      <c r="AJ857" s="60">
        <f>IF(O857=O856,0,IF(O857=O855,0,IF(O857=O854,0,IF(O857=O853,0,IF(O857=O852,0,IF(O857=O851,0,1))))))</f>
        <v>0</v>
      </c>
      <c r="AK857" s="518">
        <f t="shared" si="194"/>
        <v>0</v>
      </c>
    </row>
    <row r="858" spans="1:37" ht="14.1" customHeight="1" thickTop="1" thickBot="1">
      <c r="A858" s="2457"/>
      <c r="B858" s="2459"/>
      <c r="C858" s="2462"/>
      <c r="D858" s="2465"/>
      <c r="E858" s="2468"/>
      <c r="F858" s="2471"/>
      <c r="G858" s="2474"/>
      <c r="H858" s="2492"/>
      <c r="I858" s="2471"/>
      <c r="J858" s="2471"/>
      <c r="K858" s="277"/>
      <c r="L858" s="99"/>
      <c r="M858" s="1471"/>
      <c r="N858" s="1840"/>
      <c r="O858" s="90"/>
      <c r="P858" s="99"/>
      <c r="Q858" s="99"/>
      <c r="R858" s="12"/>
      <c r="S858" s="12"/>
      <c r="T858" s="12"/>
      <c r="U858" s="12"/>
      <c r="V858" s="12"/>
      <c r="W858" s="1622"/>
      <c r="X858" s="1622"/>
      <c r="Y858" s="12"/>
      <c r="Z858" s="99"/>
      <c r="AA858" s="2479"/>
      <c r="AB858" s="2479"/>
      <c r="AC858" s="2494"/>
      <c r="AD858" s="2486"/>
      <c r="AE858" s="2488"/>
      <c r="AF858" s="2490"/>
      <c r="AG858" s="60">
        <f>IF(N858=N857,0,IF(N858=N856,0,IF(N858=N855,0,IF(N858=N854,0,IF(N858=N853,0,IF(N858=N852,0,IF(N858=N851,0,1)))))))</f>
        <v>0</v>
      </c>
      <c r="AH858" s="60" t="s">
        <v>232</v>
      </c>
      <c r="AI858" s="60" t="str">
        <f t="shared" si="177"/>
        <v>??</v>
      </c>
      <c r="AJ858" s="60">
        <f>IF(O858=O857,0,IF(O858=O856,0,IF(O858=O855,0,IF(O858=O854,0,IF(O858=O853,0,IF(O858=O852,0,IF(O858=O851,0,1)))))))</f>
        <v>0</v>
      </c>
      <c r="AK858" s="518">
        <f t="shared" si="194"/>
        <v>0</v>
      </c>
    </row>
    <row r="859" spans="1:37" ht="14.1" customHeight="1" thickTop="1" thickBot="1">
      <c r="A859" s="2457"/>
      <c r="B859" s="2459"/>
      <c r="C859" s="2462"/>
      <c r="D859" s="2465"/>
      <c r="E859" s="2468"/>
      <c r="F859" s="2471"/>
      <c r="G859" s="2474"/>
      <c r="H859" s="2492"/>
      <c r="I859" s="2471"/>
      <c r="J859" s="2471"/>
      <c r="K859" s="277"/>
      <c r="L859" s="99"/>
      <c r="M859" s="1471"/>
      <c r="N859" s="1840"/>
      <c r="O859" s="90"/>
      <c r="P859" s="99"/>
      <c r="Q859" s="99"/>
      <c r="R859" s="12"/>
      <c r="S859" s="12"/>
      <c r="T859" s="12"/>
      <c r="U859" s="12"/>
      <c r="V859" s="12"/>
      <c r="W859" s="1622"/>
      <c r="X859" s="1622"/>
      <c r="Y859" s="12"/>
      <c r="Z859" s="99"/>
      <c r="AA859" s="2479"/>
      <c r="AB859" s="2479"/>
      <c r="AC859" s="2494"/>
      <c r="AD859" s="2486"/>
      <c r="AE859" s="2488"/>
      <c r="AF859" s="2490"/>
      <c r="AG859" s="60">
        <f>IF(N859=N858,0,IF(N859=N857,0,IF(N859=N856,0,IF(N859=N855,0,IF(N859=N854,0,IF(N859=N853,0,IF(N859=N852,0,IF(N859=N851,0,1))))))))</f>
        <v>0</v>
      </c>
      <c r="AH859" s="60" t="s">
        <v>232</v>
      </c>
      <c r="AI859" s="60" t="str">
        <f t="shared" si="177"/>
        <v>??</v>
      </c>
      <c r="AJ859" s="60">
        <f>IF(O859=O858,0,IF(O859=O857,0,IF(O859=O856,0,IF(O859=O855,0,IF(O859=O854,0,IF(O859=O853,0,IF(O859=O852,0,IF(O859=O851,0,1))))))))</f>
        <v>0</v>
      </c>
      <c r="AK859" s="518">
        <f t="shared" si="194"/>
        <v>0</v>
      </c>
    </row>
    <row r="860" spans="1:37" ht="14.1" customHeight="1" thickTop="1" thickBot="1">
      <c r="A860" s="2457"/>
      <c r="B860" s="2460"/>
      <c r="C860" s="2463"/>
      <c r="D860" s="2466"/>
      <c r="E860" s="2469"/>
      <c r="F860" s="2472"/>
      <c r="G860" s="2475"/>
      <c r="H860" s="2493"/>
      <c r="I860" s="2472"/>
      <c r="J860" s="2472"/>
      <c r="K860" s="274"/>
      <c r="L860" s="97"/>
      <c r="M860" s="97"/>
      <c r="N860" s="1840"/>
      <c r="O860" s="94"/>
      <c r="P860" s="97"/>
      <c r="Q860" s="97"/>
      <c r="R860" s="13"/>
      <c r="S860" s="13"/>
      <c r="T860" s="13"/>
      <c r="U860" s="13"/>
      <c r="V860" s="13"/>
      <c r="W860" s="13"/>
      <c r="X860" s="13"/>
      <c r="Y860" s="13"/>
      <c r="Z860" s="97"/>
      <c r="AA860" s="2480"/>
      <c r="AB860" s="2480"/>
      <c r="AC860" s="2495"/>
      <c r="AD860" s="2486"/>
      <c r="AE860" s="2489"/>
      <c r="AF860" s="2490"/>
      <c r="AG860" s="60">
        <f>IF(N860=N859,0,IF(N860=N858,0,IF(N860=N857,0,IF(N860=N856,0,IF(N860=N855,0,IF(N860=N854,0,IF(N860=N853,0,IF(N860=N852,0,IF(N860=N851,0,1)))))))))</f>
        <v>0</v>
      </c>
      <c r="AH860" s="60" t="s">
        <v>232</v>
      </c>
      <c r="AI860" s="60" t="str">
        <f t="shared" si="177"/>
        <v>??</v>
      </c>
      <c r="AJ860" s="60">
        <f>IF(O860=O859,0,IF(O860=O858,0,IF(O860=O857,0,IF(O860=O856,0,IF(O860=O855,0,IF(O860=O854,0,IF(O860=O853,0,IF(O860=O852,0,IF(O860=O851,0,1)))))))))</f>
        <v>0</v>
      </c>
      <c r="AK860" s="518">
        <f t="shared" si="194"/>
        <v>0</v>
      </c>
    </row>
    <row r="861" spans="1:37" ht="14.1" customHeight="1" thickTop="1" thickBot="1">
      <c r="A861" s="2457"/>
      <c r="B861" s="2458"/>
      <c r="C861" s="2461"/>
      <c r="D861" s="2464"/>
      <c r="E861" s="2467"/>
      <c r="F861" s="2470"/>
      <c r="G861" s="2473"/>
      <c r="H861" s="2476" t="s">
        <v>852</v>
      </c>
      <c r="I861" s="2470"/>
      <c r="J861" s="2470"/>
      <c r="K861" s="275"/>
      <c r="L861" s="98"/>
      <c r="M861" s="98"/>
      <c r="N861" s="1841"/>
      <c r="O861" s="80"/>
      <c r="P861" s="98"/>
      <c r="Q861" s="98"/>
      <c r="R861" s="14"/>
      <c r="S861" s="14"/>
      <c r="T861" s="14"/>
      <c r="U861" s="14"/>
      <c r="V861" s="14"/>
      <c r="W861" s="14"/>
      <c r="X861" s="14"/>
      <c r="Y861" s="14"/>
      <c r="Z861" s="98"/>
      <c r="AA861" s="2478">
        <f>SUM(R861:Z870)</f>
        <v>0</v>
      </c>
      <c r="AB861" s="2478">
        <f>IF(AA861&gt;0,18,0)</f>
        <v>0</v>
      </c>
      <c r="AC861" s="2484">
        <f t="shared" ref="AC861" si="198">IF((AA861-AB861)&gt;=0,AA861-AB861,0)</f>
        <v>0</v>
      </c>
      <c r="AD861" s="2486">
        <f>IF(AA861&lt;AB861,AA861,AB861)/IF(AB861=0,1,AB861)</f>
        <v>0</v>
      </c>
      <c r="AE861" s="2487" t="str">
        <f>IF(AD861=1,"pe",IF(AD861&gt;0,"ne",""))</f>
        <v/>
      </c>
      <c r="AF861" s="2490"/>
      <c r="AG861" s="60">
        <v>1</v>
      </c>
      <c r="AH861" s="60" t="s">
        <v>232</v>
      </c>
      <c r="AI861" s="60" t="str">
        <f t="shared" si="177"/>
        <v>??</v>
      </c>
      <c r="AJ861" s="60">
        <v>1</v>
      </c>
      <c r="AK861" s="518">
        <f>C861</f>
        <v>0</v>
      </c>
    </row>
    <row r="862" spans="1:37" ht="14.1" customHeight="1" thickTop="1" thickBot="1">
      <c r="A862" s="2457"/>
      <c r="B862" s="2459"/>
      <c r="C862" s="2462"/>
      <c r="D862" s="2465"/>
      <c r="E862" s="2468"/>
      <c r="F862" s="2471"/>
      <c r="G862" s="2474"/>
      <c r="H862" s="2477"/>
      <c r="I862" s="2471"/>
      <c r="J862" s="2471"/>
      <c r="K862" s="273"/>
      <c r="L862" s="99"/>
      <c r="M862" s="1471"/>
      <c r="N862" s="1840"/>
      <c r="O862" s="90"/>
      <c r="P862" s="99"/>
      <c r="Q862" s="99"/>
      <c r="R862" s="12"/>
      <c r="S862" s="12"/>
      <c r="T862" s="12"/>
      <c r="U862" s="12"/>
      <c r="V862" s="12"/>
      <c r="W862" s="1622"/>
      <c r="X862" s="1622"/>
      <c r="Y862" s="12"/>
      <c r="Z862" s="99"/>
      <c r="AA862" s="2479"/>
      <c r="AB862" s="2479"/>
      <c r="AC862" s="2485"/>
      <c r="AD862" s="2486"/>
      <c r="AE862" s="2488"/>
      <c r="AF862" s="2490"/>
      <c r="AG862" s="60">
        <f>IF(N862=N861,0,1)</f>
        <v>0</v>
      </c>
      <c r="AH862" s="60" t="s">
        <v>232</v>
      </c>
      <c r="AI862" s="60" t="str">
        <f t="shared" si="177"/>
        <v>??</v>
      </c>
      <c r="AJ862" s="60">
        <f>IF(O862=O861,0,1)</f>
        <v>0</v>
      </c>
      <c r="AK862" s="518">
        <f t="shared" si="194"/>
        <v>0</v>
      </c>
    </row>
    <row r="863" spans="1:37" ht="14.1" customHeight="1" thickTop="1" thickBot="1">
      <c r="A863" s="2457"/>
      <c r="B863" s="2459"/>
      <c r="C863" s="2462"/>
      <c r="D863" s="2465"/>
      <c r="E863" s="2468"/>
      <c r="F863" s="2471"/>
      <c r="G863" s="2474"/>
      <c r="H863" s="2491"/>
      <c r="I863" s="2471"/>
      <c r="J863" s="2471"/>
      <c r="K863" s="273"/>
      <c r="L863" s="99"/>
      <c r="M863" s="1471"/>
      <c r="N863" s="1840"/>
      <c r="O863" s="90"/>
      <c r="P863" s="99"/>
      <c r="Q863" s="99"/>
      <c r="R863" s="12"/>
      <c r="S863" s="12"/>
      <c r="T863" s="12"/>
      <c r="U863" s="12"/>
      <c r="V863" s="12"/>
      <c r="W863" s="1622"/>
      <c r="X863" s="1622"/>
      <c r="Y863" s="12"/>
      <c r="Z863" s="99"/>
      <c r="AA863" s="2479"/>
      <c r="AB863" s="2479"/>
      <c r="AC863" s="2485"/>
      <c r="AD863" s="2486"/>
      <c r="AE863" s="2488"/>
      <c r="AF863" s="2490"/>
      <c r="AG863" s="60">
        <f>IF(N863=N862,0,IF(N863=N861,0,1))</f>
        <v>0</v>
      </c>
      <c r="AH863" s="60" t="s">
        <v>232</v>
      </c>
      <c r="AI863" s="60" t="str">
        <f t="shared" si="177"/>
        <v>??</v>
      </c>
      <c r="AJ863" s="60">
        <f>IF(O863=O862,0,IF(O863=O861,0,1))</f>
        <v>0</v>
      </c>
      <c r="AK863" s="518">
        <f t="shared" si="194"/>
        <v>0</v>
      </c>
    </row>
    <row r="864" spans="1:37" ht="14.1" customHeight="1" thickTop="1" thickBot="1">
      <c r="A864" s="2457"/>
      <c r="B864" s="2459"/>
      <c r="C864" s="2462"/>
      <c r="D864" s="2465"/>
      <c r="E864" s="2468"/>
      <c r="F864" s="2471"/>
      <c r="G864" s="2474"/>
      <c r="H864" s="2492"/>
      <c r="I864" s="2471"/>
      <c r="J864" s="2471"/>
      <c r="K864" s="273"/>
      <c r="L864" s="99"/>
      <c r="M864" s="1471"/>
      <c r="N864" s="1840"/>
      <c r="O864" s="90"/>
      <c r="P864" s="99"/>
      <c r="Q864" s="99"/>
      <c r="R864" s="12"/>
      <c r="S864" s="12"/>
      <c r="T864" s="12"/>
      <c r="U864" s="12"/>
      <c r="V864" s="12"/>
      <c r="W864" s="1622"/>
      <c r="X864" s="1622"/>
      <c r="Y864" s="12"/>
      <c r="Z864" s="99"/>
      <c r="AA864" s="2479"/>
      <c r="AB864" s="2479"/>
      <c r="AC864" s="2485"/>
      <c r="AD864" s="2486"/>
      <c r="AE864" s="2488"/>
      <c r="AF864" s="2490"/>
      <c r="AG864" s="60">
        <f>IF(N864=N863,0,IF(N864=N862,0,IF(N864=N861,0,1)))</f>
        <v>0</v>
      </c>
      <c r="AH864" s="60" t="s">
        <v>232</v>
      </c>
      <c r="AI864" s="60" t="str">
        <f t="shared" si="177"/>
        <v>??</v>
      </c>
      <c r="AJ864" s="60">
        <f>IF(O864=O863,0,IF(O864=O862,0,IF(O864=O861,0,1)))</f>
        <v>0</v>
      </c>
      <c r="AK864" s="518">
        <f t="shared" si="194"/>
        <v>0</v>
      </c>
    </row>
    <row r="865" spans="1:37" ht="14.1" customHeight="1" thickTop="1" thickBot="1">
      <c r="A865" s="2457"/>
      <c r="B865" s="2459"/>
      <c r="C865" s="2462"/>
      <c r="D865" s="2465"/>
      <c r="E865" s="2468"/>
      <c r="F865" s="2471"/>
      <c r="G865" s="2474"/>
      <c r="H865" s="2492"/>
      <c r="I865" s="2471"/>
      <c r="J865" s="2471"/>
      <c r="K865" s="277"/>
      <c r="L865" s="99"/>
      <c r="M865" s="1471"/>
      <c r="N865" s="1840"/>
      <c r="O865" s="90"/>
      <c r="P865" s="99"/>
      <c r="Q865" s="99"/>
      <c r="R865" s="12"/>
      <c r="S865" s="12"/>
      <c r="T865" s="12"/>
      <c r="U865" s="12"/>
      <c r="V865" s="12"/>
      <c r="W865" s="1622"/>
      <c r="X865" s="1622"/>
      <c r="Y865" s="12"/>
      <c r="Z865" s="99"/>
      <c r="AA865" s="2479"/>
      <c r="AB865" s="2479"/>
      <c r="AC865" s="2485"/>
      <c r="AD865" s="2486"/>
      <c r="AE865" s="2488"/>
      <c r="AF865" s="2490"/>
      <c r="AG865" s="60">
        <f>IF(N865=N864,0,IF(N865=N863,0,IF(N865=N862,0,IF(N865=N861,0,1))))</f>
        <v>0</v>
      </c>
      <c r="AH865" s="60" t="s">
        <v>232</v>
      </c>
      <c r="AI865" s="60" t="str">
        <f t="shared" ref="AI865:AI954" si="199">$C$2</f>
        <v>??</v>
      </c>
      <c r="AJ865" s="60">
        <f>IF(O865=O864,0,IF(O865=O863,0,IF(O865=O862,0,IF(O865=O861,0,1))))</f>
        <v>0</v>
      </c>
      <c r="AK865" s="518">
        <f t="shared" si="194"/>
        <v>0</v>
      </c>
    </row>
    <row r="866" spans="1:37" ht="14.1" customHeight="1" thickTop="1" thickBot="1">
      <c r="A866" s="2457"/>
      <c r="B866" s="2459"/>
      <c r="C866" s="2462"/>
      <c r="D866" s="2465"/>
      <c r="E866" s="2468"/>
      <c r="F866" s="2471"/>
      <c r="G866" s="2474"/>
      <c r="H866" s="2492"/>
      <c r="I866" s="2471"/>
      <c r="J866" s="2471"/>
      <c r="K866" s="277"/>
      <c r="L866" s="99"/>
      <c r="M866" s="1471"/>
      <c r="N866" s="1840"/>
      <c r="O866" s="90"/>
      <c r="P866" s="99"/>
      <c r="Q866" s="99"/>
      <c r="R866" s="12"/>
      <c r="S866" s="12"/>
      <c r="T866" s="12"/>
      <c r="U866" s="12"/>
      <c r="V866" s="12"/>
      <c r="W866" s="1622"/>
      <c r="X866" s="1622"/>
      <c r="Y866" s="12"/>
      <c r="Z866" s="99"/>
      <c r="AA866" s="2479"/>
      <c r="AB866" s="2479"/>
      <c r="AC866" s="2485"/>
      <c r="AD866" s="2486"/>
      <c r="AE866" s="2488"/>
      <c r="AF866" s="2490"/>
      <c r="AG866" s="60">
        <f>IF(N866=N865,0,IF(N866=N864,0,IF(N866=N863,0,IF(N866=N862,0,IF(N866=N861,0,1)))))</f>
        <v>0</v>
      </c>
      <c r="AH866" s="60" t="s">
        <v>232</v>
      </c>
      <c r="AI866" s="60" t="str">
        <f t="shared" si="199"/>
        <v>??</v>
      </c>
      <c r="AJ866" s="60">
        <f>IF(O866=O865,0,IF(O866=O864,0,IF(O866=O863,0,IF(O866=O862,0,IF(O866=O861,0,1)))))</f>
        <v>0</v>
      </c>
      <c r="AK866" s="518">
        <f t="shared" si="194"/>
        <v>0</v>
      </c>
    </row>
    <row r="867" spans="1:37" ht="14.1" customHeight="1" thickTop="1" thickBot="1">
      <c r="A867" s="2457"/>
      <c r="B867" s="2459"/>
      <c r="C867" s="2462"/>
      <c r="D867" s="2465"/>
      <c r="E867" s="2468"/>
      <c r="F867" s="2471"/>
      <c r="G867" s="2474"/>
      <c r="H867" s="2492"/>
      <c r="I867" s="2471"/>
      <c r="J867" s="2471"/>
      <c r="K867" s="277"/>
      <c r="L867" s="99"/>
      <c r="M867" s="1471"/>
      <c r="N867" s="1840"/>
      <c r="O867" s="90"/>
      <c r="P867" s="99"/>
      <c r="Q867" s="99"/>
      <c r="R867" s="12"/>
      <c r="S867" s="12"/>
      <c r="T867" s="12"/>
      <c r="U867" s="12"/>
      <c r="V867" s="12"/>
      <c r="W867" s="1622"/>
      <c r="X867" s="1622"/>
      <c r="Y867" s="12"/>
      <c r="Z867" s="99"/>
      <c r="AA867" s="2479"/>
      <c r="AB867" s="2479"/>
      <c r="AC867" s="2494" t="str">
        <f t="shared" ref="AC867" si="200">IF(AC861&gt;9,"błąd","")</f>
        <v/>
      </c>
      <c r="AD867" s="2486"/>
      <c r="AE867" s="2488"/>
      <c r="AF867" s="2490"/>
      <c r="AG867" s="60">
        <f>IF(N867=N866,0,IF(N867=N865,0,IF(N867=N864,0,IF(N867=N863,0,IF(N867=N862,0,IF(N867=N861,0,1))))))</f>
        <v>0</v>
      </c>
      <c r="AH867" s="60" t="s">
        <v>232</v>
      </c>
      <c r="AI867" s="60" t="str">
        <f t="shared" si="199"/>
        <v>??</v>
      </c>
      <c r="AJ867" s="60">
        <f>IF(O867=O866,0,IF(O867=O865,0,IF(O867=O864,0,IF(O867=O863,0,IF(O867=O862,0,IF(O867=O861,0,1))))))</f>
        <v>0</v>
      </c>
      <c r="AK867" s="518">
        <f t="shared" si="194"/>
        <v>0</v>
      </c>
    </row>
    <row r="868" spans="1:37" ht="14.1" customHeight="1" thickTop="1" thickBot="1">
      <c r="A868" s="2457"/>
      <c r="B868" s="2459"/>
      <c r="C868" s="2462"/>
      <c r="D868" s="2465"/>
      <c r="E868" s="2468"/>
      <c r="F868" s="2471"/>
      <c r="G868" s="2474"/>
      <c r="H868" s="2492"/>
      <c r="I868" s="2471"/>
      <c r="J868" s="2471"/>
      <c r="K868" s="277"/>
      <c r="L868" s="99"/>
      <c r="M868" s="1471"/>
      <c r="N868" s="1840"/>
      <c r="O868" s="90"/>
      <c r="P868" s="99"/>
      <c r="Q868" s="99"/>
      <c r="R868" s="12"/>
      <c r="S868" s="12"/>
      <c r="T868" s="12"/>
      <c r="U868" s="12"/>
      <c r="V868" s="12"/>
      <c r="W868" s="1622"/>
      <c r="X868" s="1622"/>
      <c r="Y868" s="12"/>
      <c r="Z868" s="99"/>
      <c r="AA868" s="2479"/>
      <c r="AB868" s="2479"/>
      <c r="AC868" s="2494"/>
      <c r="AD868" s="2486"/>
      <c r="AE868" s="2488"/>
      <c r="AF868" s="2490"/>
      <c r="AG868" s="60">
        <f>IF(N868=N867,0,IF(N868=N866,0,IF(N868=N865,0,IF(N868=N864,0,IF(N868=N863,0,IF(N868=N862,0,IF(N868=N861,0,1)))))))</f>
        <v>0</v>
      </c>
      <c r="AH868" s="60" t="s">
        <v>232</v>
      </c>
      <c r="AI868" s="60" t="str">
        <f t="shared" si="199"/>
        <v>??</v>
      </c>
      <c r="AJ868" s="60">
        <f>IF(O868=O867,0,IF(O868=O866,0,IF(O868=O865,0,IF(O868=O864,0,IF(O868=O863,0,IF(O868=O862,0,IF(O868=O861,0,1)))))))</f>
        <v>0</v>
      </c>
      <c r="AK868" s="518">
        <f t="shared" si="194"/>
        <v>0</v>
      </c>
    </row>
    <row r="869" spans="1:37" ht="14.1" customHeight="1" thickTop="1" thickBot="1">
      <c r="A869" s="2457"/>
      <c r="B869" s="2459"/>
      <c r="C869" s="2462"/>
      <c r="D869" s="2465"/>
      <c r="E869" s="2468"/>
      <c r="F869" s="2471"/>
      <c r="G869" s="2474"/>
      <c r="H869" s="2492"/>
      <c r="I869" s="2471"/>
      <c r="J869" s="2471"/>
      <c r="K869" s="277"/>
      <c r="L869" s="99"/>
      <c r="M869" s="1471"/>
      <c r="N869" s="1840"/>
      <c r="O869" s="90"/>
      <c r="P869" s="99"/>
      <c r="Q869" s="99"/>
      <c r="R869" s="12"/>
      <c r="S869" s="12"/>
      <c r="T869" s="12"/>
      <c r="U869" s="12"/>
      <c r="V869" s="12"/>
      <c r="W869" s="1622"/>
      <c r="X869" s="1622"/>
      <c r="Y869" s="12"/>
      <c r="Z869" s="99"/>
      <c r="AA869" s="2479"/>
      <c r="AB869" s="2479"/>
      <c r="AC869" s="2494"/>
      <c r="AD869" s="2486"/>
      <c r="AE869" s="2488"/>
      <c r="AF869" s="2490"/>
      <c r="AG869" s="60">
        <f>IF(N869=N868,0,IF(N869=N867,0,IF(N869=N866,0,IF(N869=N865,0,IF(N869=N864,0,IF(N869=N863,0,IF(N869=N862,0,IF(N869=N861,0,1))))))))</f>
        <v>0</v>
      </c>
      <c r="AH869" s="60" t="s">
        <v>232</v>
      </c>
      <c r="AI869" s="60" t="str">
        <f t="shared" si="199"/>
        <v>??</v>
      </c>
      <c r="AJ869" s="60">
        <f>IF(O869=O868,0,IF(O869=O867,0,IF(O869=O866,0,IF(O869=O865,0,IF(O869=O864,0,IF(O869=O863,0,IF(O869=O862,0,IF(O869=O861,0,1))))))))</f>
        <v>0</v>
      </c>
      <c r="AK869" s="518">
        <f t="shared" si="194"/>
        <v>0</v>
      </c>
    </row>
    <row r="870" spans="1:37" ht="14.1" customHeight="1" thickTop="1" thickBot="1">
      <c r="A870" s="2457"/>
      <c r="B870" s="2460"/>
      <c r="C870" s="2463"/>
      <c r="D870" s="2466"/>
      <c r="E870" s="2469"/>
      <c r="F870" s="2472"/>
      <c r="G870" s="2475"/>
      <c r="H870" s="2493"/>
      <c r="I870" s="2472"/>
      <c r="J870" s="2472"/>
      <c r="K870" s="274"/>
      <c r="L870" s="97"/>
      <c r="M870" s="97"/>
      <c r="N870" s="1840"/>
      <c r="O870" s="94"/>
      <c r="P870" s="97"/>
      <c r="Q870" s="97"/>
      <c r="R870" s="13"/>
      <c r="S870" s="13"/>
      <c r="T870" s="13"/>
      <c r="U870" s="13"/>
      <c r="V870" s="13"/>
      <c r="W870" s="13"/>
      <c r="X870" s="13"/>
      <c r="Y870" s="13"/>
      <c r="Z870" s="97"/>
      <c r="AA870" s="2480"/>
      <c r="AB870" s="2480"/>
      <c r="AC870" s="2495"/>
      <c r="AD870" s="2486"/>
      <c r="AE870" s="2489"/>
      <c r="AF870" s="2490"/>
      <c r="AG870" s="60">
        <f>IF(N870=N869,0,IF(N870=N868,0,IF(N870=N867,0,IF(N870=N866,0,IF(N870=N865,0,IF(N870=N864,0,IF(N870=N863,0,IF(N870=N862,0,IF(N870=N861,0,1)))))))))</f>
        <v>0</v>
      </c>
      <c r="AH870" s="60" t="s">
        <v>232</v>
      </c>
      <c r="AI870" s="60" t="str">
        <f t="shared" si="199"/>
        <v>??</v>
      </c>
      <c r="AJ870" s="60">
        <f>IF(O870=O869,0,IF(O870=O868,0,IF(O870=O867,0,IF(O870=O866,0,IF(O870=O865,0,IF(O870=O864,0,IF(O870=O863,0,IF(O870=O862,0,IF(O870=O861,0,1)))))))))</f>
        <v>0</v>
      </c>
      <c r="AK870" s="518">
        <f t="shared" si="194"/>
        <v>0</v>
      </c>
    </row>
    <row r="871" spans="1:37" ht="14.1" customHeight="1" thickTop="1" thickBot="1">
      <c r="A871" s="2457"/>
      <c r="B871" s="2458"/>
      <c r="C871" s="2461"/>
      <c r="D871" s="2464"/>
      <c r="E871" s="2467"/>
      <c r="F871" s="2470"/>
      <c r="G871" s="2473"/>
      <c r="H871" s="2476" t="s">
        <v>852</v>
      </c>
      <c r="I871" s="2470"/>
      <c r="J871" s="2470"/>
      <c r="K871" s="275"/>
      <c r="L871" s="98"/>
      <c r="M871" s="98"/>
      <c r="N871" s="1841"/>
      <c r="O871" s="80"/>
      <c r="P871" s="98"/>
      <c r="Q871" s="98"/>
      <c r="R871" s="14"/>
      <c r="S871" s="14"/>
      <c r="T871" s="14"/>
      <c r="U871" s="14"/>
      <c r="V871" s="14"/>
      <c r="W871" s="14"/>
      <c r="X871" s="14"/>
      <c r="Y871" s="14"/>
      <c r="Z871" s="98"/>
      <c r="AA871" s="2478">
        <f>SUM(R871:Z880)</f>
        <v>0</v>
      </c>
      <c r="AB871" s="2478">
        <f>IF(AA871&gt;0,18,0)</f>
        <v>0</v>
      </c>
      <c r="AC871" s="2484">
        <f t="shared" ref="AC871" si="201">IF((AA871-AB871)&gt;=0,AA871-AB871,0)</f>
        <v>0</v>
      </c>
      <c r="AD871" s="2486">
        <f>IF(AA871&lt;AB871,AA871,AB871)/IF(AB871=0,1,AB871)</f>
        <v>0</v>
      </c>
      <c r="AE871" s="2487" t="str">
        <f>IF(AD871=1,"pe",IF(AD871&gt;0,"ne",""))</f>
        <v/>
      </c>
      <c r="AF871" s="2490"/>
      <c r="AG871" s="60">
        <v>1</v>
      </c>
      <c r="AH871" s="60" t="s">
        <v>232</v>
      </c>
      <c r="AI871" s="60" t="str">
        <f t="shared" si="199"/>
        <v>??</v>
      </c>
      <c r="AJ871" s="60">
        <v>1</v>
      </c>
      <c r="AK871" s="518">
        <f>C871</f>
        <v>0</v>
      </c>
    </row>
    <row r="872" spans="1:37" ht="14.1" customHeight="1" thickTop="1" thickBot="1">
      <c r="A872" s="2457"/>
      <c r="B872" s="2459"/>
      <c r="C872" s="2462"/>
      <c r="D872" s="2465"/>
      <c r="E872" s="2468"/>
      <c r="F872" s="2471"/>
      <c r="G872" s="2474"/>
      <c r="H872" s="2477"/>
      <c r="I872" s="2471"/>
      <c r="J872" s="2471"/>
      <c r="K872" s="273"/>
      <c r="L872" s="99"/>
      <c r="M872" s="1471"/>
      <c r="N872" s="1840"/>
      <c r="O872" s="90"/>
      <c r="P872" s="99"/>
      <c r="Q872" s="99"/>
      <c r="R872" s="12"/>
      <c r="S872" s="12"/>
      <c r="T872" s="12"/>
      <c r="U872" s="12"/>
      <c r="V872" s="12"/>
      <c r="W872" s="1622"/>
      <c r="X872" s="1622"/>
      <c r="Y872" s="12"/>
      <c r="Z872" s="99"/>
      <c r="AA872" s="2479"/>
      <c r="AB872" s="2479"/>
      <c r="AC872" s="2485"/>
      <c r="AD872" s="2486"/>
      <c r="AE872" s="2488"/>
      <c r="AF872" s="2490"/>
      <c r="AG872" s="60">
        <f>IF(N872=N871,0,1)</f>
        <v>0</v>
      </c>
      <c r="AH872" s="60" t="s">
        <v>232</v>
      </c>
      <c r="AI872" s="60" t="str">
        <f t="shared" si="199"/>
        <v>??</v>
      </c>
      <c r="AJ872" s="60">
        <f>IF(O872=O871,0,1)</f>
        <v>0</v>
      </c>
      <c r="AK872" s="518">
        <f t="shared" ref="AK872:AK920" si="202">AK871</f>
        <v>0</v>
      </c>
    </row>
    <row r="873" spans="1:37" ht="14.1" customHeight="1" thickTop="1" thickBot="1">
      <c r="A873" s="2457"/>
      <c r="B873" s="2459"/>
      <c r="C873" s="2462"/>
      <c r="D873" s="2465"/>
      <c r="E873" s="2468"/>
      <c r="F873" s="2471"/>
      <c r="G873" s="2474"/>
      <c r="H873" s="2491"/>
      <c r="I873" s="2471"/>
      <c r="J873" s="2471"/>
      <c r="K873" s="273"/>
      <c r="L873" s="99"/>
      <c r="M873" s="1471"/>
      <c r="N873" s="1840"/>
      <c r="O873" s="90"/>
      <c r="P873" s="99"/>
      <c r="Q873" s="99"/>
      <c r="R873" s="12"/>
      <c r="S873" s="12"/>
      <c r="T873" s="12"/>
      <c r="U873" s="12"/>
      <c r="V873" s="12"/>
      <c r="W873" s="1622"/>
      <c r="X873" s="1622"/>
      <c r="Y873" s="12"/>
      <c r="Z873" s="99"/>
      <c r="AA873" s="2479"/>
      <c r="AB873" s="2479"/>
      <c r="AC873" s="2485"/>
      <c r="AD873" s="2486"/>
      <c r="AE873" s="2488"/>
      <c r="AF873" s="2490"/>
      <c r="AG873" s="60">
        <f>IF(N873=N872,0,IF(N873=N871,0,1))</f>
        <v>0</v>
      </c>
      <c r="AH873" s="60" t="s">
        <v>232</v>
      </c>
      <c r="AI873" s="60" t="str">
        <f t="shared" si="199"/>
        <v>??</v>
      </c>
      <c r="AJ873" s="60">
        <f>IF(O873=O872,0,IF(O873=O871,0,1))</f>
        <v>0</v>
      </c>
      <c r="AK873" s="518">
        <f t="shared" si="202"/>
        <v>0</v>
      </c>
    </row>
    <row r="874" spans="1:37" ht="14.1" customHeight="1" thickTop="1" thickBot="1">
      <c r="A874" s="2457"/>
      <c r="B874" s="2459"/>
      <c r="C874" s="2462"/>
      <c r="D874" s="2465"/>
      <c r="E874" s="2468"/>
      <c r="F874" s="2471"/>
      <c r="G874" s="2474"/>
      <c r="H874" s="2492"/>
      <c r="I874" s="2471"/>
      <c r="J874" s="2471"/>
      <c r="K874" s="273"/>
      <c r="L874" s="99"/>
      <c r="M874" s="1471"/>
      <c r="N874" s="1840"/>
      <c r="O874" s="90"/>
      <c r="P874" s="99"/>
      <c r="Q874" s="99"/>
      <c r="R874" s="12"/>
      <c r="S874" s="12"/>
      <c r="T874" s="12"/>
      <c r="U874" s="12"/>
      <c r="V874" s="12"/>
      <c r="W874" s="1622"/>
      <c r="X874" s="1622"/>
      <c r="Y874" s="12"/>
      <c r="Z874" s="99"/>
      <c r="AA874" s="2479"/>
      <c r="AB874" s="2479"/>
      <c r="AC874" s="2485"/>
      <c r="AD874" s="2486"/>
      <c r="AE874" s="2488"/>
      <c r="AF874" s="2490"/>
      <c r="AG874" s="60">
        <f>IF(N874=N873,0,IF(N874=N872,0,IF(N874=N871,0,1)))</f>
        <v>0</v>
      </c>
      <c r="AH874" s="60" t="s">
        <v>232</v>
      </c>
      <c r="AI874" s="60" t="str">
        <f t="shared" si="199"/>
        <v>??</v>
      </c>
      <c r="AJ874" s="60">
        <f>IF(O874=O873,0,IF(O874=O872,0,IF(O874=O871,0,1)))</f>
        <v>0</v>
      </c>
      <c r="AK874" s="518">
        <f t="shared" si="202"/>
        <v>0</v>
      </c>
    </row>
    <row r="875" spans="1:37" ht="14.1" customHeight="1" thickTop="1" thickBot="1">
      <c r="A875" s="2457"/>
      <c r="B875" s="2459"/>
      <c r="C875" s="2462"/>
      <c r="D875" s="2465"/>
      <c r="E875" s="2468"/>
      <c r="F875" s="2471"/>
      <c r="G875" s="2474"/>
      <c r="H875" s="2492"/>
      <c r="I875" s="2471"/>
      <c r="J875" s="2471"/>
      <c r="K875" s="277"/>
      <c r="L875" s="99"/>
      <c r="M875" s="1471"/>
      <c r="N875" s="1840"/>
      <c r="O875" s="90"/>
      <c r="P875" s="99"/>
      <c r="Q875" s="99"/>
      <c r="R875" s="12"/>
      <c r="S875" s="12"/>
      <c r="T875" s="12"/>
      <c r="U875" s="12"/>
      <c r="V875" s="12"/>
      <c r="W875" s="1622"/>
      <c r="X875" s="1622"/>
      <c r="Y875" s="12"/>
      <c r="Z875" s="99"/>
      <c r="AA875" s="2479"/>
      <c r="AB875" s="2479"/>
      <c r="AC875" s="2485"/>
      <c r="AD875" s="2486"/>
      <c r="AE875" s="2488"/>
      <c r="AF875" s="2490"/>
      <c r="AG875" s="60">
        <f>IF(N875=N874,0,IF(N875=N873,0,IF(N875=N872,0,IF(N875=N871,0,1))))</f>
        <v>0</v>
      </c>
      <c r="AH875" s="60" t="s">
        <v>232</v>
      </c>
      <c r="AI875" s="60" t="str">
        <f t="shared" si="199"/>
        <v>??</v>
      </c>
      <c r="AJ875" s="60">
        <f>IF(O875=O874,0,IF(O875=O873,0,IF(O875=O872,0,IF(O875=O871,0,1))))</f>
        <v>0</v>
      </c>
      <c r="AK875" s="518">
        <f t="shared" si="202"/>
        <v>0</v>
      </c>
    </row>
    <row r="876" spans="1:37" ht="14.1" customHeight="1" thickTop="1" thickBot="1">
      <c r="A876" s="2457"/>
      <c r="B876" s="2459"/>
      <c r="C876" s="2462"/>
      <c r="D876" s="2465"/>
      <c r="E876" s="2468"/>
      <c r="F876" s="2471"/>
      <c r="G876" s="2474"/>
      <c r="H876" s="2492"/>
      <c r="I876" s="2471"/>
      <c r="J876" s="2471"/>
      <c r="K876" s="277"/>
      <c r="L876" s="99"/>
      <c r="M876" s="1471"/>
      <c r="N876" s="1840"/>
      <c r="O876" s="90"/>
      <c r="P876" s="99"/>
      <c r="Q876" s="99"/>
      <c r="R876" s="12"/>
      <c r="S876" s="12"/>
      <c r="T876" s="12"/>
      <c r="U876" s="12"/>
      <c r="V876" s="12"/>
      <c r="W876" s="1622"/>
      <c r="X876" s="1622"/>
      <c r="Y876" s="12"/>
      <c r="Z876" s="99"/>
      <c r="AA876" s="2479"/>
      <c r="AB876" s="2479"/>
      <c r="AC876" s="2485"/>
      <c r="AD876" s="2486"/>
      <c r="AE876" s="2488"/>
      <c r="AF876" s="2490"/>
      <c r="AG876" s="60">
        <f>IF(N876=N875,0,IF(N876=N874,0,IF(N876=N873,0,IF(N876=N872,0,IF(N876=N871,0,1)))))</f>
        <v>0</v>
      </c>
      <c r="AH876" s="60" t="s">
        <v>232</v>
      </c>
      <c r="AI876" s="60" t="str">
        <f t="shared" si="199"/>
        <v>??</v>
      </c>
      <c r="AJ876" s="60">
        <f>IF(O876=O875,0,IF(O876=O874,0,IF(O876=O873,0,IF(O876=O872,0,IF(O876=O871,0,1)))))</f>
        <v>0</v>
      </c>
      <c r="AK876" s="518">
        <f t="shared" si="202"/>
        <v>0</v>
      </c>
    </row>
    <row r="877" spans="1:37" ht="14.1" customHeight="1" thickTop="1" thickBot="1">
      <c r="A877" s="2457"/>
      <c r="B877" s="2459"/>
      <c r="C877" s="2462"/>
      <c r="D877" s="2465"/>
      <c r="E877" s="2468"/>
      <c r="F877" s="2471"/>
      <c r="G877" s="2474"/>
      <c r="H877" s="2492"/>
      <c r="I877" s="2471"/>
      <c r="J877" s="2471"/>
      <c r="K877" s="277"/>
      <c r="L877" s="99"/>
      <c r="M877" s="1471"/>
      <c r="N877" s="1840"/>
      <c r="O877" s="90"/>
      <c r="P877" s="99"/>
      <c r="Q877" s="99"/>
      <c r="R877" s="12"/>
      <c r="S877" s="12"/>
      <c r="T877" s="12"/>
      <c r="U877" s="12"/>
      <c r="V877" s="12"/>
      <c r="W877" s="1622"/>
      <c r="X877" s="1622"/>
      <c r="Y877" s="12"/>
      <c r="Z877" s="99"/>
      <c r="AA877" s="2479"/>
      <c r="AB877" s="2479"/>
      <c r="AC877" s="2494" t="str">
        <f t="shared" ref="AC877" si="203">IF(AC871&gt;9,"błąd","")</f>
        <v/>
      </c>
      <c r="AD877" s="2486"/>
      <c r="AE877" s="2488"/>
      <c r="AF877" s="2490"/>
      <c r="AG877" s="60">
        <f>IF(N877=N876,0,IF(N877=N875,0,IF(N877=N874,0,IF(N877=N873,0,IF(N877=N872,0,IF(N877=N871,0,1))))))</f>
        <v>0</v>
      </c>
      <c r="AH877" s="60" t="s">
        <v>232</v>
      </c>
      <c r="AI877" s="60" t="str">
        <f t="shared" si="199"/>
        <v>??</v>
      </c>
      <c r="AJ877" s="60">
        <f>IF(O877=O876,0,IF(O877=O875,0,IF(O877=O874,0,IF(O877=O873,0,IF(O877=O872,0,IF(O877=O871,0,1))))))</f>
        <v>0</v>
      </c>
      <c r="AK877" s="518">
        <f t="shared" si="202"/>
        <v>0</v>
      </c>
    </row>
    <row r="878" spans="1:37" ht="14.1" customHeight="1" thickTop="1" thickBot="1">
      <c r="A878" s="2457"/>
      <c r="B878" s="2459"/>
      <c r="C878" s="2462"/>
      <c r="D878" s="2465"/>
      <c r="E878" s="2468"/>
      <c r="F878" s="2471"/>
      <c r="G878" s="2474"/>
      <c r="H878" s="2492"/>
      <c r="I878" s="2471"/>
      <c r="J878" s="2471"/>
      <c r="K878" s="277"/>
      <c r="L878" s="99"/>
      <c r="M878" s="1471"/>
      <c r="N878" s="1840"/>
      <c r="O878" s="90"/>
      <c r="P878" s="99"/>
      <c r="Q878" s="99"/>
      <c r="R878" s="12"/>
      <c r="S878" s="12"/>
      <c r="T878" s="12"/>
      <c r="U878" s="12"/>
      <c r="V878" s="12"/>
      <c r="W878" s="1622"/>
      <c r="X878" s="1622"/>
      <c r="Y878" s="12"/>
      <c r="Z878" s="99"/>
      <c r="AA878" s="2479"/>
      <c r="AB878" s="2479"/>
      <c r="AC878" s="2494"/>
      <c r="AD878" s="2486"/>
      <c r="AE878" s="2488"/>
      <c r="AF878" s="2490"/>
      <c r="AG878" s="60">
        <f>IF(N878=N877,0,IF(N878=N876,0,IF(N878=N875,0,IF(N878=N874,0,IF(N878=N873,0,IF(N878=N872,0,IF(N878=N871,0,1)))))))</f>
        <v>0</v>
      </c>
      <c r="AH878" s="60" t="s">
        <v>232</v>
      </c>
      <c r="AI878" s="60" t="str">
        <f t="shared" si="199"/>
        <v>??</v>
      </c>
      <c r="AJ878" s="60">
        <f>IF(O878=O877,0,IF(O878=O876,0,IF(O878=O875,0,IF(O878=O874,0,IF(O878=O873,0,IF(O878=O872,0,IF(O878=O871,0,1)))))))</f>
        <v>0</v>
      </c>
      <c r="AK878" s="518">
        <f t="shared" si="202"/>
        <v>0</v>
      </c>
    </row>
    <row r="879" spans="1:37" ht="14.1" customHeight="1" thickTop="1" thickBot="1">
      <c r="A879" s="2457"/>
      <c r="B879" s="2459"/>
      <c r="C879" s="2462"/>
      <c r="D879" s="2465"/>
      <c r="E879" s="2468"/>
      <c r="F879" s="2471"/>
      <c r="G879" s="2474"/>
      <c r="H879" s="2492"/>
      <c r="I879" s="2471"/>
      <c r="J879" s="2471"/>
      <c r="K879" s="277"/>
      <c r="L879" s="99"/>
      <c r="M879" s="1471"/>
      <c r="N879" s="1840"/>
      <c r="O879" s="90"/>
      <c r="P879" s="99"/>
      <c r="Q879" s="99"/>
      <c r="R879" s="12"/>
      <c r="S879" s="12"/>
      <c r="T879" s="12"/>
      <c r="U879" s="12"/>
      <c r="V879" s="12"/>
      <c r="W879" s="1622"/>
      <c r="X879" s="1622"/>
      <c r="Y879" s="12"/>
      <c r="Z879" s="99"/>
      <c r="AA879" s="2479"/>
      <c r="AB879" s="2479"/>
      <c r="AC879" s="2494"/>
      <c r="AD879" s="2486"/>
      <c r="AE879" s="2488"/>
      <c r="AF879" s="2490"/>
      <c r="AG879" s="60">
        <f>IF(N879=N878,0,IF(N879=N877,0,IF(N879=N876,0,IF(N879=N875,0,IF(N879=N874,0,IF(N879=N873,0,IF(N879=N872,0,IF(N879=N871,0,1))))))))</f>
        <v>0</v>
      </c>
      <c r="AH879" s="60" t="s">
        <v>232</v>
      </c>
      <c r="AI879" s="60" t="str">
        <f t="shared" si="199"/>
        <v>??</v>
      </c>
      <c r="AJ879" s="60">
        <f>IF(O879=O878,0,IF(O879=O877,0,IF(O879=O876,0,IF(O879=O875,0,IF(O879=O874,0,IF(O879=O873,0,IF(O879=O872,0,IF(O879=O871,0,1))))))))</f>
        <v>0</v>
      </c>
      <c r="AK879" s="518">
        <f t="shared" si="202"/>
        <v>0</v>
      </c>
    </row>
    <row r="880" spans="1:37" ht="14.1" customHeight="1" thickTop="1" thickBot="1">
      <c r="A880" s="2457"/>
      <c r="B880" s="2460"/>
      <c r="C880" s="2463"/>
      <c r="D880" s="2466"/>
      <c r="E880" s="2469"/>
      <c r="F880" s="2472"/>
      <c r="G880" s="2475"/>
      <c r="H880" s="2493"/>
      <c r="I880" s="2472"/>
      <c r="J880" s="2472"/>
      <c r="K880" s="274"/>
      <c r="L880" s="97"/>
      <c r="M880" s="97"/>
      <c r="N880" s="1840"/>
      <c r="O880" s="94"/>
      <c r="P880" s="97"/>
      <c r="Q880" s="97"/>
      <c r="R880" s="13"/>
      <c r="S880" s="13"/>
      <c r="T880" s="13"/>
      <c r="U880" s="13"/>
      <c r="V880" s="13"/>
      <c r="W880" s="13"/>
      <c r="X880" s="13"/>
      <c r="Y880" s="13"/>
      <c r="Z880" s="97"/>
      <c r="AA880" s="2480"/>
      <c r="AB880" s="2480"/>
      <c r="AC880" s="2495"/>
      <c r="AD880" s="2486"/>
      <c r="AE880" s="2489"/>
      <c r="AF880" s="2490"/>
      <c r="AG880" s="60">
        <f>IF(N880=N879,0,IF(N880=N878,0,IF(N880=N877,0,IF(N880=N876,0,IF(N880=N875,0,IF(N880=N874,0,IF(N880=N873,0,IF(N880=N872,0,IF(N880=N871,0,1)))))))))</f>
        <v>0</v>
      </c>
      <c r="AH880" s="60" t="s">
        <v>232</v>
      </c>
      <c r="AI880" s="60" t="str">
        <f t="shared" si="199"/>
        <v>??</v>
      </c>
      <c r="AJ880" s="60">
        <f>IF(O880=O879,0,IF(O880=O878,0,IF(O880=O877,0,IF(O880=O876,0,IF(O880=O875,0,IF(O880=O874,0,IF(O880=O873,0,IF(O880=O872,0,IF(O880=O871,0,1)))))))))</f>
        <v>0</v>
      </c>
      <c r="AK880" s="518">
        <f t="shared" si="202"/>
        <v>0</v>
      </c>
    </row>
    <row r="881" spans="1:38" ht="14.1" customHeight="1" thickTop="1" thickBot="1">
      <c r="A881" s="2457"/>
      <c r="B881" s="2458"/>
      <c r="C881" s="2461"/>
      <c r="D881" s="2464"/>
      <c r="E881" s="2467"/>
      <c r="F881" s="2470"/>
      <c r="G881" s="2473"/>
      <c r="H881" s="2476" t="s">
        <v>852</v>
      </c>
      <c r="I881" s="2470"/>
      <c r="J881" s="2470"/>
      <c r="K881" s="275"/>
      <c r="L881" s="98"/>
      <c r="M881" s="98"/>
      <c r="N881" s="1841"/>
      <c r="O881" s="80"/>
      <c r="P881" s="98"/>
      <c r="Q881" s="98"/>
      <c r="R881" s="14"/>
      <c r="S881" s="14"/>
      <c r="T881" s="14"/>
      <c r="U881" s="14"/>
      <c r="V881" s="14"/>
      <c r="W881" s="14"/>
      <c r="X881" s="14"/>
      <c r="Y881" s="14"/>
      <c r="Z881" s="98"/>
      <c r="AA881" s="2478">
        <f>SUM(R881:Z890)</f>
        <v>0</v>
      </c>
      <c r="AB881" s="2478">
        <f>IF(AA881&gt;0,18,0)</f>
        <v>0</v>
      </c>
      <c r="AC881" s="2484">
        <f t="shared" ref="AC881" si="204">IF((AA881-AB881)&gt;=0,AA881-AB881,0)</f>
        <v>0</v>
      </c>
      <c r="AD881" s="2486">
        <f>IF(AA881&lt;AB881,AA881,AB881)/IF(AB881=0,1,AB881)</f>
        <v>0</v>
      </c>
      <c r="AE881" s="2487" t="str">
        <f>IF(AD881=1,"pe",IF(AD881&gt;0,"ne",""))</f>
        <v/>
      </c>
      <c r="AF881" s="2490"/>
      <c r="AG881" s="60">
        <v>1</v>
      </c>
      <c r="AH881" s="60" t="s">
        <v>232</v>
      </c>
      <c r="AI881" s="60" t="str">
        <f t="shared" si="199"/>
        <v>??</v>
      </c>
      <c r="AJ881" s="60">
        <v>1</v>
      </c>
      <c r="AK881" s="518">
        <f>C881</f>
        <v>0</v>
      </c>
    </row>
    <row r="882" spans="1:38" ht="14.1" customHeight="1" thickTop="1" thickBot="1">
      <c r="A882" s="2457"/>
      <c r="B882" s="2459"/>
      <c r="C882" s="2462"/>
      <c r="D882" s="2465"/>
      <c r="E882" s="2468"/>
      <c r="F882" s="2471"/>
      <c r="G882" s="2474"/>
      <c r="H882" s="2477"/>
      <c r="I882" s="2471"/>
      <c r="J882" s="2471"/>
      <c r="K882" s="273"/>
      <c r="L882" s="99"/>
      <c r="M882" s="1471"/>
      <c r="N882" s="1840"/>
      <c r="O882" s="90"/>
      <c r="P882" s="99"/>
      <c r="Q882" s="99"/>
      <c r="R882" s="12"/>
      <c r="S882" s="12"/>
      <c r="T882" s="12"/>
      <c r="U882" s="12"/>
      <c r="V882" s="12"/>
      <c r="W882" s="1622"/>
      <c r="X882" s="1622"/>
      <c r="Y882" s="12"/>
      <c r="Z882" s="99"/>
      <c r="AA882" s="2479"/>
      <c r="AB882" s="2479"/>
      <c r="AC882" s="2485"/>
      <c r="AD882" s="2486"/>
      <c r="AE882" s="2488"/>
      <c r="AF882" s="2490"/>
      <c r="AG882" s="60">
        <f>IF(N882=N881,0,1)</f>
        <v>0</v>
      </c>
      <c r="AH882" s="60" t="s">
        <v>232</v>
      </c>
      <c r="AI882" s="60" t="str">
        <f t="shared" si="199"/>
        <v>??</v>
      </c>
      <c r="AJ882" s="60">
        <f>IF(O882=O881,0,1)</f>
        <v>0</v>
      </c>
      <c r="AK882" s="518">
        <f t="shared" ref="AK882:AK910" si="205">AK881</f>
        <v>0</v>
      </c>
    </row>
    <row r="883" spans="1:38" ht="14.1" customHeight="1" thickTop="1" thickBot="1">
      <c r="A883" s="2457"/>
      <c r="B883" s="2459"/>
      <c r="C883" s="2462"/>
      <c r="D883" s="2465"/>
      <c r="E883" s="2468"/>
      <c r="F883" s="2471"/>
      <c r="G883" s="2474"/>
      <c r="H883" s="2491"/>
      <c r="I883" s="2471"/>
      <c r="J883" s="2471"/>
      <c r="K883" s="273"/>
      <c r="L883" s="99"/>
      <c r="M883" s="1471"/>
      <c r="N883" s="1840"/>
      <c r="O883" s="90"/>
      <c r="P883" s="99"/>
      <c r="Q883" s="99"/>
      <c r="R883" s="12"/>
      <c r="S883" s="12"/>
      <c r="T883" s="12"/>
      <c r="U883" s="12"/>
      <c r="V883" s="12"/>
      <c r="W883" s="1622"/>
      <c r="X883" s="1622"/>
      <c r="Y883" s="12"/>
      <c r="Z883" s="99"/>
      <c r="AA883" s="2479"/>
      <c r="AB883" s="2479"/>
      <c r="AC883" s="2485"/>
      <c r="AD883" s="2486"/>
      <c r="AE883" s="2488"/>
      <c r="AF883" s="2490"/>
      <c r="AG883" s="60">
        <f>IF(N883=N882,0,IF(N883=N881,0,1))</f>
        <v>0</v>
      </c>
      <c r="AH883" s="60" t="s">
        <v>232</v>
      </c>
      <c r="AI883" s="60" t="str">
        <f t="shared" si="199"/>
        <v>??</v>
      </c>
      <c r="AJ883" s="60">
        <f>IF(O883=O882,0,IF(O883=O881,0,1))</f>
        <v>0</v>
      </c>
      <c r="AK883" s="518">
        <f t="shared" si="205"/>
        <v>0</v>
      </c>
    </row>
    <row r="884" spans="1:38" ht="14.1" customHeight="1" thickTop="1" thickBot="1">
      <c r="A884" s="2457"/>
      <c r="B884" s="2459"/>
      <c r="C884" s="2462"/>
      <c r="D884" s="2465"/>
      <c r="E884" s="2468"/>
      <c r="F884" s="2471"/>
      <c r="G884" s="2474"/>
      <c r="H884" s="2492"/>
      <c r="I884" s="2471"/>
      <c r="J884" s="2471"/>
      <c r="K884" s="273"/>
      <c r="L884" s="99"/>
      <c r="M884" s="1471"/>
      <c r="N884" s="1840"/>
      <c r="O884" s="90"/>
      <c r="P884" s="99"/>
      <c r="Q884" s="99"/>
      <c r="R884" s="12"/>
      <c r="S884" s="12"/>
      <c r="T884" s="12"/>
      <c r="U884" s="12"/>
      <c r="V884" s="12"/>
      <c r="W884" s="1622"/>
      <c r="X884" s="1622"/>
      <c r="Y884" s="12"/>
      <c r="Z884" s="99"/>
      <c r="AA884" s="2479"/>
      <c r="AB884" s="2479"/>
      <c r="AC884" s="2485"/>
      <c r="AD884" s="2486"/>
      <c r="AE884" s="2488"/>
      <c r="AF884" s="2490"/>
      <c r="AG884" s="60">
        <f>IF(N884=N883,0,IF(N884=N882,0,IF(N884=N881,0,1)))</f>
        <v>0</v>
      </c>
      <c r="AH884" s="60" t="s">
        <v>232</v>
      </c>
      <c r="AI884" s="60" t="str">
        <f t="shared" si="199"/>
        <v>??</v>
      </c>
      <c r="AJ884" s="60">
        <f>IF(O884=O883,0,IF(O884=O882,0,IF(O884=O881,0,1)))</f>
        <v>0</v>
      </c>
      <c r="AK884" s="518">
        <f t="shared" si="205"/>
        <v>0</v>
      </c>
    </row>
    <row r="885" spans="1:38" ht="14.1" customHeight="1" thickTop="1" thickBot="1">
      <c r="A885" s="2457"/>
      <c r="B885" s="2459"/>
      <c r="C885" s="2462"/>
      <c r="D885" s="2465"/>
      <c r="E885" s="2468"/>
      <c r="F885" s="2471"/>
      <c r="G885" s="2474"/>
      <c r="H885" s="2492"/>
      <c r="I885" s="2471"/>
      <c r="J885" s="2471"/>
      <c r="K885" s="277"/>
      <c r="L885" s="99"/>
      <c r="M885" s="1471"/>
      <c r="N885" s="1840"/>
      <c r="O885" s="90"/>
      <c r="P885" s="99"/>
      <c r="Q885" s="99"/>
      <c r="R885" s="12"/>
      <c r="S885" s="12"/>
      <c r="T885" s="12"/>
      <c r="U885" s="12"/>
      <c r="V885" s="12"/>
      <c r="W885" s="1622"/>
      <c r="X885" s="1622"/>
      <c r="Y885" s="12"/>
      <c r="Z885" s="99"/>
      <c r="AA885" s="2479"/>
      <c r="AB885" s="2479"/>
      <c r="AC885" s="2485"/>
      <c r="AD885" s="2486"/>
      <c r="AE885" s="2488"/>
      <c r="AF885" s="2490"/>
      <c r="AG885" s="60">
        <f>IF(N885=N884,0,IF(N885=N883,0,IF(N885=N882,0,IF(N885=N881,0,1))))</f>
        <v>0</v>
      </c>
      <c r="AH885" s="60" t="s">
        <v>232</v>
      </c>
      <c r="AI885" s="60" t="str">
        <f t="shared" si="199"/>
        <v>??</v>
      </c>
      <c r="AJ885" s="60">
        <f>IF(O885=O884,0,IF(O885=O883,0,IF(O885=O882,0,IF(O885=O881,0,1))))</f>
        <v>0</v>
      </c>
      <c r="AK885" s="518">
        <f t="shared" si="205"/>
        <v>0</v>
      </c>
    </row>
    <row r="886" spans="1:38" ht="14.1" customHeight="1" thickTop="1" thickBot="1">
      <c r="A886" s="2457"/>
      <c r="B886" s="2459"/>
      <c r="C886" s="2462"/>
      <c r="D886" s="2465"/>
      <c r="E886" s="2468"/>
      <c r="F886" s="2471"/>
      <c r="G886" s="2474"/>
      <c r="H886" s="2492"/>
      <c r="I886" s="2471"/>
      <c r="J886" s="2471"/>
      <c r="K886" s="277"/>
      <c r="L886" s="99"/>
      <c r="M886" s="1471"/>
      <c r="N886" s="1840"/>
      <c r="O886" s="90"/>
      <c r="P886" s="99"/>
      <c r="Q886" s="99"/>
      <c r="R886" s="12"/>
      <c r="S886" s="12"/>
      <c r="T886" s="12"/>
      <c r="U886" s="12"/>
      <c r="V886" s="12"/>
      <c r="W886" s="1622"/>
      <c r="X886" s="1622"/>
      <c r="Y886" s="12"/>
      <c r="Z886" s="99"/>
      <c r="AA886" s="2479"/>
      <c r="AB886" s="2479"/>
      <c r="AC886" s="2485"/>
      <c r="AD886" s="2486"/>
      <c r="AE886" s="2488"/>
      <c r="AF886" s="2490"/>
      <c r="AG886" s="60">
        <f>IF(N886=N885,0,IF(N886=N884,0,IF(N886=N883,0,IF(N886=N882,0,IF(N886=N881,0,1)))))</f>
        <v>0</v>
      </c>
      <c r="AH886" s="60" t="s">
        <v>232</v>
      </c>
      <c r="AI886" s="60" t="str">
        <f t="shared" si="199"/>
        <v>??</v>
      </c>
      <c r="AJ886" s="60">
        <f>IF(O886=O885,0,IF(O886=O884,0,IF(O886=O883,0,IF(O886=O882,0,IF(O886=O881,0,1)))))</f>
        <v>0</v>
      </c>
      <c r="AK886" s="518">
        <f t="shared" si="205"/>
        <v>0</v>
      </c>
    </row>
    <row r="887" spans="1:38" ht="14.1" customHeight="1" thickTop="1" thickBot="1">
      <c r="A887" s="2457"/>
      <c r="B887" s="2459"/>
      <c r="C887" s="2462"/>
      <c r="D887" s="2465"/>
      <c r="E887" s="2468"/>
      <c r="F887" s="2471"/>
      <c r="G887" s="2474"/>
      <c r="H887" s="2492"/>
      <c r="I887" s="2471"/>
      <c r="J887" s="2471"/>
      <c r="K887" s="277"/>
      <c r="L887" s="99"/>
      <c r="M887" s="1471"/>
      <c r="N887" s="1840"/>
      <c r="O887" s="90"/>
      <c r="P887" s="99"/>
      <c r="Q887" s="99"/>
      <c r="R887" s="12"/>
      <c r="S887" s="12"/>
      <c r="T887" s="12"/>
      <c r="U887" s="12"/>
      <c r="V887" s="12"/>
      <c r="W887" s="1622"/>
      <c r="X887" s="1622"/>
      <c r="Y887" s="12"/>
      <c r="Z887" s="99"/>
      <c r="AA887" s="2479"/>
      <c r="AB887" s="2479"/>
      <c r="AC887" s="2494" t="str">
        <f t="shared" ref="AC887" si="206">IF(AC881&gt;9,"błąd","")</f>
        <v/>
      </c>
      <c r="AD887" s="2486"/>
      <c r="AE887" s="2488"/>
      <c r="AF887" s="2490"/>
      <c r="AG887" s="60">
        <f>IF(N887=N886,0,IF(N887=N885,0,IF(N887=N884,0,IF(N887=N883,0,IF(N887=N882,0,IF(N887=N881,0,1))))))</f>
        <v>0</v>
      </c>
      <c r="AH887" s="60" t="s">
        <v>232</v>
      </c>
      <c r="AI887" s="60" t="str">
        <f t="shared" si="199"/>
        <v>??</v>
      </c>
      <c r="AJ887" s="60">
        <f>IF(O887=O886,0,IF(O887=O885,0,IF(O887=O884,0,IF(O887=O883,0,IF(O887=O882,0,IF(O887=O881,0,1))))))</f>
        <v>0</v>
      </c>
      <c r="AK887" s="518">
        <f t="shared" si="205"/>
        <v>0</v>
      </c>
    </row>
    <row r="888" spans="1:38" ht="14.1" customHeight="1" thickTop="1" thickBot="1">
      <c r="A888" s="2457"/>
      <c r="B888" s="2459"/>
      <c r="C888" s="2462"/>
      <c r="D888" s="2465"/>
      <c r="E888" s="2468"/>
      <c r="F888" s="2471"/>
      <c r="G888" s="2474"/>
      <c r="H888" s="2492"/>
      <c r="I888" s="2471"/>
      <c r="J888" s="2471"/>
      <c r="K888" s="277"/>
      <c r="L888" s="99"/>
      <c r="M888" s="1471"/>
      <c r="N888" s="1840"/>
      <c r="O888" s="90"/>
      <c r="P888" s="99"/>
      <c r="Q888" s="99"/>
      <c r="R888" s="12"/>
      <c r="S888" s="12"/>
      <c r="T888" s="12"/>
      <c r="U888" s="12"/>
      <c r="V888" s="12"/>
      <c r="W888" s="1622"/>
      <c r="X888" s="1622"/>
      <c r="Y888" s="12"/>
      <c r="Z888" s="99"/>
      <c r="AA888" s="2479"/>
      <c r="AB888" s="2479"/>
      <c r="AC888" s="2494"/>
      <c r="AD888" s="2486"/>
      <c r="AE888" s="2488"/>
      <c r="AF888" s="2490"/>
      <c r="AG888" s="60">
        <f>IF(N888=N887,0,IF(N888=N886,0,IF(N888=N885,0,IF(N888=N884,0,IF(N888=N883,0,IF(N888=N882,0,IF(N888=N881,0,1)))))))</f>
        <v>0</v>
      </c>
      <c r="AH888" s="60" t="s">
        <v>232</v>
      </c>
      <c r="AI888" s="60" t="str">
        <f t="shared" si="199"/>
        <v>??</v>
      </c>
      <c r="AJ888" s="60">
        <f>IF(O888=O887,0,IF(O888=O886,0,IF(O888=O885,0,IF(O888=O884,0,IF(O888=O883,0,IF(O888=O882,0,IF(O888=O881,0,1)))))))</f>
        <v>0</v>
      </c>
      <c r="AK888" s="518">
        <f t="shared" si="205"/>
        <v>0</v>
      </c>
    </row>
    <row r="889" spans="1:38" ht="14.1" customHeight="1" thickTop="1" thickBot="1">
      <c r="A889" s="2457"/>
      <c r="B889" s="2459"/>
      <c r="C889" s="2462"/>
      <c r="D889" s="2465"/>
      <c r="E889" s="2468"/>
      <c r="F889" s="2471"/>
      <c r="G889" s="2474"/>
      <c r="H889" s="2492"/>
      <c r="I889" s="2471"/>
      <c r="J889" s="2471"/>
      <c r="K889" s="277"/>
      <c r="L889" s="99"/>
      <c r="M889" s="1471"/>
      <c r="N889" s="1840"/>
      <c r="O889" s="90"/>
      <c r="P889" s="99"/>
      <c r="Q889" s="99"/>
      <c r="R889" s="12"/>
      <c r="S889" s="12"/>
      <c r="T889" s="12"/>
      <c r="U889" s="12"/>
      <c r="V889" s="12"/>
      <c r="W889" s="1622"/>
      <c r="X889" s="1622"/>
      <c r="Y889" s="12"/>
      <c r="Z889" s="99"/>
      <c r="AA889" s="2479"/>
      <c r="AB889" s="2479"/>
      <c r="AC889" s="2494"/>
      <c r="AD889" s="2486"/>
      <c r="AE889" s="2488"/>
      <c r="AF889" s="2490"/>
      <c r="AG889" s="60">
        <f>IF(N889=N888,0,IF(N889=N887,0,IF(N889=N886,0,IF(N889=N885,0,IF(N889=N884,0,IF(N889=N883,0,IF(N889=N882,0,IF(N889=N881,0,1))))))))</f>
        <v>0</v>
      </c>
      <c r="AH889" s="60" t="s">
        <v>232</v>
      </c>
      <c r="AI889" s="60" t="str">
        <f t="shared" si="199"/>
        <v>??</v>
      </c>
      <c r="AJ889" s="60">
        <f>IF(O889=O888,0,IF(O889=O887,0,IF(O889=O886,0,IF(O889=O885,0,IF(O889=O884,0,IF(O889=O883,0,IF(O889=O882,0,IF(O889=O881,0,1))))))))</f>
        <v>0</v>
      </c>
      <c r="AK889" s="518">
        <f t="shared" si="205"/>
        <v>0</v>
      </c>
    </row>
    <row r="890" spans="1:38" ht="14.1" customHeight="1" thickTop="1" thickBot="1">
      <c r="A890" s="2457"/>
      <c r="B890" s="2460"/>
      <c r="C890" s="2463"/>
      <c r="D890" s="2466"/>
      <c r="E890" s="2469"/>
      <c r="F890" s="2472"/>
      <c r="G890" s="2475"/>
      <c r="H890" s="2493"/>
      <c r="I890" s="2472"/>
      <c r="J890" s="2472"/>
      <c r="K890" s="274"/>
      <c r="L890" s="97"/>
      <c r="M890" s="97"/>
      <c r="N890" s="1840"/>
      <c r="O890" s="94"/>
      <c r="P890" s="97"/>
      <c r="Q890" s="97"/>
      <c r="R890" s="13"/>
      <c r="S890" s="13"/>
      <c r="T890" s="13"/>
      <c r="U890" s="13"/>
      <c r="V890" s="13"/>
      <c r="W890" s="13"/>
      <c r="X890" s="13"/>
      <c r="Y890" s="13"/>
      <c r="Z890" s="97"/>
      <c r="AA890" s="2480"/>
      <c r="AB890" s="2480"/>
      <c r="AC890" s="2495"/>
      <c r="AD890" s="2486"/>
      <c r="AE890" s="2489"/>
      <c r="AF890" s="2490"/>
      <c r="AG890" s="60">
        <f>IF(N890=N889,0,IF(N890=N888,0,IF(N890=N887,0,IF(N890=N886,0,IF(N890=N885,0,IF(N890=N884,0,IF(N890=N883,0,IF(N890=N882,0,IF(N890=N881,0,1)))))))))</f>
        <v>0</v>
      </c>
      <c r="AH890" s="60" t="s">
        <v>232</v>
      </c>
      <c r="AI890" s="60" t="str">
        <f t="shared" si="199"/>
        <v>??</v>
      </c>
      <c r="AJ890" s="60">
        <f>IF(O890=O889,0,IF(O890=O888,0,IF(O890=O887,0,IF(O890=O886,0,IF(O890=O885,0,IF(O890=O884,0,IF(O890=O883,0,IF(O890=O882,0,IF(O890=O881,0,1)))))))))</f>
        <v>0</v>
      </c>
      <c r="AK890" s="518">
        <f t="shared" si="205"/>
        <v>0</v>
      </c>
    </row>
    <row r="891" spans="1:38" ht="14.1" customHeight="1" thickTop="1" thickBot="1">
      <c r="A891" s="2457"/>
      <c r="B891" s="2458"/>
      <c r="C891" s="2461"/>
      <c r="D891" s="2464"/>
      <c r="E891" s="2467"/>
      <c r="F891" s="2470"/>
      <c r="G891" s="2473"/>
      <c r="H891" s="2476" t="s">
        <v>852</v>
      </c>
      <c r="I891" s="2470"/>
      <c r="J891" s="2470"/>
      <c r="K891" s="275"/>
      <c r="L891" s="98"/>
      <c r="M891" s="98"/>
      <c r="N891" s="1841"/>
      <c r="O891" s="80"/>
      <c r="P891" s="98"/>
      <c r="Q891" s="98"/>
      <c r="R891" s="14"/>
      <c r="S891" s="14"/>
      <c r="T891" s="14"/>
      <c r="U891" s="14"/>
      <c r="V891" s="14"/>
      <c r="W891" s="14"/>
      <c r="X891" s="14"/>
      <c r="Y891" s="14"/>
      <c r="Z891" s="98"/>
      <c r="AA891" s="2478">
        <f>SUM(R891:Z900)</f>
        <v>0</v>
      </c>
      <c r="AB891" s="2478">
        <f>IF(AA891&gt;0,18,0)</f>
        <v>0</v>
      </c>
      <c r="AC891" s="2484">
        <f t="shared" ref="AC891" si="207">IF((AA891-AB891)&gt;=0,AA891-AB891,0)</f>
        <v>0</v>
      </c>
      <c r="AD891" s="2486">
        <f>IF(AA891&lt;AB891,AA891,AB891)/IF(AB891=0,1,AB891)</f>
        <v>0</v>
      </c>
      <c r="AE891" s="2487" t="str">
        <f>IF(AD891=1,"pe",IF(AD891&gt;0,"ne",""))</f>
        <v/>
      </c>
      <c r="AF891" s="2490"/>
      <c r="AG891" s="60">
        <v>1</v>
      </c>
      <c r="AH891" s="60" t="s">
        <v>232</v>
      </c>
      <c r="AI891" s="60" t="str">
        <f t="shared" si="199"/>
        <v>??</v>
      </c>
      <c r="AJ891" s="60">
        <v>1</v>
      </c>
      <c r="AK891" s="518">
        <f>C891</f>
        <v>0</v>
      </c>
    </row>
    <row r="892" spans="1:38" ht="14.1" customHeight="1" thickTop="1" thickBot="1">
      <c r="A892" s="2457"/>
      <c r="B892" s="2459"/>
      <c r="C892" s="2462"/>
      <c r="D892" s="2465"/>
      <c r="E892" s="2468"/>
      <c r="F892" s="2471"/>
      <c r="G892" s="2474"/>
      <c r="H892" s="2477"/>
      <c r="I892" s="2471"/>
      <c r="J892" s="2471"/>
      <c r="K892" s="273"/>
      <c r="L892" s="99"/>
      <c r="M892" s="1471"/>
      <c r="N892" s="1840"/>
      <c r="O892" s="90"/>
      <c r="P892" s="99"/>
      <c r="Q892" s="99"/>
      <c r="R892" s="12"/>
      <c r="S892" s="12"/>
      <c r="T892" s="12"/>
      <c r="U892" s="12"/>
      <c r="V892" s="12"/>
      <c r="W892" s="1622"/>
      <c r="X892" s="1622"/>
      <c r="Y892" s="12"/>
      <c r="Z892" s="99"/>
      <c r="AA892" s="2479"/>
      <c r="AB892" s="2479"/>
      <c r="AC892" s="2485"/>
      <c r="AD892" s="2486"/>
      <c r="AE892" s="2488"/>
      <c r="AF892" s="2490"/>
      <c r="AG892" s="60">
        <f>IF(N892=N891,0,1)</f>
        <v>0</v>
      </c>
      <c r="AH892" s="60" t="s">
        <v>232</v>
      </c>
      <c r="AI892" s="60" t="str">
        <f t="shared" si="199"/>
        <v>??</v>
      </c>
      <c r="AJ892" s="60">
        <f>IF(O892=O891,0,1)</f>
        <v>0</v>
      </c>
      <c r="AK892" s="518">
        <f t="shared" si="205"/>
        <v>0</v>
      </c>
    </row>
    <row r="893" spans="1:38" ht="14.1" customHeight="1" thickTop="1" thickBot="1">
      <c r="A893" s="2457"/>
      <c r="B893" s="2459"/>
      <c r="C893" s="2462"/>
      <c r="D893" s="2465"/>
      <c r="E893" s="2468"/>
      <c r="F893" s="2471"/>
      <c r="G893" s="2474"/>
      <c r="H893" s="2491"/>
      <c r="I893" s="2471"/>
      <c r="J893" s="2471"/>
      <c r="K893" s="273"/>
      <c r="L893" s="99"/>
      <c r="M893" s="1471"/>
      <c r="N893" s="1840"/>
      <c r="O893" s="90"/>
      <c r="P893" s="99"/>
      <c r="Q893" s="99"/>
      <c r="R893" s="12"/>
      <c r="S893" s="12"/>
      <c r="T893" s="12"/>
      <c r="U893" s="12"/>
      <c r="V893" s="12"/>
      <c r="W893" s="1622"/>
      <c r="X893" s="1622"/>
      <c r="Y893" s="12"/>
      <c r="Z893" s="99"/>
      <c r="AA893" s="2479"/>
      <c r="AB893" s="2479"/>
      <c r="AC893" s="2485"/>
      <c r="AD893" s="2486"/>
      <c r="AE893" s="2488"/>
      <c r="AF893" s="2490"/>
      <c r="AG893" s="60">
        <f>IF(N893=N892,0,IF(N893=N891,0,1))</f>
        <v>0</v>
      </c>
      <c r="AH893" s="60" t="s">
        <v>232</v>
      </c>
      <c r="AI893" s="60" t="str">
        <f t="shared" si="199"/>
        <v>??</v>
      </c>
      <c r="AJ893" s="60">
        <f>IF(O893=O892,0,IF(O893=O891,0,1))</f>
        <v>0</v>
      </c>
      <c r="AK893" s="518">
        <f t="shared" si="205"/>
        <v>0</v>
      </c>
    </row>
    <row r="894" spans="1:38" ht="14.1" customHeight="1" thickTop="1" thickBot="1">
      <c r="A894" s="2457"/>
      <c r="B894" s="2459"/>
      <c r="C894" s="2462"/>
      <c r="D894" s="2465"/>
      <c r="E894" s="2468"/>
      <c r="F894" s="2471"/>
      <c r="G894" s="2474"/>
      <c r="H894" s="2492"/>
      <c r="I894" s="2471"/>
      <c r="J894" s="2471"/>
      <c r="K894" s="273"/>
      <c r="L894" s="99"/>
      <c r="M894" s="1471"/>
      <c r="N894" s="1840"/>
      <c r="O894" s="90"/>
      <c r="P894" s="99"/>
      <c r="Q894" s="99"/>
      <c r="R894" s="12"/>
      <c r="S894" s="12"/>
      <c r="T894" s="12"/>
      <c r="U894" s="12"/>
      <c r="V894" s="12"/>
      <c r="W894" s="1622"/>
      <c r="X894" s="1622"/>
      <c r="Y894" s="12"/>
      <c r="Z894" s="99"/>
      <c r="AA894" s="2479"/>
      <c r="AB894" s="2479"/>
      <c r="AC894" s="2485"/>
      <c r="AD894" s="2486"/>
      <c r="AE894" s="2488"/>
      <c r="AF894" s="2490"/>
      <c r="AG894" s="60">
        <f>IF(N894=N893,0,IF(N894=N892,0,IF(N894=N891,0,1)))</f>
        <v>0</v>
      </c>
      <c r="AH894" s="60" t="s">
        <v>232</v>
      </c>
      <c r="AI894" s="60" t="str">
        <f t="shared" si="199"/>
        <v>??</v>
      </c>
      <c r="AJ894" s="60">
        <f>IF(O894=O893,0,IF(O894=O892,0,IF(O894=O891,0,1)))</f>
        <v>0</v>
      </c>
      <c r="AK894" s="518">
        <f t="shared" si="205"/>
        <v>0</v>
      </c>
    </row>
    <row r="895" spans="1:38" ht="14.1" customHeight="1" thickTop="1" thickBot="1">
      <c r="A895" s="2457"/>
      <c r="B895" s="2459"/>
      <c r="C895" s="2462"/>
      <c r="D895" s="2465"/>
      <c r="E895" s="2468"/>
      <c r="F895" s="2471"/>
      <c r="G895" s="2474"/>
      <c r="H895" s="2492"/>
      <c r="I895" s="2471"/>
      <c r="J895" s="2471"/>
      <c r="K895" s="277"/>
      <c r="L895" s="99"/>
      <c r="M895" s="1471"/>
      <c r="N895" s="1840"/>
      <c r="O895" s="90"/>
      <c r="P895" s="99"/>
      <c r="Q895" s="99"/>
      <c r="R895" s="12"/>
      <c r="S895" s="12"/>
      <c r="T895" s="12"/>
      <c r="U895" s="12"/>
      <c r="V895" s="12"/>
      <c r="W895" s="1622"/>
      <c r="X895" s="1622"/>
      <c r="Y895" s="12"/>
      <c r="Z895" s="99"/>
      <c r="AA895" s="2479"/>
      <c r="AB895" s="2479"/>
      <c r="AC895" s="2485"/>
      <c r="AD895" s="2486"/>
      <c r="AE895" s="2488"/>
      <c r="AF895" s="2490"/>
      <c r="AG895" s="60">
        <f>IF(N895=N894,0,IF(N895=N893,0,IF(N895=N892,0,IF(N895=N891,0,1))))</f>
        <v>0</v>
      </c>
      <c r="AH895" s="60" t="s">
        <v>232</v>
      </c>
      <c r="AI895" s="60" t="str">
        <f t="shared" si="199"/>
        <v>??</v>
      </c>
      <c r="AJ895" s="60">
        <f>IF(O895=O894,0,IF(O895=O893,0,IF(O895=O892,0,IF(O895=O891,0,1))))</f>
        <v>0</v>
      </c>
      <c r="AK895" s="518">
        <f t="shared" si="205"/>
        <v>0</v>
      </c>
      <c r="AL895" s="192"/>
    </row>
    <row r="896" spans="1:38" ht="14.1" customHeight="1" thickTop="1" thickBot="1">
      <c r="A896" s="2457"/>
      <c r="B896" s="2459"/>
      <c r="C896" s="2462"/>
      <c r="D896" s="2465"/>
      <c r="E896" s="2468"/>
      <c r="F896" s="2471"/>
      <c r="G896" s="2474"/>
      <c r="H896" s="2492"/>
      <c r="I896" s="2471"/>
      <c r="J896" s="2471"/>
      <c r="K896" s="277"/>
      <c r="L896" s="99"/>
      <c r="M896" s="1471"/>
      <c r="N896" s="1840"/>
      <c r="O896" s="90"/>
      <c r="P896" s="99"/>
      <c r="Q896" s="99"/>
      <c r="R896" s="12"/>
      <c r="S896" s="12"/>
      <c r="T896" s="12"/>
      <c r="U896" s="12"/>
      <c r="V896" s="12"/>
      <c r="W896" s="1622"/>
      <c r="X896" s="1622"/>
      <c r="Y896" s="12"/>
      <c r="Z896" s="99"/>
      <c r="AA896" s="2479"/>
      <c r="AB896" s="2479"/>
      <c r="AC896" s="2485"/>
      <c r="AD896" s="2486"/>
      <c r="AE896" s="2488"/>
      <c r="AF896" s="2490"/>
      <c r="AG896" s="60">
        <f>IF(N896=N895,0,IF(N896=N894,0,IF(N896=N893,0,IF(N896=N892,0,IF(N896=N891,0,1)))))</f>
        <v>0</v>
      </c>
      <c r="AH896" s="60" t="s">
        <v>232</v>
      </c>
      <c r="AI896" s="60" t="str">
        <f t="shared" si="199"/>
        <v>??</v>
      </c>
      <c r="AJ896" s="60">
        <f>IF(O896=O895,0,IF(O896=O894,0,IF(O896=O893,0,IF(O896=O892,0,IF(O896=O891,0,1)))))</f>
        <v>0</v>
      </c>
      <c r="AK896" s="518">
        <f t="shared" si="205"/>
        <v>0</v>
      </c>
      <c r="AL896" s="192"/>
    </row>
    <row r="897" spans="1:38" ht="14.1" customHeight="1" thickTop="1" thickBot="1">
      <c r="A897" s="2457"/>
      <c r="B897" s="2459"/>
      <c r="C897" s="2462"/>
      <c r="D897" s="2465"/>
      <c r="E897" s="2468"/>
      <c r="F897" s="2471"/>
      <c r="G897" s="2474"/>
      <c r="H897" s="2492"/>
      <c r="I897" s="2471"/>
      <c r="J897" s="2471"/>
      <c r="K897" s="277"/>
      <c r="L897" s="99"/>
      <c r="M897" s="1471"/>
      <c r="N897" s="1840"/>
      <c r="O897" s="90"/>
      <c r="P897" s="99"/>
      <c r="Q897" s="99"/>
      <c r="R897" s="12"/>
      <c r="S897" s="12"/>
      <c r="T897" s="12"/>
      <c r="U897" s="12"/>
      <c r="V897" s="12"/>
      <c r="W897" s="1622"/>
      <c r="X897" s="1622"/>
      <c r="Y897" s="12"/>
      <c r="Z897" s="99"/>
      <c r="AA897" s="2479"/>
      <c r="AB897" s="2479"/>
      <c r="AC897" s="2494" t="str">
        <f t="shared" ref="AC897" si="208">IF(AC891&gt;9,"błąd","")</f>
        <v/>
      </c>
      <c r="AD897" s="2486"/>
      <c r="AE897" s="2488"/>
      <c r="AF897" s="2490"/>
      <c r="AG897" s="60">
        <f>IF(N897=N896,0,IF(N897=N895,0,IF(N897=N894,0,IF(N897=N893,0,IF(N897=N892,0,IF(N897=N891,0,1))))))</f>
        <v>0</v>
      </c>
      <c r="AH897" s="60" t="s">
        <v>232</v>
      </c>
      <c r="AI897" s="60" t="str">
        <f t="shared" si="199"/>
        <v>??</v>
      </c>
      <c r="AJ897" s="60">
        <f>IF(O897=O896,0,IF(O897=O895,0,IF(O897=O894,0,IF(O897=O893,0,IF(O897=O892,0,IF(O897=O891,0,1))))))</f>
        <v>0</v>
      </c>
      <c r="AK897" s="518">
        <f t="shared" si="205"/>
        <v>0</v>
      </c>
      <c r="AL897" s="192"/>
    </row>
    <row r="898" spans="1:38" ht="14.1" customHeight="1" thickTop="1" thickBot="1">
      <c r="A898" s="2457"/>
      <c r="B898" s="2459"/>
      <c r="C898" s="2462"/>
      <c r="D898" s="2465"/>
      <c r="E898" s="2468"/>
      <c r="F898" s="2471"/>
      <c r="G898" s="2474"/>
      <c r="H898" s="2492"/>
      <c r="I898" s="2471"/>
      <c r="J898" s="2471"/>
      <c r="K898" s="277"/>
      <c r="L898" s="99"/>
      <c r="M898" s="1471"/>
      <c r="N898" s="1840"/>
      <c r="O898" s="90"/>
      <c r="P898" s="99"/>
      <c r="Q898" s="99"/>
      <c r="R898" s="12"/>
      <c r="S898" s="12"/>
      <c r="T898" s="12"/>
      <c r="U898" s="12"/>
      <c r="V898" s="12"/>
      <c r="W898" s="1622"/>
      <c r="X898" s="1622"/>
      <c r="Y898" s="12"/>
      <c r="Z898" s="99"/>
      <c r="AA898" s="2479"/>
      <c r="AB898" s="2479"/>
      <c r="AC898" s="2494"/>
      <c r="AD898" s="2486"/>
      <c r="AE898" s="2488"/>
      <c r="AF898" s="2490"/>
      <c r="AG898" s="60">
        <f>IF(N898=N897,0,IF(N898=N896,0,IF(N898=N895,0,IF(N898=N894,0,IF(N898=N893,0,IF(N898=N892,0,IF(N898=N891,0,1)))))))</f>
        <v>0</v>
      </c>
      <c r="AH898" s="60" t="s">
        <v>232</v>
      </c>
      <c r="AI898" s="60" t="str">
        <f t="shared" si="199"/>
        <v>??</v>
      </c>
      <c r="AJ898" s="60">
        <f>IF(O898=O897,0,IF(O898=O896,0,IF(O898=O895,0,IF(O898=O894,0,IF(O898=O893,0,IF(O898=O892,0,IF(O898=O891,0,1)))))))</f>
        <v>0</v>
      </c>
      <c r="AK898" s="518">
        <f t="shared" si="205"/>
        <v>0</v>
      </c>
    </row>
    <row r="899" spans="1:38" ht="14.1" customHeight="1" thickTop="1" thickBot="1">
      <c r="A899" s="2457"/>
      <c r="B899" s="2459"/>
      <c r="C899" s="2462"/>
      <c r="D899" s="2465"/>
      <c r="E899" s="2468"/>
      <c r="F899" s="2471"/>
      <c r="G899" s="2474"/>
      <c r="H899" s="2492"/>
      <c r="I899" s="2471"/>
      <c r="J899" s="2471"/>
      <c r="K899" s="277"/>
      <c r="L899" s="99"/>
      <c r="M899" s="1471"/>
      <c r="N899" s="1840"/>
      <c r="O899" s="90"/>
      <c r="P899" s="99"/>
      <c r="Q899" s="99"/>
      <c r="R899" s="12"/>
      <c r="S899" s="12"/>
      <c r="T899" s="12"/>
      <c r="U899" s="12"/>
      <c r="V899" s="12"/>
      <c r="W899" s="1622"/>
      <c r="X899" s="1622"/>
      <c r="Y899" s="12"/>
      <c r="Z899" s="99"/>
      <c r="AA899" s="2479"/>
      <c r="AB899" s="2479"/>
      <c r="AC899" s="2494"/>
      <c r="AD899" s="2486"/>
      <c r="AE899" s="2488"/>
      <c r="AF899" s="2490"/>
      <c r="AG899" s="60">
        <f>IF(N899=N898,0,IF(N899=N897,0,IF(N899=N896,0,IF(N899=N895,0,IF(N899=N894,0,IF(N899=N893,0,IF(N899=N892,0,IF(N899=N891,0,1))))))))</f>
        <v>0</v>
      </c>
      <c r="AH899" s="60" t="s">
        <v>232</v>
      </c>
      <c r="AI899" s="60" t="str">
        <f t="shared" si="199"/>
        <v>??</v>
      </c>
      <c r="AJ899" s="60">
        <f>IF(O899=O898,0,IF(O899=O897,0,IF(O899=O896,0,IF(O899=O895,0,IF(O899=O894,0,IF(O899=O893,0,IF(O899=O892,0,IF(O899=O891,0,1))))))))</f>
        <v>0</v>
      </c>
      <c r="AK899" s="518">
        <f t="shared" si="205"/>
        <v>0</v>
      </c>
      <c r="AL899" s="192"/>
    </row>
    <row r="900" spans="1:38" ht="14.1" customHeight="1" thickTop="1" thickBot="1">
      <c r="A900" s="2457"/>
      <c r="B900" s="2460"/>
      <c r="C900" s="2463"/>
      <c r="D900" s="2466"/>
      <c r="E900" s="2469"/>
      <c r="F900" s="2472"/>
      <c r="G900" s="2475"/>
      <c r="H900" s="2493"/>
      <c r="I900" s="2472"/>
      <c r="J900" s="2472"/>
      <c r="K900" s="274"/>
      <c r="L900" s="97"/>
      <c r="M900" s="97"/>
      <c r="N900" s="1840"/>
      <c r="O900" s="94"/>
      <c r="P900" s="97"/>
      <c r="Q900" s="97"/>
      <c r="R900" s="13"/>
      <c r="S900" s="13"/>
      <c r="T900" s="13"/>
      <c r="U900" s="13"/>
      <c r="V900" s="13"/>
      <c r="W900" s="13"/>
      <c r="X900" s="13"/>
      <c r="Y900" s="13"/>
      <c r="Z900" s="97"/>
      <c r="AA900" s="2480"/>
      <c r="AB900" s="2480"/>
      <c r="AC900" s="2495"/>
      <c r="AD900" s="2486"/>
      <c r="AE900" s="2489"/>
      <c r="AF900" s="2490"/>
      <c r="AG900" s="60">
        <f>IF(N900=N899,0,IF(N900=N898,0,IF(N900=N897,0,IF(N900=N896,0,IF(N900=N895,0,IF(N900=N894,0,IF(N900=N893,0,IF(N900=N892,0,IF(N900=N891,0,1)))))))))</f>
        <v>0</v>
      </c>
      <c r="AH900" s="60" t="s">
        <v>232</v>
      </c>
      <c r="AI900" s="60" t="str">
        <f t="shared" si="199"/>
        <v>??</v>
      </c>
      <c r="AJ900" s="60">
        <f>IF(O900=O899,0,IF(O900=O898,0,IF(O900=O897,0,IF(O900=O896,0,IF(O900=O895,0,IF(O900=O894,0,IF(O900=O893,0,IF(O900=O892,0,IF(O900=O891,0,1)))))))))</f>
        <v>0</v>
      </c>
      <c r="AK900" s="518">
        <f t="shared" si="205"/>
        <v>0</v>
      </c>
      <c r="AL900" s="192"/>
    </row>
    <row r="901" spans="1:38" ht="14.1" customHeight="1" thickTop="1" thickBot="1">
      <c r="A901" s="2457"/>
      <c r="B901" s="2458"/>
      <c r="C901" s="2461"/>
      <c r="D901" s="2464"/>
      <c r="E901" s="2467"/>
      <c r="F901" s="2470"/>
      <c r="G901" s="2473"/>
      <c r="H901" s="2476" t="s">
        <v>852</v>
      </c>
      <c r="I901" s="2470"/>
      <c r="J901" s="2470"/>
      <c r="K901" s="275"/>
      <c r="L901" s="98"/>
      <c r="M901" s="98"/>
      <c r="N901" s="1841"/>
      <c r="O901" s="80"/>
      <c r="P901" s="98"/>
      <c r="Q901" s="98"/>
      <c r="R901" s="14"/>
      <c r="S901" s="14"/>
      <c r="T901" s="14"/>
      <c r="U901" s="14"/>
      <c r="V901" s="14"/>
      <c r="W901" s="14"/>
      <c r="X901" s="14"/>
      <c r="Y901" s="14"/>
      <c r="Z901" s="98"/>
      <c r="AA901" s="2478">
        <f>SUM(R901:Z910)</f>
        <v>0</v>
      </c>
      <c r="AB901" s="2478">
        <f>IF(AA901&gt;0,18,0)</f>
        <v>0</v>
      </c>
      <c r="AC901" s="2484">
        <f t="shared" ref="AC901" si="209">IF((AA901-AB901)&gt;=0,AA901-AB901,0)</f>
        <v>0</v>
      </c>
      <c r="AD901" s="2486">
        <f>IF(AA901&lt;AB901,AA901,AB901)/IF(AB901=0,1,AB901)</f>
        <v>0</v>
      </c>
      <c r="AE901" s="2487" t="str">
        <f>IF(AD901=1,"pe",IF(AD901&gt;0,"ne",""))</f>
        <v/>
      </c>
      <c r="AF901" s="2490"/>
      <c r="AG901" s="60">
        <v>1</v>
      </c>
      <c r="AH901" s="60" t="s">
        <v>232</v>
      </c>
      <c r="AI901" s="60" t="str">
        <f t="shared" si="199"/>
        <v>??</v>
      </c>
      <c r="AJ901" s="60">
        <v>1</v>
      </c>
      <c r="AK901" s="518">
        <f>C901</f>
        <v>0</v>
      </c>
      <c r="AL901" s="192"/>
    </row>
    <row r="902" spans="1:38" ht="14.1" customHeight="1" thickTop="1" thickBot="1">
      <c r="A902" s="2457"/>
      <c r="B902" s="2459"/>
      <c r="C902" s="2462"/>
      <c r="D902" s="2465"/>
      <c r="E902" s="2468"/>
      <c r="F902" s="2471"/>
      <c r="G902" s="2474"/>
      <c r="H902" s="2477"/>
      <c r="I902" s="2471"/>
      <c r="J902" s="2471"/>
      <c r="K902" s="273"/>
      <c r="L902" s="99"/>
      <c r="M902" s="1471"/>
      <c r="N902" s="1840"/>
      <c r="O902" s="90"/>
      <c r="P902" s="99"/>
      <c r="Q902" s="99"/>
      <c r="R902" s="12"/>
      <c r="S902" s="12"/>
      <c r="T902" s="12"/>
      <c r="U902" s="12"/>
      <c r="V902" s="12"/>
      <c r="W902" s="1622"/>
      <c r="X902" s="1622"/>
      <c r="Y902" s="12"/>
      <c r="Z902" s="99"/>
      <c r="AA902" s="2479"/>
      <c r="AB902" s="2479"/>
      <c r="AC902" s="2485"/>
      <c r="AD902" s="2486"/>
      <c r="AE902" s="2488"/>
      <c r="AF902" s="2490"/>
      <c r="AG902" s="60">
        <f>IF(N902=N901,0,1)</f>
        <v>0</v>
      </c>
      <c r="AH902" s="60" t="s">
        <v>232</v>
      </c>
      <c r="AI902" s="60" t="str">
        <f t="shared" si="199"/>
        <v>??</v>
      </c>
      <c r="AJ902" s="60">
        <f>IF(O902=O901,0,1)</f>
        <v>0</v>
      </c>
      <c r="AK902" s="518">
        <f t="shared" si="205"/>
        <v>0</v>
      </c>
      <c r="AL902" s="192"/>
    </row>
    <row r="903" spans="1:38" ht="14.1" customHeight="1" thickTop="1" thickBot="1">
      <c r="A903" s="2457"/>
      <c r="B903" s="2459"/>
      <c r="C903" s="2462"/>
      <c r="D903" s="2465"/>
      <c r="E903" s="2468"/>
      <c r="F903" s="2471"/>
      <c r="G903" s="2474"/>
      <c r="H903" s="2491"/>
      <c r="I903" s="2471"/>
      <c r="J903" s="2471"/>
      <c r="K903" s="273"/>
      <c r="L903" s="99"/>
      <c r="M903" s="1471"/>
      <c r="N903" s="1840"/>
      <c r="O903" s="90"/>
      <c r="P903" s="99"/>
      <c r="Q903" s="99"/>
      <c r="R903" s="12"/>
      <c r="S903" s="12"/>
      <c r="T903" s="12"/>
      <c r="U903" s="12"/>
      <c r="V903" s="12"/>
      <c r="W903" s="1622"/>
      <c r="X903" s="1622"/>
      <c r="Y903" s="12"/>
      <c r="Z903" s="99"/>
      <c r="AA903" s="2479"/>
      <c r="AB903" s="2479"/>
      <c r="AC903" s="2485"/>
      <c r="AD903" s="2486"/>
      <c r="AE903" s="2488"/>
      <c r="AF903" s="2490"/>
      <c r="AG903" s="60">
        <f>IF(N903=N902,0,IF(N903=N901,0,1))</f>
        <v>0</v>
      </c>
      <c r="AH903" s="60" t="s">
        <v>232</v>
      </c>
      <c r="AI903" s="60" t="str">
        <f t="shared" si="199"/>
        <v>??</v>
      </c>
      <c r="AJ903" s="60">
        <f>IF(O903=O902,0,IF(O903=O901,0,1))</f>
        <v>0</v>
      </c>
      <c r="AK903" s="518">
        <f t="shared" si="205"/>
        <v>0</v>
      </c>
      <c r="AL903" s="192"/>
    </row>
    <row r="904" spans="1:38" ht="14.1" customHeight="1" thickTop="1" thickBot="1">
      <c r="A904" s="2457"/>
      <c r="B904" s="2459"/>
      <c r="C904" s="2462"/>
      <c r="D904" s="2465"/>
      <c r="E904" s="2468"/>
      <c r="F904" s="2471"/>
      <c r="G904" s="2474"/>
      <c r="H904" s="2492"/>
      <c r="I904" s="2471"/>
      <c r="J904" s="2471"/>
      <c r="K904" s="273"/>
      <c r="L904" s="99"/>
      <c r="M904" s="1471"/>
      <c r="N904" s="1840"/>
      <c r="O904" s="90"/>
      <c r="P904" s="99"/>
      <c r="Q904" s="99"/>
      <c r="R904" s="12"/>
      <c r="S904" s="12"/>
      <c r="T904" s="12"/>
      <c r="U904" s="12"/>
      <c r="V904" s="12"/>
      <c r="W904" s="1622"/>
      <c r="X904" s="1622"/>
      <c r="Y904" s="12"/>
      <c r="Z904" s="99"/>
      <c r="AA904" s="2479"/>
      <c r="AB904" s="2479"/>
      <c r="AC904" s="2485"/>
      <c r="AD904" s="2486"/>
      <c r="AE904" s="2488"/>
      <c r="AF904" s="2490"/>
      <c r="AG904" s="60">
        <f>IF(N904=N903,0,IF(N904=N902,0,IF(N904=N901,0,1)))</f>
        <v>0</v>
      </c>
      <c r="AH904" s="60" t="s">
        <v>232</v>
      </c>
      <c r="AI904" s="60" t="str">
        <f t="shared" si="199"/>
        <v>??</v>
      </c>
      <c r="AJ904" s="60">
        <f>IF(O904=O903,0,IF(O904=O902,0,IF(O904=O901,0,1)))</f>
        <v>0</v>
      </c>
      <c r="AK904" s="518">
        <f t="shared" si="205"/>
        <v>0</v>
      </c>
    </row>
    <row r="905" spans="1:38" ht="14.1" customHeight="1" thickTop="1" thickBot="1">
      <c r="A905" s="2457"/>
      <c r="B905" s="2459"/>
      <c r="C905" s="2462"/>
      <c r="D905" s="2465"/>
      <c r="E905" s="2468"/>
      <c r="F905" s="2471"/>
      <c r="G905" s="2474"/>
      <c r="H905" s="2492"/>
      <c r="I905" s="2471"/>
      <c r="J905" s="2471"/>
      <c r="K905" s="277"/>
      <c r="L905" s="99"/>
      <c r="M905" s="1471"/>
      <c r="N905" s="1840"/>
      <c r="O905" s="90"/>
      <c r="P905" s="99"/>
      <c r="Q905" s="99"/>
      <c r="R905" s="12"/>
      <c r="S905" s="12"/>
      <c r="T905" s="12"/>
      <c r="U905" s="12"/>
      <c r="V905" s="12"/>
      <c r="W905" s="1622"/>
      <c r="X905" s="1622"/>
      <c r="Y905" s="12"/>
      <c r="Z905" s="99"/>
      <c r="AA905" s="2479"/>
      <c r="AB905" s="2479"/>
      <c r="AC905" s="2485"/>
      <c r="AD905" s="2486"/>
      <c r="AE905" s="2488"/>
      <c r="AF905" s="2490"/>
      <c r="AG905" s="60">
        <f>IF(N905=N904,0,IF(N905=N903,0,IF(N905=N902,0,IF(N905=N901,0,1))))</f>
        <v>0</v>
      </c>
      <c r="AH905" s="60" t="s">
        <v>232</v>
      </c>
      <c r="AI905" s="60" t="str">
        <f t="shared" si="199"/>
        <v>??</v>
      </c>
      <c r="AJ905" s="60">
        <f>IF(O905=O904,0,IF(O905=O903,0,IF(O905=O902,0,IF(O905=O901,0,1))))</f>
        <v>0</v>
      </c>
      <c r="AK905" s="518">
        <f t="shared" si="205"/>
        <v>0</v>
      </c>
    </row>
    <row r="906" spans="1:38" ht="14.1" customHeight="1" thickTop="1" thickBot="1">
      <c r="A906" s="2457"/>
      <c r="B906" s="2459"/>
      <c r="C906" s="2462"/>
      <c r="D906" s="2465"/>
      <c r="E906" s="2468"/>
      <c r="F906" s="2471"/>
      <c r="G906" s="2474"/>
      <c r="H906" s="2492"/>
      <c r="I906" s="2471"/>
      <c r="J906" s="2471"/>
      <c r="K906" s="277"/>
      <c r="L906" s="99"/>
      <c r="M906" s="1471"/>
      <c r="N906" s="1840"/>
      <c r="O906" s="90"/>
      <c r="P906" s="99"/>
      <c r="Q906" s="99"/>
      <c r="R906" s="12"/>
      <c r="S906" s="12"/>
      <c r="T906" s="12"/>
      <c r="U906" s="12"/>
      <c r="V906" s="12"/>
      <c r="W906" s="1622"/>
      <c r="X906" s="1622"/>
      <c r="Y906" s="12"/>
      <c r="Z906" s="99"/>
      <c r="AA906" s="2479"/>
      <c r="AB906" s="2479"/>
      <c r="AC906" s="2485"/>
      <c r="AD906" s="2486"/>
      <c r="AE906" s="2488"/>
      <c r="AF906" s="2490"/>
      <c r="AG906" s="60">
        <f>IF(N906=N905,0,IF(N906=N904,0,IF(N906=N903,0,IF(N906=N902,0,IF(N906=N901,0,1)))))</f>
        <v>0</v>
      </c>
      <c r="AH906" s="60" t="s">
        <v>232</v>
      </c>
      <c r="AI906" s="60" t="str">
        <f t="shared" si="199"/>
        <v>??</v>
      </c>
      <c r="AJ906" s="60">
        <f>IF(O906=O905,0,IF(O906=O904,0,IF(O906=O903,0,IF(O906=O902,0,IF(O906=O901,0,1)))))</f>
        <v>0</v>
      </c>
      <c r="AK906" s="518">
        <f t="shared" si="205"/>
        <v>0</v>
      </c>
    </row>
    <row r="907" spans="1:38" ht="14.1" customHeight="1" thickTop="1" thickBot="1">
      <c r="A907" s="2457"/>
      <c r="B907" s="2459"/>
      <c r="C907" s="2462"/>
      <c r="D907" s="2465"/>
      <c r="E907" s="2468"/>
      <c r="F907" s="2471"/>
      <c r="G907" s="2474"/>
      <c r="H907" s="2492"/>
      <c r="I907" s="2471"/>
      <c r="J907" s="2471"/>
      <c r="K907" s="277"/>
      <c r="L907" s="99"/>
      <c r="M907" s="1471"/>
      <c r="N907" s="1840"/>
      <c r="O907" s="90"/>
      <c r="P907" s="99"/>
      <c r="Q907" s="99"/>
      <c r="R907" s="12"/>
      <c r="S907" s="12"/>
      <c r="T907" s="12"/>
      <c r="U907" s="12"/>
      <c r="V907" s="12"/>
      <c r="W907" s="1622"/>
      <c r="X907" s="1622"/>
      <c r="Y907" s="12"/>
      <c r="Z907" s="99"/>
      <c r="AA907" s="2479"/>
      <c r="AB907" s="2479"/>
      <c r="AC907" s="2494" t="str">
        <f t="shared" ref="AC907" si="210">IF(AC901&gt;9,"błąd","")</f>
        <v/>
      </c>
      <c r="AD907" s="2486"/>
      <c r="AE907" s="2488"/>
      <c r="AF907" s="2490"/>
      <c r="AG907" s="60">
        <f>IF(N907=N906,0,IF(N907=N905,0,IF(N907=N904,0,IF(N907=N903,0,IF(N907=N902,0,IF(N907=N901,0,1))))))</f>
        <v>0</v>
      </c>
      <c r="AH907" s="60" t="s">
        <v>232</v>
      </c>
      <c r="AI907" s="60" t="str">
        <f t="shared" si="199"/>
        <v>??</v>
      </c>
      <c r="AJ907" s="60">
        <f>IF(O907=O906,0,IF(O907=O905,0,IF(O907=O904,0,IF(O907=O903,0,IF(O907=O902,0,IF(O907=O901,0,1))))))</f>
        <v>0</v>
      </c>
      <c r="AK907" s="518">
        <f t="shared" si="205"/>
        <v>0</v>
      </c>
      <c r="AL907" s="186"/>
    </row>
    <row r="908" spans="1:38" ht="14.1" customHeight="1" thickTop="1" thickBot="1">
      <c r="A908" s="2457"/>
      <c r="B908" s="2459"/>
      <c r="C908" s="2462"/>
      <c r="D908" s="2465"/>
      <c r="E908" s="2468"/>
      <c r="F908" s="2471"/>
      <c r="G908" s="2474"/>
      <c r="H908" s="2492"/>
      <c r="I908" s="2471"/>
      <c r="J908" s="2471"/>
      <c r="K908" s="277"/>
      <c r="L908" s="99"/>
      <c r="M908" s="1471"/>
      <c r="N908" s="1840"/>
      <c r="O908" s="90"/>
      <c r="P908" s="99"/>
      <c r="Q908" s="99"/>
      <c r="R908" s="12"/>
      <c r="S908" s="12"/>
      <c r="T908" s="12"/>
      <c r="U908" s="12"/>
      <c r="V908" s="12"/>
      <c r="W908" s="1622"/>
      <c r="X908" s="1622"/>
      <c r="Y908" s="12"/>
      <c r="Z908" s="99"/>
      <c r="AA908" s="2479"/>
      <c r="AB908" s="2479"/>
      <c r="AC908" s="2494"/>
      <c r="AD908" s="2486"/>
      <c r="AE908" s="2488"/>
      <c r="AF908" s="2490"/>
      <c r="AG908" s="60">
        <f>IF(N908=N907,0,IF(N908=N906,0,IF(N908=N905,0,IF(N908=N904,0,IF(N908=N903,0,IF(N908=N902,0,IF(N908=N901,0,1)))))))</f>
        <v>0</v>
      </c>
      <c r="AH908" s="60" t="s">
        <v>232</v>
      </c>
      <c r="AI908" s="60" t="str">
        <f t="shared" si="199"/>
        <v>??</v>
      </c>
      <c r="AJ908" s="60">
        <f>IF(O908=O907,0,IF(O908=O906,0,IF(O908=O905,0,IF(O908=O904,0,IF(O908=O903,0,IF(O908=O902,0,IF(O908=O901,0,1)))))))</f>
        <v>0</v>
      </c>
      <c r="AK908" s="518">
        <f t="shared" si="205"/>
        <v>0</v>
      </c>
      <c r="AL908" s="186"/>
    </row>
    <row r="909" spans="1:38" ht="14.1" customHeight="1" thickTop="1" thickBot="1">
      <c r="A909" s="2457"/>
      <c r="B909" s="2459"/>
      <c r="C909" s="2462"/>
      <c r="D909" s="2465"/>
      <c r="E909" s="2468"/>
      <c r="F909" s="2471"/>
      <c r="G909" s="2474"/>
      <c r="H909" s="2492"/>
      <c r="I909" s="2471"/>
      <c r="J909" s="2471"/>
      <c r="K909" s="277"/>
      <c r="L909" s="99"/>
      <c r="M909" s="1471"/>
      <c r="N909" s="1840"/>
      <c r="O909" s="90"/>
      <c r="P909" s="99"/>
      <c r="Q909" s="99"/>
      <c r="R909" s="12"/>
      <c r="S909" s="12"/>
      <c r="T909" s="12"/>
      <c r="U909" s="12"/>
      <c r="V909" s="12"/>
      <c r="W909" s="1622"/>
      <c r="X909" s="1622"/>
      <c r="Y909" s="12"/>
      <c r="Z909" s="99"/>
      <c r="AA909" s="2479"/>
      <c r="AB909" s="2479"/>
      <c r="AC909" s="2494"/>
      <c r="AD909" s="2486"/>
      <c r="AE909" s="2488"/>
      <c r="AF909" s="2490"/>
      <c r="AG909" s="60">
        <f>IF(N909=N908,0,IF(N909=N907,0,IF(N909=N906,0,IF(N909=N905,0,IF(N909=N904,0,IF(N909=N903,0,IF(N909=N902,0,IF(N909=N901,0,1))))))))</f>
        <v>0</v>
      </c>
      <c r="AH909" s="60" t="s">
        <v>232</v>
      </c>
      <c r="AI909" s="60" t="str">
        <f t="shared" si="199"/>
        <v>??</v>
      </c>
      <c r="AJ909" s="60">
        <f>IF(O909=O908,0,IF(O909=O907,0,IF(O909=O906,0,IF(O909=O905,0,IF(O909=O904,0,IF(O909=O903,0,IF(O909=O902,0,IF(O909=O901,0,1))))))))</f>
        <v>0</v>
      </c>
      <c r="AK909" s="518">
        <f t="shared" si="205"/>
        <v>0</v>
      </c>
      <c r="AL909" s="186"/>
    </row>
    <row r="910" spans="1:38" ht="14.1" customHeight="1" thickTop="1" thickBot="1">
      <c r="A910" s="2457"/>
      <c r="B910" s="2460"/>
      <c r="C910" s="2463"/>
      <c r="D910" s="2466"/>
      <c r="E910" s="2469"/>
      <c r="F910" s="2472"/>
      <c r="G910" s="2475"/>
      <c r="H910" s="2493"/>
      <c r="I910" s="2472"/>
      <c r="J910" s="2472"/>
      <c r="K910" s="274"/>
      <c r="L910" s="97"/>
      <c r="M910" s="97"/>
      <c r="N910" s="1840"/>
      <c r="O910" s="94"/>
      <c r="P910" s="97"/>
      <c r="Q910" s="97"/>
      <c r="R910" s="13"/>
      <c r="S910" s="13"/>
      <c r="T910" s="13"/>
      <c r="U910" s="13"/>
      <c r="V910" s="13"/>
      <c r="W910" s="13"/>
      <c r="X910" s="13"/>
      <c r="Y910" s="13"/>
      <c r="Z910" s="97"/>
      <c r="AA910" s="2480"/>
      <c r="AB910" s="2480"/>
      <c r="AC910" s="2495"/>
      <c r="AD910" s="2486"/>
      <c r="AE910" s="2489"/>
      <c r="AF910" s="2490"/>
      <c r="AG910" s="60">
        <f>IF(N910=N909,0,IF(N910=N908,0,IF(N910=N907,0,IF(N910=N906,0,IF(N910=N905,0,IF(N910=N904,0,IF(N910=N903,0,IF(N910=N902,0,IF(N910=N901,0,1)))))))))</f>
        <v>0</v>
      </c>
      <c r="AH910" s="60" t="s">
        <v>232</v>
      </c>
      <c r="AI910" s="60" t="str">
        <f t="shared" si="199"/>
        <v>??</v>
      </c>
      <c r="AJ910" s="60">
        <f>IF(O910=O909,0,IF(O910=O908,0,IF(O910=O907,0,IF(O910=O906,0,IF(O910=O905,0,IF(O910=O904,0,IF(O910=O903,0,IF(O910=O902,0,IF(O910=O901,0,1)))))))))</f>
        <v>0</v>
      </c>
      <c r="AK910" s="518">
        <f t="shared" si="205"/>
        <v>0</v>
      </c>
      <c r="AL910" s="186"/>
    </row>
    <row r="911" spans="1:38" ht="14.1" customHeight="1" thickTop="1" thickBot="1">
      <c r="A911" s="2457"/>
      <c r="B911" s="2458"/>
      <c r="C911" s="2461"/>
      <c r="D911" s="2464"/>
      <c r="E911" s="2467"/>
      <c r="F911" s="2470"/>
      <c r="G911" s="2473"/>
      <c r="H911" s="2476" t="s">
        <v>852</v>
      </c>
      <c r="I911" s="2470"/>
      <c r="J911" s="2470"/>
      <c r="K911" s="275"/>
      <c r="L911" s="98"/>
      <c r="M911" s="98"/>
      <c r="N911" s="1841"/>
      <c r="O911" s="80"/>
      <c r="P911" s="98"/>
      <c r="Q911" s="98"/>
      <c r="R911" s="14"/>
      <c r="S911" s="14"/>
      <c r="T911" s="14"/>
      <c r="U911" s="14"/>
      <c r="V911" s="14"/>
      <c r="W911" s="14"/>
      <c r="X911" s="14"/>
      <c r="Y911" s="14"/>
      <c r="Z911" s="98"/>
      <c r="AA911" s="2478">
        <f>SUM(R911:Z920)</f>
        <v>0</v>
      </c>
      <c r="AB911" s="2478">
        <f>IF(AA911&gt;0,18,0)</f>
        <v>0</v>
      </c>
      <c r="AC911" s="2484">
        <f t="shared" ref="AC911" si="211">IF((AA911-AB911)&gt;=0,AA911-AB911,0)</f>
        <v>0</v>
      </c>
      <c r="AD911" s="2486">
        <f>IF(AA911&lt;AB911,AA911,AB911)/IF(AB911=0,1,AB911)</f>
        <v>0</v>
      </c>
      <c r="AE911" s="2487" t="str">
        <f>IF(AD911=1,"pe",IF(AD911&gt;0,"ne",""))</f>
        <v/>
      </c>
      <c r="AF911" s="2490"/>
      <c r="AG911" s="60">
        <v>1</v>
      </c>
      <c r="AH911" s="60" t="s">
        <v>232</v>
      </c>
      <c r="AI911" s="60" t="str">
        <f t="shared" si="199"/>
        <v>??</v>
      </c>
      <c r="AJ911" s="60">
        <v>1</v>
      </c>
      <c r="AK911" s="518">
        <f>C911</f>
        <v>0</v>
      </c>
    </row>
    <row r="912" spans="1:38" ht="14.1" customHeight="1" thickTop="1" thickBot="1">
      <c r="A912" s="2457"/>
      <c r="B912" s="2459"/>
      <c r="C912" s="2462"/>
      <c r="D912" s="2465"/>
      <c r="E912" s="2468"/>
      <c r="F912" s="2471"/>
      <c r="G912" s="2474"/>
      <c r="H912" s="2477"/>
      <c r="I912" s="2471"/>
      <c r="J912" s="2471"/>
      <c r="K912" s="273"/>
      <c r="L912" s="99"/>
      <c r="M912" s="1471"/>
      <c r="N912" s="1840"/>
      <c r="O912" s="90"/>
      <c r="P912" s="99"/>
      <c r="Q912" s="99"/>
      <c r="R912" s="12"/>
      <c r="S912" s="12"/>
      <c r="T912" s="12"/>
      <c r="U912" s="12"/>
      <c r="V912" s="12"/>
      <c r="W912" s="1622"/>
      <c r="X912" s="1622"/>
      <c r="Y912" s="12"/>
      <c r="Z912" s="99"/>
      <c r="AA912" s="2479"/>
      <c r="AB912" s="2479"/>
      <c r="AC912" s="2485"/>
      <c r="AD912" s="2486"/>
      <c r="AE912" s="2488"/>
      <c r="AF912" s="2490"/>
      <c r="AG912" s="60">
        <f>IF(N912=N911,0,1)</f>
        <v>0</v>
      </c>
      <c r="AH912" s="60" t="s">
        <v>232</v>
      </c>
      <c r="AI912" s="60" t="str">
        <f t="shared" si="199"/>
        <v>??</v>
      </c>
      <c r="AJ912" s="60">
        <f>IF(O912=O911,0,1)</f>
        <v>0</v>
      </c>
      <c r="AK912" s="518">
        <f t="shared" si="202"/>
        <v>0</v>
      </c>
    </row>
    <row r="913" spans="1:37" ht="14.1" customHeight="1" thickTop="1" thickBot="1">
      <c r="A913" s="2457"/>
      <c r="B913" s="2459"/>
      <c r="C913" s="2462"/>
      <c r="D913" s="2465"/>
      <c r="E913" s="2468"/>
      <c r="F913" s="2471"/>
      <c r="G913" s="2474"/>
      <c r="H913" s="2491"/>
      <c r="I913" s="2471"/>
      <c r="J913" s="2471"/>
      <c r="K913" s="273"/>
      <c r="L913" s="99"/>
      <c r="M913" s="1471"/>
      <c r="N913" s="1840"/>
      <c r="O913" s="90"/>
      <c r="P913" s="99"/>
      <c r="Q913" s="99"/>
      <c r="R913" s="12"/>
      <c r="S913" s="12"/>
      <c r="T913" s="12"/>
      <c r="U913" s="12"/>
      <c r="V913" s="12"/>
      <c r="W913" s="1622"/>
      <c r="X913" s="1622"/>
      <c r="Y913" s="12"/>
      <c r="Z913" s="99"/>
      <c r="AA913" s="2479"/>
      <c r="AB913" s="2479"/>
      <c r="AC913" s="2485"/>
      <c r="AD913" s="2486"/>
      <c r="AE913" s="2488"/>
      <c r="AF913" s="2490"/>
      <c r="AG913" s="60">
        <f>IF(N913=N912,0,IF(N913=N911,0,1))</f>
        <v>0</v>
      </c>
      <c r="AH913" s="60" t="s">
        <v>232</v>
      </c>
      <c r="AI913" s="60" t="str">
        <f t="shared" si="199"/>
        <v>??</v>
      </c>
      <c r="AJ913" s="60">
        <f>IF(O913=O912,0,IF(O913=O911,0,1))</f>
        <v>0</v>
      </c>
      <c r="AK913" s="518">
        <f t="shared" si="202"/>
        <v>0</v>
      </c>
    </row>
    <row r="914" spans="1:37" ht="14.1" customHeight="1" thickTop="1" thickBot="1">
      <c r="A914" s="2457"/>
      <c r="B914" s="2459"/>
      <c r="C914" s="2462"/>
      <c r="D914" s="2465"/>
      <c r="E914" s="2468"/>
      <c r="F914" s="2471"/>
      <c r="G914" s="2474"/>
      <c r="H914" s="2492"/>
      <c r="I914" s="2471"/>
      <c r="J914" s="2471"/>
      <c r="K914" s="273"/>
      <c r="L914" s="99"/>
      <c r="M914" s="1471"/>
      <c r="N914" s="1840"/>
      <c r="O914" s="90"/>
      <c r="P914" s="99"/>
      <c r="Q914" s="99"/>
      <c r="R914" s="12"/>
      <c r="S914" s="12"/>
      <c r="T914" s="12"/>
      <c r="U914" s="12"/>
      <c r="V914" s="12"/>
      <c r="W914" s="1622"/>
      <c r="X914" s="1622"/>
      <c r="Y914" s="12"/>
      <c r="Z914" s="99"/>
      <c r="AA914" s="2479"/>
      <c r="AB914" s="2479"/>
      <c r="AC914" s="2485"/>
      <c r="AD914" s="2486"/>
      <c r="AE914" s="2488"/>
      <c r="AF914" s="2490"/>
      <c r="AG914" s="60">
        <f>IF(N914=N913,0,IF(N914=N912,0,IF(N914=N911,0,1)))</f>
        <v>0</v>
      </c>
      <c r="AH914" s="60" t="s">
        <v>232</v>
      </c>
      <c r="AI914" s="60" t="str">
        <f t="shared" si="199"/>
        <v>??</v>
      </c>
      <c r="AJ914" s="60">
        <f>IF(O914=O913,0,IF(O914=O912,0,IF(O914=O911,0,1)))</f>
        <v>0</v>
      </c>
      <c r="AK914" s="518">
        <f t="shared" si="202"/>
        <v>0</v>
      </c>
    </row>
    <row r="915" spans="1:37" ht="14.1" customHeight="1" thickTop="1" thickBot="1">
      <c r="A915" s="2457"/>
      <c r="B915" s="2459"/>
      <c r="C915" s="2462"/>
      <c r="D915" s="2465"/>
      <c r="E915" s="2468"/>
      <c r="F915" s="2471"/>
      <c r="G915" s="2474"/>
      <c r="H915" s="2492"/>
      <c r="I915" s="2471"/>
      <c r="J915" s="2471"/>
      <c r="K915" s="277"/>
      <c r="L915" s="99"/>
      <c r="M915" s="1471"/>
      <c r="N915" s="1840"/>
      <c r="O915" s="90"/>
      <c r="P915" s="99"/>
      <c r="Q915" s="99"/>
      <c r="R915" s="12"/>
      <c r="S915" s="12"/>
      <c r="T915" s="12"/>
      <c r="U915" s="12"/>
      <c r="V915" s="12"/>
      <c r="W915" s="1622"/>
      <c r="X915" s="1622"/>
      <c r="Y915" s="12"/>
      <c r="Z915" s="99"/>
      <c r="AA915" s="2479"/>
      <c r="AB915" s="2479"/>
      <c r="AC915" s="2485"/>
      <c r="AD915" s="2486"/>
      <c r="AE915" s="2488"/>
      <c r="AF915" s="2490"/>
      <c r="AG915" s="60">
        <f>IF(N915=N914,0,IF(N915=N913,0,IF(N915=N912,0,IF(N915=N911,0,1))))</f>
        <v>0</v>
      </c>
      <c r="AH915" s="60" t="s">
        <v>232</v>
      </c>
      <c r="AI915" s="60" t="str">
        <f t="shared" si="199"/>
        <v>??</v>
      </c>
      <c r="AJ915" s="60">
        <f>IF(O915=O914,0,IF(O915=O913,0,IF(O915=O912,0,IF(O915=O911,0,1))))</f>
        <v>0</v>
      </c>
      <c r="AK915" s="518">
        <f t="shared" si="202"/>
        <v>0</v>
      </c>
    </row>
    <row r="916" spans="1:37" ht="14.1" customHeight="1" thickTop="1" thickBot="1">
      <c r="A916" s="2457"/>
      <c r="B916" s="2459"/>
      <c r="C916" s="2462"/>
      <c r="D916" s="2465"/>
      <c r="E916" s="2468"/>
      <c r="F916" s="2471"/>
      <c r="G916" s="2474"/>
      <c r="H916" s="2492"/>
      <c r="I916" s="2471"/>
      <c r="J916" s="2471"/>
      <c r="K916" s="277"/>
      <c r="L916" s="99"/>
      <c r="M916" s="1471"/>
      <c r="N916" s="1840"/>
      <c r="O916" s="90"/>
      <c r="P916" s="99"/>
      <c r="Q916" s="99"/>
      <c r="R916" s="12"/>
      <c r="S916" s="12"/>
      <c r="T916" s="12"/>
      <c r="U916" s="12"/>
      <c r="V916" s="12"/>
      <c r="W916" s="1622"/>
      <c r="X916" s="1622"/>
      <c r="Y916" s="12"/>
      <c r="Z916" s="99"/>
      <c r="AA916" s="2479"/>
      <c r="AB916" s="2479"/>
      <c r="AC916" s="2485"/>
      <c r="AD916" s="2486"/>
      <c r="AE916" s="2488"/>
      <c r="AF916" s="2490"/>
      <c r="AG916" s="60">
        <f>IF(N916=N915,0,IF(N916=N914,0,IF(N916=N913,0,IF(N916=N912,0,IF(N916=N911,0,1)))))</f>
        <v>0</v>
      </c>
      <c r="AH916" s="60" t="s">
        <v>232</v>
      </c>
      <c r="AI916" s="60" t="str">
        <f t="shared" si="199"/>
        <v>??</v>
      </c>
      <c r="AJ916" s="60">
        <f>IF(O916=O915,0,IF(O916=O914,0,IF(O916=O913,0,IF(O916=O912,0,IF(O916=O911,0,1)))))</f>
        <v>0</v>
      </c>
      <c r="AK916" s="518">
        <f t="shared" si="202"/>
        <v>0</v>
      </c>
    </row>
    <row r="917" spans="1:37" ht="14.1" customHeight="1" thickTop="1" thickBot="1">
      <c r="A917" s="2457"/>
      <c r="B917" s="2459"/>
      <c r="C917" s="2462"/>
      <c r="D917" s="2465"/>
      <c r="E917" s="2468"/>
      <c r="F917" s="2471"/>
      <c r="G917" s="2474"/>
      <c r="H917" s="2492"/>
      <c r="I917" s="2471"/>
      <c r="J917" s="2471"/>
      <c r="K917" s="277"/>
      <c r="L917" s="99"/>
      <c r="M917" s="1471"/>
      <c r="N917" s="1840"/>
      <c r="O917" s="90"/>
      <c r="P917" s="99"/>
      <c r="Q917" s="99"/>
      <c r="R917" s="12"/>
      <c r="S917" s="12"/>
      <c r="T917" s="12"/>
      <c r="U917" s="12"/>
      <c r="V917" s="12"/>
      <c r="W917" s="1622"/>
      <c r="X917" s="1622"/>
      <c r="Y917" s="12"/>
      <c r="Z917" s="99"/>
      <c r="AA917" s="2479"/>
      <c r="AB917" s="2479"/>
      <c r="AC917" s="2494" t="str">
        <f t="shared" ref="AC917" si="212">IF(AC911&gt;9,"błąd","")</f>
        <v/>
      </c>
      <c r="AD917" s="2486"/>
      <c r="AE917" s="2488"/>
      <c r="AF917" s="2490"/>
      <c r="AG917" s="60">
        <f>IF(N917=N916,0,IF(N917=N915,0,IF(N917=N914,0,IF(N917=N913,0,IF(N917=N912,0,IF(N917=N911,0,1))))))</f>
        <v>0</v>
      </c>
      <c r="AH917" s="60" t="s">
        <v>232</v>
      </c>
      <c r="AI917" s="60" t="str">
        <f t="shared" si="199"/>
        <v>??</v>
      </c>
      <c r="AJ917" s="60">
        <f>IF(O917=O916,0,IF(O917=O915,0,IF(O917=O914,0,IF(O917=O913,0,IF(O917=O912,0,IF(O917=O911,0,1))))))</f>
        <v>0</v>
      </c>
      <c r="AK917" s="518">
        <f t="shared" si="202"/>
        <v>0</v>
      </c>
    </row>
    <row r="918" spans="1:37" ht="14.1" customHeight="1" thickTop="1" thickBot="1">
      <c r="A918" s="2457"/>
      <c r="B918" s="2459"/>
      <c r="C918" s="2462"/>
      <c r="D918" s="2465"/>
      <c r="E918" s="2468"/>
      <c r="F918" s="2471"/>
      <c r="G918" s="2474"/>
      <c r="H918" s="2492"/>
      <c r="I918" s="2471"/>
      <c r="J918" s="2471"/>
      <c r="K918" s="277"/>
      <c r="L918" s="99"/>
      <c r="M918" s="1471"/>
      <c r="N918" s="1840"/>
      <c r="O918" s="90"/>
      <c r="P918" s="99"/>
      <c r="Q918" s="99"/>
      <c r="R918" s="12"/>
      <c r="S918" s="12"/>
      <c r="T918" s="12"/>
      <c r="U918" s="12"/>
      <c r="V918" s="12"/>
      <c r="W918" s="1622"/>
      <c r="X918" s="1622"/>
      <c r="Y918" s="12"/>
      <c r="Z918" s="99"/>
      <c r="AA918" s="2479"/>
      <c r="AB918" s="2479"/>
      <c r="AC918" s="2494"/>
      <c r="AD918" s="2486"/>
      <c r="AE918" s="2488"/>
      <c r="AF918" s="2490"/>
      <c r="AG918" s="60">
        <f>IF(N918=N917,0,IF(N918=N916,0,IF(N918=N915,0,IF(N918=N914,0,IF(N918=N913,0,IF(N918=N912,0,IF(N918=N911,0,1)))))))</f>
        <v>0</v>
      </c>
      <c r="AH918" s="60" t="s">
        <v>232</v>
      </c>
      <c r="AI918" s="60" t="str">
        <f t="shared" si="199"/>
        <v>??</v>
      </c>
      <c r="AJ918" s="60">
        <f>IF(O918=O917,0,IF(O918=O916,0,IF(O918=O915,0,IF(O918=O914,0,IF(O918=O913,0,IF(O918=O912,0,IF(O918=O911,0,1)))))))</f>
        <v>0</v>
      </c>
      <c r="AK918" s="518">
        <f t="shared" si="202"/>
        <v>0</v>
      </c>
    </row>
    <row r="919" spans="1:37" ht="14.1" customHeight="1" thickTop="1" thickBot="1">
      <c r="A919" s="2457"/>
      <c r="B919" s="2459"/>
      <c r="C919" s="2462"/>
      <c r="D919" s="2465"/>
      <c r="E919" s="2468"/>
      <c r="F919" s="2471"/>
      <c r="G919" s="2474"/>
      <c r="H919" s="2492"/>
      <c r="I919" s="2471"/>
      <c r="J919" s="2471"/>
      <c r="K919" s="277"/>
      <c r="L919" s="99"/>
      <c r="M919" s="1471"/>
      <c r="N919" s="1840"/>
      <c r="O919" s="90"/>
      <c r="P919" s="99"/>
      <c r="Q919" s="99"/>
      <c r="R919" s="12"/>
      <c r="S919" s="12"/>
      <c r="T919" s="12"/>
      <c r="U919" s="12"/>
      <c r="V919" s="12"/>
      <c r="W919" s="1622"/>
      <c r="X919" s="1622"/>
      <c r="Y919" s="12"/>
      <c r="Z919" s="99"/>
      <c r="AA919" s="2479"/>
      <c r="AB919" s="2479"/>
      <c r="AC919" s="2494"/>
      <c r="AD919" s="2486"/>
      <c r="AE919" s="2488"/>
      <c r="AF919" s="2490"/>
      <c r="AG919" s="60">
        <f>IF(N919=N918,0,IF(N919=N917,0,IF(N919=N916,0,IF(N919=N915,0,IF(N919=N914,0,IF(N919=N913,0,IF(N919=N912,0,IF(N919=N911,0,1))))))))</f>
        <v>0</v>
      </c>
      <c r="AH919" s="60" t="s">
        <v>232</v>
      </c>
      <c r="AI919" s="60" t="str">
        <f t="shared" si="199"/>
        <v>??</v>
      </c>
      <c r="AJ919" s="60">
        <f>IF(O919=O918,0,IF(O919=O917,0,IF(O919=O916,0,IF(O919=O915,0,IF(O919=O914,0,IF(O919=O913,0,IF(O919=O912,0,IF(O919=O911,0,1))))))))</f>
        <v>0</v>
      </c>
      <c r="AK919" s="518">
        <f t="shared" si="202"/>
        <v>0</v>
      </c>
    </row>
    <row r="920" spans="1:37" ht="14.1" customHeight="1" thickTop="1" thickBot="1">
      <c r="A920" s="2457"/>
      <c r="B920" s="2460"/>
      <c r="C920" s="2463"/>
      <c r="D920" s="2466"/>
      <c r="E920" s="2469"/>
      <c r="F920" s="2472"/>
      <c r="G920" s="2475"/>
      <c r="H920" s="2493"/>
      <c r="I920" s="2472"/>
      <c r="J920" s="2472"/>
      <c r="K920" s="274"/>
      <c r="L920" s="97"/>
      <c r="M920" s="97"/>
      <c r="N920" s="1840"/>
      <c r="O920" s="94"/>
      <c r="P920" s="97"/>
      <c r="Q920" s="97"/>
      <c r="R920" s="13"/>
      <c r="S920" s="13"/>
      <c r="T920" s="13"/>
      <c r="U920" s="13"/>
      <c r="V920" s="13"/>
      <c r="W920" s="13"/>
      <c r="X920" s="13"/>
      <c r="Y920" s="13"/>
      <c r="Z920" s="97"/>
      <c r="AA920" s="2480"/>
      <c r="AB920" s="2480"/>
      <c r="AC920" s="2495"/>
      <c r="AD920" s="2486"/>
      <c r="AE920" s="2489"/>
      <c r="AF920" s="2490"/>
      <c r="AG920" s="60">
        <f>IF(N920=N919,0,IF(N920=N918,0,IF(N920=N917,0,IF(N920=N916,0,IF(N920=N915,0,IF(N920=N914,0,IF(N920=N913,0,IF(N920=N912,0,IF(N920=N911,0,1)))))))))</f>
        <v>0</v>
      </c>
      <c r="AH920" s="60" t="s">
        <v>232</v>
      </c>
      <c r="AI920" s="60" t="str">
        <f t="shared" si="199"/>
        <v>??</v>
      </c>
      <c r="AJ920" s="60">
        <f>IF(O920=O919,0,IF(O920=O918,0,IF(O920=O917,0,IF(O920=O916,0,IF(O920=O915,0,IF(O920=O914,0,IF(O920=O913,0,IF(O920=O912,0,IF(O920=O911,0,1)))))))))</f>
        <v>0</v>
      </c>
      <c r="AK920" s="518">
        <f t="shared" si="202"/>
        <v>0</v>
      </c>
    </row>
    <row r="921" spans="1:37" ht="14.1" customHeight="1" thickTop="1" thickBot="1">
      <c r="A921" s="2457"/>
      <c r="B921" s="2458"/>
      <c r="C921" s="2461"/>
      <c r="D921" s="2464"/>
      <c r="E921" s="2467"/>
      <c r="F921" s="2470"/>
      <c r="G921" s="2473"/>
      <c r="H921" s="2476" t="s">
        <v>852</v>
      </c>
      <c r="I921" s="2470"/>
      <c r="J921" s="2470"/>
      <c r="K921" s="275"/>
      <c r="L921" s="98"/>
      <c r="M921" s="98"/>
      <c r="N921" s="1841"/>
      <c r="O921" s="80"/>
      <c r="P921" s="98"/>
      <c r="Q921" s="98"/>
      <c r="R921" s="14"/>
      <c r="S921" s="14"/>
      <c r="T921" s="14"/>
      <c r="U921" s="14"/>
      <c r="V921" s="14"/>
      <c r="W921" s="14"/>
      <c r="X921" s="14"/>
      <c r="Y921" s="14"/>
      <c r="Z921" s="98"/>
      <c r="AA921" s="2478">
        <f>SUM(R921:Z930)</f>
        <v>0</v>
      </c>
      <c r="AB921" s="2478">
        <f>IF(AA921&gt;0,18,0)</f>
        <v>0</v>
      </c>
      <c r="AC921" s="2484">
        <f t="shared" ref="AC921" si="213">IF((AA921-AB921)&gt;=0,AA921-AB921,0)</f>
        <v>0</v>
      </c>
      <c r="AD921" s="2486">
        <f>IF(AA921&lt;AB921,AA921,AB921)/IF(AB921=0,1,AB921)</f>
        <v>0</v>
      </c>
      <c r="AE921" s="2487" t="str">
        <f>IF(AD921=1,"pe",IF(AD921&gt;0,"ne",""))</f>
        <v/>
      </c>
      <c r="AF921" s="2490"/>
      <c r="AG921" s="60">
        <v>1</v>
      </c>
      <c r="AH921" s="60" t="s">
        <v>232</v>
      </c>
      <c r="AI921" s="60" t="str">
        <f t="shared" si="199"/>
        <v>??</v>
      </c>
      <c r="AJ921" s="60">
        <v>1</v>
      </c>
      <c r="AK921" s="518">
        <f>C921</f>
        <v>0</v>
      </c>
    </row>
    <row r="922" spans="1:37" ht="14.1" customHeight="1" thickTop="1" thickBot="1">
      <c r="A922" s="2457"/>
      <c r="B922" s="2459"/>
      <c r="C922" s="2462"/>
      <c r="D922" s="2465"/>
      <c r="E922" s="2468"/>
      <c r="F922" s="2471"/>
      <c r="G922" s="2474"/>
      <c r="H922" s="2477"/>
      <c r="I922" s="2471"/>
      <c r="J922" s="2471"/>
      <c r="K922" s="273"/>
      <c r="L922" s="99"/>
      <c r="M922" s="1471"/>
      <c r="N922" s="1840"/>
      <c r="O922" s="90"/>
      <c r="P922" s="99"/>
      <c r="Q922" s="99"/>
      <c r="R922" s="12"/>
      <c r="S922" s="12"/>
      <c r="T922" s="12"/>
      <c r="U922" s="12"/>
      <c r="V922" s="12"/>
      <c r="W922" s="1622"/>
      <c r="X922" s="1622"/>
      <c r="Y922" s="12"/>
      <c r="Z922" s="99"/>
      <c r="AA922" s="2479"/>
      <c r="AB922" s="2479"/>
      <c r="AC922" s="2485"/>
      <c r="AD922" s="2486"/>
      <c r="AE922" s="2488"/>
      <c r="AF922" s="2490"/>
      <c r="AG922" s="60">
        <f>IF(N922=N921,0,1)</f>
        <v>0</v>
      </c>
      <c r="AH922" s="60" t="s">
        <v>232</v>
      </c>
      <c r="AI922" s="60" t="str">
        <f t="shared" si="199"/>
        <v>??</v>
      </c>
      <c r="AJ922" s="60">
        <f>IF(O922=O921,0,1)</f>
        <v>0</v>
      </c>
      <c r="AK922" s="518">
        <f t="shared" ref="AK922:AK950" si="214">AK921</f>
        <v>0</v>
      </c>
    </row>
    <row r="923" spans="1:37" ht="14.1" customHeight="1" thickTop="1" thickBot="1">
      <c r="A923" s="2457"/>
      <c r="B923" s="2459"/>
      <c r="C923" s="2462"/>
      <c r="D923" s="2465"/>
      <c r="E923" s="2468"/>
      <c r="F923" s="2471"/>
      <c r="G923" s="2474"/>
      <c r="H923" s="2491"/>
      <c r="I923" s="2471"/>
      <c r="J923" s="2471"/>
      <c r="K923" s="273"/>
      <c r="L923" s="99"/>
      <c r="M923" s="1471"/>
      <c r="N923" s="1840"/>
      <c r="O923" s="90"/>
      <c r="P923" s="99"/>
      <c r="Q923" s="99"/>
      <c r="R923" s="12"/>
      <c r="S923" s="12"/>
      <c r="T923" s="12"/>
      <c r="U923" s="12"/>
      <c r="V923" s="12"/>
      <c r="W923" s="1622"/>
      <c r="X923" s="1622"/>
      <c r="Y923" s="12"/>
      <c r="Z923" s="99"/>
      <c r="AA923" s="2479"/>
      <c r="AB923" s="2479"/>
      <c r="AC923" s="2485"/>
      <c r="AD923" s="2486"/>
      <c r="AE923" s="2488"/>
      <c r="AF923" s="2490"/>
      <c r="AG923" s="60">
        <f>IF(N923=N922,0,IF(N923=N921,0,1))</f>
        <v>0</v>
      </c>
      <c r="AH923" s="60" t="s">
        <v>232</v>
      </c>
      <c r="AI923" s="60" t="str">
        <f t="shared" si="199"/>
        <v>??</v>
      </c>
      <c r="AJ923" s="60">
        <f>IF(O923=O922,0,IF(O923=O921,0,1))</f>
        <v>0</v>
      </c>
      <c r="AK923" s="518">
        <f t="shared" si="214"/>
        <v>0</v>
      </c>
    </row>
    <row r="924" spans="1:37" ht="14.1" customHeight="1" thickTop="1" thickBot="1">
      <c r="A924" s="2457"/>
      <c r="B924" s="2459"/>
      <c r="C924" s="2462"/>
      <c r="D924" s="2465"/>
      <c r="E924" s="2468"/>
      <c r="F924" s="2471"/>
      <c r="G924" s="2474"/>
      <c r="H924" s="2492"/>
      <c r="I924" s="2471"/>
      <c r="J924" s="2471"/>
      <c r="K924" s="273"/>
      <c r="L924" s="99"/>
      <c r="M924" s="1471"/>
      <c r="N924" s="1840"/>
      <c r="O924" s="90"/>
      <c r="P924" s="99"/>
      <c r="Q924" s="99"/>
      <c r="R924" s="12"/>
      <c r="S924" s="12"/>
      <c r="T924" s="12"/>
      <c r="U924" s="12"/>
      <c r="V924" s="12"/>
      <c r="W924" s="1622"/>
      <c r="X924" s="1622"/>
      <c r="Y924" s="12"/>
      <c r="Z924" s="99"/>
      <c r="AA924" s="2479"/>
      <c r="AB924" s="2479"/>
      <c r="AC924" s="2485"/>
      <c r="AD924" s="2486"/>
      <c r="AE924" s="2488"/>
      <c r="AF924" s="2490"/>
      <c r="AG924" s="60">
        <f>IF(N924=N923,0,IF(N924=N922,0,IF(N924=N921,0,1)))</f>
        <v>0</v>
      </c>
      <c r="AH924" s="60" t="s">
        <v>232</v>
      </c>
      <c r="AI924" s="60" t="str">
        <f t="shared" si="199"/>
        <v>??</v>
      </c>
      <c r="AJ924" s="60">
        <f>IF(O924=O923,0,IF(O924=O922,0,IF(O924=O921,0,1)))</f>
        <v>0</v>
      </c>
      <c r="AK924" s="518">
        <f t="shared" si="214"/>
        <v>0</v>
      </c>
    </row>
    <row r="925" spans="1:37" ht="14.1" customHeight="1" thickTop="1" thickBot="1">
      <c r="A925" s="2457"/>
      <c r="B925" s="2459"/>
      <c r="C925" s="2462"/>
      <c r="D925" s="2465"/>
      <c r="E925" s="2468"/>
      <c r="F925" s="2471"/>
      <c r="G925" s="2474"/>
      <c r="H925" s="2492"/>
      <c r="I925" s="2471"/>
      <c r="J925" s="2471"/>
      <c r="K925" s="277"/>
      <c r="L925" s="99"/>
      <c r="M925" s="1471"/>
      <c r="N925" s="1840"/>
      <c r="O925" s="90"/>
      <c r="P925" s="99"/>
      <c r="Q925" s="99"/>
      <c r="R925" s="12"/>
      <c r="S925" s="12"/>
      <c r="T925" s="12"/>
      <c r="U925" s="12"/>
      <c r="V925" s="12"/>
      <c r="W925" s="1622"/>
      <c r="X925" s="1622"/>
      <c r="Y925" s="12"/>
      <c r="Z925" s="99"/>
      <c r="AA925" s="2479"/>
      <c r="AB925" s="2479"/>
      <c r="AC925" s="2485"/>
      <c r="AD925" s="2486"/>
      <c r="AE925" s="2488"/>
      <c r="AF925" s="2490"/>
      <c r="AG925" s="60">
        <f>IF(N925=N924,0,IF(N925=N923,0,IF(N925=N922,0,IF(N925=N921,0,1))))</f>
        <v>0</v>
      </c>
      <c r="AH925" s="60" t="s">
        <v>232</v>
      </c>
      <c r="AI925" s="60" t="str">
        <f t="shared" si="199"/>
        <v>??</v>
      </c>
      <c r="AJ925" s="60">
        <f>IF(O925=O924,0,IF(O925=O923,0,IF(O925=O922,0,IF(O925=O921,0,1))))</f>
        <v>0</v>
      </c>
      <c r="AK925" s="518">
        <f t="shared" si="214"/>
        <v>0</v>
      </c>
    </row>
    <row r="926" spans="1:37" ht="14.1" customHeight="1" thickTop="1" thickBot="1">
      <c r="A926" s="2457"/>
      <c r="B926" s="2459"/>
      <c r="C926" s="2462"/>
      <c r="D926" s="2465"/>
      <c r="E926" s="2468"/>
      <c r="F926" s="2471"/>
      <c r="G926" s="2474"/>
      <c r="H926" s="2492"/>
      <c r="I926" s="2471"/>
      <c r="J926" s="2471"/>
      <c r="K926" s="277"/>
      <c r="L926" s="99"/>
      <c r="M926" s="1471"/>
      <c r="N926" s="1840"/>
      <c r="O926" s="90"/>
      <c r="P926" s="99"/>
      <c r="Q926" s="99"/>
      <c r="R926" s="12"/>
      <c r="S926" s="12"/>
      <c r="T926" s="12"/>
      <c r="U926" s="12"/>
      <c r="V926" s="12"/>
      <c r="W926" s="1622"/>
      <c r="X926" s="1622"/>
      <c r="Y926" s="12"/>
      <c r="Z926" s="99"/>
      <c r="AA926" s="2479"/>
      <c r="AB926" s="2479"/>
      <c r="AC926" s="2485"/>
      <c r="AD926" s="2486"/>
      <c r="AE926" s="2488"/>
      <c r="AF926" s="2490"/>
      <c r="AG926" s="60">
        <f>IF(N926=N925,0,IF(N926=N924,0,IF(N926=N923,0,IF(N926=N922,0,IF(N926=N921,0,1)))))</f>
        <v>0</v>
      </c>
      <c r="AH926" s="60" t="s">
        <v>232</v>
      </c>
      <c r="AI926" s="60" t="str">
        <f t="shared" si="199"/>
        <v>??</v>
      </c>
      <c r="AJ926" s="60">
        <f>IF(O926=O925,0,IF(O926=O924,0,IF(O926=O923,0,IF(O926=O922,0,IF(O926=O921,0,1)))))</f>
        <v>0</v>
      </c>
      <c r="AK926" s="518">
        <f t="shared" si="214"/>
        <v>0</v>
      </c>
    </row>
    <row r="927" spans="1:37" ht="14.1" customHeight="1" thickTop="1" thickBot="1">
      <c r="A927" s="2457"/>
      <c r="B927" s="2459"/>
      <c r="C927" s="2462"/>
      <c r="D927" s="2465"/>
      <c r="E927" s="2468"/>
      <c r="F927" s="2471"/>
      <c r="G927" s="2474"/>
      <c r="H927" s="2492"/>
      <c r="I927" s="2471"/>
      <c r="J927" s="2471"/>
      <c r="K927" s="277"/>
      <c r="L927" s="99"/>
      <c r="M927" s="1471"/>
      <c r="N927" s="1840"/>
      <c r="O927" s="90"/>
      <c r="P927" s="99"/>
      <c r="Q927" s="99"/>
      <c r="R927" s="12"/>
      <c r="S927" s="12"/>
      <c r="T927" s="12"/>
      <c r="U927" s="12"/>
      <c r="V927" s="12"/>
      <c r="W927" s="1622"/>
      <c r="X927" s="1622"/>
      <c r="Y927" s="12"/>
      <c r="Z927" s="99"/>
      <c r="AA927" s="2479"/>
      <c r="AB927" s="2479"/>
      <c r="AC927" s="2494" t="str">
        <f t="shared" ref="AC927" si="215">IF(AC921&gt;9,"błąd","")</f>
        <v/>
      </c>
      <c r="AD927" s="2486"/>
      <c r="AE927" s="2488"/>
      <c r="AF927" s="2490"/>
      <c r="AG927" s="60">
        <f>IF(N927=N926,0,IF(N927=N925,0,IF(N927=N924,0,IF(N927=N923,0,IF(N927=N922,0,IF(N927=N921,0,1))))))</f>
        <v>0</v>
      </c>
      <c r="AH927" s="60" t="s">
        <v>232</v>
      </c>
      <c r="AI927" s="60" t="str">
        <f t="shared" si="199"/>
        <v>??</v>
      </c>
      <c r="AJ927" s="60">
        <f>IF(O927=O926,0,IF(O927=O925,0,IF(O927=O924,0,IF(O927=O923,0,IF(O927=O922,0,IF(O927=O921,0,1))))))</f>
        <v>0</v>
      </c>
      <c r="AK927" s="518">
        <f t="shared" si="214"/>
        <v>0</v>
      </c>
    </row>
    <row r="928" spans="1:37" ht="14.1" customHeight="1" thickTop="1" thickBot="1">
      <c r="A928" s="2457"/>
      <c r="B928" s="2459"/>
      <c r="C928" s="2462"/>
      <c r="D928" s="2465"/>
      <c r="E928" s="2468"/>
      <c r="F928" s="2471"/>
      <c r="G928" s="2474"/>
      <c r="H928" s="2492"/>
      <c r="I928" s="2471"/>
      <c r="J928" s="2471"/>
      <c r="K928" s="277"/>
      <c r="L928" s="99"/>
      <c r="M928" s="1471"/>
      <c r="N928" s="1840"/>
      <c r="O928" s="90"/>
      <c r="P928" s="99"/>
      <c r="Q928" s="99"/>
      <c r="R928" s="12"/>
      <c r="S928" s="12"/>
      <c r="T928" s="12"/>
      <c r="U928" s="12"/>
      <c r="V928" s="12"/>
      <c r="W928" s="1622"/>
      <c r="X928" s="1622"/>
      <c r="Y928" s="12"/>
      <c r="Z928" s="99"/>
      <c r="AA928" s="2479"/>
      <c r="AB928" s="2479"/>
      <c r="AC928" s="2494"/>
      <c r="AD928" s="2486"/>
      <c r="AE928" s="2488"/>
      <c r="AF928" s="2490"/>
      <c r="AG928" s="60">
        <f>IF(N928=N927,0,IF(N928=N926,0,IF(N928=N925,0,IF(N928=N924,0,IF(N928=N923,0,IF(N928=N922,0,IF(N928=N921,0,1)))))))</f>
        <v>0</v>
      </c>
      <c r="AH928" s="60" t="s">
        <v>232</v>
      </c>
      <c r="AI928" s="60" t="str">
        <f t="shared" si="199"/>
        <v>??</v>
      </c>
      <c r="AJ928" s="60">
        <f>IF(O928=O927,0,IF(O928=O926,0,IF(O928=O925,0,IF(O928=O924,0,IF(O928=O923,0,IF(O928=O922,0,IF(O928=O921,0,1)))))))</f>
        <v>0</v>
      </c>
      <c r="AK928" s="518">
        <f t="shared" si="214"/>
        <v>0</v>
      </c>
    </row>
    <row r="929" spans="1:37" ht="14.1" customHeight="1" thickTop="1" thickBot="1">
      <c r="A929" s="2457"/>
      <c r="B929" s="2459"/>
      <c r="C929" s="2462"/>
      <c r="D929" s="2465"/>
      <c r="E929" s="2468"/>
      <c r="F929" s="2471"/>
      <c r="G929" s="2474"/>
      <c r="H929" s="2492"/>
      <c r="I929" s="2471"/>
      <c r="J929" s="2471"/>
      <c r="K929" s="277"/>
      <c r="L929" s="99"/>
      <c r="M929" s="1471"/>
      <c r="N929" s="1840"/>
      <c r="O929" s="90"/>
      <c r="P929" s="99"/>
      <c r="Q929" s="99"/>
      <c r="R929" s="12"/>
      <c r="S929" s="12"/>
      <c r="T929" s="12"/>
      <c r="U929" s="12"/>
      <c r="V929" s="12"/>
      <c r="W929" s="1622"/>
      <c r="X929" s="1622"/>
      <c r="Y929" s="12"/>
      <c r="Z929" s="99"/>
      <c r="AA929" s="2479"/>
      <c r="AB929" s="2479"/>
      <c r="AC929" s="2494"/>
      <c r="AD929" s="2486"/>
      <c r="AE929" s="2488"/>
      <c r="AF929" s="2490"/>
      <c r="AG929" s="60">
        <f>IF(N929=N928,0,IF(N929=N927,0,IF(N929=N926,0,IF(N929=N925,0,IF(N929=N924,0,IF(N929=N923,0,IF(N929=N922,0,IF(N929=N921,0,1))))))))</f>
        <v>0</v>
      </c>
      <c r="AH929" s="60" t="s">
        <v>232</v>
      </c>
      <c r="AI929" s="60" t="str">
        <f t="shared" si="199"/>
        <v>??</v>
      </c>
      <c r="AJ929" s="60">
        <f>IF(O929=O928,0,IF(O929=O927,0,IF(O929=O926,0,IF(O929=O925,0,IF(O929=O924,0,IF(O929=O923,0,IF(O929=O922,0,IF(O929=O921,0,1))))))))</f>
        <v>0</v>
      </c>
      <c r="AK929" s="518">
        <f t="shared" si="214"/>
        <v>0</v>
      </c>
    </row>
    <row r="930" spans="1:37" ht="14.1" customHeight="1" thickTop="1" thickBot="1">
      <c r="A930" s="2457"/>
      <c r="B930" s="2460"/>
      <c r="C930" s="2463"/>
      <c r="D930" s="2466"/>
      <c r="E930" s="2469"/>
      <c r="F930" s="2472"/>
      <c r="G930" s="2475"/>
      <c r="H930" s="2493"/>
      <c r="I930" s="2472"/>
      <c r="J930" s="2472"/>
      <c r="K930" s="274"/>
      <c r="L930" s="97"/>
      <c r="M930" s="97"/>
      <c r="N930" s="1840"/>
      <c r="O930" s="94"/>
      <c r="P930" s="97"/>
      <c r="Q930" s="97"/>
      <c r="R930" s="13"/>
      <c r="S930" s="13"/>
      <c r="T930" s="13"/>
      <c r="U930" s="13"/>
      <c r="V930" s="13"/>
      <c r="W930" s="13"/>
      <c r="X930" s="13"/>
      <c r="Y930" s="13"/>
      <c r="Z930" s="97"/>
      <c r="AA930" s="2480"/>
      <c r="AB930" s="2480"/>
      <c r="AC930" s="2495"/>
      <c r="AD930" s="2486"/>
      <c r="AE930" s="2489"/>
      <c r="AF930" s="2490"/>
      <c r="AG930" s="60">
        <f>IF(N930=N929,0,IF(N930=N928,0,IF(N930=N927,0,IF(N930=N926,0,IF(N930=N925,0,IF(N930=N924,0,IF(N930=N923,0,IF(N930=N922,0,IF(N930=N921,0,1)))))))))</f>
        <v>0</v>
      </c>
      <c r="AH930" s="60" t="s">
        <v>232</v>
      </c>
      <c r="AI930" s="60" t="str">
        <f t="shared" si="199"/>
        <v>??</v>
      </c>
      <c r="AJ930" s="60">
        <f>IF(O930=O929,0,IF(O930=O928,0,IF(O930=O927,0,IF(O930=O926,0,IF(O930=O925,0,IF(O930=O924,0,IF(O930=O923,0,IF(O930=O922,0,IF(O930=O921,0,1)))))))))</f>
        <v>0</v>
      </c>
      <c r="AK930" s="518">
        <f t="shared" si="214"/>
        <v>0</v>
      </c>
    </row>
    <row r="931" spans="1:37" ht="14.1" customHeight="1" thickTop="1" thickBot="1">
      <c r="A931" s="2457"/>
      <c r="B931" s="2458"/>
      <c r="C931" s="2461"/>
      <c r="D931" s="2464"/>
      <c r="E931" s="2467"/>
      <c r="F931" s="2470"/>
      <c r="G931" s="2473"/>
      <c r="H931" s="2476" t="s">
        <v>852</v>
      </c>
      <c r="I931" s="2470"/>
      <c r="J931" s="2470"/>
      <c r="K931" s="275"/>
      <c r="L931" s="98"/>
      <c r="M931" s="98"/>
      <c r="N931" s="1841"/>
      <c r="O931" s="80"/>
      <c r="P931" s="98"/>
      <c r="Q931" s="98"/>
      <c r="R931" s="14"/>
      <c r="S931" s="14"/>
      <c r="T931" s="14"/>
      <c r="U931" s="14"/>
      <c r="V931" s="14"/>
      <c r="W931" s="14"/>
      <c r="X931" s="14"/>
      <c r="Y931" s="14"/>
      <c r="Z931" s="98"/>
      <c r="AA931" s="2478">
        <f>SUM(R931:Z940)</f>
        <v>0</v>
      </c>
      <c r="AB931" s="2478">
        <f>IF(AA931&gt;0,18,0)</f>
        <v>0</v>
      </c>
      <c r="AC931" s="2484">
        <f t="shared" ref="AC931" si="216">IF((AA931-AB931)&gt;=0,AA931-AB931,0)</f>
        <v>0</v>
      </c>
      <c r="AD931" s="2486">
        <f>IF(AA931&lt;AB931,AA931,AB931)/IF(AB931=0,1,AB931)</f>
        <v>0</v>
      </c>
      <c r="AE931" s="2487" t="str">
        <f>IF(AD931=1,"pe",IF(AD931&gt;0,"ne",""))</f>
        <v/>
      </c>
      <c r="AF931" s="2490"/>
      <c r="AG931" s="60">
        <v>1</v>
      </c>
      <c r="AH931" s="60" t="s">
        <v>232</v>
      </c>
      <c r="AI931" s="60" t="str">
        <f t="shared" si="199"/>
        <v>??</v>
      </c>
      <c r="AJ931" s="60">
        <v>1</v>
      </c>
      <c r="AK931" s="518">
        <f>C931</f>
        <v>0</v>
      </c>
    </row>
    <row r="932" spans="1:37" ht="14.1" customHeight="1" thickTop="1" thickBot="1">
      <c r="A932" s="2457"/>
      <c r="B932" s="2459"/>
      <c r="C932" s="2462"/>
      <c r="D932" s="2465"/>
      <c r="E932" s="2468"/>
      <c r="F932" s="2471"/>
      <c r="G932" s="2474"/>
      <c r="H932" s="2477"/>
      <c r="I932" s="2471"/>
      <c r="J932" s="2471"/>
      <c r="K932" s="273"/>
      <c r="L932" s="99"/>
      <c r="M932" s="1471"/>
      <c r="N932" s="1840"/>
      <c r="O932" s="90"/>
      <c r="P932" s="99"/>
      <c r="Q932" s="99"/>
      <c r="R932" s="12"/>
      <c r="S932" s="12"/>
      <c r="T932" s="12"/>
      <c r="U932" s="12"/>
      <c r="V932" s="12"/>
      <c r="W932" s="1622"/>
      <c r="X932" s="1622"/>
      <c r="Y932" s="12"/>
      <c r="Z932" s="99"/>
      <c r="AA932" s="2479"/>
      <c r="AB932" s="2479"/>
      <c r="AC932" s="2485"/>
      <c r="AD932" s="2486"/>
      <c r="AE932" s="2488"/>
      <c r="AF932" s="2490"/>
      <c r="AG932" s="60">
        <f>IF(N932=N931,0,1)</f>
        <v>0</v>
      </c>
      <c r="AH932" s="60" t="s">
        <v>232</v>
      </c>
      <c r="AI932" s="60" t="str">
        <f t="shared" si="199"/>
        <v>??</v>
      </c>
      <c r="AJ932" s="60">
        <f>IF(O932=O931,0,1)</f>
        <v>0</v>
      </c>
      <c r="AK932" s="518">
        <f t="shared" si="214"/>
        <v>0</v>
      </c>
    </row>
    <row r="933" spans="1:37" ht="14.1" customHeight="1" thickTop="1" thickBot="1">
      <c r="A933" s="2457"/>
      <c r="B933" s="2459"/>
      <c r="C933" s="2462"/>
      <c r="D933" s="2465"/>
      <c r="E933" s="2468"/>
      <c r="F933" s="2471"/>
      <c r="G933" s="2474"/>
      <c r="H933" s="2491"/>
      <c r="I933" s="2471"/>
      <c r="J933" s="2471"/>
      <c r="K933" s="273"/>
      <c r="L933" s="99"/>
      <c r="M933" s="1471"/>
      <c r="N933" s="1840"/>
      <c r="O933" s="90"/>
      <c r="P933" s="99"/>
      <c r="Q933" s="99"/>
      <c r="R933" s="12"/>
      <c r="S933" s="12"/>
      <c r="T933" s="12"/>
      <c r="U933" s="12"/>
      <c r="V933" s="12"/>
      <c r="W933" s="1622"/>
      <c r="X933" s="1622"/>
      <c r="Y933" s="12"/>
      <c r="Z933" s="99"/>
      <c r="AA933" s="2479"/>
      <c r="AB933" s="2479"/>
      <c r="AC933" s="2485"/>
      <c r="AD933" s="2486"/>
      <c r="AE933" s="2488"/>
      <c r="AF933" s="2490"/>
      <c r="AG933" s="60">
        <f>IF(N933=N932,0,IF(N933=N931,0,1))</f>
        <v>0</v>
      </c>
      <c r="AH933" s="60" t="s">
        <v>232</v>
      </c>
      <c r="AI933" s="60" t="str">
        <f t="shared" si="199"/>
        <v>??</v>
      </c>
      <c r="AJ933" s="60">
        <f>IF(O933=O932,0,IF(O933=O931,0,1))</f>
        <v>0</v>
      </c>
      <c r="AK933" s="518">
        <f t="shared" si="214"/>
        <v>0</v>
      </c>
    </row>
    <row r="934" spans="1:37" ht="14.1" customHeight="1" thickTop="1" thickBot="1">
      <c r="A934" s="2457"/>
      <c r="B934" s="2459"/>
      <c r="C934" s="2462"/>
      <c r="D934" s="2465"/>
      <c r="E934" s="2468"/>
      <c r="F934" s="2471"/>
      <c r="G934" s="2474"/>
      <c r="H934" s="2492"/>
      <c r="I934" s="2471"/>
      <c r="J934" s="2471"/>
      <c r="K934" s="273"/>
      <c r="L934" s="99"/>
      <c r="M934" s="1471"/>
      <c r="N934" s="1840"/>
      <c r="O934" s="90"/>
      <c r="P934" s="99"/>
      <c r="Q934" s="99"/>
      <c r="R934" s="12"/>
      <c r="S934" s="12"/>
      <c r="T934" s="12"/>
      <c r="U934" s="12"/>
      <c r="V934" s="12"/>
      <c r="W934" s="1622"/>
      <c r="X934" s="1622"/>
      <c r="Y934" s="12"/>
      <c r="Z934" s="99"/>
      <c r="AA934" s="2479"/>
      <c r="AB934" s="2479"/>
      <c r="AC934" s="2485"/>
      <c r="AD934" s="2486"/>
      <c r="AE934" s="2488"/>
      <c r="AF934" s="2490"/>
      <c r="AG934" s="60">
        <f>IF(N934=N933,0,IF(N934=N932,0,IF(N934=N931,0,1)))</f>
        <v>0</v>
      </c>
      <c r="AH934" s="60" t="s">
        <v>232</v>
      </c>
      <c r="AI934" s="60" t="str">
        <f t="shared" si="199"/>
        <v>??</v>
      </c>
      <c r="AJ934" s="60">
        <f>IF(O934=O933,0,IF(O934=O932,0,IF(O934=O931,0,1)))</f>
        <v>0</v>
      </c>
      <c r="AK934" s="518">
        <f t="shared" si="214"/>
        <v>0</v>
      </c>
    </row>
    <row r="935" spans="1:37" ht="14.1" customHeight="1" thickTop="1" thickBot="1">
      <c r="A935" s="2457"/>
      <c r="B935" s="2459"/>
      <c r="C935" s="2462"/>
      <c r="D935" s="2465"/>
      <c r="E935" s="2468"/>
      <c r="F935" s="2471"/>
      <c r="G935" s="2474"/>
      <c r="H935" s="2492"/>
      <c r="I935" s="2471"/>
      <c r="J935" s="2471"/>
      <c r="K935" s="277"/>
      <c r="L935" s="99"/>
      <c r="M935" s="1471"/>
      <c r="N935" s="1840"/>
      <c r="O935" s="90"/>
      <c r="P935" s="99"/>
      <c r="Q935" s="99"/>
      <c r="R935" s="12"/>
      <c r="S935" s="12"/>
      <c r="T935" s="12"/>
      <c r="U935" s="12"/>
      <c r="V935" s="12"/>
      <c r="W935" s="1622"/>
      <c r="X935" s="1622"/>
      <c r="Y935" s="12"/>
      <c r="Z935" s="99"/>
      <c r="AA935" s="2479"/>
      <c r="AB935" s="2479"/>
      <c r="AC935" s="2485"/>
      <c r="AD935" s="2486"/>
      <c r="AE935" s="2488"/>
      <c r="AF935" s="2490"/>
      <c r="AG935" s="60">
        <f>IF(N935=N934,0,IF(N935=N933,0,IF(N935=N932,0,IF(N935=N931,0,1))))</f>
        <v>0</v>
      </c>
      <c r="AH935" s="60" t="s">
        <v>232</v>
      </c>
      <c r="AI935" s="60" t="str">
        <f t="shared" si="199"/>
        <v>??</v>
      </c>
      <c r="AJ935" s="60">
        <f>IF(O935=O934,0,IF(O935=O933,0,IF(O935=O932,0,IF(O935=O931,0,1))))</f>
        <v>0</v>
      </c>
      <c r="AK935" s="518">
        <f t="shared" si="214"/>
        <v>0</v>
      </c>
    </row>
    <row r="936" spans="1:37" ht="14.1" customHeight="1" thickTop="1" thickBot="1">
      <c r="A936" s="2457"/>
      <c r="B936" s="2459"/>
      <c r="C936" s="2462"/>
      <c r="D936" s="2465"/>
      <c r="E936" s="2468"/>
      <c r="F936" s="2471"/>
      <c r="G936" s="2474"/>
      <c r="H936" s="2492"/>
      <c r="I936" s="2471"/>
      <c r="J936" s="2471"/>
      <c r="K936" s="277"/>
      <c r="L936" s="99"/>
      <c r="M936" s="1471"/>
      <c r="N936" s="1840"/>
      <c r="O936" s="90"/>
      <c r="P936" s="99"/>
      <c r="Q936" s="99"/>
      <c r="R936" s="12"/>
      <c r="S936" s="12"/>
      <c r="T936" s="12"/>
      <c r="U936" s="12"/>
      <c r="V936" s="12"/>
      <c r="W936" s="1622"/>
      <c r="X936" s="1622"/>
      <c r="Y936" s="12"/>
      <c r="Z936" s="99"/>
      <c r="AA936" s="2479"/>
      <c r="AB936" s="2479"/>
      <c r="AC936" s="2485"/>
      <c r="AD936" s="2486"/>
      <c r="AE936" s="2488"/>
      <c r="AF936" s="2490"/>
      <c r="AG936" s="60">
        <f>IF(N936=N935,0,IF(N936=N934,0,IF(N936=N933,0,IF(N936=N932,0,IF(N936=N931,0,1)))))</f>
        <v>0</v>
      </c>
      <c r="AH936" s="60" t="s">
        <v>232</v>
      </c>
      <c r="AI936" s="60" t="str">
        <f t="shared" si="199"/>
        <v>??</v>
      </c>
      <c r="AJ936" s="60">
        <f>IF(O936=O935,0,IF(O936=O934,0,IF(O936=O933,0,IF(O936=O932,0,IF(O936=O931,0,1)))))</f>
        <v>0</v>
      </c>
      <c r="AK936" s="518">
        <f t="shared" si="214"/>
        <v>0</v>
      </c>
    </row>
    <row r="937" spans="1:37" ht="14.1" customHeight="1" thickTop="1" thickBot="1">
      <c r="A937" s="2457"/>
      <c r="B937" s="2459"/>
      <c r="C937" s="2462"/>
      <c r="D937" s="2465"/>
      <c r="E937" s="2468"/>
      <c r="F937" s="2471"/>
      <c r="G937" s="2474"/>
      <c r="H937" s="2492"/>
      <c r="I937" s="2471"/>
      <c r="J937" s="2471"/>
      <c r="K937" s="277"/>
      <c r="L937" s="99"/>
      <c r="M937" s="1471"/>
      <c r="N937" s="1840"/>
      <c r="O937" s="90"/>
      <c r="P937" s="99"/>
      <c r="Q937" s="99"/>
      <c r="R937" s="12"/>
      <c r="S937" s="12"/>
      <c r="T937" s="12"/>
      <c r="U937" s="12"/>
      <c r="V937" s="12"/>
      <c r="W937" s="1622"/>
      <c r="X937" s="1622"/>
      <c r="Y937" s="12"/>
      <c r="Z937" s="99"/>
      <c r="AA937" s="2479"/>
      <c r="AB937" s="2479"/>
      <c r="AC937" s="2494" t="str">
        <f t="shared" ref="AC937" si="217">IF(AC931&gt;9,"błąd","")</f>
        <v/>
      </c>
      <c r="AD937" s="2486"/>
      <c r="AE937" s="2488"/>
      <c r="AF937" s="2490"/>
      <c r="AG937" s="60">
        <f>IF(N937=N936,0,IF(N937=N935,0,IF(N937=N934,0,IF(N937=N933,0,IF(N937=N932,0,IF(N937=N931,0,1))))))</f>
        <v>0</v>
      </c>
      <c r="AH937" s="60" t="s">
        <v>232</v>
      </c>
      <c r="AI937" s="60" t="str">
        <f t="shared" si="199"/>
        <v>??</v>
      </c>
      <c r="AJ937" s="60">
        <f>IF(O937=O936,0,IF(O937=O935,0,IF(O937=O934,0,IF(O937=O933,0,IF(O937=O932,0,IF(O937=O931,0,1))))))</f>
        <v>0</v>
      </c>
      <c r="AK937" s="518">
        <f t="shared" si="214"/>
        <v>0</v>
      </c>
    </row>
    <row r="938" spans="1:37" ht="14.1" customHeight="1" thickTop="1" thickBot="1">
      <c r="A938" s="2457"/>
      <c r="B938" s="2459"/>
      <c r="C938" s="2462"/>
      <c r="D938" s="2465"/>
      <c r="E938" s="2468"/>
      <c r="F938" s="2471"/>
      <c r="G938" s="2474"/>
      <c r="H938" s="2492"/>
      <c r="I938" s="2471"/>
      <c r="J938" s="2471"/>
      <c r="K938" s="277"/>
      <c r="L938" s="99"/>
      <c r="M938" s="1471"/>
      <c r="N938" s="1840"/>
      <c r="O938" s="90"/>
      <c r="P938" s="99"/>
      <c r="Q938" s="99"/>
      <c r="R938" s="12"/>
      <c r="S938" s="12"/>
      <c r="T938" s="12"/>
      <c r="U938" s="12"/>
      <c r="V938" s="12"/>
      <c r="W938" s="1622"/>
      <c r="X938" s="1622"/>
      <c r="Y938" s="12"/>
      <c r="Z938" s="99"/>
      <c r="AA938" s="2479"/>
      <c r="AB938" s="2479"/>
      <c r="AC938" s="2494"/>
      <c r="AD938" s="2486"/>
      <c r="AE938" s="2488"/>
      <c r="AF938" s="2490"/>
      <c r="AG938" s="60">
        <f>IF(N938=N937,0,IF(N938=N936,0,IF(N938=N935,0,IF(N938=N934,0,IF(N938=N933,0,IF(N938=N932,0,IF(N938=N931,0,1)))))))</f>
        <v>0</v>
      </c>
      <c r="AH938" s="60" t="s">
        <v>232</v>
      </c>
      <c r="AI938" s="60" t="str">
        <f t="shared" si="199"/>
        <v>??</v>
      </c>
      <c r="AJ938" s="60">
        <f>IF(O938=O937,0,IF(O938=O936,0,IF(O938=O935,0,IF(O938=O934,0,IF(O938=O933,0,IF(O938=O932,0,IF(O938=O931,0,1)))))))</f>
        <v>0</v>
      </c>
      <c r="AK938" s="518">
        <f t="shared" si="214"/>
        <v>0</v>
      </c>
    </row>
    <row r="939" spans="1:37" ht="14.1" customHeight="1" thickTop="1" thickBot="1">
      <c r="A939" s="2457"/>
      <c r="B939" s="2459"/>
      <c r="C939" s="2462"/>
      <c r="D939" s="2465"/>
      <c r="E939" s="2468"/>
      <c r="F939" s="2471"/>
      <c r="G939" s="2474"/>
      <c r="H939" s="2492"/>
      <c r="I939" s="2471"/>
      <c r="J939" s="2471"/>
      <c r="K939" s="277"/>
      <c r="L939" s="99"/>
      <c r="M939" s="1471"/>
      <c r="N939" s="1840"/>
      <c r="O939" s="90"/>
      <c r="P939" s="99"/>
      <c r="Q939" s="99"/>
      <c r="R939" s="12"/>
      <c r="S939" s="12"/>
      <c r="T939" s="12"/>
      <c r="U939" s="12"/>
      <c r="V939" s="12"/>
      <c r="W939" s="1622"/>
      <c r="X939" s="1622"/>
      <c r="Y939" s="12"/>
      <c r="Z939" s="99"/>
      <c r="AA939" s="2479"/>
      <c r="AB939" s="2479"/>
      <c r="AC939" s="2494"/>
      <c r="AD939" s="2486"/>
      <c r="AE939" s="2488"/>
      <c r="AF939" s="2490"/>
      <c r="AG939" s="60">
        <f>IF(N939=N938,0,IF(N939=N937,0,IF(N939=N936,0,IF(N939=N935,0,IF(N939=N934,0,IF(N939=N933,0,IF(N939=N932,0,IF(N939=N931,0,1))))))))</f>
        <v>0</v>
      </c>
      <c r="AH939" s="60" t="s">
        <v>232</v>
      </c>
      <c r="AI939" s="60" t="str">
        <f t="shared" si="199"/>
        <v>??</v>
      </c>
      <c r="AJ939" s="60">
        <f>IF(O939=O938,0,IF(O939=O937,0,IF(O939=O936,0,IF(O939=O935,0,IF(O939=O934,0,IF(O939=O933,0,IF(O939=O932,0,IF(O939=O931,0,1))))))))</f>
        <v>0</v>
      </c>
      <c r="AK939" s="518">
        <f t="shared" si="214"/>
        <v>0</v>
      </c>
    </row>
    <row r="940" spans="1:37" ht="14.1" customHeight="1" thickTop="1" thickBot="1">
      <c r="A940" s="2457"/>
      <c r="B940" s="2460"/>
      <c r="C940" s="2463"/>
      <c r="D940" s="2466"/>
      <c r="E940" s="2469"/>
      <c r="F940" s="2472"/>
      <c r="G940" s="2475"/>
      <c r="H940" s="2493"/>
      <c r="I940" s="2472"/>
      <c r="J940" s="2472"/>
      <c r="K940" s="274"/>
      <c r="L940" s="97"/>
      <c r="M940" s="97"/>
      <c r="N940" s="1840"/>
      <c r="O940" s="94"/>
      <c r="P940" s="97"/>
      <c r="Q940" s="97"/>
      <c r="R940" s="13"/>
      <c r="S940" s="13"/>
      <c r="T940" s="13"/>
      <c r="U940" s="13"/>
      <c r="V940" s="13"/>
      <c r="W940" s="13"/>
      <c r="X940" s="13"/>
      <c r="Y940" s="13"/>
      <c r="Z940" s="97"/>
      <c r="AA940" s="2480"/>
      <c r="AB940" s="2480"/>
      <c r="AC940" s="2495"/>
      <c r="AD940" s="2486"/>
      <c r="AE940" s="2489"/>
      <c r="AF940" s="2490"/>
      <c r="AG940" s="60">
        <f>IF(N940=N939,0,IF(N940=N938,0,IF(N940=N937,0,IF(N940=N936,0,IF(N940=N935,0,IF(N940=N934,0,IF(N940=N933,0,IF(N940=N932,0,IF(N940=N931,0,1)))))))))</f>
        <v>0</v>
      </c>
      <c r="AH940" s="60" t="s">
        <v>232</v>
      </c>
      <c r="AI940" s="60" t="str">
        <f t="shared" si="199"/>
        <v>??</v>
      </c>
      <c r="AJ940" s="60">
        <f>IF(O940=O939,0,IF(O940=O938,0,IF(O940=O937,0,IF(O940=O936,0,IF(O940=O935,0,IF(O940=O934,0,IF(O940=O933,0,IF(O940=O932,0,IF(O940=O931,0,1)))))))))</f>
        <v>0</v>
      </c>
      <c r="AK940" s="518">
        <f t="shared" si="214"/>
        <v>0</v>
      </c>
    </row>
    <row r="941" spans="1:37" ht="14.1" customHeight="1" thickTop="1" thickBot="1">
      <c r="A941" s="2457"/>
      <c r="B941" s="2458"/>
      <c r="C941" s="2461"/>
      <c r="D941" s="2464"/>
      <c r="E941" s="2467"/>
      <c r="F941" s="2470"/>
      <c r="G941" s="2473"/>
      <c r="H941" s="2476" t="s">
        <v>852</v>
      </c>
      <c r="I941" s="2470"/>
      <c r="J941" s="2470"/>
      <c r="K941" s="275"/>
      <c r="L941" s="98"/>
      <c r="M941" s="98"/>
      <c r="N941" s="1841"/>
      <c r="O941" s="80"/>
      <c r="P941" s="98"/>
      <c r="Q941" s="98"/>
      <c r="R941" s="14"/>
      <c r="S941" s="14"/>
      <c r="T941" s="14"/>
      <c r="U941" s="14"/>
      <c r="V941" s="14"/>
      <c r="W941" s="14"/>
      <c r="X941" s="14"/>
      <c r="Y941" s="14"/>
      <c r="Z941" s="98"/>
      <c r="AA941" s="2478">
        <f>SUM(R941:Z950)</f>
        <v>0</v>
      </c>
      <c r="AB941" s="2478">
        <f>IF(AA941&gt;0,18,0)</f>
        <v>0</v>
      </c>
      <c r="AC941" s="2484">
        <f t="shared" ref="AC941" si="218">IF((AA941-AB941)&gt;=0,AA941-AB941,0)</f>
        <v>0</v>
      </c>
      <c r="AD941" s="2486">
        <f>IF(AA941&lt;AB941,AA941,AB941)/IF(AB941=0,1,AB941)</f>
        <v>0</v>
      </c>
      <c r="AE941" s="2487" t="str">
        <f>IF(AD941=1,"pe",IF(AD941&gt;0,"ne",""))</f>
        <v/>
      </c>
      <c r="AF941" s="2490"/>
      <c r="AG941" s="60">
        <v>1</v>
      </c>
      <c r="AH941" s="60" t="s">
        <v>232</v>
      </c>
      <c r="AI941" s="60" t="str">
        <f t="shared" si="199"/>
        <v>??</v>
      </c>
      <c r="AJ941" s="60">
        <v>1</v>
      </c>
      <c r="AK941" s="518">
        <f>C941</f>
        <v>0</v>
      </c>
    </row>
    <row r="942" spans="1:37" ht="14.1" customHeight="1" thickTop="1" thickBot="1">
      <c r="A942" s="2457"/>
      <c r="B942" s="2459"/>
      <c r="C942" s="2462"/>
      <c r="D942" s="2465"/>
      <c r="E942" s="2468"/>
      <c r="F942" s="2471"/>
      <c r="G942" s="2474"/>
      <c r="H942" s="2477"/>
      <c r="I942" s="2471"/>
      <c r="J942" s="2471"/>
      <c r="K942" s="273"/>
      <c r="L942" s="99"/>
      <c r="M942" s="1471"/>
      <c r="N942" s="1840"/>
      <c r="O942" s="90"/>
      <c r="P942" s="99"/>
      <c r="Q942" s="99"/>
      <c r="R942" s="12"/>
      <c r="S942" s="12"/>
      <c r="T942" s="12"/>
      <c r="U942" s="12"/>
      <c r="V942" s="12"/>
      <c r="W942" s="1622"/>
      <c r="X942" s="1622"/>
      <c r="Y942" s="12"/>
      <c r="Z942" s="99"/>
      <c r="AA942" s="2479"/>
      <c r="AB942" s="2479"/>
      <c r="AC942" s="2485"/>
      <c r="AD942" s="2486"/>
      <c r="AE942" s="2488"/>
      <c r="AF942" s="2490"/>
      <c r="AG942" s="60">
        <f>IF(N942=N941,0,1)</f>
        <v>0</v>
      </c>
      <c r="AH942" s="60" t="s">
        <v>232</v>
      </c>
      <c r="AI942" s="60" t="str">
        <f t="shared" si="199"/>
        <v>??</v>
      </c>
      <c r="AJ942" s="60">
        <f>IF(O942=O941,0,1)</f>
        <v>0</v>
      </c>
      <c r="AK942" s="518">
        <f t="shared" si="214"/>
        <v>0</v>
      </c>
    </row>
    <row r="943" spans="1:37" ht="14.1" customHeight="1" thickTop="1" thickBot="1">
      <c r="A943" s="2457"/>
      <c r="B943" s="2459"/>
      <c r="C943" s="2462"/>
      <c r="D943" s="2465"/>
      <c r="E943" s="2468"/>
      <c r="F943" s="2471"/>
      <c r="G943" s="2474"/>
      <c r="H943" s="2491"/>
      <c r="I943" s="2471"/>
      <c r="J943" s="2471"/>
      <c r="K943" s="273"/>
      <c r="L943" s="99"/>
      <c r="M943" s="1471"/>
      <c r="N943" s="1840"/>
      <c r="O943" s="90"/>
      <c r="P943" s="99"/>
      <c r="Q943" s="99"/>
      <c r="R943" s="12"/>
      <c r="S943" s="12"/>
      <c r="T943" s="12"/>
      <c r="U943" s="12"/>
      <c r="V943" s="12"/>
      <c r="W943" s="1622"/>
      <c r="X943" s="1622"/>
      <c r="Y943" s="12"/>
      <c r="Z943" s="99"/>
      <c r="AA943" s="2479"/>
      <c r="AB943" s="2479"/>
      <c r="AC943" s="2485"/>
      <c r="AD943" s="2486"/>
      <c r="AE943" s="2488"/>
      <c r="AF943" s="2490"/>
      <c r="AG943" s="60">
        <f>IF(N943=N942,0,IF(N943=N941,0,1))</f>
        <v>0</v>
      </c>
      <c r="AH943" s="60" t="s">
        <v>232</v>
      </c>
      <c r="AI943" s="60" t="str">
        <f t="shared" si="199"/>
        <v>??</v>
      </c>
      <c r="AJ943" s="60">
        <f>IF(O943=O942,0,IF(O943=O941,0,1))</f>
        <v>0</v>
      </c>
      <c r="AK943" s="518">
        <f t="shared" si="214"/>
        <v>0</v>
      </c>
    </row>
    <row r="944" spans="1:37" ht="14.1" customHeight="1" thickTop="1" thickBot="1">
      <c r="A944" s="2457"/>
      <c r="B944" s="2459"/>
      <c r="C944" s="2462"/>
      <c r="D944" s="2465"/>
      <c r="E944" s="2468"/>
      <c r="F944" s="2471"/>
      <c r="G944" s="2474"/>
      <c r="H944" s="2492"/>
      <c r="I944" s="2471"/>
      <c r="J944" s="2471"/>
      <c r="K944" s="273"/>
      <c r="L944" s="99"/>
      <c r="M944" s="1471"/>
      <c r="N944" s="1840"/>
      <c r="O944" s="90"/>
      <c r="P944" s="99"/>
      <c r="Q944" s="99"/>
      <c r="R944" s="12"/>
      <c r="S944" s="12"/>
      <c r="T944" s="12"/>
      <c r="U944" s="12"/>
      <c r="V944" s="12"/>
      <c r="W944" s="1622"/>
      <c r="X944" s="1622"/>
      <c r="Y944" s="12"/>
      <c r="Z944" s="99"/>
      <c r="AA944" s="2479"/>
      <c r="AB944" s="2479"/>
      <c r="AC944" s="2485"/>
      <c r="AD944" s="2486"/>
      <c r="AE944" s="2488"/>
      <c r="AF944" s="2490"/>
      <c r="AG944" s="60">
        <f>IF(N944=N943,0,IF(N944=N942,0,IF(N944=N941,0,1)))</f>
        <v>0</v>
      </c>
      <c r="AH944" s="60" t="s">
        <v>232</v>
      </c>
      <c r="AI944" s="60" t="str">
        <f t="shared" si="199"/>
        <v>??</v>
      </c>
      <c r="AJ944" s="60">
        <f>IF(O944=O943,0,IF(O944=O942,0,IF(O944=O941,0,1)))</f>
        <v>0</v>
      </c>
      <c r="AK944" s="518">
        <f t="shared" si="214"/>
        <v>0</v>
      </c>
    </row>
    <row r="945" spans="1:37" ht="14.1" customHeight="1" thickTop="1" thickBot="1">
      <c r="A945" s="2457"/>
      <c r="B945" s="2459"/>
      <c r="C945" s="2462"/>
      <c r="D945" s="2465"/>
      <c r="E945" s="2468"/>
      <c r="F945" s="2471"/>
      <c r="G945" s="2474"/>
      <c r="H945" s="2492"/>
      <c r="I945" s="2471"/>
      <c r="J945" s="2471"/>
      <c r="K945" s="277"/>
      <c r="L945" s="99"/>
      <c r="M945" s="1471"/>
      <c r="N945" s="1840"/>
      <c r="O945" s="90"/>
      <c r="P945" s="99"/>
      <c r="Q945" s="99"/>
      <c r="R945" s="12"/>
      <c r="S945" s="12"/>
      <c r="T945" s="12"/>
      <c r="U945" s="12"/>
      <c r="V945" s="12"/>
      <c r="W945" s="1622"/>
      <c r="X945" s="1622"/>
      <c r="Y945" s="12"/>
      <c r="Z945" s="99"/>
      <c r="AA945" s="2479"/>
      <c r="AB945" s="2479"/>
      <c r="AC945" s="2485"/>
      <c r="AD945" s="2486"/>
      <c r="AE945" s="2488"/>
      <c r="AF945" s="2490"/>
      <c r="AG945" s="60">
        <f>IF(N945=N944,0,IF(N945=N943,0,IF(N945=N942,0,IF(N945=N941,0,1))))</f>
        <v>0</v>
      </c>
      <c r="AH945" s="60" t="s">
        <v>232</v>
      </c>
      <c r="AI945" s="60" t="str">
        <f t="shared" si="199"/>
        <v>??</v>
      </c>
      <c r="AJ945" s="60">
        <f>IF(O945=O944,0,IF(O945=O943,0,IF(O945=O942,0,IF(O945=O941,0,1))))</f>
        <v>0</v>
      </c>
      <c r="AK945" s="518">
        <f t="shared" si="214"/>
        <v>0</v>
      </c>
    </row>
    <row r="946" spans="1:37" ht="14.1" customHeight="1" thickTop="1" thickBot="1">
      <c r="A946" s="2457"/>
      <c r="B946" s="2459"/>
      <c r="C946" s="2462"/>
      <c r="D946" s="2465"/>
      <c r="E946" s="2468"/>
      <c r="F946" s="2471"/>
      <c r="G946" s="2474"/>
      <c r="H946" s="2492"/>
      <c r="I946" s="2471"/>
      <c r="J946" s="2471"/>
      <c r="K946" s="277"/>
      <c r="L946" s="99"/>
      <c r="M946" s="1471"/>
      <c r="N946" s="1840"/>
      <c r="O946" s="90"/>
      <c r="P946" s="99"/>
      <c r="Q946" s="99"/>
      <c r="R946" s="12"/>
      <c r="S946" s="12"/>
      <c r="T946" s="12"/>
      <c r="U946" s="12"/>
      <c r="V946" s="12"/>
      <c r="W946" s="1622"/>
      <c r="X946" s="1622"/>
      <c r="Y946" s="12"/>
      <c r="Z946" s="99"/>
      <c r="AA946" s="2479"/>
      <c r="AB946" s="2479"/>
      <c r="AC946" s="2485"/>
      <c r="AD946" s="2486"/>
      <c r="AE946" s="2488"/>
      <c r="AF946" s="2490"/>
      <c r="AG946" s="60">
        <f>IF(N946=N945,0,IF(N946=N944,0,IF(N946=N943,0,IF(N946=N942,0,IF(N946=N941,0,1)))))</f>
        <v>0</v>
      </c>
      <c r="AH946" s="60" t="s">
        <v>232</v>
      </c>
      <c r="AI946" s="60" t="str">
        <f t="shared" si="199"/>
        <v>??</v>
      </c>
      <c r="AJ946" s="60">
        <f>IF(O946=O945,0,IF(O946=O944,0,IF(O946=O943,0,IF(O946=O942,0,IF(O946=O941,0,1)))))</f>
        <v>0</v>
      </c>
      <c r="AK946" s="518">
        <f t="shared" si="214"/>
        <v>0</v>
      </c>
    </row>
    <row r="947" spans="1:37" ht="14.1" customHeight="1" thickTop="1" thickBot="1">
      <c r="A947" s="2457"/>
      <c r="B947" s="2459"/>
      <c r="C947" s="2462"/>
      <c r="D947" s="2465"/>
      <c r="E947" s="2468"/>
      <c r="F947" s="2471"/>
      <c r="G947" s="2474"/>
      <c r="H947" s="2492"/>
      <c r="I947" s="2471"/>
      <c r="J947" s="2471"/>
      <c r="K947" s="277"/>
      <c r="L947" s="99"/>
      <c r="M947" s="1471"/>
      <c r="N947" s="1840"/>
      <c r="O947" s="90"/>
      <c r="P947" s="99"/>
      <c r="Q947" s="99"/>
      <c r="R947" s="12"/>
      <c r="S947" s="12"/>
      <c r="T947" s="12"/>
      <c r="U947" s="12"/>
      <c r="V947" s="12"/>
      <c r="W947" s="1622"/>
      <c r="X947" s="1622"/>
      <c r="Y947" s="12"/>
      <c r="Z947" s="99"/>
      <c r="AA947" s="2479"/>
      <c r="AB947" s="2479"/>
      <c r="AC947" s="2494" t="str">
        <f t="shared" ref="AC947" si="219">IF(AC941&gt;9,"błąd","")</f>
        <v/>
      </c>
      <c r="AD947" s="2486"/>
      <c r="AE947" s="2488"/>
      <c r="AF947" s="2490"/>
      <c r="AG947" s="60">
        <f>IF(N947=N946,0,IF(N947=N945,0,IF(N947=N944,0,IF(N947=N943,0,IF(N947=N942,0,IF(N947=N941,0,1))))))</f>
        <v>0</v>
      </c>
      <c r="AH947" s="60" t="s">
        <v>232</v>
      </c>
      <c r="AI947" s="60" t="str">
        <f t="shared" si="199"/>
        <v>??</v>
      </c>
      <c r="AJ947" s="60">
        <f>IF(O947=O946,0,IF(O947=O945,0,IF(O947=O944,0,IF(O947=O943,0,IF(O947=O942,0,IF(O947=O941,0,1))))))</f>
        <v>0</v>
      </c>
      <c r="AK947" s="518">
        <f t="shared" si="214"/>
        <v>0</v>
      </c>
    </row>
    <row r="948" spans="1:37" ht="14.1" customHeight="1" thickTop="1" thickBot="1">
      <c r="A948" s="2457"/>
      <c r="B948" s="2459"/>
      <c r="C948" s="2462"/>
      <c r="D948" s="2465"/>
      <c r="E948" s="2468"/>
      <c r="F948" s="2471"/>
      <c r="G948" s="2474"/>
      <c r="H948" s="2492"/>
      <c r="I948" s="2471"/>
      <c r="J948" s="2471"/>
      <c r="K948" s="277"/>
      <c r="L948" s="99"/>
      <c r="M948" s="1471"/>
      <c r="N948" s="1840"/>
      <c r="O948" s="90"/>
      <c r="P948" s="99"/>
      <c r="Q948" s="99"/>
      <c r="R948" s="12"/>
      <c r="S948" s="12"/>
      <c r="T948" s="12"/>
      <c r="U948" s="12"/>
      <c r="V948" s="12"/>
      <c r="W948" s="1622"/>
      <c r="X948" s="1622"/>
      <c r="Y948" s="12"/>
      <c r="Z948" s="99"/>
      <c r="AA948" s="2479"/>
      <c r="AB948" s="2479"/>
      <c r="AC948" s="2494"/>
      <c r="AD948" s="2486"/>
      <c r="AE948" s="2488"/>
      <c r="AF948" s="2490"/>
      <c r="AG948" s="60">
        <f>IF(N948=N947,0,IF(N948=N946,0,IF(N948=N945,0,IF(N948=N944,0,IF(N948=N943,0,IF(N948=N942,0,IF(N948=N941,0,1)))))))</f>
        <v>0</v>
      </c>
      <c r="AH948" s="60" t="s">
        <v>232</v>
      </c>
      <c r="AI948" s="60" t="str">
        <f t="shared" si="199"/>
        <v>??</v>
      </c>
      <c r="AJ948" s="60">
        <f>IF(O948=O947,0,IF(O948=O946,0,IF(O948=O945,0,IF(O948=O944,0,IF(O948=O943,0,IF(O948=O942,0,IF(O948=O941,0,1)))))))</f>
        <v>0</v>
      </c>
      <c r="AK948" s="518">
        <f t="shared" si="214"/>
        <v>0</v>
      </c>
    </row>
    <row r="949" spans="1:37" ht="14.1" customHeight="1" thickTop="1" thickBot="1">
      <c r="A949" s="2457"/>
      <c r="B949" s="2459"/>
      <c r="C949" s="2462"/>
      <c r="D949" s="2465"/>
      <c r="E949" s="2468"/>
      <c r="F949" s="2471"/>
      <c r="G949" s="2474"/>
      <c r="H949" s="2492"/>
      <c r="I949" s="2471"/>
      <c r="J949" s="2471"/>
      <c r="K949" s="277"/>
      <c r="L949" s="99"/>
      <c r="M949" s="1471"/>
      <c r="N949" s="1840"/>
      <c r="O949" s="90"/>
      <c r="P949" s="99"/>
      <c r="Q949" s="99"/>
      <c r="R949" s="12"/>
      <c r="S949" s="12"/>
      <c r="T949" s="12"/>
      <c r="U949" s="12"/>
      <c r="V949" s="12"/>
      <c r="W949" s="1622"/>
      <c r="X949" s="1622"/>
      <c r="Y949" s="12"/>
      <c r="Z949" s="99"/>
      <c r="AA949" s="2479"/>
      <c r="AB949" s="2479"/>
      <c r="AC949" s="2494"/>
      <c r="AD949" s="2486"/>
      <c r="AE949" s="2488"/>
      <c r="AF949" s="2490"/>
      <c r="AG949" s="60">
        <f>IF(N949=N948,0,IF(N949=N947,0,IF(N949=N946,0,IF(N949=N945,0,IF(N949=N944,0,IF(N949=N943,0,IF(N949=N942,0,IF(N949=N941,0,1))))))))</f>
        <v>0</v>
      </c>
      <c r="AH949" s="60" t="s">
        <v>232</v>
      </c>
      <c r="AI949" s="60" t="str">
        <f t="shared" si="199"/>
        <v>??</v>
      </c>
      <c r="AJ949" s="60">
        <f>IF(O949=O948,0,IF(O949=O947,0,IF(O949=O946,0,IF(O949=O945,0,IF(O949=O944,0,IF(O949=O943,0,IF(O949=O942,0,IF(O949=O941,0,1))))))))</f>
        <v>0</v>
      </c>
      <c r="AK949" s="518">
        <f t="shared" si="214"/>
        <v>0</v>
      </c>
    </row>
    <row r="950" spans="1:37" ht="14.1" customHeight="1" thickTop="1" thickBot="1">
      <c r="A950" s="2457"/>
      <c r="B950" s="2460"/>
      <c r="C950" s="2463"/>
      <c r="D950" s="2466"/>
      <c r="E950" s="2469"/>
      <c r="F950" s="2472"/>
      <c r="G950" s="2475"/>
      <c r="H950" s="2493"/>
      <c r="I950" s="2472"/>
      <c r="J950" s="2472"/>
      <c r="K950" s="274"/>
      <c r="L950" s="97"/>
      <c r="M950" s="97"/>
      <c r="N950" s="1840"/>
      <c r="O950" s="94"/>
      <c r="P950" s="97"/>
      <c r="Q950" s="97"/>
      <c r="R950" s="13"/>
      <c r="S950" s="13"/>
      <c r="T950" s="13"/>
      <c r="U950" s="13"/>
      <c r="V950" s="13"/>
      <c r="W950" s="13"/>
      <c r="X950" s="13"/>
      <c r="Y950" s="13"/>
      <c r="Z950" s="97"/>
      <c r="AA950" s="2480"/>
      <c r="AB950" s="2480"/>
      <c r="AC950" s="2495"/>
      <c r="AD950" s="2486"/>
      <c r="AE950" s="2489"/>
      <c r="AF950" s="2490"/>
      <c r="AG950" s="60">
        <f>IF(N950=N949,0,IF(N950=N948,0,IF(N950=N947,0,IF(N950=N946,0,IF(N950=N945,0,IF(N950=N944,0,IF(N950=N943,0,IF(N950=N942,0,IF(N950=N941,0,1)))))))))</f>
        <v>0</v>
      </c>
      <c r="AH950" s="60" t="s">
        <v>232</v>
      </c>
      <c r="AI950" s="60" t="str">
        <f t="shared" si="199"/>
        <v>??</v>
      </c>
      <c r="AJ950" s="60">
        <f>IF(O950=O949,0,IF(O950=O948,0,IF(O950=O947,0,IF(O950=O946,0,IF(O950=O945,0,IF(O950=O944,0,IF(O950=O943,0,IF(O950=O942,0,IF(O950=O941,0,1)))))))))</f>
        <v>0</v>
      </c>
      <c r="AK950" s="518">
        <f t="shared" si="214"/>
        <v>0</v>
      </c>
    </row>
    <row r="951" spans="1:37" ht="14.1" customHeight="1" thickTop="1" thickBot="1">
      <c r="A951" s="2457"/>
      <c r="B951" s="2458"/>
      <c r="C951" s="2461"/>
      <c r="D951" s="2464"/>
      <c r="E951" s="2467"/>
      <c r="F951" s="2470"/>
      <c r="G951" s="2473"/>
      <c r="H951" s="2476" t="s">
        <v>852</v>
      </c>
      <c r="I951" s="2470"/>
      <c r="J951" s="2470"/>
      <c r="K951" s="275"/>
      <c r="L951" s="98"/>
      <c r="M951" s="98"/>
      <c r="N951" s="1841"/>
      <c r="O951" s="80"/>
      <c r="P951" s="98"/>
      <c r="Q951" s="98"/>
      <c r="R951" s="14"/>
      <c r="S951" s="14"/>
      <c r="T951" s="14"/>
      <c r="U951" s="14"/>
      <c r="V951" s="14"/>
      <c r="W951" s="14"/>
      <c r="X951" s="14"/>
      <c r="Y951" s="14"/>
      <c r="Z951" s="98"/>
      <c r="AA951" s="2478">
        <f>SUM(R951:Z960)</f>
        <v>0</v>
      </c>
      <c r="AB951" s="2478">
        <f>IF(AA951&gt;0,18,0)</f>
        <v>0</v>
      </c>
      <c r="AC951" s="2484">
        <f t="shared" ref="AC951" si="220">IF((AA951-AB951)&gt;=0,AA951-AB951,0)</f>
        <v>0</v>
      </c>
      <c r="AD951" s="2486">
        <f>IF(AA951&lt;AB951,AA951,AB951)/IF(AB951=0,1,AB951)</f>
        <v>0</v>
      </c>
      <c r="AE951" s="2487" t="str">
        <f>IF(AD951=1,"pe",IF(AD951&gt;0,"ne",""))</f>
        <v/>
      </c>
      <c r="AF951" s="2490"/>
      <c r="AG951" s="60">
        <v>1</v>
      </c>
      <c r="AH951" s="60" t="s">
        <v>232</v>
      </c>
      <c r="AI951" s="60" t="str">
        <f t="shared" si="199"/>
        <v>??</v>
      </c>
      <c r="AJ951" s="60">
        <v>1</v>
      </c>
      <c r="AK951" s="518">
        <f>C951</f>
        <v>0</v>
      </c>
    </row>
    <row r="952" spans="1:37" ht="14.1" customHeight="1" thickTop="1" thickBot="1">
      <c r="A952" s="2457"/>
      <c r="B952" s="2459"/>
      <c r="C952" s="2462"/>
      <c r="D952" s="2465"/>
      <c r="E952" s="2468"/>
      <c r="F952" s="2471"/>
      <c r="G952" s="2474"/>
      <c r="H952" s="2477"/>
      <c r="I952" s="2471"/>
      <c r="J952" s="2471"/>
      <c r="K952" s="273"/>
      <c r="L952" s="99"/>
      <c r="M952" s="1471"/>
      <c r="N952" s="1840"/>
      <c r="O952" s="90"/>
      <c r="P952" s="99"/>
      <c r="Q952" s="99"/>
      <c r="R952" s="12"/>
      <c r="S952" s="12"/>
      <c r="T952" s="12"/>
      <c r="U952" s="12"/>
      <c r="V952" s="12"/>
      <c r="W952" s="1622"/>
      <c r="X952" s="1622"/>
      <c r="Y952" s="12"/>
      <c r="Z952" s="99"/>
      <c r="AA952" s="2479"/>
      <c r="AB952" s="2479"/>
      <c r="AC952" s="2485"/>
      <c r="AD952" s="2486"/>
      <c r="AE952" s="2488"/>
      <c r="AF952" s="2490"/>
      <c r="AG952" s="60">
        <f>IF(N952=N951,0,1)</f>
        <v>0</v>
      </c>
      <c r="AH952" s="60" t="s">
        <v>232</v>
      </c>
      <c r="AI952" s="60" t="str">
        <f t="shared" si="199"/>
        <v>??</v>
      </c>
      <c r="AJ952" s="60">
        <f>IF(O952=O951,0,1)</f>
        <v>0</v>
      </c>
      <c r="AK952" s="518">
        <f t="shared" ref="AK952:AK980" si="221">AK951</f>
        <v>0</v>
      </c>
    </row>
    <row r="953" spans="1:37" ht="14.1" customHeight="1" thickTop="1" thickBot="1">
      <c r="A953" s="2457"/>
      <c r="B953" s="2459"/>
      <c r="C953" s="2462"/>
      <c r="D953" s="2465"/>
      <c r="E953" s="2468"/>
      <c r="F953" s="2471"/>
      <c r="G953" s="2474"/>
      <c r="H953" s="2491"/>
      <c r="I953" s="2471"/>
      <c r="J953" s="2471"/>
      <c r="K953" s="273"/>
      <c r="L953" s="99"/>
      <c r="M953" s="1471"/>
      <c r="N953" s="1840"/>
      <c r="O953" s="90"/>
      <c r="P953" s="99"/>
      <c r="Q953" s="99"/>
      <c r="R953" s="12"/>
      <c r="S953" s="12"/>
      <c r="T953" s="12"/>
      <c r="U953" s="12"/>
      <c r="V953" s="12"/>
      <c r="W953" s="1622"/>
      <c r="X953" s="1622"/>
      <c r="Y953" s="12"/>
      <c r="Z953" s="99"/>
      <c r="AA953" s="2479"/>
      <c r="AB953" s="2479"/>
      <c r="AC953" s="2485"/>
      <c r="AD953" s="2486"/>
      <c r="AE953" s="2488"/>
      <c r="AF953" s="2490"/>
      <c r="AG953" s="60">
        <f>IF(N953=N952,0,IF(N953=N951,0,1))</f>
        <v>0</v>
      </c>
      <c r="AH953" s="60" t="s">
        <v>232</v>
      </c>
      <c r="AI953" s="60" t="str">
        <f t="shared" si="199"/>
        <v>??</v>
      </c>
      <c r="AJ953" s="60">
        <f>IF(O953=O952,0,IF(O953=O951,0,1))</f>
        <v>0</v>
      </c>
      <c r="AK953" s="518">
        <f t="shared" si="221"/>
        <v>0</v>
      </c>
    </row>
    <row r="954" spans="1:37" ht="14.1" customHeight="1" thickTop="1" thickBot="1">
      <c r="A954" s="2457"/>
      <c r="B954" s="2459"/>
      <c r="C954" s="2462"/>
      <c r="D954" s="2465"/>
      <c r="E954" s="2468"/>
      <c r="F954" s="2471"/>
      <c r="G954" s="2474"/>
      <c r="H954" s="2492"/>
      <c r="I954" s="2471"/>
      <c r="J954" s="2471"/>
      <c r="K954" s="273"/>
      <c r="L954" s="99"/>
      <c r="M954" s="1471"/>
      <c r="N954" s="1840"/>
      <c r="O954" s="90"/>
      <c r="P954" s="99"/>
      <c r="Q954" s="99"/>
      <c r="R954" s="12"/>
      <c r="S954" s="12"/>
      <c r="T954" s="12"/>
      <c r="U954" s="12"/>
      <c r="V954" s="12"/>
      <c r="W954" s="1622"/>
      <c r="X954" s="1622"/>
      <c r="Y954" s="12"/>
      <c r="Z954" s="99"/>
      <c r="AA954" s="2479"/>
      <c r="AB954" s="2479"/>
      <c r="AC954" s="2485"/>
      <c r="AD954" s="2486"/>
      <c r="AE954" s="2488"/>
      <c r="AF954" s="2490"/>
      <c r="AG954" s="60">
        <f>IF(N954=N953,0,IF(N954=N952,0,IF(N954=N951,0,1)))</f>
        <v>0</v>
      </c>
      <c r="AH954" s="60" t="s">
        <v>232</v>
      </c>
      <c r="AI954" s="60" t="str">
        <f t="shared" si="199"/>
        <v>??</v>
      </c>
      <c r="AJ954" s="60">
        <f>IF(O954=O953,0,IF(O954=O952,0,IF(O954=O951,0,1)))</f>
        <v>0</v>
      </c>
      <c r="AK954" s="518">
        <f t="shared" si="221"/>
        <v>0</v>
      </c>
    </row>
    <row r="955" spans="1:37" ht="14.1" customHeight="1" thickTop="1" thickBot="1">
      <c r="A955" s="2457"/>
      <c r="B955" s="2459"/>
      <c r="C955" s="2462"/>
      <c r="D955" s="2465"/>
      <c r="E955" s="2468"/>
      <c r="F955" s="2471"/>
      <c r="G955" s="2474"/>
      <c r="H955" s="2492"/>
      <c r="I955" s="2471"/>
      <c r="J955" s="2471"/>
      <c r="K955" s="277"/>
      <c r="L955" s="99"/>
      <c r="M955" s="1471"/>
      <c r="N955" s="1840"/>
      <c r="O955" s="90"/>
      <c r="P955" s="99"/>
      <c r="Q955" s="99"/>
      <c r="R955" s="12"/>
      <c r="S955" s="12"/>
      <c r="T955" s="12"/>
      <c r="U955" s="12"/>
      <c r="V955" s="12"/>
      <c r="W955" s="1622"/>
      <c r="X955" s="1622"/>
      <c r="Y955" s="12"/>
      <c r="Z955" s="99"/>
      <c r="AA955" s="2479"/>
      <c r="AB955" s="2479"/>
      <c r="AC955" s="2485"/>
      <c r="AD955" s="2486"/>
      <c r="AE955" s="2488"/>
      <c r="AF955" s="2490"/>
      <c r="AG955" s="60">
        <f>IF(N955=N954,0,IF(N955=N953,0,IF(N955=N952,0,IF(N955=N951,0,1))))</f>
        <v>0</v>
      </c>
      <c r="AH955" s="60" t="s">
        <v>232</v>
      </c>
      <c r="AI955" s="60" t="str">
        <f t="shared" ref="AI955:AI1000" si="222">$C$2</f>
        <v>??</v>
      </c>
      <c r="AJ955" s="60">
        <f>IF(O955=O954,0,IF(O955=O953,0,IF(O955=O952,0,IF(O955=O951,0,1))))</f>
        <v>0</v>
      </c>
      <c r="AK955" s="518">
        <f t="shared" si="221"/>
        <v>0</v>
      </c>
    </row>
    <row r="956" spans="1:37" ht="14.1" customHeight="1" thickTop="1" thickBot="1">
      <c r="A956" s="2457"/>
      <c r="B956" s="2459"/>
      <c r="C956" s="2462"/>
      <c r="D956" s="2465"/>
      <c r="E956" s="2468"/>
      <c r="F956" s="2471"/>
      <c r="G956" s="2474"/>
      <c r="H956" s="2492"/>
      <c r="I956" s="2471"/>
      <c r="J956" s="2471"/>
      <c r="K956" s="277"/>
      <c r="L956" s="99"/>
      <c r="M956" s="1471"/>
      <c r="N956" s="1840"/>
      <c r="O956" s="90"/>
      <c r="P956" s="99"/>
      <c r="Q956" s="99"/>
      <c r="R956" s="12"/>
      <c r="S956" s="12"/>
      <c r="T956" s="12"/>
      <c r="U956" s="12"/>
      <c r="V956" s="12"/>
      <c r="W956" s="1622"/>
      <c r="X956" s="1622"/>
      <c r="Y956" s="12"/>
      <c r="Z956" s="99"/>
      <c r="AA956" s="2479"/>
      <c r="AB956" s="2479"/>
      <c r="AC956" s="2485"/>
      <c r="AD956" s="2486"/>
      <c r="AE956" s="2488"/>
      <c r="AF956" s="2490"/>
      <c r="AG956" s="60">
        <f>IF(N956=N955,0,IF(N956=N954,0,IF(N956=N953,0,IF(N956=N952,0,IF(N956=N951,0,1)))))</f>
        <v>0</v>
      </c>
      <c r="AH956" s="60" t="s">
        <v>232</v>
      </c>
      <c r="AI956" s="60" t="str">
        <f t="shared" si="222"/>
        <v>??</v>
      </c>
      <c r="AJ956" s="60">
        <f>IF(O956=O955,0,IF(O956=O954,0,IF(O956=O953,0,IF(O956=O952,0,IF(O956=O951,0,1)))))</f>
        <v>0</v>
      </c>
      <c r="AK956" s="518">
        <f t="shared" si="221"/>
        <v>0</v>
      </c>
    </row>
    <row r="957" spans="1:37" ht="14.1" customHeight="1" thickTop="1" thickBot="1">
      <c r="A957" s="2457"/>
      <c r="B957" s="2459"/>
      <c r="C957" s="2462"/>
      <c r="D957" s="2465"/>
      <c r="E957" s="2468"/>
      <c r="F957" s="2471"/>
      <c r="G957" s="2474"/>
      <c r="H957" s="2492"/>
      <c r="I957" s="2471"/>
      <c r="J957" s="2471"/>
      <c r="K957" s="277"/>
      <c r="L957" s="99"/>
      <c r="M957" s="1471"/>
      <c r="N957" s="1840"/>
      <c r="O957" s="90"/>
      <c r="P957" s="99"/>
      <c r="Q957" s="99"/>
      <c r="R957" s="12"/>
      <c r="S957" s="12"/>
      <c r="T957" s="12"/>
      <c r="U957" s="12"/>
      <c r="V957" s="12"/>
      <c r="W957" s="1622"/>
      <c r="X957" s="1622"/>
      <c r="Y957" s="12"/>
      <c r="Z957" s="99"/>
      <c r="AA957" s="2479"/>
      <c r="AB957" s="2479"/>
      <c r="AC957" s="2494" t="str">
        <f t="shared" ref="AC957" si="223">IF(AC951&gt;9,"błąd","")</f>
        <v/>
      </c>
      <c r="AD957" s="2486"/>
      <c r="AE957" s="2488"/>
      <c r="AF957" s="2490"/>
      <c r="AG957" s="60">
        <f>IF(N957=N956,0,IF(N957=N955,0,IF(N957=N954,0,IF(N957=N953,0,IF(N957=N952,0,IF(N957=N951,0,1))))))</f>
        <v>0</v>
      </c>
      <c r="AH957" s="60" t="s">
        <v>232</v>
      </c>
      <c r="AI957" s="60" t="str">
        <f t="shared" si="222"/>
        <v>??</v>
      </c>
      <c r="AJ957" s="60">
        <f>IF(O957=O956,0,IF(O957=O955,0,IF(O957=O954,0,IF(O957=O953,0,IF(O957=O952,0,IF(O957=O951,0,1))))))</f>
        <v>0</v>
      </c>
      <c r="AK957" s="518">
        <f t="shared" si="221"/>
        <v>0</v>
      </c>
    </row>
    <row r="958" spans="1:37" ht="14.1" customHeight="1" thickTop="1" thickBot="1">
      <c r="A958" s="2457"/>
      <c r="B958" s="2459"/>
      <c r="C958" s="2462"/>
      <c r="D958" s="2465"/>
      <c r="E958" s="2468"/>
      <c r="F958" s="2471"/>
      <c r="G958" s="2474"/>
      <c r="H958" s="2492"/>
      <c r="I958" s="2471"/>
      <c r="J958" s="2471"/>
      <c r="K958" s="277"/>
      <c r="L958" s="99"/>
      <c r="M958" s="1471"/>
      <c r="N958" s="1840"/>
      <c r="O958" s="90"/>
      <c r="P958" s="99"/>
      <c r="Q958" s="99"/>
      <c r="R958" s="12"/>
      <c r="S958" s="12"/>
      <c r="T958" s="12"/>
      <c r="U958" s="12"/>
      <c r="V958" s="12"/>
      <c r="W958" s="1622"/>
      <c r="X958" s="1622"/>
      <c r="Y958" s="12"/>
      <c r="Z958" s="99"/>
      <c r="AA958" s="2479"/>
      <c r="AB958" s="2479"/>
      <c r="AC958" s="2494"/>
      <c r="AD958" s="2486"/>
      <c r="AE958" s="2488"/>
      <c r="AF958" s="2490"/>
      <c r="AG958" s="60">
        <f>IF(N958=N957,0,IF(N958=N956,0,IF(N958=N955,0,IF(N958=N954,0,IF(N958=N953,0,IF(N958=N952,0,IF(N958=N951,0,1)))))))</f>
        <v>0</v>
      </c>
      <c r="AH958" s="60" t="s">
        <v>232</v>
      </c>
      <c r="AI958" s="60" t="str">
        <f t="shared" si="222"/>
        <v>??</v>
      </c>
      <c r="AJ958" s="60">
        <f>IF(O958=O957,0,IF(O958=O956,0,IF(O958=O955,0,IF(O958=O954,0,IF(O958=O953,0,IF(O958=O952,0,IF(O958=O951,0,1)))))))</f>
        <v>0</v>
      </c>
      <c r="AK958" s="518">
        <f t="shared" si="221"/>
        <v>0</v>
      </c>
    </row>
    <row r="959" spans="1:37" ht="14.1" customHeight="1" thickTop="1" thickBot="1">
      <c r="A959" s="2457"/>
      <c r="B959" s="2459"/>
      <c r="C959" s="2462"/>
      <c r="D959" s="2465"/>
      <c r="E959" s="2468"/>
      <c r="F959" s="2471"/>
      <c r="G959" s="2474"/>
      <c r="H959" s="2492"/>
      <c r="I959" s="2471"/>
      <c r="J959" s="2471"/>
      <c r="K959" s="277"/>
      <c r="L959" s="99"/>
      <c r="M959" s="1471"/>
      <c r="N959" s="1840"/>
      <c r="O959" s="90"/>
      <c r="P959" s="99"/>
      <c r="Q959" s="99"/>
      <c r="R959" s="12"/>
      <c r="S959" s="12"/>
      <c r="T959" s="12"/>
      <c r="U959" s="12"/>
      <c r="V959" s="12"/>
      <c r="W959" s="1622"/>
      <c r="X959" s="1622"/>
      <c r="Y959" s="12"/>
      <c r="Z959" s="99"/>
      <c r="AA959" s="2479"/>
      <c r="AB959" s="2479"/>
      <c r="AC959" s="2494"/>
      <c r="AD959" s="2486"/>
      <c r="AE959" s="2488"/>
      <c r="AF959" s="2490"/>
      <c r="AG959" s="60">
        <f>IF(N959=N958,0,IF(N959=N957,0,IF(N959=N956,0,IF(N959=N955,0,IF(N959=N954,0,IF(N959=N953,0,IF(N959=N952,0,IF(N959=N951,0,1))))))))</f>
        <v>0</v>
      </c>
      <c r="AH959" s="60" t="s">
        <v>232</v>
      </c>
      <c r="AI959" s="60" t="str">
        <f t="shared" si="222"/>
        <v>??</v>
      </c>
      <c r="AJ959" s="60">
        <f>IF(O959=O958,0,IF(O959=O957,0,IF(O959=O956,0,IF(O959=O955,0,IF(O959=O954,0,IF(O959=O953,0,IF(O959=O952,0,IF(O959=O951,0,1))))))))</f>
        <v>0</v>
      </c>
      <c r="AK959" s="518">
        <f t="shared" si="221"/>
        <v>0</v>
      </c>
    </row>
    <row r="960" spans="1:37" ht="14.1" customHeight="1" thickTop="1" thickBot="1">
      <c r="A960" s="2457"/>
      <c r="B960" s="2460"/>
      <c r="C960" s="2463"/>
      <c r="D960" s="2466"/>
      <c r="E960" s="2469"/>
      <c r="F960" s="2472"/>
      <c r="G960" s="2475"/>
      <c r="H960" s="2493"/>
      <c r="I960" s="2472"/>
      <c r="J960" s="2472"/>
      <c r="K960" s="274"/>
      <c r="L960" s="97"/>
      <c r="M960" s="97"/>
      <c r="N960" s="1840"/>
      <c r="O960" s="94"/>
      <c r="P960" s="97"/>
      <c r="Q960" s="97"/>
      <c r="R960" s="13"/>
      <c r="S960" s="13"/>
      <c r="T960" s="13"/>
      <c r="U960" s="13"/>
      <c r="V960" s="13"/>
      <c r="W960" s="13"/>
      <c r="X960" s="13"/>
      <c r="Y960" s="13"/>
      <c r="Z960" s="97"/>
      <c r="AA960" s="2480"/>
      <c r="AB960" s="2480"/>
      <c r="AC960" s="2495"/>
      <c r="AD960" s="2486"/>
      <c r="AE960" s="2489"/>
      <c r="AF960" s="2490"/>
      <c r="AG960" s="60">
        <f>IF(N960=N959,0,IF(N960=N958,0,IF(N960=N957,0,IF(N960=N956,0,IF(N960=N955,0,IF(N960=N954,0,IF(N960=N953,0,IF(N960=N952,0,IF(N960=N951,0,1)))))))))</f>
        <v>0</v>
      </c>
      <c r="AH960" s="60" t="s">
        <v>232</v>
      </c>
      <c r="AI960" s="60" t="str">
        <f t="shared" si="222"/>
        <v>??</v>
      </c>
      <c r="AJ960" s="60">
        <f>IF(O960=O959,0,IF(O960=O958,0,IF(O960=O957,0,IF(O960=O956,0,IF(O960=O955,0,IF(O960=O954,0,IF(O960=O953,0,IF(O960=O952,0,IF(O960=O951,0,1)))))))))</f>
        <v>0</v>
      </c>
      <c r="AK960" s="518">
        <f t="shared" si="221"/>
        <v>0</v>
      </c>
    </row>
    <row r="961" spans="1:37" ht="14.1" customHeight="1" thickTop="1" thickBot="1">
      <c r="A961" s="2457"/>
      <c r="B961" s="2458"/>
      <c r="C961" s="2461"/>
      <c r="D961" s="2464"/>
      <c r="E961" s="2467"/>
      <c r="F961" s="2470"/>
      <c r="G961" s="2473"/>
      <c r="H961" s="2476" t="s">
        <v>852</v>
      </c>
      <c r="I961" s="2470"/>
      <c r="J961" s="2470"/>
      <c r="K961" s="275"/>
      <c r="L961" s="98"/>
      <c r="M961" s="98"/>
      <c r="N961" s="1841"/>
      <c r="O961" s="80"/>
      <c r="P961" s="98"/>
      <c r="Q961" s="98"/>
      <c r="R961" s="14"/>
      <c r="S961" s="14"/>
      <c r="T961" s="14"/>
      <c r="U961" s="14"/>
      <c r="V961" s="14"/>
      <c r="W961" s="14"/>
      <c r="X961" s="14"/>
      <c r="Y961" s="14"/>
      <c r="Z961" s="98"/>
      <c r="AA961" s="2478">
        <f>SUM(R961:Z970)</f>
        <v>0</v>
      </c>
      <c r="AB961" s="2478">
        <f>IF(AA961&gt;0,18,0)</f>
        <v>0</v>
      </c>
      <c r="AC961" s="2484">
        <f t="shared" ref="AC961" si="224">IF((AA961-AB961)&gt;=0,AA961-AB961,0)</f>
        <v>0</v>
      </c>
      <c r="AD961" s="2486">
        <f>IF(AA961&lt;AB961,AA961,AB961)/IF(AB961=0,1,AB961)</f>
        <v>0</v>
      </c>
      <c r="AE961" s="2487" t="str">
        <f>IF(AD961=1,"pe",IF(AD961&gt;0,"ne",""))</f>
        <v/>
      </c>
      <c r="AF961" s="2490"/>
      <c r="AG961" s="60">
        <v>1</v>
      </c>
      <c r="AH961" s="60" t="s">
        <v>232</v>
      </c>
      <c r="AI961" s="60" t="str">
        <f t="shared" si="222"/>
        <v>??</v>
      </c>
      <c r="AJ961" s="60">
        <v>1</v>
      </c>
      <c r="AK961" s="518">
        <f>C961</f>
        <v>0</v>
      </c>
    </row>
    <row r="962" spans="1:37" ht="14.1" customHeight="1" thickTop="1" thickBot="1">
      <c r="A962" s="2457"/>
      <c r="B962" s="2459"/>
      <c r="C962" s="2462"/>
      <c r="D962" s="2465"/>
      <c r="E962" s="2468"/>
      <c r="F962" s="2471"/>
      <c r="G962" s="2474"/>
      <c r="H962" s="2477"/>
      <c r="I962" s="2471"/>
      <c r="J962" s="2471"/>
      <c r="K962" s="273"/>
      <c r="L962" s="99"/>
      <c r="M962" s="1471"/>
      <c r="N962" s="1840"/>
      <c r="O962" s="90"/>
      <c r="P962" s="99"/>
      <c r="Q962" s="99"/>
      <c r="R962" s="12"/>
      <c r="S962" s="12"/>
      <c r="T962" s="12"/>
      <c r="U962" s="12"/>
      <c r="V962" s="12"/>
      <c r="W962" s="1622"/>
      <c r="X962" s="1622"/>
      <c r="Y962" s="12"/>
      <c r="Z962" s="99"/>
      <c r="AA962" s="2479"/>
      <c r="AB962" s="2479"/>
      <c r="AC962" s="2485"/>
      <c r="AD962" s="2486"/>
      <c r="AE962" s="2488"/>
      <c r="AF962" s="2490"/>
      <c r="AG962" s="60">
        <f>IF(N962=N961,0,1)</f>
        <v>0</v>
      </c>
      <c r="AH962" s="60" t="s">
        <v>232</v>
      </c>
      <c r="AI962" s="60" t="str">
        <f t="shared" si="222"/>
        <v>??</v>
      </c>
      <c r="AJ962" s="60">
        <f>IF(O962=O961,0,1)</f>
        <v>0</v>
      </c>
      <c r="AK962" s="518">
        <f t="shared" si="221"/>
        <v>0</v>
      </c>
    </row>
    <row r="963" spans="1:37" ht="14.1" customHeight="1" thickTop="1" thickBot="1">
      <c r="A963" s="2457"/>
      <c r="B963" s="2459"/>
      <c r="C963" s="2462"/>
      <c r="D963" s="2465"/>
      <c r="E963" s="2468"/>
      <c r="F963" s="2471"/>
      <c r="G963" s="2474"/>
      <c r="H963" s="2491"/>
      <c r="I963" s="2471"/>
      <c r="J963" s="2471"/>
      <c r="K963" s="273"/>
      <c r="L963" s="99"/>
      <c r="M963" s="1471"/>
      <c r="N963" s="1840"/>
      <c r="O963" s="90"/>
      <c r="P963" s="99"/>
      <c r="Q963" s="99"/>
      <c r="R963" s="12"/>
      <c r="S963" s="12"/>
      <c r="T963" s="12"/>
      <c r="U963" s="12"/>
      <c r="V963" s="12"/>
      <c r="W963" s="1622"/>
      <c r="X963" s="1622"/>
      <c r="Y963" s="12"/>
      <c r="Z963" s="99"/>
      <c r="AA963" s="2479"/>
      <c r="AB963" s="2479"/>
      <c r="AC963" s="2485"/>
      <c r="AD963" s="2486"/>
      <c r="AE963" s="2488"/>
      <c r="AF963" s="2490"/>
      <c r="AG963" s="60">
        <f>IF(N963=N962,0,IF(N963=N961,0,1))</f>
        <v>0</v>
      </c>
      <c r="AH963" s="60" t="s">
        <v>232</v>
      </c>
      <c r="AI963" s="60" t="str">
        <f t="shared" si="222"/>
        <v>??</v>
      </c>
      <c r="AJ963" s="60">
        <f>IF(O963=O962,0,IF(O963=O961,0,1))</f>
        <v>0</v>
      </c>
      <c r="AK963" s="518">
        <f t="shared" si="221"/>
        <v>0</v>
      </c>
    </row>
    <row r="964" spans="1:37" ht="14.1" customHeight="1" thickTop="1" thickBot="1">
      <c r="A964" s="2457"/>
      <c r="B964" s="2459"/>
      <c r="C964" s="2462"/>
      <c r="D964" s="2465"/>
      <c r="E964" s="2468"/>
      <c r="F964" s="2471"/>
      <c r="G964" s="2474"/>
      <c r="H964" s="2492"/>
      <c r="I964" s="2471"/>
      <c r="J964" s="2471"/>
      <c r="K964" s="273"/>
      <c r="L964" s="99"/>
      <c r="M964" s="1471"/>
      <c r="N964" s="1840"/>
      <c r="O964" s="90"/>
      <c r="P964" s="99"/>
      <c r="Q964" s="99"/>
      <c r="R964" s="12"/>
      <c r="S964" s="12"/>
      <c r="T964" s="12"/>
      <c r="U964" s="12"/>
      <c r="V964" s="12"/>
      <c r="W964" s="1622"/>
      <c r="X964" s="1622"/>
      <c r="Y964" s="12"/>
      <c r="Z964" s="99"/>
      <c r="AA964" s="2479"/>
      <c r="AB964" s="2479"/>
      <c r="AC964" s="2485"/>
      <c r="AD964" s="2486"/>
      <c r="AE964" s="2488"/>
      <c r="AF964" s="2490"/>
      <c r="AG964" s="60">
        <f>IF(N964=N963,0,IF(N964=N962,0,IF(N964=N961,0,1)))</f>
        <v>0</v>
      </c>
      <c r="AH964" s="60" t="s">
        <v>232</v>
      </c>
      <c r="AI964" s="60" t="str">
        <f t="shared" si="222"/>
        <v>??</v>
      </c>
      <c r="AJ964" s="60">
        <f>IF(O964=O963,0,IF(O964=O962,0,IF(O964=O961,0,1)))</f>
        <v>0</v>
      </c>
      <c r="AK964" s="518">
        <f t="shared" si="221"/>
        <v>0</v>
      </c>
    </row>
    <row r="965" spans="1:37" ht="14.1" customHeight="1" thickTop="1" thickBot="1">
      <c r="A965" s="2457"/>
      <c r="B965" s="2459"/>
      <c r="C965" s="2462"/>
      <c r="D965" s="2465"/>
      <c r="E965" s="2468"/>
      <c r="F965" s="2471"/>
      <c r="G965" s="2474"/>
      <c r="H965" s="2492"/>
      <c r="I965" s="2471"/>
      <c r="J965" s="2471"/>
      <c r="K965" s="277"/>
      <c r="L965" s="99"/>
      <c r="M965" s="1471"/>
      <c r="N965" s="1840"/>
      <c r="O965" s="90"/>
      <c r="P965" s="99"/>
      <c r="Q965" s="99"/>
      <c r="R965" s="12"/>
      <c r="S965" s="12"/>
      <c r="T965" s="12"/>
      <c r="U965" s="12"/>
      <c r="V965" s="12"/>
      <c r="W965" s="1622"/>
      <c r="X965" s="1622"/>
      <c r="Y965" s="12"/>
      <c r="Z965" s="99"/>
      <c r="AA965" s="2479"/>
      <c r="AB965" s="2479"/>
      <c r="AC965" s="2485"/>
      <c r="AD965" s="2486"/>
      <c r="AE965" s="2488"/>
      <c r="AF965" s="2490"/>
      <c r="AG965" s="60">
        <f>IF(N965=N964,0,IF(N965=N963,0,IF(N965=N962,0,IF(N965=N961,0,1))))</f>
        <v>0</v>
      </c>
      <c r="AH965" s="60" t="s">
        <v>232</v>
      </c>
      <c r="AI965" s="60" t="str">
        <f t="shared" si="222"/>
        <v>??</v>
      </c>
      <c r="AJ965" s="60">
        <f>IF(O965=O964,0,IF(O965=O963,0,IF(O965=O962,0,IF(O965=O961,0,1))))</f>
        <v>0</v>
      </c>
      <c r="AK965" s="518">
        <f t="shared" si="221"/>
        <v>0</v>
      </c>
    </row>
    <row r="966" spans="1:37" ht="14.1" customHeight="1" thickTop="1" thickBot="1">
      <c r="A966" s="2457"/>
      <c r="B966" s="2459"/>
      <c r="C966" s="2462"/>
      <c r="D966" s="2465"/>
      <c r="E966" s="2468"/>
      <c r="F966" s="2471"/>
      <c r="G966" s="2474"/>
      <c r="H966" s="2492"/>
      <c r="I966" s="2471"/>
      <c r="J966" s="2471"/>
      <c r="K966" s="277"/>
      <c r="L966" s="99"/>
      <c r="M966" s="1471"/>
      <c r="N966" s="1840"/>
      <c r="O966" s="90"/>
      <c r="P966" s="99"/>
      <c r="Q966" s="99"/>
      <c r="R966" s="12"/>
      <c r="S966" s="12"/>
      <c r="T966" s="12"/>
      <c r="U966" s="12"/>
      <c r="V966" s="12"/>
      <c r="W966" s="1622"/>
      <c r="X966" s="1622"/>
      <c r="Y966" s="12"/>
      <c r="Z966" s="99"/>
      <c r="AA966" s="2479"/>
      <c r="AB966" s="2479"/>
      <c r="AC966" s="2485"/>
      <c r="AD966" s="2486"/>
      <c r="AE966" s="2488"/>
      <c r="AF966" s="2490"/>
      <c r="AG966" s="60">
        <f>IF(N966=N965,0,IF(N966=N964,0,IF(N966=N963,0,IF(N966=N962,0,IF(N966=N961,0,1)))))</f>
        <v>0</v>
      </c>
      <c r="AH966" s="60" t="s">
        <v>232</v>
      </c>
      <c r="AI966" s="60" t="str">
        <f t="shared" si="222"/>
        <v>??</v>
      </c>
      <c r="AJ966" s="60">
        <f>IF(O966=O965,0,IF(O966=O964,0,IF(O966=O963,0,IF(O966=O962,0,IF(O966=O961,0,1)))))</f>
        <v>0</v>
      </c>
      <c r="AK966" s="518">
        <f t="shared" si="221"/>
        <v>0</v>
      </c>
    </row>
    <row r="967" spans="1:37" ht="14.1" customHeight="1" thickTop="1" thickBot="1">
      <c r="A967" s="2457"/>
      <c r="B967" s="2459"/>
      <c r="C967" s="2462"/>
      <c r="D967" s="2465"/>
      <c r="E967" s="2468"/>
      <c r="F967" s="2471"/>
      <c r="G967" s="2474"/>
      <c r="H967" s="2492"/>
      <c r="I967" s="2471"/>
      <c r="J967" s="2471"/>
      <c r="K967" s="277"/>
      <c r="L967" s="99"/>
      <c r="M967" s="1471"/>
      <c r="N967" s="1840"/>
      <c r="O967" s="90"/>
      <c r="P967" s="99"/>
      <c r="Q967" s="99"/>
      <c r="R967" s="12"/>
      <c r="S967" s="12"/>
      <c r="T967" s="12"/>
      <c r="U967" s="12"/>
      <c r="V967" s="12"/>
      <c r="W967" s="1622"/>
      <c r="X967" s="1622"/>
      <c r="Y967" s="12"/>
      <c r="Z967" s="99"/>
      <c r="AA967" s="2479"/>
      <c r="AB967" s="2479"/>
      <c r="AC967" s="2494" t="str">
        <f t="shared" ref="AC967" si="225">IF(AC961&gt;9,"błąd","")</f>
        <v/>
      </c>
      <c r="AD967" s="2486"/>
      <c r="AE967" s="2488"/>
      <c r="AF967" s="2490"/>
      <c r="AG967" s="60">
        <f>IF(N967=N966,0,IF(N967=N965,0,IF(N967=N964,0,IF(N967=N963,0,IF(N967=N962,0,IF(N967=N961,0,1))))))</f>
        <v>0</v>
      </c>
      <c r="AH967" s="60" t="s">
        <v>232</v>
      </c>
      <c r="AI967" s="60" t="str">
        <f t="shared" si="222"/>
        <v>??</v>
      </c>
      <c r="AJ967" s="60">
        <f>IF(O967=O966,0,IF(O967=O965,0,IF(O967=O964,0,IF(O967=O963,0,IF(O967=O962,0,IF(O967=O961,0,1))))))</f>
        <v>0</v>
      </c>
      <c r="AK967" s="518">
        <f t="shared" si="221"/>
        <v>0</v>
      </c>
    </row>
    <row r="968" spans="1:37" ht="14.1" customHeight="1" thickTop="1" thickBot="1">
      <c r="A968" s="2457"/>
      <c r="B968" s="2459"/>
      <c r="C968" s="2462"/>
      <c r="D968" s="2465"/>
      <c r="E968" s="2468"/>
      <c r="F968" s="2471"/>
      <c r="G968" s="2474"/>
      <c r="H968" s="2492"/>
      <c r="I968" s="2471"/>
      <c r="J968" s="2471"/>
      <c r="K968" s="277"/>
      <c r="L968" s="99"/>
      <c r="M968" s="1471"/>
      <c r="N968" s="1840"/>
      <c r="O968" s="90"/>
      <c r="P968" s="99"/>
      <c r="Q968" s="99"/>
      <c r="R968" s="12"/>
      <c r="S968" s="12"/>
      <c r="T968" s="12"/>
      <c r="U968" s="12"/>
      <c r="V968" s="12"/>
      <c r="W968" s="1622"/>
      <c r="X968" s="1622"/>
      <c r="Y968" s="12"/>
      <c r="Z968" s="99"/>
      <c r="AA968" s="2479"/>
      <c r="AB968" s="2479"/>
      <c r="AC968" s="2494"/>
      <c r="AD968" s="2486"/>
      <c r="AE968" s="2488"/>
      <c r="AF968" s="2490"/>
      <c r="AG968" s="60">
        <f>IF(N968=N967,0,IF(N968=N966,0,IF(N968=N965,0,IF(N968=N964,0,IF(N968=N963,0,IF(N968=N962,0,IF(N968=N961,0,1)))))))</f>
        <v>0</v>
      </c>
      <c r="AH968" s="60" t="s">
        <v>232</v>
      </c>
      <c r="AI968" s="60" t="str">
        <f t="shared" si="222"/>
        <v>??</v>
      </c>
      <c r="AJ968" s="60">
        <f>IF(O968=O967,0,IF(O968=O966,0,IF(O968=O965,0,IF(O968=O964,0,IF(O968=O963,0,IF(O968=O962,0,IF(O968=O961,0,1)))))))</f>
        <v>0</v>
      </c>
      <c r="AK968" s="518">
        <f t="shared" si="221"/>
        <v>0</v>
      </c>
    </row>
    <row r="969" spans="1:37" ht="14.1" customHeight="1" thickTop="1" thickBot="1">
      <c r="A969" s="2457"/>
      <c r="B969" s="2459"/>
      <c r="C969" s="2462"/>
      <c r="D969" s="2465"/>
      <c r="E969" s="2468"/>
      <c r="F969" s="2471"/>
      <c r="G969" s="2474"/>
      <c r="H969" s="2492"/>
      <c r="I969" s="2471"/>
      <c r="J969" s="2471"/>
      <c r="K969" s="277"/>
      <c r="L969" s="99"/>
      <c r="M969" s="1471"/>
      <c r="N969" s="1840"/>
      <c r="O969" s="90"/>
      <c r="P969" s="99"/>
      <c r="Q969" s="99"/>
      <c r="R969" s="12"/>
      <c r="S969" s="12"/>
      <c r="T969" s="12"/>
      <c r="U969" s="12"/>
      <c r="V969" s="12"/>
      <c r="W969" s="1622"/>
      <c r="X969" s="1622"/>
      <c r="Y969" s="12"/>
      <c r="Z969" s="99"/>
      <c r="AA969" s="2479"/>
      <c r="AB969" s="2479"/>
      <c r="AC969" s="2494"/>
      <c r="AD969" s="2486"/>
      <c r="AE969" s="2488"/>
      <c r="AF969" s="2490"/>
      <c r="AG969" s="60">
        <f>IF(N969=N968,0,IF(N969=N967,0,IF(N969=N966,0,IF(N969=N965,0,IF(N969=N964,0,IF(N969=N963,0,IF(N969=N962,0,IF(N969=N961,0,1))))))))</f>
        <v>0</v>
      </c>
      <c r="AH969" s="60" t="s">
        <v>232</v>
      </c>
      <c r="AI969" s="60" t="str">
        <f t="shared" si="222"/>
        <v>??</v>
      </c>
      <c r="AJ969" s="60">
        <f>IF(O969=O968,0,IF(O969=O967,0,IF(O969=O966,0,IF(O969=O965,0,IF(O969=O964,0,IF(O969=O963,0,IF(O969=O962,0,IF(O969=O961,0,1))))))))</f>
        <v>0</v>
      </c>
      <c r="AK969" s="518">
        <f t="shared" si="221"/>
        <v>0</v>
      </c>
    </row>
    <row r="970" spans="1:37" ht="14.1" customHeight="1" thickTop="1" thickBot="1">
      <c r="A970" s="2457"/>
      <c r="B970" s="2460"/>
      <c r="C970" s="2463"/>
      <c r="D970" s="2466"/>
      <c r="E970" s="2469"/>
      <c r="F970" s="2472"/>
      <c r="G970" s="2475"/>
      <c r="H970" s="2493"/>
      <c r="I970" s="2472"/>
      <c r="J970" s="2472"/>
      <c r="K970" s="274"/>
      <c r="L970" s="97"/>
      <c r="M970" s="97"/>
      <c r="N970" s="1840"/>
      <c r="O970" s="94"/>
      <c r="P970" s="97"/>
      <c r="Q970" s="97"/>
      <c r="R970" s="13"/>
      <c r="S970" s="13"/>
      <c r="T970" s="13"/>
      <c r="U970" s="13"/>
      <c r="V970" s="13"/>
      <c r="W970" s="13"/>
      <c r="X970" s="13"/>
      <c r="Y970" s="13"/>
      <c r="Z970" s="97"/>
      <c r="AA970" s="2480"/>
      <c r="AB970" s="2480"/>
      <c r="AC970" s="2495"/>
      <c r="AD970" s="2486"/>
      <c r="AE970" s="2489"/>
      <c r="AF970" s="2490"/>
      <c r="AG970" s="60">
        <f>IF(N970=N969,0,IF(N970=N968,0,IF(N970=N967,0,IF(N970=N966,0,IF(N970=N965,0,IF(N970=N964,0,IF(N970=N963,0,IF(N970=N962,0,IF(N970=N961,0,1)))))))))</f>
        <v>0</v>
      </c>
      <c r="AH970" s="60" t="s">
        <v>232</v>
      </c>
      <c r="AI970" s="60" t="str">
        <f t="shared" si="222"/>
        <v>??</v>
      </c>
      <c r="AJ970" s="60">
        <f>IF(O970=O969,0,IF(O970=O968,0,IF(O970=O967,0,IF(O970=O966,0,IF(O970=O965,0,IF(O970=O964,0,IF(O970=O963,0,IF(O970=O962,0,IF(O970=O961,0,1)))))))))</f>
        <v>0</v>
      </c>
      <c r="AK970" s="518">
        <f t="shared" si="221"/>
        <v>0</v>
      </c>
    </row>
    <row r="971" spans="1:37" ht="14.1" customHeight="1" thickTop="1" thickBot="1">
      <c r="A971" s="2457"/>
      <c r="B971" s="2458"/>
      <c r="C971" s="2461"/>
      <c r="D971" s="2464"/>
      <c r="E971" s="2467"/>
      <c r="F971" s="2470"/>
      <c r="G971" s="2473"/>
      <c r="H971" s="2476" t="s">
        <v>852</v>
      </c>
      <c r="I971" s="2470"/>
      <c r="J971" s="2470"/>
      <c r="K971" s="275"/>
      <c r="L971" s="98"/>
      <c r="M971" s="98"/>
      <c r="N971" s="1841"/>
      <c r="O971" s="80"/>
      <c r="P971" s="98"/>
      <c r="Q971" s="98"/>
      <c r="R971" s="14"/>
      <c r="S971" s="14"/>
      <c r="T971" s="14"/>
      <c r="U971" s="14"/>
      <c r="V971" s="14"/>
      <c r="W971" s="14"/>
      <c r="X971" s="14"/>
      <c r="Y971" s="14"/>
      <c r="Z971" s="98"/>
      <c r="AA971" s="2478">
        <f>SUM(R971:Z980)</f>
        <v>0</v>
      </c>
      <c r="AB971" s="2478">
        <f>IF(AA971&gt;0,18,0)</f>
        <v>0</v>
      </c>
      <c r="AC971" s="2484">
        <f t="shared" ref="AC971" si="226">IF((AA971-AB971)&gt;=0,AA971-AB971,0)</f>
        <v>0</v>
      </c>
      <c r="AD971" s="2486">
        <f>IF(AA971&lt;AB971,AA971,AB971)/IF(AB971=0,1,AB971)</f>
        <v>0</v>
      </c>
      <c r="AE971" s="2487" t="str">
        <f>IF(AD971=1,"pe",IF(AD971&gt;0,"ne",""))</f>
        <v/>
      </c>
      <c r="AF971" s="2490"/>
      <c r="AG971" s="60">
        <v>1</v>
      </c>
      <c r="AH971" s="60" t="s">
        <v>232</v>
      </c>
      <c r="AI971" s="60" t="str">
        <f t="shared" si="222"/>
        <v>??</v>
      </c>
      <c r="AJ971" s="60">
        <v>1</v>
      </c>
      <c r="AK971" s="518">
        <f>C971</f>
        <v>0</v>
      </c>
    </row>
    <row r="972" spans="1:37" ht="14.1" customHeight="1" thickTop="1" thickBot="1">
      <c r="A972" s="2457"/>
      <c r="B972" s="2459"/>
      <c r="C972" s="2462"/>
      <c r="D972" s="2465"/>
      <c r="E972" s="2468"/>
      <c r="F972" s="2471"/>
      <c r="G972" s="2474"/>
      <c r="H972" s="2477"/>
      <c r="I972" s="2471"/>
      <c r="J972" s="2471"/>
      <c r="K972" s="273"/>
      <c r="L972" s="99"/>
      <c r="M972" s="1471"/>
      <c r="N972" s="1840"/>
      <c r="O972" s="90"/>
      <c r="P972" s="99"/>
      <c r="Q972" s="99"/>
      <c r="R972" s="12"/>
      <c r="S972" s="12"/>
      <c r="T972" s="12"/>
      <c r="U972" s="12"/>
      <c r="V972" s="12"/>
      <c r="W972" s="1622"/>
      <c r="X972" s="1622"/>
      <c r="Y972" s="12"/>
      <c r="Z972" s="99"/>
      <c r="AA972" s="2479"/>
      <c r="AB972" s="2479"/>
      <c r="AC972" s="2485"/>
      <c r="AD972" s="2486"/>
      <c r="AE972" s="2488"/>
      <c r="AF972" s="2490"/>
      <c r="AG972" s="60">
        <f>IF(N972=N971,0,1)</f>
        <v>0</v>
      </c>
      <c r="AH972" s="60" t="s">
        <v>232</v>
      </c>
      <c r="AI972" s="60" t="str">
        <f t="shared" si="222"/>
        <v>??</v>
      </c>
      <c r="AJ972" s="60">
        <f>IF(O972=O971,0,1)</f>
        <v>0</v>
      </c>
      <c r="AK972" s="518">
        <f t="shared" si="221"/>
        <v>0</v>
      </c>
    </row>
    <row r="973" spans="1:37" ht="14.1" customHeight="1" thickTop="1" thickBot="1">
      <c r="A973" s="2457"/>
      <c r="B973" s="2459"/>
      <c r="C973" s="2462"/>
      <c r="D973" s="2465"/>
      <c r="E973" s="2468"/>
      <c r="F973" s="2471"/>
      <c r="G973" s="2474"/>
      <c r="H973" s="2491"/>
      <c r="I973" s="2471"/>
      <c r="J973" s="2471"/>
      <c r="K973" s="273"/>
      <c r="L973" s="99"/>
      <c r="M973" s="1471"/>
      <c r="N973" s="1840"/>
      <c r="O973" s="90"/>
      <c r="P973" s="99"/>
      <c r="Q973" s="99"/>
      <c r="R973" s="12"/>
      <c r="S973" s="12"/>
      <c r="T973" s="12"/>
      <c r="U973" s="12"/>
      <c r="V973" s="12"/>
      <c r="W973" s="1622"/>
      <c r="X973" s="1622"/>
      <c r="Y973" s="12"/>
      <c r="Z973" s="99"/>
      <c r="AA973" s="2479"/>
      <c r="AB973" s="2479"/>
      <c r="AC973" s="2485"/>
      <c r="AD973" s="2486"/>
      <c r="AE973" s="2488"/>
      <c r="AF973" s="2490"/>
      <c r="AG973" s="60">
        <f>IF(N973=N972,0,IF(N973=N971,0,1))</f>
        <v>0</v>
      </c>
      <c r="AH973" s="60" t="s">
        <v>232</v>
      </c>
      <c r="AI973" s="60" t="str">
        <f t="shared" si="222"/>
        <v>??</v>
      </c>
      <c r="AJ973" s="60">
        <f>IF(O973=O972,0,IF(O973=O971,0,1))</f>
        <v>0</v>
      </c>
      <c r="AK973" s="518">
        <f t="shared" si="221"/>
        <v>0</v>
      </c>
    </row>
    <row r="974" spans="1:37" ht="14.1" customHeight="1" thickTop="1" thickBot="1">
      <c r="A974" s="2457"/>
      <c r="B974" s="2459"/>
      <c r="C974" s="2462"/>
      <c r="D974" s="2465"/>
      <c r="E974" s="2468"/>
      <c r="F974" s="2471"/>
      <c r="G974" s="2474"/>
      <c r="H974" s="2492"/>
      <c r="I974" s="2471"/>
      <c r="J974" s="2471"/>
      <c r="K974" s="273"/>
      <c r="L974" s="99"/>
      <c r="M974" s="1471"/>
      <c r="N974" s="1840"/>
      <c r="O974" s="90"/>
      <c r="P974" s="99"/>
      <c r="Q974" s="99"/>
      <c r="R974" s="12"/>
      <c r="S974" s="12"/>
      <c r="T974" s="12"/>
      <c r="U974" s="12"/>
      <c r="V974" s="12"/>
      <c r="W974" s="1622"/>
      <c r="X974" s="1622"/>
      <c r="Y974" s="12"/>
      <c r="Z974" s="99"/>
      <c r="AA974" s="2479"/>
      <c r="AB974" s="2479"/>
      <c r="AC974" s="2485"/>
      <c r="AD974" s="2486"/>
      <c r="AE974" s="2488"/>
      <c r="AF974" s="2490"/>
      <c r="AG974" s="60">
        <f>IF(N974=N973,0,IF(N974=N972,0,IF(N974=N971,0,1)))</f>
        <v>0</v>
      </c>
      <c r="AH974" s="60" t="s">
        <v>232</v>
      </c>
      <c r="AI974" s="60" t="str">
        <f t="shared" si="222"/>
        <v>??</v>
      </c>
      <c r="AJ974" s="60">
        <f>IF(O974=O973,0,IF(O974=O972,0,IF(O974=O971,0,1)))</f>
        <v>0</v>
      </c>
      <c r="AK974" s="518">
        <f t="shared" si="221"/>
        <v>0</v>
      </c>
    </row>
    <row r="975" spans="1:37" ht="14.1" customHeight="1" thickTop="1" thickBot="1">
      <c r="A975" s="2457"/>
      <c r="B975" s="2459"/>
      <c r="C975" s="2462"/>
      <c r="D975" s="2465"/>
      <c r="E975" s="2468"/>
      <c r="F975" s="2471"/>
      <c r="G975" s="2474"/>
      <c r="H975" s="2492"/>
      <c r="I975" s="2471"/>
      <c r="J975" s="2471"/>
      <c r="K975" s="277"/>
      <c r="L975" s="99"/>
      <c r="M975" s="1471"/>
      <c r="N975" s="1840"/>
      <c r="O975" s="90"/>
      <c r="P975" s="99"/>
      <c r="Q975" s="99"/>
      <c r="R975" s="12"/>
      <c r="S975" s="12"/>
      <c r="T975" s="12"/>
      <c r="U975" s="12"/>
      <c r="V975" s="12"/>
      <c r="W975" s="1622"/>
      <c r="X975" s="1622"/>
      <c r="Y975" s="12"/>
      <c r="Z975" s="99"/>
      <c r="AA975" s="2479"/>
      <c r="AB975" s="2479"/>
      <c r="AC975" s="2485"/>
      <c r="AD975" s="2486"/>
      <c r="AE975" s="2488"/>
      <c r="AF975" s="2490"/>
      <c r="AG975" s="60">
        <f>IF(N975=N974,0,IF(N975=N973,0,IF(N975=N972,0,IF(N975=N971,0,1))))</f>
        <v>0</v>
      </c>
      <c r="AH975" s="60" t="s">
        <v>232</v>
      </c>
      <c r="AI975" s="60" t="str">
        <f t="shared" si="222"/>
        <v>??</v>
      </c>
      <c r="AJ975" s="60">
        <f>IF(O975=O974,0,IF(O975=O973,0,IF(O975=O972,0,IF(O975=O971,0,1))))</f>
        <v>0</v>
      </c>
      <c r="AK975" s="518">
        <f t="shared" si="221"/>
        <v>0</v>
      </c>
    </row>
    <row r="976" spans="1:37" ht="14.1" customHeight="1" thickTop="1" thickBot="1">
      <c r="A976" s="2457"/>
      <c r="B976" s="2459"/>
      <c r="C976" s="2462"/>
      <c r="D976" s="2465"/>
      <c r="E976" s="2468"/>
      <c r="F976" s="2471"/>
      <c r="G976" s="2474"/>
      <c r="H976" s="2492"/>
      <c r="I976" s="2471"/>
      <c r="J976" s="2471"/>
      <c r="K976" s="277"/>
      <c r="L976" s="99"/>
      <c r="M976" s="1471"/>
      <c r="N976" s="1840"/>
      <c r="O976" s="90"/>
      <c r="P976" s="99"/>
      <c r="Q976" s="99"/>
      <c r="R976" s="12"/>
      <c r="S976" s="12"/>
      <c r="T976" s="12"/>
      <c r="U976" s="12"/>
      <c r="V976" s="12"/>
      <c r="W976" s="1622"/>
      <c r="X976" s="1622"/>
      <c r="Y976" s="12"/>
      <c r="Z976" s="99"/>
      <c r="AA976" s="2479"/>
      <c r="AB976" s="2479"/>
      <c r="AC976" s="2485"/>
      <c r="AD976" s="2486"/>
      <c r="AE976" s="2488"/>
      <c r="AF976" s="2490"/>
      <c r="AG976" s="60">
        <f>IF(N976=N975,0,IF(N976=N974,0,IF(N976=N973,0,IF(N976=N972,0,IF(N976=N971,0,1)))))</f>
        <v>0</v>
      </c>
      <c r="AH976" s="60" t="s">
        <v>232</v>
      </c>
      <c r="AI976" s="60" t="str">
        <f t="shared" si="222"/>
        <v>??</v>
      </c>
      <c r="AJ976" s="60">
        <f>IF(O976=O975,0,IF(O976=O974,0,IF(O976=O973,0,IF(O976=O972,0,IF(O976=O971,0,1)))))</f>
        <v>0</v>
      </c>
      <c r="AK976" s="518">
        <f t="shared" si="221"/>
        <v>0</v>
      </c>
    </row>
    <row r="977" spans="1:37" ht="14.1" customHeight="1" thickTop="1" thickBot="1">
      <c r="A977" s="2457"/>
      <c r="B977" s="2459"/>
      <c r="C977" s="2462"/>
      <c r="D977" s="2465"/>
      <c r="E977" s="2468"/>
      <c r="F977" s="2471"/>
      <c r="G977" s="2474"/>
      <c r="H977" s="2492"/>
      <c r="I977" s="2471"/>
      <c r="J977" s="2471"/>
      <c r="K977" s="277"/>
      <c r="L977" s="99"/>
      <c r="M977" s="1471"/>
      <c r="N977" s="1840"/>
      <c r="O977" s="90"/>
      <c r="P977" s="99"/>
      <c r="Q977" s="99"/>
      <c r="R977" s="12"/>
      <c r="S977" s="12"/>
      <c r="T977" s="12"/>
      <c r="U977" s="12"/>
      <c r="V977" s="12"/>
      <c r="W977" s="1622"/>
      <c r="X977" s="1622"/>
      <c r="Y977" s="12"/>
      <c r="Z977" s="99"/>
      <c r="AA977" s="2479"/>
      <c r="AB977" s="2479"/>
      <c r="AC977" s="2494" t="str">
        <f t="shared" ref="AC977" si="227">IF(AC971&gt;9,"błąd","")</f>
        <v/>
      </c>
      <c r="AD977" s="2486"/>
      <c r="AE977" s="2488"/>
      <c r="AF977" s="2490"/>
      <c r="AG977" s="60">
        <f>IF(N977=N976,0,IF(N977=N975,0,IF(N977=N974,0,IF(N977=N973,0,IF(N977=N972,0,IF(N977=N971,0,1))))))</f>
        <v>0</v>
      </c>
      <c r="AH977" s="60" t="s">
        <v>232</v>
      </c>
      <c r="AI977" s="60" t="str">
        <f t="shared" si="222"/>
        <v>??</v>
      </c>
      <c r="AJ977" s="60">
        <f>IF(O977=O976,0,IF(O977=O975,0,IF(O977=O974,0,IF(O977=O973,0,IF(O977=O972,0,IF(O977=O971,0,1))))))</f>
        <v>0</v>
      </c>
      <c r="AK977" s="518">
        <f t="shared" si="221"/>
        <v>0</v>
      </c>
    </row>
    <row r="978" spans="1:37" ht="14.1" customHeight="1" thickTop="1" thickBot="1">
      <c r="A978" s="2457"/>
      <c r="B978" s="2459"/>
      <c r="C978" s="2462"/>
      <c r="D978" s="2465"/>
      <c r="E978" s="2468"/>
      <c r="F978" s="2471"/>
      <c r="G978" s="2474"/>
      <c r="H978" s="2492"/>
      <c r="I978" s="2471"/>
      <c r="J978" s="2471"/>
      <c r="K978" s="277"/>
      <c r="L978" s="99"/>
      <c r="M978" s="1471"/>
      <c r="N978" s="1840"/>
      <c r="O978" s="90"/>
      <c r="P978" s="99"/>
      <c r="Q978" s="99"/>
      <c r="R978" s="12"/>
      <c r="S978" s="12"/>
      <c r="T978" s="12"/>
      <c r="U978" s="12"/>
      <c r="V978" s="12"/>
      <c r="W978" s="1622"/>
      <c r="X978" s="1622"/>
      <c r="Y978" s="12"/>
      <c r="Z978" s="99"/>
      <c r="AA978" s="2479"/>
      <c r="AB978" s="2479"/>
      <c r="AC978" s="2494"/>
      <c r="AD978" s="2486"/>
      <c r="AE978" s="2488"/>
      <c r="AF978" s="2490"/>
      <c r="AG978" s="60">
        <f>IF(N978=N977,0,IF(N978=N976,0,IF(N978=N975,0,IF(N978=N974,0,IF(N978=N973,0,IF(N978=N972,0,IF(N978=N971,0,1)))))))</f>
        <v>0</v>
      </c>
      <c r="AH978" s="60" t="s">
        <v>232</v>
      </c>
      <c r="AI978" s="60" t="str">
        <f t="shared" si="222"/>
        <v>??</v>
      </c>
      <c r="AJ978" s="60">
        <f>IF(O978=O977,0,IF(O978=O976,0,IF(O978=O975,0,IF(O978=O974,0,IF(O978=O973,0,IF(O978=O972,0,IF(O978=O971,0,1)))))))</f>
        <v>0</v>
      </c>
      <c r="AK978" s="518">
        <f t="shared" si="221"/>
        <v>0</v>
      </c>
    </row>
    <row r="979" spans="1:37" ht="14.1" customHeight="1" thickTop="1" thickBot="1">
      <c r="A979" s="2457"/>
      <c r="B979" s="2459"/>
      <c r="C979" s="2462"/>
      <c r="D979" s="2465"/>
      <c r="E979" s="2468"/>
      <c r="F979" s="2471"/>
      <c r="G979" s="2474"/>
      <c r="H979" s="2492"/>
      <c r="I979" s="2471"/>
      <c r="J979" s="2471"/>
      <c r="K979" s="277"/>
      <c r="L979" s="99"/>
      <c r="M979" s="1471"/>
      <c r="N979" s="1840"/>
      <c r="O979" s="90"/>
      <c r="P979" s="99"/>
      <c r="Q979" s="99"/>
      <c r="R979" s="12"/>
      <c r="S979" s="12"/>
      <c r="T979" s="12"/>
      <c r="U979" s="12"/>
      <c r="V979" s="12"/>
      <c r="W979" s="1622"/>
      <c r="X979" s="1622"/>
      <c r="Y979" s="12"/>
      <c r="Z979" s="99"/>
      <c r="AA979" s="2479"/>
      <c r="AB979" s="2479"/>
      <c r="AC979" s="2494"/>
      <c r="AD979" s="2486"/>
      <c r="AE979" s="2488"/>
      <c r="AF979" s="2490"/>
      <c r="AG979" s="60">
        <f>IF(N979=N978,0,IF(N979=N977,0,IF(N979=N976,0,IF(N979=N975,0,IF(N979=N974,0,IF(N979=N973,0,IF(N979=N972,0,IF(N979=N971,0,1))))))))</f>
        <v>0</v>
      </c>
      <c r="AH979" s="60" t="s">
        <v>232</v>
      </c>
      <c r="AI979" s="60" t="str">
        <f t="shared" si="222"/>
        <v>??</v>
      </c>
      <c r="AJ979" s="60">
        <f>IF(O979=O978,0,IF(O979=O977,0,IF(O979=O976,0,IF(O979=O975,0,IF(O979=O974,0,IF(O979=O973,0,IF(O979=O972,0,IF(O979=O971,0,1))))))))</f>
        <v>0</v>
      </c>
      <c r="AK979" s="518">
        <f t="shared" si="221"/>
        <v>0</v>
      </c>
    </row>
    <row r="980" spans="1:37" ht="14.1" customHeight="1" thickTop="1" thickBot="1">
      <c r="A980" s="2457"/>
      <c r="B980" s="2460"/>
      <c r="C980" s="2463"/>
      <c r="D980" s="2466"/>
      <c r="E980" s="2469"/>
      <c r="F980" s="2472"/>
      <c r="G980" s="2475"/>
      <c r="H980" s="2493"/>
      <c r="I980" s="2472"/>
      <c r="J980" s="2472"/>
      <c r="K980" s="274"/>
      <c r="L980" s="97"/>
      <c r="M980" s="97"/>
      <c r="N980" s="1840"/>
      <c r="O980" s="94"/>
      <c r="P980" s="97"/>
      <c r="Q980" s="97"/>
      <c r="R980" s="13"/>
      <c r="S980" s="13"/>
      <c r="T980" s="13"/>
      <c r="U980" s="13"/>
      <c r="V980" s="13"/>
      <c r="W980" s="13"/>
      <c r="X980" s="13"/>
      <c r="Y980" s="13"/>
      <c r="Z980" s="97"/>
      <c r="AA980" s="2480"/>
      <c r="AB980" s="2480"/>
      <c r="AC980" s="2495"/>
      <c r="AD980" s="2486"/>
      <c r="AE980" s="2489"/>
      <c r="AF980" s="2490"/>
      <c r="AG980" s="60">
        <f>IF(N980=N979,0,IF(N980=N978,0,IF(N980=N977,0,IF(N980=N976,0,IF(N980=N975,0,IF(N980=N974,0,IF(N980=N973,0,IF(N980=N972,0,IF(N980=N971,0,1)))))))))</f>
        <v>0</v>
      </c>
      <c r="AH980" s="60" t="s">
        <v>232</v>
      </c>
      <c r="AI980" s="60" t="str">
        <f t="shared" si="222"/>
        <v>??</v>
      </c>
      <c r="AJ980" s="60">
        <f>IF(O980=O979,0,IF(O980=O978,0,IF(O980=O977,0,IF(O980=O976,0,IF(O980=O975,0,IF(O980=O974,0,IF(O980=O973,0,IF(O980=O972,0,IF(O980=O971,0,1)))))))))</f>
        <v>0</v>
      </c>
      <c r="AK980" s="518">
        <f t="shared" si="221"/>
        <v>0</v>
      </c>
    </row>
    <row r="981" spans="1:37" ht="14.1" customHeight="1" thickTop="1" thickBot="1">
      <c r="A981" s="2457"/>
      <c r="B981" s="2458"/>
      <c r="C981" s="2461"/>
      <c r="D981" s="2464"/>
      <c r="E981" s="2467"/>
      <c r="F981" s="2470"/>
      <c r="G981" s="2473"/>
      <c r="H981" s="2476" t="s">
        <v>852</v>
      </c>
      <c r="I981" s="2470"/>
      <c r="J981" s="2470"/>
      <c r="K981" s="275"/>
      <c r="L981" s="98"/>
      <c r="M981" s="98"/>
      <c r="N981" s="1841"/>
      <c r="O981" s="80"/>
      <c r="P981" s="98"/>
      <c r="Q981" s="98"/>
      <c r="R981" s="14"/>
      <c r="S981" s="14"/>
      <c r="T981" s="14"/>
      <c r="U981" s="14"/>
      <c r="V981" s="14"/>
      <c r="W981" s="14"/>
      <c r="X981" s="14"/>
      <c r="Y981" s="14"/>
      <c r="Z981" s="98"/>
      <c r="AA981" s="2478">
        <f>SUM(R981:Z990)</f>
        <v>0</v>
      </c>
      <c r="AB981" s="2478">
        <f>IF(AA981&gt;0,18,0)</f>
        <v>0</v>
      </c>
      <c r="AC981" s="2484">
        <f t="shared" ref="AC981" si="228">IF((AA981-AB981)&gt;=0,AA981-AB981,0)</f>
        <v>0</v>
      </c>
      <c r="AD981" s="2486">
        <f>IF(AA981&lt;AB981,AA981,AB981)/IF(AB981=0,1,AB981)</f>
        <v>0</v>
      </c>
      <c r="AE981" s="2487" t="str">
        <f>IF(AD981=1,"pe",IF(AD981&gt;0,"ne",""))</f>
        <v/>
      </c>
      <c r="AF981" s="2490"/>
      <c r="AG981" s="60">
        <v>1</v>
      </c>
      <c r="AH981" s="60" t="s">
        <v>232</v>
      </c>
      <c r="AI981" s="60" t="str">
        <f t="shared" si="222"/>
        <v>??</v>
      </c>
      <c r="AJ981" s="60">
        <v>1</v>
      </c>
      <c r="AK981" s="518">
        <f>C981</f>
        <v>0</v>
      </c>
    </row>
    <row r="982" spans="1:37" ht="14.1" customHeight="1" thickTop="1" thickBot="1">
      <c r="A982" s="2457"/>
      <c r="B982" s="2459"/>
      <c r="C982" s="2462"/>
      <c r="D982" s="2465"/>
      <c r="E982" s="2468"/>
      <c r="F982" s="2471"/>
      <c r="G982" s="2474"/>
      <c r="H982" s="2477"/>
      <c r="I982" s="2471"/>
      <c r="J982" s="2471"/>
      <c r="K982" s="273"/>
      <c r="L982" s="99"/>
      <c r="M982" s="1471"/>
      <c r="N982" s="1840"/>
      <c r="O982" s="90"/>
      <c r="P982" s="99"/>
      <c r="Q982" s="99"/>
      <c r="R982" s="12"/>
      <c r="S982" s="12"/>
      <c r="T982" s="12"/>
      <c r="U982" s="12"/>
      <c r="V982" s="12"/>
      <c r="W982" s="1622"/>
      <c r="X982" s="1622"/>
      <c r="Y982" s="12"/>
      <c r="Z982" s="99"/>
      <c r="AA982" s="2479"/>
      <c r="AB982" s="2479"/>
      <c r="AC982" s="2485"/>
      <c r="AD982" s="2486"/>
      <c r="AE982" s="2488"/>
      <c r="AF982" s="2490"/>
      <c r="AG982" s="60">
        <f>IF(N982=N981,0,1)</f>
        <v>0</v>
      </c>
      <c r="AH982" s="60" t="s">
        <v>232</v>
      </c>
      <c r="AI982" s="60" t="str">
        <f t="shared" si="222"/>
        <v>??</v>
      </c>
      <c r="AJ982" s="60">
        <f>IF(O982=O981,0,1)</f>
        <v>0</v>
      </c>
      <c r="AK982" s="518">
        <f t="shared" ref="AK982:AK990" si="229">AK981</f>
        <v>0</v>
      </c>
    </row>
    <row r="983" spans="1:37" ht="14.1" customHeight="1" thickTop="1" thickBot="1">
      <c r="A983" s="2457"/>
      <c r="B983" s="2459"/>
      <c r="C983" s="2462"/>
      <c r="D983" s="2465"/>
      <c r="E983" s="2468"/>
      <c r="F983" s="2471"/>
      <c r="G983" s="2474"/>
      <c r="H983" s="2491"/>
      <c r="I983" s="2471"/>
      <c r="J983" s="2471"/>
      <c r="K983" s="273"/>
      <c r="L983" s="99"/>
      <c r="M983" s="1471"/>
      <c r="N983" s="1840"/>
      <c r="O983" s="90"/>
      <c r="P983" s="99"/>
      <c r="Q983" s="99"/>
      <c r="R983" s="12"/>
      <c r="S983" s="12"/>
      <c r="T983" s="12"/>
      <c r="U983" s="12"/>
      <c r="V983" s="12"/>
      <c r="W983" s="1622"/>
      <c r="X983" s="1622"/>
      <c r="Y983" s="12"/>
      <c r="Z983" s="99"/>
      <c r="AA983" s="2479"/>
      <c r="AB983" s="2479"/>
      <c r="AC983" s="2485"/>
      <c r="AD983" s="2486"/>
      <c r="AE983" s="2488"/>
      <c r="AF983" s="2490"/>
      <c r="AG983" s="60">
        <f>IF(N983=N982,0,IF(N983=N981,0,1))</f>
        <v>0</v>
      </c>
      <c r="AH983" s="60" t="s">
        <v>232</v>
      </c>
      <c r="AI983" s="60" t="str">
        <f t="shared" si="222"/>
        <v>??</v>
      </c>
      <c r="AJ983" s="60">
        <f>IF(O983=O982,0,IF(O983=O981,0,1))</f>
        <v>0</v>
      </c>
      <c r="AK983" s="518">
        <f t="shared" si="229"/>
        <v>0</v>
      </c>
    </row>
    <row r="984" spans="1:37" ht="14.1" customHeight="1" thickTop="1" thickBot="1">
      <c r="A984" s="2457"/>
      <c r="B984" s="2459"/>
      <c r="C984" s="2462"/>
      <c r="D984" s="2465"/>
      <c r="E984" s="2468"/>
      <c r="F984" s="2471"/>
      <c r="G984" s="2474"/>
      <c r="H984" s="2492"/>
      <c r="I984" s="2471"/>
      <c r="J984" s="2471"/>
      <c r="K984" s="273"/>
      <c r="L984" s="99"/>
      <c r="M984" s="1471"/>
      <c r="N984" s="1840"/>
      <c r="O984" s="90"/>
      <c r="P984" s="99"/>
      <c r="Q984" s="99"/>
      <c r="R984" s="12"/>
      <c r="S984" s="12"/>
      <c r="T984" s="12"/>
      <c r="U984" s="12"/>
      <c r="V984" s="12"/>
      <c r="W984" s="1622"/>
      <c r="X984" s="1622"/>
      <c r="Y984" s="12"/>
      <c r="Z984" s="99"/>
      <c r="AA984" s="2479"/>
      <c r="AB984" s="2479"/>
      <c r="AC984" s="2485"/>
      <c r="AD984" s="2486"/>
      <c r="AE984" s="2488"/>
      <c r="AF984" s="2490"/>
      <c r="AG984" s="60">
        <f>IF(N984=N983,0,IF(N984=N982,0,IF(N984=N981,0,1)))</f>
        <v>0</v>
      </c>
      <c r="AH984" s="60" t="s">
        <v>232</v>
      </c>
      <c r="AI984" s="60" t="str">
        <f t="shared" si="222"/>
        <v>??</v>
      </c>
      <c r="AJ984" s="60">
        <f>IF(O984=O983,0,IF(O984=O982,0,IF(O984=O981,0,1)))</f>
        <v>0</v>
      </c>
      <c r="AK984" s="518">
        <f t="shared" si="229"/>
        <v>0</v>
      </c>
    </row>
    <row r="985" spans="1:37" ht="14.1" customHeight="1" thickTop="1" thickBot="1">
      <c r="A985" s="2457"/>
      <c r="B985" s="2459"/>
      <c r="C985" s="2462"/>
      <c r="D985" s="2465"/>
      <c r="E985" s="2468"/>
      <c r="F985" s="2471"/>
      <c r="G985" s="2474"/>
      <c r="H985" s="2492"/>
      <c r="I985" s="2471"/>
      <c r="J985" s="2471"/>
      <c r="K985" s="277"/>
      <c r="L985" s="99"/>
      <c r="M985" s="1471"/>
      <c r="N985" s="1840"/>
      <c r="O985" s="90"/>
      <c r="P985" s="99"/>
      <c r="Q985" s="99"/>
      <c r="R985" s="12"/>
      <c r="S985" s="12"/>
      <c r="T985" s="12"/>
      <c r="U985" s="12"/>
      <c r="V985" s="12"/>
      <c r="W985" s="1622"/>
      <c r="X985" s="1622"/>
      <c r="Y985" s="12"/>
      <c r="Z985" s="99"/>
      <c r="AA985" s="2479"/>
      <c r="AB985" s="2479"/>
      <c r="AC985" s="2485"/>
      <c r="AD985" s="2486"/>
      <c r="AE985" s="2488"/>
      <c r="AF985" s="2490"/>
      <c r="AG985" s="60">
        <f>IF(N985=N984,0,IF(N985=N983,0,IF(N985=N982,0,IF(N985=N981,0,1))))</f>
        <v>0</v>
      </c>
      <c r="AH985" s="60" t="s">
        <v>232</v>
      </c>
      <c r="AI985" s="60" t="str">
        <f t="shared" si="222"/>
        <v>??</v>
      </c>
      <c r="AJ985" s="60">
        <f>IF(O985=O984,0,IF(O985=O983,0,IF(O985=O982,0,IF(O985=O981,0,1))))</f>
        <v>0</v>
      </c>
      <c r="AK985" s="518">
        <f t="shared" si="229"/>
        <v>0</v>
      </c>
    </row>
    <row r="986" spans="1:37" ht="14.1" customHeight="1" thickTop="1" thickBot="1">
      <c r="A986" s="2457"/>
      <c r="B986" s="2459"/>
      <c r="C986" s="2462"/>
      <c r="D986" s="2465"/>
      <c r="E986" s="2468"/>
      <c r="F986" s="2471"/>
      <c r="G986" s="2474"/>
      <c r="H986" s="2492"/>
      <c r="I986" s="2471"/>
      <c r="J986" s="2471"/>
      <c r="K986" s="277"/>
      <c r="L986" s="99"/>
      <c r="M986" s="1471"/>
      <c r="N986" s="1840"/>
      <c r="O986" s="90"/>
      <c r="P986" s="99"/>
      <c r="Q986" s="99"/>
      <c r="R986" s="12"/>
      <c r="S986" s="12"/>
      <c r="T986" s="12"/>
      <c r="U986" s="12"/>
      <c r="V986" s="12"/>
      <c r="W986" s="1622"/>
      <c r="X986" s="1622"/>
      <c r="Y986" s="12"/>
      <c r="Z986" s="99"/>
      <c r="AA986" s="2479"/>
      <c r="AB986" s="2479"/>
      <c r="AC986" s="2485"/>
      <c r="AD986" s="2486"/>
      <c r="AE986" s="2488"/>
      <c r="AF986" s="2490"/>
      <c r="AG986" s="60">
        <f>IF(N986=N985,0,IF(N986=N984,0,IF(N986=N983,0,IF(N986=N982,0,IF(N986=N981,0,1)))))</f>
        <v>0</v>
      </c>
      <c r="AH986" s="60" t="s">
        <v>232</v>
      </c>
      <c r="AI986" s="60" t="str">
        <f t="shared" si="222"/>
        <v>??</v>
      </c>
      <c r="AJ986" s="60">
        <f>IF(O986=O985,0,IF(O986=O984,0,IF(O986=O983,0,IF(O986=O982,0,IF(O986=O981,0,1)))))</f>
        <v>0</v>
      </c>
      <c r="AK986" s="518">
        <f t="shared" si="229"/>
        <v>0</v>
      </c>
    </row>
    <row r="987" spans="1:37" ht="14.1" customHeight="1" thickTop="1" thickBot="1">
      <c r="A987" s="2457"/>
      <c r="B987" s="2459"/>
      <c r="C987" s="2462"/>
      <c r="D987" s="2465"/>
      <c r="E987" s="2468"/>
      <c r="F987" s="2471"/>
      <c r="G987" s="2474"/>
      <c r="H987" s="2492"/>
      <c r="I987" s="2471"/>
      <c r="J987" s="2471"/>
      <c r="K987" s="277"/>
      <c r="L987" s="99"/>
      <c r="M987" s="1471"/>
      <c r="N987" s="1840"/>
      <c r="O987" s="90"/>
      <c r="P987" s="99"/>
      <c r="Q987" s="99"/>
      <c r="R987" s="12"/>
      <c r="S987" s="12"/>
      <c r="T987" s="12"/>
      <c r="U987" s="12"/>
      <c r="V987" s="12"/>
      <c r="W987" s="1622"/>
      <c r="X987" s="1622"/>
      <c r="Y987" s="12"/>
      <c r="Z987" s="99"/>
      <c r="AA987" s="2479"/>
      <c r="AB987" s="2479"/>
      <c r="AC987" s="2494" t="str">
        <f t="shared" ref="AC987" si="230">IF(AC981&gt;9,"błąd","")</f>
        <v/>
      </c>
      <c r="AD987" s="2486"/>
      <c r="AE987" s="2488"/>
      <c r="AF987" s="2490"/>
      <c r="AG987" s="60">
        <f>IF(N987=N986,0,IF(N987=N985,0,IF(N987=N984,0,IF(N987=N983,0,IF(N987=N982,0,IF(N987=N981,0,1))))))</f>
        <v>0</v>
      </c>
      <c r="AH987" s="60" t="s">
        <v>232</v>
      </c>
      <c r="AI987" s="60" t="str">
        <f t="shared" si="222"/>
        <v>??</v>
      </c>
      <c r="AJ987" s="60">
        <f>IF(O987=O986,0,IF(O987=O985,0,IF(O987=O984,0,IF(O987=O983,0,IF(O987=O982,0,IF(O987=O981,0,1))))))</f>
        <v>0</v>
      </c>
      <c r="AK987" s="518">
        <f t="shared" si="229"/>
        <v>0</v>
      </c>
    </row>
    <row r="988" spans="1:37" ht="14.1" customHeight="1" thickTop="1" thickBot="1">
      <c r="A988" s="2457"/>
      <c r="B988" s="2459"/>
      <c r="C988" s="2462"/>
      <c r="D988" s="2465"/>
      <c r="E988" s="2468"/>
      <c r="F988" s="2471"/>
      <c r="G988" s="2474"/>
      <c r="H988" s="2492"/>
      <c r="I988" s="2471"/>
      <c r="J988" s="2471"/>
      <c r="K988" s="277"/>
      <c r="L988" s="99"/>
      <c r="M988" s="1471"/>
      <c r="N988" s="1840"/>
      <c r="O988" s="90"/>
      <c r="P988" s="99"/>
      <c r="Q988" s="99"/>
      <c r="R988" s="12"/>
      <c r="S988" s="12"/>
      <c r="T988" s="12"/>
      <c r="U988" s="12"/>
      <c r="V988" s="12"/>
      <c r="W988" s="1622"/>
      <c r="X988" s="1622"/>
      <c r="Y988" s="12"/>
      <c r="Z988" s="99"/>
      <c r="AA988" s="2479"/>
      <c r="AB988" s="2479"/>
      <c r="AC988" s="2494"/>
      <c r="AD988" s="2486"/>
      <c r="AE988" s="2488"/>
      <c r="AF988" s="2490"/>
      <c r="AG988" s="60">
        <f>IF(N988=N987,0,IF(N988=N986,0,IF(N988=N985,0,IF(N988=N984,0,IF(N988=N983,0,IF(N988=N982,0,IF(N988=N981,0,1)))))))</f>
        <v>0</v>
      </c>
      <c r="AH988" s="60" t="s">
        <v>232</v>
      </c>
      <c r="AI988" s="60" t="str">
        <f t="shared" si="222"/>
        <v>??</v>
      </c>
      <c r="AJ988" s="60">
        <f>IF(O988=O987,0,IF(O988=O986,0,IF(O988=O985,0,IF(O988=O984,0,IF(O988=O983,0,IF(O988=O982,0,IF(O988=O981,0,1)))))))</f>
        <v>0</v>
      </c>
      <c r="AK988" s="518">
        <f t="shared" si="229"/>
        <v>0</v>
      </c>
    </row>
    <row r="989" spans="1:37" ht="14.1" customHeight="1" thickTop="1" thickBot="1">
      <c r="A989" s="2457"/>
      <c r="B989" s="2459"/>
      <c r="C989" s="2462"/>
      <c r="D989" s="2465"/>
      <c r="E989" s="2468"/>
      <c r="F989" s="2471"/>
      <c r="G989" s="2474"/>
      <c r="H989" s="2492"/>
      <c r="I989" s="2471"/>
      <c r="J989" s="2471"/>
      <c r="K989" s="277"/>
      <c r="L989" s="99"/>
      <c r="M989" s="1471"/>
      <c r="N989" s="1840"/>
      <c r="O989" s="90"/>
      <c r="P989" s="99"/>
      <c r="Q989" s="99"/>
      <c r="R989" s="12"/>
      <c r="S989" s="12"/>
      <c r="T989" s="12"/>
      <c r="U989" s="12"/>
      <c r="V989" s="12"/>
      <c r="W989" s="1622"/>
      <c r="X989" s="1622"/>
      <c r="Y989" s="12"/>
      <c r="Z989" s="99"/>
      <c r="AA989" s="2479"/>
      <c r="AB989" s="2479"/>
      <c r="AC989" s="2494"/>
      <c r="AD989" s="2486"/>
      <c r="AE989" s="2488"/>
      <c r="AF989" s="2490"/>
      <c r="AG989" s="60">
        <f>IF(N989=N988,0,IF(N989=N987,0,IF(N989=N986,0,IF(N989=N985,0,IF(N989=N984,0,IF(N989=N983,0,IF(N989=N982,0,IF(N989=N981,0,1))))))))</f>
        <v>0</v>
      </c>
      <c r="AH989" s="60" t="s">
        <v>232</v>
      </c>
      <c r="AI989" s="60" t="str">
        <f t="shared" si="222"/>
        <v>??</v>
      </c>
      <c r="AJ989" s="60">
        <f>IF(O989=O988,0,IF(O989=O987,0,IF(O989=O986,0,IF(O989=O985,0,IF(O989=O984,0,IF(O989=O983,0,IF(O989=O982,0,IF(O989=O981,0,1))))))))</f>
        <v>0</v>
      </c>
      <c r="AK989" s="518">
        <f t="shared" si="229"/>
        <v>0</v>
      </c>
    </row>
    <row r="990" spans="1:37" ht="14.1" customHeight="1" thickTop="1" thickBot="1">
      <c r="A990" s="2457"/>
      <c r="B990" s="2460"/>
      <c r="C990" s="2463"/>
      <c r="D990" s="2466"/>
      <c r="E990" s="2469"/>
      <c r="F990" s="2472"/>
      <c r="G990" s="2475"/>
      <c r="H990" s="2493"/>
      <c r="I990" s="2472"/>
      <c r="J990" s="2472"/>
      <c r="K990" s="274"/>
      <c r="L990" s="97"/>
      <c r="M990" s="97"/>
      <c r="N990" s="1840"/>
      <c r="O990" s="94"/>
      <c r="P990" s="97"/>
      <c r="Q990" s="97"/>
      <c r="R990" s="13"/>
      <c r="S990" s="13"/>
      <c r="T990" s="13"/>
      <c r="U990" s="13"/>
      <c r="V990" s="13"/>
      <c r="W990" s="13"/>
      <c r="X990" s="13"/>
      <c r="Y990" s="13"/>
      <c r="Z990" s="97"/>
      <c r="AA990" s="2480"/>
      <c r="AB990" s="2480"/>
      <c r="AC990" s="2495"/>
      <c r="AD990" s="2486"/>
      <c r="AE990" s="2489"/>
      <c r="AF990" s="2490"/>
      <c r="AG990" s="60">
        <f>IF(N990=N989,0,IF(N990=N988,0,IF(N990=N987,0,IF(N990=N986,0,IF(N990=N985,0,IF(N990=N984,0,IF(N990=N983,0,IF(N990=N982,0,IF(N990=N981,0,1)))))))))</f>
        <v>0</v>
      </c>
      <c r="AH990" s="60" t="s">
        <v>232</v>
      </c>
      <c r="AI990" s="60" t="str">
        <f t="shared" si="222"/>
        <v>??</v>
      </c>
      <c r="AJ990" s="60">
        <f>IF(O990=O989,0,IF(O990=O988,0,IF(O990=O987,0,IF(O990=O986,0,IF(O990=O985,0,IF(O990=O984,0,IF(O990=O983,0,IF(O990=O982,0,IF(O990=O981,0,1)))))))))</f>
        <v>0</v>
      </c>
      <c r="AK990" s="518">
        <f t="shared" si="229"/>
        <v>0</v>
      </c>
    </row>
    <row r="991" spans="1:37" ht="14.1" customHeight="1" thickTop="1" thickBot="1">
      <c r="A991" s="2457"/>
      <c r="B991" s="2458"/>
      <c r="C991" s="2461"/>
      <c r="D991" s="2464"/>
      <c r="E991" s="2467"/>
      <c r="F991" s="2470"/>
      <c r="G991" s="2473"/>
      <c r="H991" s="2476" t="s">
        <v>852</v>
      </c>
      <c r="I991" s="2470"/>
      <c r="J991" s="2470"/>
      <c r="K991" s="275"/>
      <c r="L991" s="98"/>
      <c r="M991" s="98"/>
      <c r="N991" s="1841"/>
      <c r="O991" s="80"/>
      <c r="P991" s="98"/>
      <c r="Q991" s="98"/>
      <c r="R991" s="14"/>
      <c r="S991" s="14"/>
      <c r="T991" s="14"/>
      <c r="U991" s="14"/>
      <c r="V991" s="14"/>
      <c r="W991" s="14"/>
      <c r="X991" s="14"/>
      <c r="Y991" s="14"/>
      <c r="Z991" s="98"/>
      <c r="AA991" s="2478">
        <f>SUM(R991:Z1000)</f>
        <v>0</v>
      </c>
      <c r="AB991" s="2478">
        <f>IF(AA991&gt;0,18,0)</f>
        <v>0</v>
      </c>
      <c r="AC991" s="2484">
        <f t="shared" ref="AC991" si="231">IF((AA991-AB991)&gt;=0,AA991-AB991,0)</f>
        <v>0</v>
      </c>
      <c r="AD991" s="2486">
        <f>IF(AA991&lt;AB991,AA991,AB991)/IF(AB991=0,1,AB991)</f>
        <v>0</v>
      </c>
      <c r="AE991" s="2487" t="str">
        <f>IF(AD991=1,"pe",IF(AD991&gt;0,"ne",""))</f>
        <v/>
      </c>
      <c r="AF991" s="2490"/>
      <c r="AG991" s="60">
        <v>1</v>
      </c>
      <c r="AH991" s="60" t="s">
        <v>232</v>
      </c>
      <c r="AI991" s="60" t="str">
        <f t="shared" si="222"/>
        <v>??</v>
      </c>
      <c r="AJ991" s="60">
        <v>1</v>
      </c>
      <c r="AK991" s="518">
        <f>C991</f>
        <v>0</v>
      </c>
    </row>
    <row r="992" spans="1:37" ht="14.1" customHeight="1" thickTop="1" thickBot="1">
      <c r="A992" s="2457"/>
      <c r="B992" s="2459"/>
      <c r="C992" s="2462"/>
      <c r="D992" s="2465"/>
      <c r="E992" s="2468"/>
      <c r="F992" s="2471"/>
      <c r="G992" s="2474"/>
      <c r="H992" s="2477"/>
      <c r="I992" s="2471"/>
      <c r="J992" s="2471"/>
      <c r="K992" s="273"/>
      <c r="L992" s="99"/>
      <c r="M992" s="1471"/>
      <c r="N992" s="1840"/>
      <c r="O992" s="90"/>
      <c r="P992" s="99"/>
      <c r="Q992" s="99"/>
      <c r="R992" s="12"/>
      <c r="S992" s="12"/>
      <c r="T992" s="12"/>
      <c r="U992" s="12"/>
      <c r="V992" s="12"/>
      <c r="W992" s="1622"/>
      <c r="X992" s="1622"/>
      <c r="Y992" s="12"/>
      <c r="Z992" s="99"/>
      <c r="AA992" s="2479"/>
      <c r="AB992" s="2479"/>
      <c r="AC992" s="2485"/>
      <c r="AD992" s="2486"/>
      <c r="AE992" s="2488"/>
      <c r="AF992" s="2490"/>
      <c r="AG992" s="60">
        <f>IF(N992=N991,0,1)</f>
        <v>0</v>
      </c>
      <c r="AH992" s="60" t="s">
        <v>232</v>
      </c>
      <c r="AI992" s="60" t="str">
        <f t="shared" si="222"/>
        <v>??</v>
      </c>
      <c r="AJ992" s="60">
        <f>IF(O992=O991,0,1)</f>
        <v>0</v>
      </c>
      <c r="AK992" s="518">
        <f t="shared" ref="AK992:AK1000" si="232">AK991</f>
        <v>0</v>
      </c>
    </row>
    <row r="993" spans="1:37" ht="14.1" customHeight="1" thickTop="1" thickBot="1">
      <c r="A993" s="2457"/>
      <c r="B993" s="2459"/>
      <c r="C993" s="2462"/>
      <c r="D993" s="2465"/>
      <c r="E993" s="2468"/>
      <c r="F993" s="2471"/>
      <c r="G993" s="2474"/>
      <c r="H993" s="2491"/>
      <c r="I993" s="2471"/>
      <c r="J993" s="2471"/>
      <c r="K993" s="273"/>
      <c r="L993" s="99"/>
      <c r="M993" s="1471"/>
      <c r="N993" s="1840"/>
      <c r="O993" s="90"/>
      <c r="P993" s="99"/>
      <c r="Q993" s="99"/>
      <c r="R993" s="12"/>
      <c r="S993" s="12"/>
      <c r="T993" s="12"/>
      <c r="U993" s="12"/>
      <c r="V993" s="12"/>
      <c r="W993" s="1622"/>
      <c r="X993" s="1622"/>
      <c r="Y993" s="12"/>
      <c r="Z993" s="99"/>
      <c r="AA993" s="2479"/>
      <c r="AB993" s="2479"/>
      <c r="AC993" s="2485"/>
      <c r="AD993" s="2486"/>
      <c r="AE993" s="2488"/>
      <c r="AF993" s="2490"/>
      <c r="AG993" s="60">
        <f>IF(N993=N992,0,IF(N993=N991,0,1))</f>
        <v>0</v>
      </c>
      <c r="AH993" s="60" t="s">
        <v>232</v>
      </c>
      <c r="AI993" s="60" t="str">
        <f t="shared" si="222"/>
        <v>??</v>
      </c>
      <c r="AJ993" s="60">
        <f>IF(O993=O992,0,IF(O993=O991,0,1))</f>
        <v>0</v>
      </c>
      <c r="AK993" s="518">
        <f t="shared" si="232"/>
        <v>0</v>
      </c>
    </row>
    <row r="994" spans="1:37" ht="14.1" customHeight="1" thickTop="1" thickBot="1">
      <c r="A994" s="2457"/>
      <c r="B994" s="2459"/>
      <c r="C994" s="2462"/>
      <c r="D994" s="2465"/>
      <c r="E994" s="2468"/>
      <c r="F994" s="2471"/>
      <c r="G994" s="2474"/>
      <c r="H994" s="2492"/>
      <c r="I994" s="2471"/>
      <c r="J994" s="2471"/>
      <c r="K994" s="273"/>
      <c r="L994" s="99"/>
      <c r="M994" s="1471"/>
      <c r="N994" s="1840"/>
      <c r="O994" s="90"/>
      <c r="P994" s="99"/>
      <c r="Q994" s="99"/>
      <c r="R994" s="12"/>
      <c r="S994" s="12"/>
      <c r="T994" s="12"/>
      <c r="U994" s="12"/>
      <c r="V994" s="12"/>
      <c r="W994" s="1622"/>
      <c r="X994" s="1622"/>
      <c r="Y994" s="12"/>
      <c r="Z994" s="99"/>
      <c r="AA994" s="2479"/>
      <c r="AB994" s="2479"/>
      <c r="AC994" s="2485"/>
      <c r="AD994" s="2486"/>
      <c r="AE994" s="2488"/>
      <c r="AF994" s="2490"/>
      <c r="AG994" s="60">
        <f>IF(N994=N993,0,IF(N994=N992,0,IF(N994=N991,0,1)))</f>
        <v>0</v>
      </c>
      <c r="AH994" s="60" t="s">
        <v>232</v>
      </c>
      <c r="AI994" s="60" t="str">
        <f t="shared" si="222"/>
        <v>??</v>
      </c>
      <c r="AJ994" s="60">
        <f>IF(O994=O993,0,IF(O994=O992,0,IF(O994=O991,0,1)))</f>
        <v>0</v>
      </c>
      <c r="AK994" s="518">
        <f t="shared" si="232"/>
        <v>0</v>
      </c>
    </row>
    <row r="995" spans="1:37" ht="14.1" customHeight="1" thickTop="1" thickBot="1">
      <c r="A995" s="2457"/>
      <c r="B995" s="2459"/>
      <c r="C995" s="2462"/>
      <c r="D995" s="2465"/>
      <c r="E995" s="2468"/>
      <c r="F995" s="2471"/>
      <c r="G995" s="2474"/>
      <c r="H995" s="2492"/>
      <c r="I995" s="2471"/>
      <c r="J995" s="2471"/>
      <c r="K995" s="277"/>
      <c r="L995" s="99"/>
      <c r="M995" s="1471"/>
      <c r="N995" s="1840"/>
      <c r="O995" s="90"/>
      <c r="P995" s="99"/>
      <c r="Q995" s="99"/>
      <c r="R995" s="12"/>
      <c r="S995" s="12"/>
      <c r="T995" s="12"/>
      <c r="U995" s="12"/>
      <c r="V995" s="12"/>
      <c r="W995" s="1622"/>
      <c r="X995" s="1622"/>
      <c r="Y995" s="12"/>
      <c r="Z995" s="99"/>
      <c r="AA995" s="2479"/>
      <c r="AB995" s="2479"/>
      <c r="AC995" s="2485"/>
      <c r="AD995" s="2486"/>
      <c r="AE995" s="2488"/>
      <c r="AF995" s="2490"/>
      <c r="AG995" s="60">
        <f>IF(N995=N994,0,IF(N995=N993,0,IF(N995=N992,0,IF(N995=N991,0,1))))</f>
        <v>0</v>
      </c>
      <c r="AH995" s="60" t="s">
        <v>232</v>
      </c>
      <c r="AI995" s="60" t="str">
        <f t="shared" si="222"/>
        <v>??</v>
      </c>
      <c r="AJ995" s="60">
        <f>IF(O995=O994,0,IF(O995=O993,0,IF(O995=O992,0,IF(O995=O991,0,1))))</f>
        <v>0</v>
      </c>
      <c r="AK995" s="518">
        <f t="shared" si="232"/>
        <v>0</v>
      </c>
    </row>
    <row r="996" spans="1:37" ht="14.1" customHeight="1" thickTop="1" thickBot="1">
      <c r="A996" s="2457"/>
      <c r="B996" s="2459"/>
      <c r="C996" s="2462"/>
      <c r="D996" s="2465"/>
      <c r="E996" s="2468"/>
      <c r="F996" s="2471"/>
      <c r="G996" s="2474"/>
      <c r="H996" s="2492"/>
      <c r="I996" s="2471"/>
      <c r="J996" s="2471"/>
      <c r="K996" s="277"/>
      <c r="L996" s="99"/>
      <c r="M996" s="1471"/>
      <c r="N996" s="1840"/>
      <c r="O996" s="90"/>
      <c r="P996" s="99"/>
      <c r="Q996" s="99"/>
      <c r="R996" s="12"/>
      <c r="S996" s="12"/>
      <c r="T996" s="12"/>
      <c r="U996" s="12"/>
      <c r="V996" s="12"/>
      <c r="W996" s="1622"/>
      <c r="X996" s="1622"/>
      <c r="Y996" s="12"/>
      <c r="Z996" s="99"/>
      <c r="AA996" s="2479"/>
      <c r="AB996" s="2479"/>
      <c r="AC996" s="2485"/>
      <c r="AD996" s="2486"/>
      <c r="AE996" s="2488"/>
      <c r="AF996" s="2490"/>
      <c r="AG996" s="60">
        <f>IF(N996=N995,0,IF(N996=N994,0,IF(N996=N993,0,IF(N996=N992,0,IF(N996=N991,0,1)))))</f>
        <v>0</v>
      </c>
      <c r="AH996" s="60" t="s">
        <v>232</v>
      </c>
      <c r="AI996" s="60" t="str">
        <f t="shared" si="222"/>
        <v>??</v>
      </c>
      <c r="AJ996" s="60">
        <f>IF(O996=O995,0,IF(O996=O994,0,IF(O996=O993,0,IF(O996=O992,0,IF(O996=O991,0,1)))))</f>
        <v>0</v>
      </c>
      <c r="AK996" s="518">
        <f t="shared" si="232"/>
        <v>0</v>
      </c>
    </row>
    <row r="997" spans="1:37" ht="14.1" customHeight="1" thickTop="1" thickBot="1">
      <c r="A997" s="2457"/>
      <c r="B997" s="2459"/>
      <c r="C997" s="2462"/>
      <c r="D997" s="2465"/>
      <c r="E997" s="2468"/>
      <c r="F997" s="2471"/>
      <c r="G997" s="2474"/>
      <c r="H997" s="2492"/>
      <c r="I997" s="2471"/>
      <c r="J997" s="2471"/>
      <c r="K997" s="277"/>
      <c r="L997" s="99"/>
      <c r="M997" s="1471"/>
      <c r="N997" s="1840"/>
      <c r="O997" s="90"/>
      <c r="P997" s="99"/>
      <c r="Q997" s="99"/>
      <c r="R997" s="12"/>
      <c r="S997" s="12"/>
      <c r="T997" s="12"/>
      <c r="U997" s="12"/>
      <c r="V997" s="12"/>
      <c r="W997" s="1622"/>
      <c r="X997" s="1622"/>
      <c r="Y997" s="12"/>
      <c r="Z997" s="99"/>
      <c r="AA997" s="2479"/>
      <c r="AB997" s="2479"/>
      <c r="AC997" s="2494" t="str">
        <f t="shared" ref="AC997" si="233">IF(AC991&gt;9,"błąd","")</f>
        <v/>
      </c>
      <c r="AD997" s="2486"/>
      <c r="AE997" s="2488"/>
      <c r="AF997" s="2490"/>
      <c r="AG997" s="60">
        <f>IF(N997=N996,0,IF(N997=N995,0,IF(N997=N994,0,IF(N997=N993,0,IF(N997=N992,0,IF(N997=N991,0,1))))))</f>
        <v>0</v>
      </c>
      <c r="AH997" s="60" t="s">
        <v>232</v>
      </c>
      <c r="AI997" s="60" t="str">
        <f t="shared" si="222"/>
        <v>??</v>
      </c>
      <c r="AJ997" s="60">
        <f>IF(O997=O996,0,IF(O997=O995,0,IF(O997=O994,0,IF(O997=O993,0,IF(O997=O992,0,IF(O997=O991,0,1))))))</f>
        <v>0</v>
      </c>
      <c r="AK997" s="518">
        <f t="shared" si="232"/>
        <v>0</v>
      </c>
    </row>
    <row r="998" spans="1:37" ht="14.1" customHeight="1" thickTop="1" thickBot="1">
      <c r="A998" s="2457"/>
      <c r="B998" s="2459"/>
      <c r="C998" s="2462"/>
      <c r="D998" s="2465"/>
      <c r="E998" s="2468"/>
      <c r="F998" s="2471"/>
      <c r="G998" s="2474"/>
      <c r="H998" s="2492"/>
      <c r="I998" s="2471"/>
      <c r="J998" s="2471"/>
      <c r="K998" s="277"/>
      <c r="L998" s="99"/>
      <c r="M998" s="1471"/>
      <c r="N998" s="1840"/>
      <c r="O998" s="90"/>
      <c r="P998" s="99"/>
      <c r="Q998" s="99"/>
      <c r="R998" s="12"/>
      <c r="S998" s="12"/>
      <c r="T998" s="12"/>
      <c r="U998" s="12"/>
      <c r="V998" s="12"/>
      <c r="W998" s="1622"/>
      <c r="X998" s="1622"/>
      <c r="Y998" s="12"/>
      <c r="Z998" s="99"/>
      <c r="AA998" s="2479"/>
      <c r="AB998" s="2479"/>
      <c r="AC998" s="2494"/>
      <c r="AD998" s="2486"/>
      <c r="AE998" s="2488"/>
      <c r="AF998" s="2490"/>
      <c r="AG998" s="60">
        <f>IF(N998=N997,0,IF(N998=N996,0,IF(N998=N995,0,IF(N998=N994,0,IF(N998=N993,0,IF(N998=N992,0,IF(N998=N991,0,1)))))))</f>
        <v>0</v>
      </c>
      <c r="AH998" s="60" t="s">
        <v>232</v>
      </c>
      <c r="AI998" s="60" t="str">
        <f t="shared" si="222"/>
        <v>??</v>
      </c>
      <c r="AJ998" s="60">
        <f>IF(O998=O997,0,IF(O998=O996,0,IF(O998=O995,0,IF(O998=O994,0,IF(O998=O993,0,IF(O998=O992,0,IF(O998=O991,0,1)))))))</f>
        <v>0</v>
      </c>
      <c r="AK998" s="518">
        <f t="shared" si="232"/>
        <v>0</v>
      </c>
    </row>
    <row r="999" spans="1:37" ht="14.1" customHeight="1" thickTop="1" thickBot="1">
      <c r="A999" s="2457"/>
      <c r="B999" s="2459"/>
      <c r="C999" s="2462"/>
      <c r="D999" s="2465"/>
      <c r="E999" s="2468"/>
      <c r="F999" s="2471"/>
      <c r="G999" s="2474"/>
      <c r="H999" s="2492"/>
      <c r="I999" s="2471"/>
      <c r="J999" s="2471"/>
      <c r="K999" s="277"/>
      <c r="L999" s="99"/>
      <c r="M999" s="1471"/>
      <c r="N999" s="1840"/>
      <c r="O999" s="90"/>
      <c r="P999" s="99"/>
      <c r="Q999" s="99"/>
      <c r="R999" s="12"/>
      <c r="S999" s="12"/>
      <c r="T999" s="12"/>
      <c r="U999" s="12"/>
      <c r="V999" s="12"/>
      <c r="W999" s="1622"/>
      <c r="X999" s="1622"/>
      <c r="Y999" s="12"/>
      <c r="Z999" s="99"/>
      <c r="AA999" s="2479"/>
      <c r="AB999" s="2479"/>
      <c r="AC999" s="2494"/>
      <c r="AD999" s="2486"/>
      <c r="AE999" s="2488"/>
      <c r="AF999" s="2490"/>
      <c r="AG999" s="60">
        <f>IF(N999=N998,0,IF(N999=N997,0,IF(N999=N996,0,IF(N999=N995,0,IF(N999=N994,0,IF(N999=N993,0,IF(N999=N992,0,IF(N999=N991,0,1))))))))</f>
        <v>0</v>
      </c>
      <c r="AH999" s="60" t="s">
        <v>232</v>
      </c>
      <c r="AI999" s="60" t="str">
        <f t="shared" si="222"/>
        <v>??</v>
      </c>
      <c r="AJ999" s="60">
        <f>IF(O999=O998,0,IF(O999=O997,0,IF(O999=O996,0,IF(O999=O995,0,IF(O999=O994,0,IF(O999=O993,0,IF(O999=O992,0,IF(O999=O991,0,1))))))))</f>
        <v>0</v>
      </c>
      <c r="AK999" s="518">
        <f t="shared" si="232"/>
        <v>0</v>
      </c>
    </row>
    <row r="1000" spans="1:37" ht="14.1" customHeight="1" thickTop="1" thickBot="1">
      <c r="A1000" s="2457"/>
      <c r="B1000" s="2460"/>
      <c r="C1000" s="2463"/>
      <c r="D1000" s="2466"/>
      <c r="E1000" s="2469"/>
      <c r="F1000" s="2472"/>
      <c r="G1000" s="2475"/>
      <c r="H1000" s="2493"/>
      <c r="I1000" s="2472"/>
      <c r="J1000" s="2472"/>
      <c r="K1000" s="274"/>
      <c r="L1000" s="97"/>
      <c r="M1000" s="97"/>
      <c r="N1000" s="1840"/>
      <c r="O1000" s="94"/>
      <c r="P1000" s="97"/>
      <c r="Q1000" s="97"/>
      <c r="R1000" s="13"/>
      <c r="S1000" s="13"/>
      <c r="T1000" s="13"/>
      <c r="U1000" s="13"/>
      <c r="V1000" s="13"/>
      <c r="W1000" s="13"/>
      <c r="X1000" s="13"/>
      <c r="Y1000" s="13"/>
      <c r="Z1000" s="97"/>
      <c r="AA1000" s="2480"/>
      <c r="AB1000" s="2480"/>
      <c r="AC1000" s="2495"/>
      <c r="AD1000" s="2486"/>
      <c r="AE1000" s="2489"/>
      <c r="AF1000" s="2490"/>
      <c r="AG1000" s="60">
        <f>IF(N1000=N999,0,IF(N1000=N998,0,IF(N1000=N997,0,IF(N1000=N996,0,IF(N1000=N995,0,IF(N1000=N994,0,IF(N1000=N993,0,IF(N1000=N992,0,IF(N1000=N991,0,1)))))))))</f>
        <v>0</v>
      </c>
      <c r="AH1000" s="60" t="s">
        <v>232</v>
      </c>
      <c r="AI1000" s="60" t="str">
        <f t="shared" si="222"/>
        <v>??</v>
      </c>
      <c r="AJ1000" s="60">
        <f>IF(O1000=O999,0,IF(O1000=O998,0,IF(O1000=O997,0,IF(O1000=O996,0,IF(O1000=O995,0,IF(O1000=O994,0,IF(O1000=O993,0,IF(O1000=O992,0,IF(O1000=O991,0,1)))))))))</f>
        <v>0</v>
      </c>
      <c r="AK1000" s="518">
        <f t="shared" si="232"/>
        <v>0</v>
      </c>
    </row>
    <row r="1001" spans="1:37" ht="14.1" customHeight="1" thickTop="1" thickBot="1">
      <c r="A1001" s="2457"/>
      <c r="B1001" s="2458"/>
      <c r="C1001" s="2461"/>
      <c r="D1001" s="2464"/>
      <c r="E1001" s="2467"/>
      <c r="F1001" s="2470"/>
      <c r="G1001" s="2473"/>
      <c r="H1001" s="2476" t="s">
        <v>852</v>
      </c>
      <c r="I1001" s="2470"/>
      <c r="J1001" s="2470"/>
      <c r="K1001" s="275"/>
      <c r="L1001" s="98"/>
      <c r="M1001" s="98"/>
      <c r="N1001" s="1841"/>
      <c r="O1001" s="80"/>
      <c r="P1001" s="98"/>
      <c r="Q1001" s="98"/>
      <c r="R1001" s="14"/>
      <c r="S1001" s="14"/>
      <c r="T1001" s="14"/>
      <c r="U1001" s="14"/>
      <c r="V1001" s="14"/>
      <c r="W1001" s="14"/>
      <c r="X1001" s="14"/>
      <c r="Y1001" s="14"/>
      <c r="Z1001" s="98"/>
      <c r="AA1001" s="2478">
        <f>SUM(R1001:Z1010)</f>
        <v>0</v>
      </c>
      <c r="AB1001" s="2478">
        <f>IF(AA1001&gt;0,18,0)</f>
        <v>0</v>
      </c>
      <c r="AC1001" s="2484">
        <f t="shared" ref="AC1001" si="234">IF((AA1001-AB1001)&gt;=0,AA1001-AB1001,0)</f>
        <v>0</v>
      </c>
      <c r="AD1001" s="2486">
        <f>IF(AA1001&lt;AB1001,AA1001,AB1001)/IF(AB1001=0,1,AB1001)</f>
        <v>0</v>
      </c>
      <c r="AE1001" s="2487" t="str">
        <f>IF(AD1001=1,"pe",IF(AD1001&gt;0,"ne",""))</f>
        <v/>
      </c>
      <c r="AF1001" s="2490"/>
      <c r="AG1001" s="60">
        <v>1</v>
      </c>
      <c r="AH1001" s="60" t="s">
        <v>232</v>
      </c>
      <c r="AI1001" s="60" t="str">
        <f t="shared" ref="AI1001" si="235">$C$2</f>
        <v>??</v>
      </c>
      <c r="AJ1001" s="60">
        <v>1</v>
      </c>
      <c r="AK1001" s="518">
        <f>C1001</f>
        <v>0</v>
      </c>
    </row>
    <row r="1002" spans="1:37" ht="14.1" customHeight="1" thickTop="1" thickBot="1">
      <c r="A1002" s="2457"/>
      <c r="B1002" s="2459"/>
      <c r="C1002" s="2462"/>
      <c r="D1002" s="2465"/>
      <c r="E1002" s="2468"/>
      <c r="F1002" s="2471"/>
      <c r="G1002" s="2474"/>
      <c r="H1002" s="2477"/>
      <c r="I1002" s="2471"/>
      <c r="J1002" s="2471"/>
      <c r="K1002" s="273"/>
      <c r="L1002" s="99"/>
      <c r="M1002" s="1471"/>
      <c r="N1002" s="1840"/>
      <c r="O1002" s="90"/>
      <c r="P1002" s="99"/>
      <c r="Q1002" s="99"/>
      <c r="R1002" s="12"/>
      <c r="S1002" s="12"/>
      <c r="T1002" s="12"/>
      <c r="U1002" s="12"/>
      <c r="V1002" s="12"/>
      <c r="W1002" s="1622"/>
      <c r="X1002" s="1622"/>
      <c r="Y1002" s="12"/>
      <c r="Z1002" s="99"/>
      <c r="AA1002" s="2479"/>
      <c r="AB1002" s="2479"/>
      <c r="AC1002" s="2485"/>
      <c r="AD1002" s="2486"/>
      <c r="AE1002" s="2488"/>
      <c r="AF1002" s="2490"/>
      <c r="AG1002" s="60">
        <f>IF(N1002=N1001,0,1)</f>
        <v>0</v>
      </c>
      <c r="AH1002" s="60" t="s">
        <v>232</v>
      </c>
      <c r="AI1002" s="60" t="str">
        <f t="shared" ref="AI1002:AI1050" si="236">$C$2</f>
        <v>??</v>
      </c>
      <c r="AJ1002" s="60">
        <f>IF(O1002=O1001,0,1)</f>
        <v>0</v>
      </c>
      <c r="AK1002" s="518">
        <f t="shared" ref="AK1002:AK1010" si="237">AK1001</f>
        <v>0</v>
      </c>
    </row>
    <row r="1003" spans="1:37" ht="14.1" customHeight="1" thickTop="1" thickBot="1">
      <c r="A1003" s="2457"/>
      <c r="B1003" s="2459"/>
      <c r="C1003" s="2462"/>
      <c r="D1003" s="2465"/>
      <c r="E1003" s="2468"/>
      <c r="F1003" s="2471"/>
      <c r="G1003" s="2474"/>
      <c r="H1003" s="2491"/>
      <c r="I1003" s="2471"/>
      <c r="J1003" s="2471"/>
      <c r="K1003" s="273"/>
      <c r="L1003" s="99"/>
      <c r="M1003" s="1471"/>
      <c r="N1003" s="1840"/>
      <c r="O1003" s="90"/>
      <c r="P1003" s="99"/>
      <c r="Q1003" s="99"/>
      <c r="R1003" s="12"/>
      <c r="S1003" s="12"/>
      <c r="T1003" s="12"/>
      <c r="U1003" s="12"/>
      <c r="V1003" s="12"/>
      <c r="W1003" s="1622"/>
      <c r="X1003" s="1622"/>
      <c r="Y1003" s="12"/>
      <c r="Z1003" s="99"/>
      <c r="AA1003" s="2479"/>
      <c r="AB1003" s="2479"/>
      <c r="AC1003" s="2485"/>
      <c r="AD1003" s="2486"/>
      <c r="AE1003" s="2488"/>
      <c r="AF1003" s="2490"/>
      <c r="AG1003" s="60">
        <f>IF(N1003=N1002,0,IF(N1003=N1001,0,1))</f>
        <v>0</v>
      </c>
      <c r="AH1003" s="60" t="s">
        <v>232</v>
      </c>
      <c r="AI1003" s="60" t="str">
        <f t="shared" si="236"/>
        <v>??</v>
      </c>
      <c r="AJ1003" s="60">
        <f>IF(O1003=O1002,0,IF(O1003=O1001,0,1))</f>
        <v>0</v>
      </c>
      <c r="AK1003" s="518">
        <f t="shared" si="237"/>
        <v>0</v>
      </c>
    </row>
    <row r="1004" spans="1:37" ht="14.1" customHeight="1" thickTop="1" thickBot="1">
      <c r="A1004" s="2457"/>
      <c r="B1004" s="2459"/>
      <c r="C1004" s="2462"/>
      <c r="D1004" s="2465"/>
      <c r="E1004" s="2468"/>
      <c r="F1004" s="2471"/>
      <c r="G1004" s="2474"/>
      <c r="H1004" s="2492"/>
      <c r="I1004" s="2471"/>
      <c r="J1004" s="2471"/>
      <c r="K1004" s="273"/>
      <c r="L1004" s="99"/>
      <c r="M1004" s="1471"/>
      <c r="N1004" s="1840"/>
      <c r="O1004" s="90"/>
      <c r="P1004" s="99"/>
      <c r="Q1004" s="99"/>
      <c r="R1004" s="12"/>
      <c r="S1004" s="12"/>
      <c r="T1004" s="12"/>
      <c r="U1004" s="12"/>
      <c r="V1004" s="12"/>
      <c r="W1004" s="1622"/>
      <c r="X1004" s="1622"/>
      <c r="Y1004" s="12"/>
      <c r="Z1004" s="99"/>
      <c r="AA1004" s="2479"/>
      <c r="AB1004" s="2479"/>
      <c r="AC1004" s="2485"/>
      <c r="AD1004" s="2486"/>
      <c r="AE1004" s="2488"/>
      <c r="AF1004" s="2490"/>
      <c r="AG1004" s="60">
        <f>IF(N1004=N1003,0,IF(N1004=N1002,0,IF(N1004=N1001,0,1)))</f>
        <v>0</v>
      </c>
      <c r="AH1004" s="60" t="s">
        <v>232</v>
      </c>
      <c r="AI1004" s="60" t="str">
        <f t="shared" si="236"/>
        <v>??</v>
      </c>
      <c r="AJ1004" s="60">
        <f>IF(O1004=O1003,0,IF(O1004=O1002,0,IF(O1004=O1001,0,1)))</f>
        <v>0</v>
      </c>
      <c r="AK1004" s="518">
        <f t="shared" si="237"/>
        <v>0</v>
      </c>
    </row>
    <row r="1005" spans="1:37" ht="14.1" customHeight="1" thickTop="1" thickBot="1">
      <c r="A1005" s="2457"/>
      <c r="B1005" s="2459"/>
      <c r="C1005" s="2462"/>
      <c r="D1005" s="2465"/>
      <c r="E1005" s="2468"/>
      <c r="F1005" s="2471"/>
      <c r="G1005" s="2474"/>
      <c r="H1005" s="2492"/>
      <c r="I1005" s="2471"/>
      <c r="J1005" s="2471"/>
      <c r="K1005" s="277"/>
      <c r="L1005" s="99"/>
      <c r="M1005" s="1471"/>
      <c r="N1005" s="1840"/>
      <c r="O1005" s="90"/>
      <c r="P1005" s="99"/>
      <c r="Q1005" s="99"/>
      <c r="R1005" s="12"/>
      <c r="S1005" s="12"/>
      <c r="T1005" s="12"/>
      <c r="U1005" s="12"/>
      <c r="V1005" s="12"/>
      <c r="W1005" s="1622"/>
      <c r="X1005" s="1622"/>
      <c r="Y1005" s="12"/>
      <c r="Z1005" s="99"/>
      <c r="AA1005" s="2479"/>
      <c r="AB1005" s="2479"/>
      <c r="AC1005" s="2485"/>
      <c r="AD1005" s="2486"/>
      <c r="AE1005" s="2488"/>
      <c r="AF1005" s="2490"/>
      <c r="AG1005" s="60">
        <f>IF(N1005=N1004,0,IF(N1005=N1003,0,IF(N1005=N1002,0,IF(N1005=N1001,0,1))))</f>
        <v>0</v>
      </c>
      <c r="AH1005" s="60" t="s">
        <v>232</v>
      </c>
      <c r="AI1005" s="60" t="str">
        <f t="shared" si="236"/>
        <v>??</v>
      </c>
      <c r="AJ1005" s="60">
        <f>IF(O1005=O1004,0,IF(O1005=O1003,0,IF(O1005=O1002,0,IF(O1005=O1001,0,1))))</f>
        <v>0</v>
      </c>
      <c r="AK1005" s="518">
        <f t="shared" si="237"/>
        <v>0</v>
      </c>
    </row>
    <row r="1006" spans="1:37" ht="14.1" customHeight="1" thickTop="1" thickBot="1">
      <c r="A1006" s="2457"/>
      <c r="B1006" s="2459"/>
      <c r="C1006" s="2462"/>
      <c r="D1006" s="2465"/>
      <c r="E1006" s="2468"/>
      <c r="F1006" s="2471"/>
      <c r="G1006" s="2474"/>
      <c r="H1006" s="2492"/>
      <c r="I1006" s="2471"/>
      <c r="J1006" s="2471"/>
      <c r="K1006" s="277"/>
      <c r="L1006" s="99"/>
      <c r="M1006" s="1471"/>
      <c r="N1006" s="1840"/>
      <c r="O1006" s="90"/>
      <c r="P1006" s="99"/>
      <c r="Q1006" s="99"/>
      <c r="R1006" s="12"/>
      <c r="S1006" s="12"/>
      <c r="T1006" s="12"/>
      <c r="U1006" s="12"/>
      <c r="V1006" s="12"/>
      <c r="W1006" s="1622"/>
      <c r="X1006" s="1622"/>
      <c r="Y1006" s="12"/>
      <c r="Z1006" s="99"/>
      <c r="AA1006" s="2479"/>
      <c r="AB1006" s="2479"/>
      <c r="AC1006" s="2485"/>
      <c r="AD1006" s="2486"/>
      <c r="AE1006" s="2488"/>
      <c r="AF1006" s="2490"/>
      <c r="AG1006" s="60">
        <f>IF(N1006=N1005,0,IF(N1006=N1004,0,IF(N1006=N1003,0,IF(N1006=N1002,0,IF(N1006=N1001,0,1)))))</f>
        <v>0</v>
      </c>
      <c r="AH1006" s="60" t="s">
        <v>232</v>
      </c>
      <c r="AI1006" s="60" t="str">
        <f t="shared" si="236"/>
        <v>??</v>
      </c>
      <c r="AJ1006" s="60">
        <f>IF(O1006=O1005,0,IF(O1006=O1004,0,IF(O1006=O1003,0,IF(O1006=O1002,0,IF(O1006=O1001,0,1)))))</f>
        <v>0</v>
      </c>
      <c r="AK1006" s="518">
        <f t="shared" si="237"/>
        <v>0</v>
      </c>
    </row>
    <row r="1007" spans="1:37" ht="14.1" customHeight="1" thickTop="1" thickBot="1">
      <c r="A1007" s="2457"/>
      <c r="B1007" s="2459"/>
      <c r="C1007" s="2462"/>
      <c r="D1007" s="2465"/>
      <c r="E1007" s="2468"/>
      <c r="F1007" s="2471"/>
      <c r="G1007" s="2474"/>
      <c r="H1007" s="2492"/>
      <c r="I1007" s="2471"/>
      <c r="J1007" s="2471"/>
      <c r="K1007" s="277"/>
      <c r="L1007" s="99"/>
      <c r="M1007" s="1471"/>
      <c r="N1007" s="1840"/>
      <c r="O1007" s="90"/>
      <c r="P1007" s="99"/>
      <c r="Q1007" s="99"/>
      <c r="R1007" s="12"/>
      <c r="S1007" s="12"/>
      <c r="T1007" s="12"/>
      <c r="U1007" s="12"/>
      <c r="V1007" s="12"/>
      <c r="W1007" s="1622"/>
      <c r="X1007" s="1622"/>
      <c r="Y1007" s="12"/>
      <c r="Z1007" s="99"/>
      <c r="AA1007" s="2479"/>
      <c r="AB1007" s="2479"/>
      <c r="AC1007" s="2494" t="str">
        <f t="shared" ref="AC1007" si="238">IF(AC1001&gt;9,"błąd","")</f>
        <v/>
      </c>
      <c r="AD1007" s="2486"/>
      <c r="AE1007" s="2488"/>
      <c r="AF1007" s="2490"/>
      <c r="AG1007" s="60">
        <f>IF(N1007=N1006,0,IF(N1007=N1005,0,IF(N1007=N1004,0,IF(N1007=N1003,0,IF(N1007=N1002,0,IF(N1007=N1001,0,1))))))</f>
        <v>0</v>
      </c>
      <c r="AH1007" s="60" t="s">
        <v>232</v>
      </c>
      <c r="AI1007" s="60" t="str">
        <f t="shared" si="236"/>
        <v>??</v>
      </c>
      <c r="AJ1007" s="60">
        <f>IF(O1007=O1006,0,IF(O1007=O1005,0,IF(O1007=O1004,0,IF(O1007=O1003,0,IF(O1007=O1002,0,IF(O1007=O1001,0,1))))))</f>
        <v>0</v>
      </c>
      <c r="AK1007" s="518">
        <f t="shared" si="237"/>
        <v>0</v>
      </c>
    </row>
    <row r="1008" spans="1:37" ht="14.1" customHeight="1" thickTop="1" thickBot="1">
      <c r="A1008" s="2457"/>
      <c r="B1008" s="2459"/>
      <c r="C1008" s="2462"/>
      <c r="D1008" s="2465"/>
      <c r="E1008" s="2468"/>
      <c r="F1008" s="2471"/>
      <c r="G1008" s="2474"/>
      <c r="H1008" s="2492"/>
      <c r="I1008" s="2471"/>
      <c r="J1008" s="2471"/>
      <c r="K1008" s="277"/>
      <c r="L1008" s="99"/>
      <c r="M1008" s="1471"/>
      <c r="N1008" s="1840"/>
      <c r="O1008" s="90"/>
      <c r="P1008" s="99"/>
      <c r="Q1008" s="99"/>
      <c r="R1008" s="12"/>
      <c r="S1008" s="12"/>
      <c r="T1008" s="12"/>
      <c r="U1008" s="12"/>
      <c r="V1008" s="12"/>
      <c r="W1008" s="1622"/>
      <c r="X1008" s="1622"/>
      <c r="Y1008" s="12"/>
      <c r="Z1008" s="99"/>
      <c r="AA1008" s="2479"/>
      <c r="AB1008" s="2479"/>
      <c r="AC1008" s="2494"/>
      <c r="AD1008" s="2486"/>
      <c r="AE1008" s="2488"/>
      <c r="AF1008" s="2490"/>
      <c r="AG1008" s="60">
        <f>IF(N1008=N1007,0,IF(N1008=N1006,0,IF(N1008=N1005,0,IF(N1008=N1004,0,IF(N1008=N1003,0,IF(N1008=N1002,0,IF(N1008=N1001,0,1)))))))</f>
        <v>0</v>
      </c>
      <c r="AH1008" s="60" t="s">
        <v>232</v>
      </c>
      <c r="AI1008" s="60" t="str">
        <f t="shared" si="236"/>
        <v>??</v>
      </c>
      <c r="AJ1008" s="60">
        <f>IF(O1008=O1007,0,IF(O1008=O1006,0,IF(O1008=O1005,0,IF(O1008=O1004,0,IF(O1008=O1003,0,IF(O1008=O1002,0,IF(O1008=O1001,0,1)))))))</f>
        <v>0</v>
      </c>
      <c r="AK1008" s="518">
        <f t="shared" si="237"/>
        <v>0</v>
      </c>
    </row>
    <row r="1009" spans="1:37" ht="14.1" customHeight="1" thickTop="1" thickBot="1">
      <c r="A1009" s="2457"/>
      <c r="B1009" s="2459"/>
      <c r="C1009" s="2462"/>
      <c r="D1009" s="2465"/>
      <c r="E1009" s="2468"/>
      <c r="F1009" s="2471"/>
      <c r="G1009" s="2474"/>
      <c r="H1009" s="2492"/>
      <c r="I1009" s="2471"/>
      <c r="J1009" s="2471"/>
      <c r="K1009" s="277"/>
      <c r="L1009" s="99"/>
      <c r="M1009" s="1471"/>
      <c r="N1009" s="1840"/>
      <c r="O1009" s="90"/>
      <c r="P1009" s="99"/>
      <c r="Q1009" s="99"/>
      <c r="R1009" s="12"/>
      <c r="S1009" s="12"/>
      <c r="T1009" s="12"/>
      <c r="U1009" s="12"/>
      <c r="V1009" s="12"/>
      <c r="W1009" s="1622"/>
      <c r="X1009" s="1622"/>
      <c r="Y1009" s="12"/>
      <c r="Z1009" s="99"/>
      <c r="AA1009" s="2479"/>
      <c r="AB1009" s="2479"/>
      <c r="AC1009" s="2494"/>
      <c r="AD1009" s="2486"/>
      <c r="AE1009" s="2488"/>
      <c r="AF1009" s="2490"/>
      <c r="AG1009" s="60">
        <f>IF(N1009=N1008,0,IF(N1009=N1007,0,IF(N1009=N1006,0,IF(N1009=N1005,0,IF(N1009=N1004,0,IF(N1009=N1003,0,IF(N1009=N1002,0,IF(N1009=N1001,0,1))))))))</f>
        <v>0</v>
      </c>
      <c r="AH1009" s="60" t="s">
        <v>232</v>
      </c>
      <c r="AI1009" s="60" t="str">
        <f t="shared" si="236"/>
        <v>??</v>
      </c>
      <c r="AJ1009" s="60">
        <f>IF(O1009=O1008,0,IF(O1009=O1007,0,IF(O1009=O1006,0,IF(O1009=O1005,0,IF(O1009=O1004,0,IF(O1009=O1003,0,IF(O1009=O1002,0,IF(O1009=O1001,0,1))))))))</f>
        <v>0</v>
      </c>
      <c r="AK1009" s="518">
        <f t="shared" si="237"/>
        <v>0</v>
      </c>
    </row>
    <row r="1010" spans="1:37" ht="14.1" customHeight="1" thickTop="1" thickBot="1">
      <c r="A1010" s="2457"/>
      <c r="B1010" s="2460"/>
      <c r="C1010" s="2463"/>
      <c r="D1010" s="2466"/>
      <c r="E1010" s="2469"/>
      <c r="F1010" s="2472"/>
      <c r="G1010" s="2475"/>
      <c r="H1010" s="2493"/>
      <c r="I1010" s="2472"/>
      <c r="J1010" s="2472"/>
      <c r="K1010" s="274"/>
      <c r="L1010" s="97"/>
      <c r="M1010" s="97"/>
      <c r="N1010" s="1840"/>
      <c r="O1010" s="94"/>
      <c r="P1010" s="97"/>
      <c r="Q1010" s="97"/>
      <c r="R1010" s="13"/>
      <c r="S1010" s="13"/>
      <c r="T1010" s="13"/>
      <c r="U1010" s="13"/>
      <c r="V1010" s="13"/>
      <c r="W1010" s="13"/>
      <c r="X1010" s="13"/>
      <c r="Y1010" s="13"/>
      <c r="Z1010" s="97"/>
      <c r="AA1010" s="2480"/>
      <c r="AB1010" s="2480"/>
      <c r="AC1010" s="2495"/>
      <c r="AD1010" s="2486"/>
      <c r="AE1010" s="2489"/>
      <c r="AF1010" s="2490"/>
      <c r="AG1010" s="60">
        <f>IF(N1010=N1009,0,IF(N1010=N1008,0,IF(N1010=N1007,0,IF(N1010=N1006,0,IF(N1010=N1005,0,IF(N1010=N1004,0,IF(N1010=N1003,0,IF(N1010=N1002,0,IF(N1010=N1001,0,1)))))))))</f>
        <v>0</v>
      </c>
      <c r="AH1010" s="60" t="s">
        <v>232</v>
      </c>
      <c r="AI1010" s="60" t="str">
        <f t="shared" si="236"/>
        <v>??</v>
      </c>
      <c r="AJ1010" s="60">
        <f>IF(O1010=O1009,0,IF(O1010=O1008,0,IF(O1010=O1007,0,IF(O1010=O1006,0,IF(O1010=O1005,0,IF(O1010=O1004,0,IF(O1010=O1003,0,IF(O1010=O1002,0,IF(O1010=O1001,0,1)))))))))</f>
        <v>0</v>
      </c>
      <c r="AK1010" s="518">
        <f t="shared" si="237"/>
        <v>0</v>
      </c>
    </row>
    <row r="1011" spans="1:37" ht="14.1" customHeight="1" thickTop="1" thickBot="1">
      <c r="A1011" s="2457"/>
      <c r="B1011" s="2458"/>
      <c r="C1011" s="2461"/>
      <c r="D1011" s="2464"/>
      <c r="E1011" s="2467"/>
      <c r="F1011" s="2470"/>
      <c r="G1011" s="2473"/>
      <c r="H1011" s="2476" t="s">
        <v>852</v>
      </c>
      <c r="I1011" s="2470"/>
      <c r="J1011" s="2470"/>
      <c r="K1011" s="275"/>
      <c r="L1011" s="98"/>
      <c r="M1011" s="98"/>
      <c r="N1011" s="1841"/>
      <c r="O1011" s="80"/>
      <c r="P1011" s="98"/>
      <c r="Q1011" s="98"/>
      <c r="R1011" s="14"/>
      <c r="S1011" s="14"/>
      <c r="T1011" s="14"/>
      <c r="U1011" s="14"/>
      <c r="V1011" s="14"/>
      <c r="W1011" s="14"/>
      <c r="X1011" s="14"/>
      <c r="Y1011" s="14"/>
      <c r="Z1011" s="98"/>
      <c r="AA1011" s="2478">
        <f>SUM(R1011:Z1020)</f>
        <v>0</v>
      </c>
      <c r="AB1011" s="2478">
        <f>IF(AA1011&gt;0,18,0)</f>
        <v>0</v>
      </c>
      <c r="AC1011" s="2484">
        <f t="shared" ref="AC1011" si="239">IF((AA1011-AB1011)&gt;=0,AA1011-AB1011,0)</f>
        <v>0</v>
      </c>
      <c r="AD1011" s="2486">
        <f>IF(AA1011&lt;AB1011,AA1011,AB1011)/IF(AB1011=0,1,AB1011)</f>
        <v>0</v>
      </c>
      <c r="AE1011" s="2487" t="str">
        <f>IF(AD1011=1,"pe",IF(AD1011&gt;0,"ne",""))</f>
        <v/>
      </c>
      <c r="AF1011" s="2490"/>
      <c r="AG1011" s="60">
        <v>1</v>
      </c>
      <c r="AH1011" s="60" t="s">
        <v>232</v>
      </c>
      <c r="AI1011" s="60" t="str">
        <f t="shared" si="236"/>
        <v>??</v>
      </c>
      <c r="AJ1011" s="60">
        <v>1</v>
      </c>
      <c r="AK1011" s="518">
        <f>C1011</f>
        <v>0</v>
      </c>
    </row>
    <row r="1012" spans="1:37" ht="14.1" customHeight="1" thickTop="1" thickBot="1">
      <c r="A1012" s="2457"/>
      <c r="B1012" s="2459"/>
      <c r="C1012" s="2462"/>
      <c r="D1012" s="2465"/>
      <c r="E1012" s="2468"/>
      <c r="F1012" s="2471"/>
      <c r="G1012" s="2474"/>
      <c r="H1012" s="2477"/>
      <c r="I1012" s="2471"/>
      <c r="J1012" s="2471"/>
      <c r="K1012" s="273"/>
      <c r="L1012" s="99"/>
      <c r="M1012" s="1471"/>
      <c r="N1012" s="1840"/>
      <c r="O1012" s="90"/>
      <c r="P1012" s="99"/>
      <c r="Q1012" s="99"/>
      <c r="R1012" s="12"/>
      <c r="S1012" s="12"/>
      <c r="T1012" s="12"/>
      <c r="U1012" s="12"/>
      <c r="V1012" s="12"/>
      <c r="W1012" s="1622"/>
      <c r="X1012" s="1622"/>
      <c r="Y1012" s="12"/>
      <c r="Z1012" s="99"/>
      <c r="AA1012" s="2479"/>
      <c r="AB1012" s="2479"/>
      <c r="AC1012" s="2485"/>
      <c r="AD1012" s="2486"/>
      <c r="AE1012" s="2488"/>
      <c r="AF1012" s="2490"/>
      <c r="AG1012" s="60">
        <f>IF(N1012=N1011,0,1)</f>
        <v>0</v>
      </c>
      <c r="AH1012" s="60" t="s">
        <v>232</v>
      </c>
      <c r="AI1012" s="60" t="str">
        <f t="shared" si="236"/>
        <v>??</v>
      </c>
      <c r="AJ1012" s="60">
        <f>IF(O1012=O1011,0,1)</f>
        <v>0</v>
      </c>
      <c r="AK1012" s="518">
        <f t="shared" ref="AK1012:AK1050" si="240">AK1011</f>
        <v>0</v>
      </c>
    </row>
    <row r="1013" spans="1:37" ht="14.1" customHeight="1" thickTop="1" thickBot="1">
      <c r="A1013" s="2457"/>
      <c r="B1013" s="2459"/>
      <c r="C1013" s="2462"/>
      <c r="D1013" s="2465"/>
      <c r="E1013" s="2468"/>
      <c r="F1013" s="2471"/>
      <c r="G1013" s="2474"/>
      <c r="H1013" s="2491"/>
      <c r="I1013" s="2471"/>
      <c r="J1013" s="2471"/>
      <c r="K1013" s="273"/>
      <c r="L1013" s="99"/>
      <c r="M1013" s="1471"/>
      <c r="N1013" s="1840"/>
      <c r="O1013" s="90"/>
      <c r="P1013" s="99"/>
      <c r="Q1013" s="99"/>
      <c r="R1013" s="12"/>
      <c r="S1013" s="12"/>
      <c r="T1013" s="12"/>
      <c r="U1013" s="12"/>
      <c r="V1013" s="12"/>
      <c r="W1013" s="1622"/>
      <c r="X1013" s="1622"/>
      <c r="Y1013" s="12"/>
      <c r="Z1013" s="99"/>
      <c r="AA1013" s="2479"/>
      <c r="AB1013" s="2479"/>
      <c r="AC1013" s="2485"/>
      <c r="AD1013" s="2486"/>
      <c r="AE1013" s="2488"/>
      <c r="AF1013" s="2490"/>
      <c r="AG1013" s="60">
        <f>IF(N1013=N1012,0,IF(N1013=N1011,0,1))</f>
        <v>0</v>
      </c>
      <c r="AH1013" s="60" t="s">
        <v>232</v>
      </c>
      <c r="AI1013" s="60" t="str">
        <f t="shared" si="236"/>
        <v>??</v>
      </c>
      <c r="AJ1013" s="60">
        <f>IF(O1013=O1012,0,IF(O1013=O1011,0,1))</f>
        <v>0</v>
      </c>
      <c r="AK1013" s="518">
        <f t="shared" si="240"/>
        <v>0</v>
      </c>
    </row>
    <row r="1014" spans="1:37" ht="14.1" customHeight="1" thickTop="1" thickBot="1">
      <c r="A1014" s="2457"/>
      <c r="B1014" s="2459"/>
      <c r="C1014" s="2462"/>
      <c r="D1014" s="2465"/>
      <c r="E1014" s="2468"/>
      <c r="F1014" s="2471"/>
      <c r="G1014" s="2474"/>
      <c r="H1014" s="2492"/>
      <c r="I1014" s="2471"/>
      <c r="J1014" s="2471"/>
      <c r="K1014" s="273"/>
      <c r="L1014" s="99"/>
      <c r="M1014" s="1471"/>
      <c r="N1014" s="1840"/>
      <c r="O1014" s="90"/>
      <c r="P1014" s="99"/>
      <c r="Q1014" s="99"/>
      <c r="R1014" s="12"/>
      <c r="S1014" s="12"/>
      <c r="T1014" s="12"/>
      <c r="U1014" s="12"/>
      <c r="V1014" s="12"/>
      <c r="W1014" s="1622"/>
      <c r="X1014" s="1622"/>
      <c r="Y1014" s="12"/>
      <c r="Z1014" s="99"/>
      <c r="AA1014" s="2479"/>
      <c r="AB1014" s="2479"/>
      <c r="AC1014" s="2485"/>
      <c r="AD1014" s="2486"/>
      <c r="AE1014" s="2488"/>
      <c r="AF1014" s="2490"/>
      <c r="AG1014" s="60">
        <f>IF(N1014=N1013,0,IF(N1014=N1012,0,IF(N1014=N1011,0,1)))</f>
        <v>0</v>
      </c>
      <c r="AH1014" s="60" t="s">
        <v>232</v>
      </c>
      <c r="AI1014" s="60" t="str">
        <f t="shared" si="236"/>
        <v>??</v>
      </c>
      <c r="AJ1014" s="60">
        <f>IF(O1014=O1013,0,IF(O1014=O1012,0,IF(O1014=O1011,0,1)))</f>
        <v>0</v>
      </c>
      <c r="AK1014" s="518">
        <f t="shared" si="240"/>
        <v>0</v>
      </c>
    </row>
    <row r="1015" spans="1:37" ht="14.1" customHeight="1" thickTop="1" thickBot="1">
      <c r="A1015" s="2457"/>
      <c r="B1015" s="2459"/>
      <c r="C1015" s="2462"/>
      <c r="D1015" s="2465"/>
      <c r="E1015" s="2468"/>
      <c r="F1015" s="2471"/>
      <c r="G1015" s="2474"/>
      <c r="H1015" s="2492"/>
      <c r="I1015" s="2471"/>
      <c r="J1015" s="2471"/>
      <c r="K1015" s="277"/>
      <c r="L1015" s="99"/>
      <c r="M1015" s="1471"/>
      <c r="N1015" s="1840"/>
      <c r="O1015" s="90"/>
      <c r="P1015" s="99"/>
      <c r="Q1015" s="99"/>
      <c r="R1015" s="12"/>
      <c r="S1015" s="12"/>
      <c r="T1015" s="12"/>
      <c r="U1015" s="12"/>
      <c r="V1015" s="12"/>
      <c r="W1015" s="1622"/>
      <c r="X1015" s="1622"/>
      <c r="Y1015" s="12"/>
      <c r="Z1015" s="99"/>
      <c r="AA1015" s="2479"/>
      <c r="AB1015" s="2479"/>
      <c r="AC1015" s="2485"/>
      <c r="AD1015" s="2486"/>
      <c r="AE1015" s="2488"/>
      <c r="AF1015" s="2490"/>
      <c r="AG1015" s="60">
        <f>IF(N1015=N1014,0,IF(N1015=N1013,0,IF(N1015=N1012,0,IF(N1015=N1011,0,1))))</f>
        <v>0</v>
      </c>
      <c r="AH1015" s="60" t="s">
        <v>232</v>
      </c>
      <c r="AI1015" s="60" t="str">
        <f t="shared" si="236"/>
        <v>??</v>
      </c>
      <c r="AJ1015" s="60">
        <f>IF(O1015=O1014,0,IF(O1015=O1013,0,IF(O1015=O1012,0,IF(O1015=O1011,0,1))))</f>
        <v>0</v>
      </c>
      <c r="AK1015" s="518">
        <f t="shared" si="240"/>
        <v>0</v>
      </c>
    </row>
    <row r="1016" spans="1:37" ht="14.1" customHeight="1" thickTop="1" thickBot="1">
      <c r="A1016" s="2457"/>
      <c r="B1016" s="2459"/>
      <c r="C1016" s="2462"/>
      <c r="D1016" s="2465"/>
      <c r="E1016" s="2468"/>
      <c r="F1016" s="2471"/>
      <c r="G1016" s="2474"/>
      <c r="H1016" s="2492"/>
      <c r="I1016" s="2471"/>
      <c r="J1016" s="2471"/>
      <c r="K1016" s="277"/>
      <c r="L1016" s="99"/>
      <c r="M1016" s="1471"/>
      <c r="N1016" s="1840"/>
      <c r="O1016" s="90"/>
      <c r="P1016" s="99"/>
      <c r="Q1016" s="99"/>
      <c r="R1016" s="12"/>
      <c r="S1016" s="12"/>
      <c r="T1016" s="12"/>
      <c r="U1016" s="12"/>
      <c r="V1016" s="12"/>
      <c r="W1016" s="1622"/>
      <c r="X1016" s="1622"/>
      <c r="Y1016" s="12"/>
      <c r="Z1016" s="99"/>
      <c r="AA1016" s="2479"/>
      <c r="AB1016" s="2479"/>
      <c r="AC1016" s="2485"/>
      <c r="AD1016" s="2486"/>
      <c r="AE1016" s="2488"/>
      <c r="AF1016" s="2490"/>
      <c r="AG1016" s="60">
        <f>IF(N1016=N1015,0,IF(N1016=N1014,0,IF(N1016=N1013,0,IF(N1016=N1012,0,IF(N1016=N1011,0,1)))))</f>
        <v>0</v>
      </c>
      <c r="AH1016" s="60" t="s">
        <v>232</v>
      </c>
      <c r="AI1016" s="60" t="str">
        <f t="shared" si="236"/>
        <v>??</v>
      </c>
      <c r="AJ1016" s="60">
        <f>IF(O1016=O1015,0,IF(O1016=O1014,0,IF(O1016=O1013,0,IF(O1016=O1012,0,IF(O1016=O1011,0,1)))))</f>
        <v>0</v>
      </c>
      <c r="AK1016" s="518">
        <f t="shared" si="240"/>
        <v>0</v>
      </c>
    </row>
    <row r="1017" spans="1:37" ht="14.1" customHeight="1" thickTop="1" thickBot="1">
      <c r="A1017" s="2457"/>
      <c r="B1017" s="2459"/>
      <c r="C1017" s="2462"/>
      <c r="D1017" s="2465"/>
      <c r="E1017" s="2468"/>
      <c r="F1017" s="2471"/>
      <c r="G1017" s="2474"/>
      <c r="H1017" s="2492"/>
      <c r="I1017" s="2471"/>
      <c r="J1017" s="2471"/>
      <c r="K1017" s="277"/>
      <c r="L1017" s="99"/>
      <c r="M1017" s="1471"/>
      <c r="N1017" s="1840"/>
      <c r="O1017" s="90"/>
      <c r="P1017" s="99"/>
      <c r="Q1017" s="99"/>
      <c r="R1017" s="12"/>
      <c r="S1017" s="12"/>
      <c r="T1017" s="12"/>
      <c r="U1017" s="12"/>
      <c r="V1017" s="12"/>
      <c r="W1017" s="1622"/>
      <c r="X1017" s="1622"/>
      <c r="Y1017" s="12"/>
      <c r="Z1017" s="99"/>
      <c r="AA1017" s="2479"/>
      <c r="AB1017" s="2479"/>
      <c r="AC1017" s="2494" t="str">
        <f t="shared" ref="AC1017" si="241">IF(AC1011&gt;9,"błąd","")</f>
        <v/>
      </c>
      <c r="AD1017" s="2486"/>
      <c r="AE1017" s="2488"/>
      <c r="AF1017" s="2490"/>
      <c r="AG1017" s="60">
        <f>IF(N1017=N1016,0,IF(N1017=N1015,0,IF(N1017=N1014,0,IF(N1017=N1013,0,IF(N1017=N1012,0,IF(N1017=N1011,0,1))))))</f>
        <v>0</v>
      </c>
      <c r="AH1017" s="60" t="s">
        <v>232</v>
      </c>
      <c r="AI1017" s="60" t="str">
        <f t="shared" si="236"/>
        <v>??</v>
      </c>
      <c r="AJ1017" s="60">
        <f>IF(O1017=O1016,0,IF(O1017=O1015,0,IF(O1017=O1014,0,IF(O1017=O1013,0,IF(O1017=O1012,0,IF(O1017=O1011,0,1))))))</f>
        <v>0</v>
      </c>
      <c r="AK1017" s="518">
        <f t="shared" si="240"/>
        <v>0</v>
      </c>
    </row>
    <row r="1018" spans="1:37" ht="14.1" customHeight="1" thickTop="1" thickBot="1">
      <c r="A1018" s="2457"/>
      <c r="B1018" s="2459"/>
      <c r="C1018" s="2462"/>
      <c r="D1018" s="2465"/>
      <c r="E1018" s="2468"/>
      <c r="F1018" s="2471"/>
      <c r="G1018" s="2474"/>
      <c r="H1018" s="2492"/>
      <c r="I1018" s="2471"/>
      <c r="J1018" s="2471"/>
      <c r="K1018" s="277"/>
      <c r="L1018" s="99"/>
      <c r="M1018" s="1471"/>
      <c r="N1018" s="1840"/>
      <c r="O1018" s="90"/>
      <c r="P1018" s="99"/>
      <c r="Q1018" s="99"/>
      <c r="R1018" s="12"/>
      <c r="S1018" s="12"/>
      <c r="T1018" s="12"/>
      <c r="U1018" s="12"/>
      <c r="V1018" s="12"/>
      <c r="W1018" s="1622"/>
      <c r="X1018" s="1622"/>
      <c r="Y1018" s="12"/>
      <c r="Z1018" s="99"/>
      <c r="AA1018" s="2479"/>
      <c r="AB1018" s="2479"/>
      <c r="AC1018" s="2494"/>
      <c r="AD1018" s="2486"/>
      <c r="AE1018" s="2488"/>
      <c r="AF1018" s="2490"/>
      <c r="AG1018" s="60">
        <f>IF(N1018=N1017,0,IF(N1018=N1016,0,IF(N1018=N1015,0,IF(N1018=N1014,0,IF(N1018=N1013,0,IF(N1018=N1012,0,IF(N1018=N1011,0,1)))))))</f>
        <v>0</v>
      </c>
      <c r="AH1018" s="60" t="s">
        <v>232</v>
      </c>
      <c r="AI1018" s="60" t="str">
        <f t="shared" si="236"/>
        <v>??</v>
      </c>
      <c r="AJ1018" s="60">
        <f>IF(O1018=O1017,0,IF(O1018=O1016,0,IF(O1018=O1015,0,IF(O1018=O1014,0,IF(O1018=O1013,0,IF(O1018=O1012,0,IF(O1018=O1011,0,1)))))))</f>
        <v>0</v>
      </c>
      <c r="AK1018" s="518">
        <f t="shared" si="240"/>
        <v>0</v>
      </c>
    </row>
    <row r="1019" spans="1:37" ht="14.1" customHeight="1" thickTop="1" thickBot="1">
      <c r="A1019" s="2457"/>
      <c r="B1019" s="2459"/>
      <c r="C1019" s="2462"/>
      <c r="D1019" s="2465"/>
      <c r="E1019" s="2468"/>
      <c r="F1019" s="2471"/>
      <c r="G1019" s="2474"/>
      <c r="H1019" s="2492"/>
      <c r="I1019" s="2471"/>
      <c r="J1019" s="2471"/>
      <c r="K1019" s="277"/>
      <c r="L1019" s="99"/>
      <c r="M1019" s="1471"/>
      <c r="N1019" s="1840"/>
      <c r="O1019" s="90"/>
      <c r="P1019" s="99"/>
      <c r="Q1019" s="99"/>
      <c r="R1019" s="12"/>
      <c r="S1019" s="12"/>
      <c r="T1019" s="12"/>
      <c r="U1019" s="12"/>
      <c r="V1019" s="12"/>
      <c r="W1019" s="1622"/>
      <c r="X1019" s="1622"/>
      <c r="Y1019" s="12"/>
      <c r="Z1019" s="99"/>
      <c r="AA1019" s="2479"/>
      <c r="AB1019" s="2479"/>
      <c r="AC1019" s="2494"/>
      <c r="AD1019" s="2486"/>
      <c r="AE1019" s="2488"/>
      <c r="AF1019" s="2490"/>
      <c r="AG1019" s="60">
        <f>IF(N1019=N1018,0,IF(N1019=N1017,0,IF(N1019=N1016,0,IF(N1019=N1015,0,IF(N1019=N1014,0,IF(N1019=N1013,0,IF(N1019=N1012,0,IF(N1019=N1011,0,1))))))))</f>
        <v>0</v>
      </c>
      <c r="AH1019" s="60" t="s">
        <v>232</v>
      </c>
      <c r="AI1019" s="60" t="str">
        <f t="shared" si="236"/>
        <v>??</v>
      </c>
      <c r="AJ1019" s="60">
        <f>IF(O1019=O1018,0,IF(O1019=O1017,0,IF(O1019=O1016,0,IF(O1019=O1015,0,IF(O1019=O1014,0,IF(O1019=O1013,0,IF(O1019=O1012,0,IF(O1019=O1011,0,1))))))))</f>
        <v>0</v>
      </c>
      <c r="AK1019" s="518">
        <f t="shared" si="240"/>
        <v>0</v>
      </c>
    </row>
    <row r="1020" spans="1:37" ht="14.1" customHeight="1" thickTop="1" thickBot="1">
      <c r="A1020" s="2457"/>
      <c r="B1020" s="2460"/>
      <c r="C1020" s="2463"/>
      <c r="D1020" s="2466"/>
      <c r="E1020" s="2469"/>
      <c r="F1020" s="2472"/>
      <c r="G1020" s="2475"/>
      <c r="H1020" s="2493"/>
      <c r="I1020" s="2472"/>
      <c r="J1020" s="2472"/>
      <c r="K1020" s="274"/>
      <c r="L1020" s="97"/>
      <c r="M1020" s="97"/>
      <c r="N1020" s="1840"/>
      <c r="O1020" s="94"/>
      <c r="P1020" s="97"/>
      <c r="Q1020" s="97"/>
      <c r="R1020" s="13"/>
      <c r="S1020" s="13"/>
      <c r="T1020" s="13"/>
      <c r="U1020" s="13"/>
      <c r="V1020" s="13"/>
      <c r="W1020" s="13"/>
      <c r="X1020" s="13"/>
      <c r="Y1020" s="13"/>
      <c r="Z1020" s="97"/>
      <c r="AA1020" s="2480"/>
      <c r="AB1020" s="2480"/>
      <c r="AC1020" s="2495"/>
      <c r="AD1020" s="2486"/>
      <c r="AE1020" s="2489"/>
      <c r="AF1020" s="2490"/>
      <c r="AG1020" s="60">
        <f>IF(N1020=N1019,0,IF(N1020=N1018,0,IF(N1020=N1017,0,IF(N1020=N1016,0,IF(N1020=N1015,0,IF(N1020=N1014,0,IF(N1020=N1013,0,IF(N1020=N1012,0,IF(N1020=N1011,0,1)))))))))</f>
        <v>0</v>
      </c>
      <c r="AH1020" s="60" t="s">
        <v>232</v>
      </c>
      <c r="AI1020" s="60" t="str">
        <f t="shared" si="236"/>
        <v>??</v>
      </c>
      <c r="AJ1020" s="60">
        <f>IF(O1020=O1019,0,IF(O1020=O1018,0,IF(O1020=O1017,0,IF(O1020=O1016,0,IF(O1020=O1015,0,IF(O1020=O1014,0,IF(O1020=O1013,0,IF(O1020=O1012,0,IF(O1020=O1011,0,1)))))))))</f>
        <v>0</v>
      </c>
      <c r="AK1020" s="518">
        <f t="shared" si="240"/>
        <v>0</v>
      </c>
    </row>
    <row r="1021" spans="1:37" ht="14.1" customHeight="1" thickTop="1" thickBot="1">
      <c r="A1021" s="2457"/>
      <c r="B1021" s="2458"/>
      <c r="C1021" s="2461"/>
      <c r="D1021" s="2464"/>
      <c r="E1021" s="2467"/>
      <c r="F1021" s="2470"/>
      <c r="G1021" s="2473"/>
      <c r="H1021" s="2476" t="s">
        <v>852</v>
      </c>
      <c r="I1021" s="2470"/>
      <c r="J1021" s="2470"/>
      <c r="K1021" s="275"/>
      <c r="L1021" s="98"/>
      <c r="M1021" s="98"/>
      <c r="N1021" s="1841"/>
      <c r="O1021" s="80"/>
      <c r="P1021" s="98"/>
      <c r="Q1021" s="98"/>
      <c r="R1021" s="14"/>
      <c r="S1021" s="14"/>
      <c r="T1021" s="14"/>
      <c r="U1021" s="14"/>
      <c r="V1021" s="14"/>
      <c r="W1021" s="14"/>
      <c r="X1021" s="14"/>
      <c r="Y1021" s="14"/>
      <c r="Z1021" s="98"/>
      <c r="AA1021" s="2478">
        <f>SUM(R1021:Z1030)</f>
        <v>0</v>
      </c>
      <c r="AB1021" s="2478">
        <f>IF(AA1021&gt;0,18,0)</f>
        <v>0</v>
      </c>
      <c r="AC1021" s="2484">
        <f t="shared" ref="AC1021" si="242">IF((AA1021-AB1021)&gt;=0,AA1021-AB1021,0)</f>
        <v>0</v>
      </c>
      <c r="AD1021" s="2486">
        <f>IF(AA1021&lt;AB1021,AA1021,AB1021)/IF(AB1021=0,1,AB1021)</f>
        <v>0</v>
      </c>
      <c r="AE1021" s="2487" t="str">
        <f>IF(AD1021=1,"pe",IF(AD1021&gt;0,"ne",""))</f>
        <v/>
      </c>
      <c r="AF1021" s="2490"/>
      <c r="AG1021" s="60">
        <v>1</v>
      </c>
      <c r="AH1021" s="60" t="s">
        <v>232</v>
      </c>
      <c r="AI1021" s="60" t="str">
        <f t="shared" si="236"/>
        <v>??</v>
      </c>
      <c r="AJ1021" s="60">
        <v>1</v>
      </c>
      <c r="AK1021" s="518">
        <f>C1021</f>
        <v>0</v>
      </c>
    </row>
    <row r="1022" spans="1:37" ht="14.1" customHeight="1" thickTop="1" thickBot="1">
      <c r="A1022" s="2457"/>
      <c r="B1022" s="2459"/>
      <c r="C1022" s="2462"/>
      <c r="D1022" s="2465"/>
      <c r="E1022" s="2468"/>
      <c r="F1022" s="2471"/>
      <c r="G1022" s="2474"/>
      <c r="H1022" s="2477"/>
      <c r="I1022" s="2471"/>
      <c r="J1022" s="2471"/>
      <c r="K1022" s="273"/>
      <c r="L1022" s="99"/>
      <c r="M1022" s="1471"/>
      <c r="N1022" s="1840"/>
      <c r="O1022" s="90"/>
      <c r="P1022" s="99"/>
      <c r="Q1022" s="99"/>
      <c r="R1022" s="12"/>
      <c r="S1022" s="12"/>
      <c r="T1022" s="12"/>
      <c r="U1022" s="12"/>
      <c r="V1022" s="12"/>
      <c r="W1022" s="1622"/>
      <c r="X1022" s="1622"/>
      <c r="Y1022" s="12"/>
      <c r="Z1022" s="99"/>
      <c r="AA1022" s="2479"/>
      <c r="AB1022" s="2479"/>
      <c r="AC1022" s="2485"/>
      <c r="AD1022" s="2486"/>
      <c r="AE1022" s="2488"/>
      <c r="AF1022" s="2490"/>
      <c r="AG1022" s="60">
        <f>IF(N1022=N1021,0,1)</f>
        <v>0</v>
      </c>
      <c r="AH1022" s="60" t="s">
        <v>232</v>
      </c>
      <c r="AI1022" s="60" t="str">
        <f t="shared" si="236"/>
        <v>??</v>
      </c>
      <c r="AJ1022" s="60">
        <f>IF(O1022=O1021,0,1)</f>
        <v>0</v>
      </c>
      <c r="AK1022" s="518">
        <f t="shared" si="240"/>
        <v>0</v>
      </c>
    </row>
    <row r="1023" spans="1:37" ht="14.1" customHeight="1" thickTop="1" thickBot="1">
      <c r="A1023" s="2457"/>
      <c r="B1023" s="2459"/>
      <c r="C1023" s="2462"/>
      <c r="D1023" s="2465"/>
      <c r="E1023" s="2468"/>
      <c r="F1023" s="2471"/>
      <c r="G1023" s="2474"/>
      <c r="H1023" s="2491"/>
      <c r="I1023" s="2471"/>
      <c r="J1023" s="2471"/>
      <c r="K1023" s="273"/>
      <c r="L1023" s="99"/>
      <c r="M1023" s="1471"/>
      <c r="N1023" s="1840"/>
      <c r="O1023" s="90"/>
      <c r="P1023" s="99"/>
      <c r="Q1023" s="99"/>
      <c r="R1023" s="12"/>
      <c r="S1023" s="12"/>
      <c r="T1023" s="12"/>
      <c r="U1023" s="12"/>
      <c r="V1023" s="12"/>
      <c r="W1023" s="1622"/>
      <c r="X1023" s="1622"/>
      <c r="Y1023" s="12"/>
      <c r="Z1023" s="99"/>
      <c r="AA1023" s="2479"/>
      <c r="AB1023" s="2479"/>
      <c r="AC1023" s="2485"/>
      <c r="AD1023" s="2486"/>
      <c r="AE1023" s="2488"/>
      <c r="AF1023" s="2490"/>
      <c r="AG1023" s="60">
        <f>IF(N1023=N1022,0,IF(N1023=N1021,0,1))</f>
        <v>0</v>
      </c>
      <c r="AH1023" s="60" t="s">
        <v>232</v>
      </c>
      <c r="AI1023" s="60" t="str">
        <f t="shared" si="236"/>
        <v>??</v>
      </c>
      <c r="AJ1023" s="60">
        <f>IF(O1023=O1022,0,IF(O1023=O1021,0,1))</f>
        <v>0</v>
      </c>
      <c r="AK1023" s="518">
        <f t="shared" si="240"/>
        <v>0</v>
      </c>
    </row>
    <row r="1024" spans="1:37" ht="14.1" customHeight="1" thickTop="1" thickBot="1">
      <c r="A1024" s="2457"/>
      <c r="B1024" s="2459"/>
      <c r="C1024" s="2462"/>
      <c r="D1024" s="2465"/>
      <c r="E1024" s="2468"/>
      <c r="F1024" s="2471"/>
      <c r="G1024" s="2474"/>
      <c r="H1024" s="2492"/>
      <c r="I1024" s="2471"/>
      <c r="J1024" s="2471"/>
      <c r="K1024" s="273"/>
      <c r="L1024" s="99"/>
      <c r="M1024" s="1471"/>
      <c r="N1024" s="1840"/>
      <c r="O1024" s="90"/>
      <c r="P1024" s="99"/>
      <c r="Q1024" s="99"/>
      <c r="R1024" s="12"/>
      <c r="S1024" s="12"/>
      <c r="T1024" s="12"/>
      <c r="U1024" s="12"/>
      <c r="V1024" s="12"/>
      <c r="W1024" s="1622"/>
      <c r="X1024" s="1622"/>
      <c r="Y1024" s="12"/>
      <c r="Z1024" s="99"/>
      <c r="AA1024" s="2479"/>
      <c r="AB1024" s="2479"/>
      <c r="AC1024" s="2485"/>
      <c r="AD1024" s="2486"/>
      <c r="AE1024" s="2488"/>
      <c r="AF1024" s="2490"/>
      <c r="AG1024" s="60">
        <f>IF(N1024=N1023,0,IF(N1024=N1022,0,IF(N1024=N1021,0,1)))</f>
        <v>0</v>
      </c>
      <c r="AH1024" s="60" t="s">
        <v>232</v>
      </c>
      <c r="AI1024" s="60" t="str">
        <f t="shared" si="236"/>
        <v>??</v>
      </c>
      <c r="AJ1024" s="60">
        <f>IF(O1024=O1023,0,IF(O1024=O1022,0,IF(O1024=O1021,0,1)))</f>
        <v>0</v>
      </c>
      <c r="AK1024" s="518">
        <f t="shared" si="240"/>
        <v>0</v>
      </c>
    </row>
    <row r="1025" spans="1:37" ht="14.1" customHeight="1" thickTop="1" thickBot="1">
      <c r="A1025" s="2457"/>
      <c r="B1025" s="2459"/>
      <c r="C1025" s="2462"/>
      <c r="D1025" s="2465"/>
      <c r="E1025" s="2468"/>
      <c r="F1025" s="2471"/>
      <c r="G1025" s="2474"/>
      <c r="H1025" s="2492"/>
      <c r="I1025" s="2471"/>
      <c r="J1025" s="2471"/>
      <c r="K1025" s="277"/>
      <c r="L1025" s="99"/>
      <c r="M1025" s="1471"/>
      <c r="N1025" s="1840"/>
      <c r="O1025" s="90"/>
      <c r="P1025" s="99"/>
      <c r="Q1025" s="99"/>
      <c r="R1025" s="12"/>
      <c r="S1025" s="12"/>
      <c r="T1025" s="12"/>
      <c r="U1025" s="12"/>
      <c r="V1025" s="12"/>
      <c r="W1025" s="1622"/>
      <c r="X1025" s="1622"/>
      <c r="Y1025" s="12"/>
      <c r="Z1025" s="99"/>
      <c r="AA1025" s="2479"/>
      <c r="AB1025" s="2479"/>
      <c r="AC1025" s="2485"/>
      <c r="AD1025" s="2486"/>
      <c r="AE1025" s="2488"/>
      <c r="AF1025" s="2490"/>
      <c r="AG1025" s="60">
        <f>IF(N1025=N1024,0,IF(N1025=N1023,0,IF(N1025=N1022,0,IF(N1025=N1021,0,1))))</f>
        <v>0</v>
      </c>
      <c r="AH1025" s="60" t="s">
        <v>232</v>
      </c>
      <c r="AI1025" s="60" t="str">
        <f t="shared" si="236"/>
        <v>??</v>
      </c>
      <c r="AJ1025" s="60">
        <f>IF(O1025=O1024,0,IF(O1025=O1023,0,IF(O1025=O1022,0,IF(O1025=O1021,0,1))))</f>
        <v>0</v>
      </c>
      <c r="AK1025" s="518">
        <f t="shared" si="240"/>
        <v>0</v>
      </c>
    </row>
    <row r="1026" spans="1:37" ht="14.1" customHeight="1" thickTop="1" thickBot="1">
      <c r="A1026" s="2457"/>
      <c r="B1026" s="2459"/>
      <c r="C1026" s="2462"/>
      <c r="D1026" s="2465"/>
      <c r="E1026" s="2468"/>
      <c r="F1026" s="2471"/>
      <c r="G1026" s="2474"/>
      <c r="H1026" s="2492"/>
      <c r="I1026" s="2471"/>
      <c r="J1026" s="2471"/>
      <c r="K1026" s="277"/>
      <c r="L1026" s="99"/>
      <c r="M1026" s="1471"/>
      <c r="N1026" s="1840"/>
      <c r="O1026" s="90"/>
      <c r="P1026" s="99"/>
      <c r="Q1026" s="99"/>
      <c r="R1026" s="12"/>
      <c r="S1026" s="12"/>
      <c r="T1026" s="12"/>
      <c r="U1026" s="12"/>
      <c r="V1026" s="12"/>
      <c r="W1026" s="1622"/>
      <c r="X1026" s="1622"/>
      <c r="Y1026" s="12"/>
      <c r="Z1026" s="99"/>
      <c r="AA1026" s="2479"/>
      <c r="AB1026" s="2479"/>
      <c r="AC1026" s="2485"/>
      <c r="AD1026" s="2486"/>
      <c r="AE1026" s="2488"/>
      <c r="AF1026" s="2490"/>
      <c r="AG1026" s="60">
        <f>IF(N1026=N1025,0,IF(N1026=N1024,0,IF(N1026=N1023,0,IF(N1026=N1022,0,IF(N1026=N1021,0,1)))))</f>
        <v>0</v>
      </c>
      <c r="AH1026" s="60" t="s">
        <v>232</v>
      </c>
      <c r="AI1026" s="60" t="str">
        <f t="shared" si="236"/>
        <v>??</v>
      </c>
      <c r="AJ1026" s="60">
        <f>IF(O1026=O1025,0,IF(O1026=O1024,0,IF(O1026=O1023,0,IF(O1026=O1022,0,IF(O1026=O1021,0,1)))))</f>
        <v>0</v>
      </c>
      <c r="AK1026" s="518">
        <f t="shared" si="240"/>
        <v>0</v>
      </c>
    </row>
    <row r="1027" spans="1:37" ht="14.1" customHeight="1" thickTop="1" thickBot="1">
      <c r="A1027" s="2457"/>
      <c r="B1027" s="2459"/>
      <c r="C1027" s="2462"/>
      <c r="D1027" s="2465"/>
      <c r="E1027" s="2468"/>
      <c r="F1027" s="2471"/>
      <c r="G1027" s="2474"/>
      <c r="H1027" s="2492"/>
      <c r="I1027" s="2471"/>
      <c r="J1027" s="2471"/>
      <c r="K1027" s="277"/>
      <c r="L1027" s="99"/>
      <c r="M1027" s="1471"/>
      <c r="N1027" s="1840"/>
      <c r="O1027" s="90"/>
      <c r="P1027" s="99"/>
      <c r="Q1027" s="99"/>
      <c r="R1027" s="12"/>
      <c r="S1027" s="12"/>
      <c r="T1027" s="12"/>
      <c r="U1027" s="12"/>
      <c r="V1027" s="12"/>
      <c r="W1027" s="1622"/>
      <c r="X1027" s="1622"/>
      <c r="Y1027" s="12"/>
      <c r="Z1027" s="99"/>
      <c r="AA1027" s="2479"/>
      <c r="AB1027" s="2479"/>
      <c r="AC1027" s="2494" t="str">
        <f t="shared" ref="AC1027" si="243">IF(AC1021&gt;9,"błąd","")</f>
        <v/>
      </c>
      <c r="AD1027" s="2486"/>
      <c r="AE1027" s="2488"/>
      <c r="AF1027" s="2490"/>
      <c r="AG1027" s="60">
        <f>IF(N1027=N1026,0,IF(N1027=N1025,0,IF(N1027=N1024,0,IF(N1027=N1023,0,IF(N1027=N1022,0,IF(N1027=N1021,0,1))))))</f>
        <v>0</v>
      </c>
      <c r="AH1027" s="60" t="s">
        <v>232</v>
      </c>
      <c r="AI1027" s="60" t="str">
        <f t="shared" si="236"/>
        <v>??</v>
      </c>
      <c r="AJ1027" s="60">
        <f>IF(O1027=O1026,0,IF(O1027=O1025,0,IF(O1027=O1024,0,IF(O1027=O1023,0,IF(O1027=O1022,0,IF(O1027=O1021,0,1))))))</f>
        <v>0</v>
      </c>
      <c r="AK1027" s="518">
        <f t="shared" si="240"/>
        <v>0</v>
      </c>
    </row>
    <row r="1028" spans="1:37" ht="14.1" customHeight="1" thickTop="1" thickBot="1">
      <c r="A1028" s="2457"/>
      <c r="B1028" s="2459"/>
      <c r="C1028" s="2462"/>
      <c r="D1028" s="2465"/>
      <c r="E1028" s="2468"/>
      <c r="F1028" s="2471"/>
      <c r="G1028" s="2474"/>
      <c r="H1028" s="2492"/>
      <c r="I1028" s="2471"/>
      <c r="J1028" s="2471"/>
      <c r="K1028" s="277"/>
      <c r="L1028" s="99"/>
      <c r="M1028" s="1471"/>
      <c r="N1028" s="1840"/>
      <c r="O1028" s="90"/>
      <c r="P1028" s="99"/>
      <c r="Q1028" s="99"/>
      <c r="R1028" s="12"/>
      <c r="S1028" s="12"/>
      <c r="T1028" s="12"/>
      <c r="U1028" s="12"/>
      <c r="V1028" s="12"/>
      <c r="W1028" s="1622"/>
      <c r="X1028" s="1622"/>
      <c r="Y1028" s="12"/>
      <c r="Z1028" s="99"/>
      <c r="AA1028" s="2479"/>
      <c r="AB1028" s="2479"/>
      <c r="AC1028" s="2494"/>
      <c r="AD1028" s="2486"/>
      <c r="AE1028" s="2488"/>
      <c r="AF1028" s="2490"/>
      <c r="AG1028" s="60">
        <f>IF(N1028=N1027,0,IF(N1028=N1026,0,IF(N1028=N1025,0,IF(N1028=N1024,0,IF(N1028=N1023,0,IF(N1028=N1022,0,IF(N1028=N1021,0,1)))))))</f>
        <v>0</v>
      </c>
      <c r="AH1028" s="60" t="s">
        <v>232</v>
      </c>
      <c r="AI1028" s="60" t="str">
        <f t="shared" si="236"/>
        <v>??</v>
      </c>
      <c r="AJ1028" s="60">
        <f>IF(O1028=O1027,0,IF(O1028=O1026,0,IF(O1028=O1025,0,IF(O1028=O1024,0,IF(O1028=O1023,0,IF(O1028=O1022,0,IF(O1028=O1021,0,1)))))))</f>
        <v>0</v>
      </c>
      <c r="AK1028" s="518">
        <f t="shared" si="240"/>
        <v>0</v>
      </c>
    </row>
    <row r="1029" spans="1:37" ht="14.1" customHeight="1" thickTop="1" thickBot="1">
      <c r="A1029" s="2457"/>
      <c r="B1029" s="2459"/>
      <c r="C1029" s="2462"/>
      <c r="D1029" s="2465"/>
      <c r="E1029" s="2468"/>
      <c r="F1029" s="2471"/>
      <c r="G1029" s="2474"/>
      <c r="H1029" s="2492"/>
      <c r="I1029" s="2471"/>
      <c r="J1029" s="2471"/>
      <c r="K1029" s="277"/>
      <c r="L1029" s="99"/>
      <c r="M1029" s="1471"/>
      <c r="N1029" s="1840"/>
      <c r="O1029" s="90"/>
      <c r="P1029" s="99"/>
      <c r="Q1029" s="99"/>
      <c r="R1029" s="12"/>
      <c r="S1029" s="12"/>
      <c r="T1029" s="12"/>
      <c r="U1029" s="12"/>
      <c r="V1029" s="12"/>
      <c r="W1029" s="1622"/>
      <c r="X1029" s="1622"/>
      <c r="Y1029" s="12"/>
      <c r="Z1029" s="99"/>
      <c r="AA1029" s="2479"/>
      <c r="AB1029" s="2479"/>
      <c r="AC1029" s="2494"/>
      <c r="AD1029" s="2486"/>
      <c r="AE1029" s="2488"/>
      <c r="AF1029" s="2490"/>
      <c r="AG1029" s="60">
        <f>IF(N1029=N1028,0,IF(N1029=N1027,0,IF(N1029=N1026,0,IF(N1029=N1025,0,IF(N1029=N1024,0,IF(N1029=N1023,0,IF(N1029=N1022,0,IF(N1029=N1021,0,1))))))))</f>
        <v>0</v>
      </c>
      <c r="AH1029" s="60" t="s">
        <v>232</v>
      </c>
      <c r="AI1029" s="60" t="str">
        <f t="shared" si="236"/>
        <v>??</v>
      </c>
      <c r="AJ1029" s="60">
        <f>IF(O1029=O1028,0,IF(O1029=O1027,0,IF(O1029=O1026,0,IF(O1029=O1025,0,IF(O1029=O1024,0,IF(O1029=O1023,0,IF(O1029=O1022,0,IF(O1029=O1021,0,1))))))))</f>
        <v>0</v>
      </c>
      <c r="AK1029" s="518">
        <f t="shared" si="240"/>
        <v>0</v>
      </c>
    </row>
    <row r="1030" spans="1:37" ht="14.1" customHeight="1" thickTop="1" thickBot="1">
      <c r="A1030" s="2457"/>
      <c r="B1030" s="2460"/>
      <c r="C1030" s="2463"/>
      <c r="D1030" s="2466"/>
      <c r="E1030" s="2469"/>
      <c r="F1030" s="2472"/>
      <c r="G1030" s="2475"/>
      <c r="H1030" s="2493"/>
      <c r="I1030" s="2472"/>
      <c r="J1030" s="2472"/>
      <c r="K1030" s="274"/>
      <c r="L1030" s="97"/>
      <c r="M1030" s="97"/>
      <c r="N1030" s="1840"/>
      <c r="O1030" s="94"/>
      <c r="P1030" s="97"/>
      <c r="Q1030" s="97"/>
      <c r="R1030" s="13"/>
      <c r="S1030" s="13"/>
      <c r="T1030" s="13"/>
      <c r="U1030" s="13"/>
      <c r="V1030" s="13"/>
      <c r="W1030" s="13"/>
      <c r="X1030" s="13"/>
      <c r="Y1030" s="13"/>
      <c r="Z1030" s="97"/>
      <c r="AA1030" s="2480"/>
      <c r="AB1030" s="2480"/>
      <c r="AC1030" s="2495"/>
      <c r="AD1030" s="2486"/>
      <c r="AE1030" s="2489"/>
      <c r="AF1030" s="2490"/>
      <c r="AG1030" s="60">
        <f>IF(N1030=N1029,0,IF(N1030=N1028,0,IF(N1030=N1027,0,IF(N1030=N1026,0,IF(N1030=N1025,0,IF(N1030=N1024,0,IF(N1030=N1023,0,IF(N1030=N1022,0,IF(N1030=N1021,0,1)))))))))</f>
        <v>0</v>
      </c>
      <c r="AH1030" s="60" t="s">
        <v>232</v>
      </c>
      <c r="AI1030" s="60" t="str">
        <f t="shared" si="236"/>
        <v>??</v>
      </c>
      <c r="AJ1030" s="60">
        <f>IF(O1030=O1029,0,IF(O1030=O1028,0,IF(O1030=O1027,0,IF(O1030=O1026,0,IF(O1030=O1025,0,IF(O1030=O1024,0,IF(O1030=O1023,0,IF(O1030=O1022,0,IF(O1030=O1021,0,1)))))))))</f>
        <v>0</v>
      </c>
      <c r="AK1030" s="518">
        <f t="shared" si="240"/>
        <v>0</v>
      </c>
    </row>
    <row r="1031" spans="1:37" ht="14.1" customHeight="1" thickTop="1" thickBot="1">
      <c r="A1031" s="2457"/>
      <c r="B1031" s="2458"/>
      <c r="C1031" s="2461"/>
      <c r="D1031" s="2464"/>
      <c r="E1031" s="2467"/>
      <c r="F1031" s="2470"/>
      <c r="G1031" s="2473"/>
      <c r="H1031" s="2476" t="s">
        <v>852</v>
      </c>
      <c r="I1031" s="2470"/>
      <c r="J1031" s="2470"/>
      <c r="K1031" s="275"/>
      <c r="L1031" s="98"/>
      <c r="M1031" s="98"/>
      <c r="N1031" s="1841"/>
      <c r="O1031" s="80"/>
      <c r="P1031" s="98"/>
      <c r="Q1031" s="98"/>
      <c r="R1031" s="14"/>
      <c r="S1031" s="14"/>
      <c r="T1031" s="14"/>
      <c r="U1031" s="14"/>
      <c r="V1031" s="14"/>
      <c r="W1031" s="14"/>
      <c r="X1031" s="14"/>
      <c r="Y1031" s="14"/>
      <c r="Z1031" s="98"/>
      <c r="AA1031" s="2478">
        <f>SUM(R1031:Z1040)</f>
        <v>0</v>
      </c>
      <c r="AB1031" s="2478">
        <f>IF(AA1031&gt;0,18,0)</f>
        <v>0</v>
      </c>
      <c r="AC1031" s="2484">
        <f t="shared" ref="AC1031" si="244">IF((AA1031-AB1031)&gt;=0,AA1031-AB1031,0)</f>
        <v>0</v>
      </c>
      <c r="AD1031" s="2486">
        <f>IF(AA1031&lt;AB1031,AA1031,AB1031)/IF(AB1031=0,1,AB1031)</f>
        <v>0</v>
      </c>
      <c r="AE1031" s="2487" t="str">
        <f>IF(AD1031=1,"pe",IF(AD1031&gt;0,"ne",""))</f>
        <v/>
      </c>
      <c r="AF1031" s="2490"/>
      <c r="AG1031" s="60">
        <v>1</v>
      </c>
      <c r="AH1031" s="60" t="s">
        <v>232</v>
      </c>
      <c r="AI1031" s="60" t="str">
        <f t="shared" si="236"/>
        <v>??</v>
      </c>
      <c r="AJ1031" s="60">
        <v>1</v>
      </c>
      <c r="AK1031" s="518">
        <f>C1031</f>
        <v>0</v>
      </c>
    </row>
    <row r="1032" spans="1:37" ht="14.1" customHeight="1" thickTop="1" thickBot="1">
      <c r="A1032" s="2457"/>
      <c r="B1032" s="2459"/>
      <c r="C1032" s="2462"/>
      <c r="D1032" s="2465"/>
      <c r="E1032" s="2468"/>
      <c r="F1032" s="2471"/>
      <c r="G1032" s="2474"/>
      <c r="H1032" s="2477"/>
      <c r="I1032" s="2471"/>
      <c r="J1032" s="2471"/>
      <c r="K1032" s="273"/>
      <c r="L1032" s="99"/>
      <c r="M1032" s="1471"/>
      <c r="N1032" s="1840"/>
      <c r="O1032" s="90"/>
      <c r="P1032" s="99"/>
      <c r="Q1032" s="99"/>
      <c r="R1032" s="12"/>
      <c r="S1032" s="12"/>
      <c r="T1032" s="12"/>
      <c r="U1032" s="12"/>
      <c r="V1032" s="12"/>
      <c r="W1032" s="1622"/>
      <c r="X1032" s="1622"/>
      <c r="Y1032" s="12"/>
      <c r="Z1032" s="99"/>
      <c r="AA1032" s="2479"/>
      <c r="AB1032" s="2479"/>
      <c r="AC1032" s="2485"/>
      <c r="AD1032" s="2486"/>
      <c r="AE1032" s="2488"/>
      <c r="AF1032" s="2490"/>
      <c r="AG1032" s="60">
        <f>IF(N1032=N1031,0,1)</f>
        <v>0</v>
      </c>
      <c r="AH1032" s="60" t="s">
        <v>232</v>
      </c>
      <c r="AI1032" s="60" t="str">
        <f t="shared" si="236"/>
        <v>??</v>
      </c>
      <c r="AJ1032" s="60">
        <f>IF(O1032=O1031,0,1)</f>
        <v>0</v>
      </c>
      <c r="AK1032" s="518">
        <f t="shared" si="240"/>
        <v>0</v>
      </c>
    </row>
    <row r="1033" spans="1:37" ht="14.1" customHeight="1" thickTop="1" thickBot="1">
      <c r="A1033" s="2457"/>
      <c r="B1033" s="2459"/>
      <c r="C1033" s="2462"/>
      <c r="D1033" s="2465"/>
      <c r="E1033" s="2468"/>
      <c r="F1033" s="2471"/>
      <c r="G1033" s="2474"/>
      <c r="H1033" s="2491"/>
      <c r="I1033" s="2471"/>
      <c r="J1033" s="2471"/>
      <c r="K1033" s="273"/>
      <c r="L1033" s="99"/>
      <c r="M1033" s="1471"/>
      <c r="N1033" s="1840"/>
      <c r="O1033" s="90"/>
      <c r="P1033" s="99"/>
      <c r="Q1033" s="99"/>
      <c r="R1033" s="12"/>
      <c r="S1033" s="12"/>
      <c r="T1033" s="12"/>
      <c r="U1033" s="12"/>
      <c r="V1033" s="12"/>
      <c r="W1033" s="1622"/>
      <c r="X1033" s="1622"/>
      <c r="Y1033" s="12"/>
      <c r="Z1033" s="99"/>
      <c r="AA1033" s="2479"/>
      <c r="AB1033" s="2479"/>
      <c r="AC1033" s="2485"/>
      <c r="AD1033" s="2486"/>
      <c r="AE1033" s="2488"/>
      <c r="AF1033" s="2490"/>
      <c r="AG1033" s="60">
        <f>IF(N1033=N1032,0,IF(N1033=N1031,0,1))</f>
        <v>0</v>
      </c>
      <c r="AH1033" s="60" t="s">
        <v>232</v>
      </c>
      <c r="AI1033" s="60" t="str">
        <f t="shared" si="236"/>
        <v>??</v>
      </c>
      <c r="AJ1033" s="60">
        <f>IF(O1033=O1032,0,IF(O1033=O1031,0,1))</f>
        <v>0</v>
      </c>
      <c r="AK1033" s="518">
        <f t="shared" si="240"/>
        <v>0</v>
      </c>
    </row>
    <row r="1034" spans="1:37" ht="14.1" customHeight="1" thickTop="1" thickBot="1">
      <c r="A1034" s="2457"/>
      <c r="B1034" s="2459"/>
      <c r="C1034" s="2462"/>
      <c r="D1034" s="2465"/>
      <c r="E1034" s="2468"/>
      <c r="F1034" s="2471"/>
      <c r="G1034" s="2474"/>
      <c r="H1034" s="2492"/>
      <c r="I1034" s="2471"/>
      <c r="J1034" s="2471"/>
      <c r="K1034" s="273"/>
      <c r="L1034" s="99"/>
      <c r="M1034" s="1471"/>
      <c r="N1034" s="1840"/>
      <c r="O1034" s="90"/>
      <c r="P1034" s="99"/>
      <c r="Q1034" s="99"/>
      <c r="R1034" s="12"/>
      <c r="S1034" s="12"/>
      <c r="T1034" s="12"/>
      <c r="U1034" s="12"/>
      <c r="V1034" s="12"/>
      <c r="W1034" s="1622"/>
      <c r="X1034" s="1622"/>
      <c r="Y1034" s="12"/>
      <c r="Z1034" s="99"/>
      <c r="AA1034" s="2479"/>
      <c r="AB1034" s="2479"/>
      <c r="AC1034" s="2485"/>
      <c r="AD1034" s="2486"/>
      <c r="AE1034" s="2488"/>
      <c r="AF1034" s="2490"/>
      <c r="AG1034" s="60">
        <f>IF(N1034=N1033,0,IF(N1034=N1032,0,IF(N1034=N1031,0,1)))</f>
        <v>0</v>
      </c>
      <c r="AH1034" s="60" t="s">
        <v>232</v>
      </c>
      <c r="AI1034" s="60" t="str">
        <f t="shared" si="236"/>
        <v>??</v>
      </c>
      <c r="AJ1034" s="60">
        <f>IF(O1034=O1033,0,IF(O1034=O1032,0,IF(O1034=O1031,0,1)))</f>
        <v>0</v>
      </c>
      <c r="AK1034" s="518">
        <f t="shared" si="240"/>
        <v>0</v>
      </c>
    </row>
    <row r="1035" spans="1:37" ht="14.1" customHeight="1" thickTop="1" thickBot="1">
      <c r="A1035" s="2457"/>
      <c r="B1035" s="2459"/>
      <c r="C1035" s="2462"/>
      <c r="D1035" s="2465"/>
      <c r="E1035" s="2468"/>
      <c r="F1035" s="2471"/>
      <c r="G1035" s="2474"/>
      <c r="H1035" s="2492"/>
      <c r="I1035" s="2471"/>
      <c r="J1035" s="2471"/>
      <c r="K1035" s="277"/>
      <c r="L1035" s="99"/>
      <c r="M1035" s="1471"/>
      <c r="N1035" s="1840"/>
      <c r="O1035" s="90"/>
      <c r="P1035" s="99"/>
      <c r="Q1035" s="99"/>
      <c r="R1035" s="12"/>
      <c r="S1035" s="12"/>
      <c r="T1035" s="12"/>
      <c r="U1035" s="12"/>
      <c r="V1035" s="12"/>
      <c r="W1035" s="1622"/>
      <c r="X1035" s="1622"/>
      <c r="Y1035" s="12"/>
      <c r="Z1035" s="99"/>
      <c r="AA1035" s="2479"/>
      <c r="AB1035" s="2479"/>
      <c r="AC1035" s="2485"/>
      <c r="AD1035" s="2486"/>
      <c r="AE1035" s="2488"/>
      <c r="AF1035" s="2490"/>
      <c r="AG1035" s="60">
        <f>IF(N1035=N1034,0,IF(N1035=N1033,0,IF(N1035=N1032,0,IF(N1035=N1031,0,1))))</f>
        <v>0</v>
      </c>
      <c r="AH1035" s="60" t="s">
        <v>232</v>
      </c>
      <c r="AI1035" s="60" t="str">
        <f t="shared" si="236"/>
        <v>??</v>
      </c>
      <c r="AJ1035" s="60">
        <f>IF(O1035=O1034,0,IF(O1035=O1033,0,IF(O1035=O1032,0,IF(O1035=O1031,0,1))))</f>
        <v>0</v>
      </c>
      <c r="AK1035" s="518">
        <f t="shared" si="240"/>
        <v>0</v>
      </c>
    </row>
    <row r="1036" spans="1:37" ht="14.1" customHeight="1" thickTop="1" thickBot="1">
      <c r="A1036" s="2457"/>
      <c r="B1036" s="2459"/>
      <c r="C1036" s="2462"/>
      <c r="D1036" s="2465"/>
      <c r="E1036" s="2468"/>
      <c r="F1036" s="2471"/>
      <c r="G1036" s="2474"/>
      <c r="H1036" s="2492"/>
      <c r="I1036" s="2471"/>
      <c r="J1036" s="2471"/>
      <c r="K1036" s="277"/>
      <c r="L1036" s="99"/>
      <c r="M1036" s="1471"/>
      <c r="N1036" s="1840"/>
      <c r="O1036" s="90"/>
      <c r="P1036" s="99"/>
      <c r="Q1036" s="99"/>
      <c r="R1036" s="12"/>
      <c r="S1036" s="12"/>
      <c r="T1036" s="12"/>
      <c r="U1036" s="12"/>
      <c r="V1036" s="12"/>
      <c r="W1036" s="1622"/>
      <c r="X1036" s="1622"/>
      <c r="Y1036" s="12"/>
      <c r="Z1036" s="99"/>
      <c r="AA1036" s="2479"/>
      <c r="AB1036" s="2479"/>
      <c r="AC1036" s="2485"/>
      <c r="AD1036" s="2486"/>
      <c r="AE1036" s="2488"/>
      <c r="AF1036" s="2490"/>
      <c r="AG1036" s="60">
        <f>IF(N1036=N1035,0,IF(N1036=N1034,0,IF(N1036=N1033,0,IF(N1036=N1032,0,IF(N1036=N1031,0,1)))))</f>
        <v>0</v>
      </c>
      <c r="AH1036" s="60" t="s">
        <v>232</v>
      </c>
      <c r="AI1036" s="60" t="str">
        <f t="shared" si="236"/>
        <v>??</v>
      </c>
      <c r="AJ1036" s="60">
        <f>IF(O1036=O1035,0,IF(O1036=O1034,0,IF(O1036=O1033,0,IF(O1036=O1032,0,IF(O1036=O1031,0,1)))))</f>
        <v>0</v>
      </c>
      <c r="AK1036" s="518">
        <f t="shared" si="240"/>
        <v>0</v>
      </c>
    </row>
    <row r="1037" spans="1:37" ht="14.1" customHeight="1" thickTop="1" thickBot="1">
      <c r="A1037" s="2457"/>
      <c r="B1037" s="2459"/>
      <c r="C1037" s="2462"/>
      <c r="D1037" s="2465"/>
      <c r="E1037" s="2468"/>
      <c r="F1037" s="2471"/>
      <c r="G1037" s="2474"/>
      <c r="H1037" s="2492"/>
      <c r="I1037" s="2471"/>
      <c r="J1037" s="2471"/>
      <c r="K1037" s="277"/>
      <c r="L1037" s="99"/>
      <c r="M1037" s="1471"/>
      <c r="N1037" s="1840"/>
      <c r="O1037" s="90"/>
      <c r="P1037" s="99"/>
      <c r="Q1037" s="99"/>
      <c r="R1037" s="12"/>
      <c r="S1037" s="12"/>
      <c r="T1037" s="12"/>
      <c r="U1037" s="12"/>
      <c r="V1037" s="12"/>
      <c r="W1037" s="1622"/>
      <c r="X1037" s="1622"/>
      <c r="Y1037" s="12"/>
      <c r="Z1037" s="99"/>
      <c r="AA1037" s="2479"/>
      <c r="AB1037" s="2479"/>
      <c r="AC1037" s="2494" t="str">
        <f t="shared" ref="AC1037" si="245">IF(AC1031&gt;9,"błąd","")</f>
        <v/>
      </c>
      <c r="AD1037" s="2486"/>
      <c r="AE1037" s="2488"/>
      <c r="AF1037" s="2490"/>
      <c r="AG1037" s="60">
        <f>IF(N1037=N1036,0,IF(N1037=N1035,0,IF(N1037=N1034,0,IF(N1037=N1033,0,IF(N1037=N1032,0,IF(N1037=N1031,0,1))))))</f>
        <v>0</v>
      </c>
      <c r="AH1037" s="60" t="s">
        <v>232</v>
      </c>
      <c r="AI1037" s="60" t="str">
        <f t="shared" si="236"/>
        <v>??</v>
      </c>
      <c r="AJ1037" s="60">
        <f>IF(O1037=O1036,0,IF(O1037=O1035,0,IF(O1037=O1034,0,IF(O1037=O1033,0,IF(O1037=O1032,0,IF(O1037=O1031,0,1))))))</f>
        <v>0</v>
      </c>
      <c r="AK1037" s="518">
        <f t="shared" si="240"/>
        <v>0</v>
      </c>
    </row>
    <row r="1038" spans="1:37" ht="14.1" customHeight="1" thickTop="1" thickBot="1">
      <c r="A1038" s="2457"/>
      <c r="B1038" s="2459"/>
      <c r="C1038" s="2462"/>
      <c r="D1038" s="2465"/>
      <c r="E1038" s="2468"/>
      <c r="F1038" s="2471"/>
      <c r="G1038" s="2474"/>
      <c r="H1038" s="2492"/>
      <c r="I1038" s="2471"/>
      <c r="J1038" s="2471"/>
      <c r="K1038" s="277"/>
      <c r="L1038" s="99"/>
      <c r="M1038" s="1471"/>
      <c r="N1038" s="1840"/>
      <c r="O1038" s="90"/>
      <c r="P1038" s="99"/>
      <c r="Q1038" s="99"/>
      <c r="R1038" s="12"/>
      <c r="S1038" s="12"/>
      <c r="T1038" s="12"/>
      <c r="U1038" s="12"/>
      <c r="V1038" s="12"/>
      <c r="W1038" s="1622"/>
      <c r="X1038" s="1622"/>
      <c r="Y1038" s="12"/>
      <c r="Z1038" s="99"/>
      <c r="AA1038" s="2479"/>
      <c r="AB1038" s="2479"/>
      <c r="AC1038" s="2494"/>
      <c r="AD1038" s="2486"/>
      <c r="AE1038" s="2488"/>
      <c r="AF1038" s="2490"/>
      <c r="AG1038" s="60">
        <f>IF(N1038=N1037,0,IF(N1038=N1036,0,IF(N1038=N1035,0,IF(N1038=N1034,0,IF(N1038=N1033,0,IF(N1038=N1032,0,IF(N1038=N1031,0,1)))))))</f>
        <v>0</v>
      </c>
      <c r="AH1038" s="60" t="s">
        <v>232</v>
      </c>
      <c r="AI1038" s="60" t="str">
        <f t="shared" si="236"/>
        <v>??</v>
      </c>
      <c r="AJ1038" s="60">
        <f>IF(O1038=O1037,0,IF(O1038=O1036,0,IF(O1038=O1035,0,IF(O1038=O1034,0,IF(O1038=O1033,0,IF(O1038=O1032,0,IF(O1038=O1031,0,1)))))))</f>
        <v>0</v>
      </c>
      <c r="AK1038" s="518">
        <f t="shared" si="240"/>
        <v>0</v>
      </c>
    </row>
    <row r="1039" spans="1:37" ht="14.1" customHeight="1" thickTop="1" thickBot="1">
      <c r="A1039" s="2457"/>
      <c r="B1039" s="2459"/>
      <c r="C1039" s="2462"/>
      <c r="D1039" s="2465"/>
      <c r="E1039" s="2468"/>
      <c r="F1039" s="2471"/>
      <c r="G1039" s="2474"/>
      <c r="H1039" s="2492"/>
      <c r="I1039" s="2471"/>
      <c r="J1039" s="2471"/>
      <c r="K1039" s="277"/>
      <c r="L1039" s="99"/>
      <c r="M1039" s="1471"/>
      <c r="N1039" s="1840"/>
      <c r="O1039" s="90"/>
      <c r="P1039" s="99"/>
      <c r="Q1039" s="99"/>
      <c r="R1039" s="12"/>
      <c r="S1039" s="12"/>
      <c r="T1039" s="12"/>
      <c r="U1039" s="12"/>
      <c r="V1039" s="12"/>
      <c r="W1039" s="1622"/>
      <c r="X1039" s="1622"/>
      <c r="Y1039" s="12"/>
      <c r="Z1039" s="99"/>
      <c r="AA1039" s="2479"/>
      <c r="AB1039" s="2479"/>
      <c r="AC1039" s="2494"/>
      <c r="AD1039" s="2486"/>
      <c r="AE1039" s="2488"/>
      <c r="AF1039" s="2490"/>
      <c r="AG1039" s="60">
        <f>IF(N1039=N1038,0,IF(N1039=N1037,0,IF(N1039=N1036,0,IF(N1039=N1035,0,IF(N1039=N1034,0,IF(N1039=N1033,0,IF(N1039=N1032,0,IF(N1039=N1031,0,1))))))))</f>
        <v>0</v>
      </c>
      <c r="AH1039" s="60" t="s">
        <v>232</v>
      </c>
      <c r="AI1039" s="60" t="str">
        <f t="shared" si="236"/>
        <v>??</v>
      </c>
      <c r="AJ1039" s="60">
        <f>IF(O1039=O1038,0,IF(O1039=O1037,0,IF(O1039=O1036,0,IF(O1039=O1035,0,IF(O1039=O1034,0,IF(O1039=O1033,0,IF(O1039=O1032,0,IF(O1039=O1031,0,1))))))))</f>
        <v>0</v>
      </c>
      <c r="AK1039" s="518">
        <f t="shared" si="240"/>
        <v>0</v>
      </c>
    </row>
    <row r="1040" spans="1:37" ht="14.1" customHeight="1" thickTop="1" thickBot="1">
      <c r="A1040" s="2457"/>
      <c r="B1040" s="2460"/>
      <c r="C1040" s="2463"/>
      <c r="D1040" s="2466"/>
      <c r="E1040" s="2469"/>
      <c r="F1040" s="2472"/>
      <c r="G1040" s="2475"/>
      <c r="H1040" s="2493"/>
      <c r="I1040" s="2472"/>
      <c r="J1040" s="2472"/>
      <c r="K1040" s="274"/>
      <c r="L1040" s="97"/>
      <c r="M1040" s="97"/>
      <c r="N1040" s="1840"/>
      <c r="O1040" s="94"/>
      <c r="P1040" s="97"/>
      <c r="Q1040" s="97"/>
      <c r="R1040" s="13"/>
      <c r="S1040" s="13"/>
      <c r="T1040" s="13"/>
      <c r="U1040" s="13"/>
      <c r="V1040" s="13"/>
      <c r="W1040" s="13"/>
      <c r="X1040" s="13"/>
      <c r="Y1040" s="13"/>
      <c r="Z1040" s="97"/>
      <c r="AA1040" s="2480"/>
      <c r="AB1040" s="2480"/>
      <c r="AC1040" s="2495"/>
      <c r="AD1040" s="2486"/>
      <c r="AE1040" s="2489"/>
      <c r="AF1040" s="2490"/>
      <c r="AG1040" s="60">
        <f>IF(N1040=N1039,0,IF(N1040=N1038,0,IF(N1040=N1037,0,IF(N1040=N1036,0,IF(N1040=N1035,0,IF(N1040=N1034,0,IF(N1040=N1033,0,IF(N1040=N1032,0,IF(N1040=N1031,0,1)))))))))</f>
        <v>0</v>
      </c>
      <c r="AH1040" s="60" t="s">
        <v>232</v>
      </c>
      <c r="AI1040" s="60" t="str">
        <f t="shared" si="236"/>
        <v>??</v>
      </c>
      <c r="AJ1040" s="60">
        <f>IF(O1040=O1039,0,IF(O1040=O1038,0,IF(O1040=O1037,0,IF(O1040=O1036,0,IF(O1040=O1035,0,IF(O1040=O1034,0,IF(O1040=O1033,0,IF(O1040=O1032,0,IF(O1040=O1031,0,1)))))))))</f>
        <v>0</v>
      </c>
      <c r="AK1040" s="518">
        <f t="shared" si="240"/>
        <v>0</v>
      </c>
    </row>
    <row r="1041" spans="1:37" ht="14.1" customHeight="1" thickTop="1" thickBot="1">
      <c r="A1041" s="2457"/>
      <c r="B1041" s="2458"/>
      <c r="C1041" s="2461"/>
      <c r="D1041" s="2464"/>
      <c r="E1041" s="2467"/>
      <c r="F1041" s="2470"/>
      <c r="G1041" s="2473"/>
      <c r="H1041" s="2476" t="s">
        <v>852</v>
      </c>
      <c r="I1041" s="2470"/>
      <c r="J1041" s="2470"/>
      <c r="K1041" s="275"/>
      <c r="L1041" s="98"/>
      <c r="M1041" s="98"/>
      <c r="N1041" s="1841"/>
      <c r="O1041" s="80"/>
      <c r="P1041" s="98"/>
      <c r="Q1041" s="98"/>
      <c r="R1041" s="14"/>
      <c r="S1041" s="14"/>
      <c r="T1041" s="14"/>
      <c r="U1041" s="14"/>
      <c r="V1041" s="14"/>
      <c r="W1041" s="14"/>
      <c r="X1041" s="14"/>
      <c r="Y1041" s="14"/>
      <c r="Z1041" s="98"/>
      <c r="AA1041" s="2478">
        <f>SUM(R1041:Z1050)</f>
        <v>0</v>
      </c>
      <c r="AB1041" s="2478">
        <f>IF(AA1041&gt;0,18,0)</f>
        <v>0</v>
      </c>
      <c r="AC1041" s="2484">
        <f t="shared" ref="AC1041" si="246">IF((AA1041-AB1041)&gt;=0,AA1041-AB1041,0)</f>
        <v>0</v>
      </c>
      <c r="AD1041" s="2486">
        <f>IF(AA1041&lt;AB1041,AA1041,AB1041)/IF(AB1041=0,1,AB1041)</f>
        <v>0</v>
      </c>
      <c r="AE1041" s="2487" t="str">
        <f>IF(AD1041=1,"pe",IF(AD1041&gt;0,"ne",""))</f>
        <v/>
      </c>
      <c r="AF1041" s="2490"/>
      <c r="AG1041" s="60">
        <v>1</v>
      </c>
      <c r="AH1041" s="60" t="s">
        <v>232</v>
      </c>
      <c r="AI1041" s="60" t="str">
        <f t="shared" si="236"/>
        <v>??</v>
      </c>
      <c r="AJ1041" s="60">
        <v>1</v>
      </c>
      <c r="AK1041" s="518">
        <f>C1041</f>
        <v>0</v>
      </c>
    </row>
    <row r="1042" spans="1:37" ht="14.1" customHeight="1" thickTop="1" thickBot="1">
      <c r="A1042" s="2457"/>
      <c r="B1042" s="2459"/>
      <c r="C1042" s="2462"/>
      <c r="D1042" s="2465"/>
      <c r="E1042" s="2468"/>
      <c r="F1042" s="2471"/>
      <c r="G1042" s="2474"/>
      <c r="H1042" s="2477"/>
      <c r="I1042" s="2471"/>
      <c r="J1042" s="2471"/>
      <c r="K1042" s="273"/>
      <c r="L1042" s="99"/>
      <c r="M1042" s="1471"/>
      <c r="N1042" s="1840"/>
      <c r="O1042" s="90"/>
      <c r="P1042" s="99"/>
      <c r="Q1042" s="99"/>
      <c r="R1042" s="12"/>
      <c r="S1042" s="12"/>
      <c r="T1042" s="12"/>
      <c r="U1042" s="12"/>
      <c r="V1042" s="12"/>
      <c r="W1042" s="1622"/>
      <c r="X1042" s="1622"/>
      <c r="Y1042" s="12"/>
      <c r="Z1042" s="99"/>
      <c r="AA1042" s="2479"/>
      <c r="AB1042" s="2479"/>
      <c r="AC1042" s="2485"/>
      <c r="AD1042" s="2486"/>
      <c r="AE1042" s="2488"/>
      <c r="AF1042" s="2490"/>
      <c r="AG1042" s="60">
        <f>IF(N1042=N1041,0,1)</f>
        <v>0</v>
      </c>
      <c r="AH1042" s="60" t="s">
        <v>232</v>
      </c>
      <c r="AI1042" s="60" t="str">
        <f t="shared" si="236"/>
        <v>??</v>
      </c>
      <c r="AJ1042" s="60">
        <f>IF(O1042=O1041,0,1)</f>
        <v>0</v>
      </c>
      <c r="AK1042" s="518">
        <f t="shared" si="240"/>
        <v>0</v>
      </c>
    </row>
    <row r="1043" spans="1:37" ht="14.1" customHeight="1" thickTop="1" thickBot="1">
      <c r="A1043" s="2457"/>
      <c r="B1043" s="2459"/>
      <c r="C1043" s="2462"/>
      <c r="D1043" s="2465"/>
      <c r="E1043" s="2468"/>
      <c r="F1043" s="2471"/>
      <c r="G1043" s="2474"/>
      <c r="H1043" s="2491"/>
      <c r="I1043" s="2471"/>
      <c r="J1043" s="2471"/>
      <c r="K1043" s="273"/>
      <c r="L1043" s="99"/>
      <c r="M1043" s="1471"/>
      <c r="N1043" s="1840"/>
      <c r="O1043" s="90"/>
      <c r="P1043" s="99"/>
      <c r="Q1043" s="99"/>
      <c r="R1043" s="12"/>
      <c r="S1043" s="12"/>
      <c r="T1043" s="12"/>
      <c r="U1043" s="12"/>
      <c r="V1043" s="12"/>
      <c r="W1043" s="1622"/>
      <c r="X1043" s="1622"/>
      <c r="Y1043" s="12"/>
      <c r="Z1043" s="99"/>
      <c r="AA1043" s="2479"/>
      <c r="AB1043" s="2479"/>
      <c r="AC1043" s="2485"/>
      <c r="AD1043" s="2486"/>
      <c r="AE1043" s="2488"/>
      <c r="AF1043" s="2490"/>
      <c r="AG1043" s="60">
        <f>IF(N1043=N1042,0,IF(N1043=N1041,0,1))</f>
        <v>0</v>
      </c>
      <c r="AH1043" s="60" t="s">
        <v>232</v>
      </c>
      <c r="AI1043" s="60" t="str">
        <f t="shared" si="236"/>
        <v>??</v>
      </c>
      <c r="AJ1043" s="60">
        <f>IF(O1043=O1042,0,IF(O1043=O1041,0,1))</f>
        <v>0</v>
      </c>
      <c r="AK1043" s="518">
        <f t="shared" si="240"/>
        <v>0</v>
      </c>
    </row>
    <row r="1044" spans="1:37" ht="14.1" customHeight="1" thickTop="1" thickBot="1">
      <c r="A1044" s="2457"/>
      <c r="B1044" s="2459"/>
      <c r="C1044" s="2462"/>
      <c r="D1044" s="2465"/>
      <c r="E1044" s="2468"/>
      <c r="F1044" s="2471"/>
      <c r="G1044" s="2474"/>
      <c r="H1044" s="2492"/>
      <c r="I1044" s="2471"/>
      <c r="J1044" s="2471"/>
      <c r="K1044" s="273"/>
      <c r="L1044" s="99"/>
      <c r="M1044" s="1471"/>
      <c r="N1044" s="1840"/>
      <c r="O1044" s="90"/>
      <c r="P1044" s="99"/>
      <c r="Q1044" s="99"/>
      <c r="R1044" s="12"/>
      <c r="S1044" s="12"/>
      <c r="T1044" s="12"/>
      <c r="U1044" s="12"/>
      <c r="V1044" s="12"/>
      <c r="W1044" s="1622"/>
      <c r="X1044" s="1622"/>
      <c r="Y1044" s="12"/>
      <c r="Z1044" s="99"/>
      <c r="AA1044" s="2479"/>
      <c r="AB1044" s="2479"/>
      <c r="AC1044" s="2485"/>
      <c r="AD1044" s="2486"/>
      <c r="AE1044" s="2488"/>
      <c r="AF1044" s="2490"/>
      <c r="AG1044" s="60">
        <f>IF(N1044=N1043,0,IF(N1044=N1042,0,IF(N1044=N1041,0,1)))</f>
        <v>0</v>
      </c>
      <c r="AH1044" s="60" t="s">
        <v>232</v>
      </c>
      <c r="AI1044" s="60" t="str">
        <f t="shared" si="236"/>
        <v>??</v>
      </c>
      <c r="AJ1044" s="60">
        <f>IF(O1044=O1043,0,IF(O1044=O1042,0,IF(O1044=O1041,0,1)))</f>
        <v>0</v>
      </c>
      <c r="AK1044" s="518">
        <f t="shared" si="240"/>
        <v>0</v>
      </c>
    </row>
    <row r="1045" spans="1:37" ht="14.1" customHeight="1" thickTop="1" thickBot="1">
      <c r="A1045" s="2457"/>
      <c r="B1045" s="2459"/>
      <c r="C1045" s="2462"/>
      <c r="D1045" s="2465"/>
      <c r="E1045" s="2468"/>
      <c r="F1045" s="2471"/>
      <c r="G1045" s="2474"/>
      <c r="H1045" s="2492"/>
      <c r="I1045" s="2471"/>
      <c r="J1045" s="2471"/>
      <c r="K1045" s="277"/>
      <c r="L1045" s="99"/>
      <c r="M1045" s="1471"/>
      <c r="N1045" s="1840"/>
      <c r="O1045" s="90"/>
      <c r="P1045" s="99"/>
      <c r="Q1045" s="99"/>
      <c r="R1045" s="12"/>
      <c r="S1045" s="12"/>
      <c r="T1045" s="12"/>
      <c r="U1045" s="12"/>
      <c r="V1045" s="12"/>
      <c r="W1045" s="1622"/>
      <c r="X1045" s="1622"/>
      <c r="Y1045" s="12"/>
      <c r="Z1045" s="99"/>
      <c r="AA1045" s="2479"/>
      <c r="AB1045" s="2479"/>
      <c r="AC1045" s="2485"/>
      <c r="AD1045" s="2486"/>
      <c r="AE1045" s="2488"/>
      <c r="AF1045" s="2490"/>
      <c r="AG1045" s="60">
        <f>IF(N1045=N1044,0,IF(N1045=N1043,0,IF(N1045=N1042,0,IF(N1045=N1041,0,1))))</f>
        <v>0</v>
      </c>
      <c r="AH1045" s="60" t="s">
        <v>232</v>
      </c>
      <c r="AI1045" s="60" t="str">
        <f t="shared" si="236"/>
        <v>??</v>
      </c>
      <c r="AJ1045" s="60">
        <f>IF(O1045=O1044,0,IF(O1045=O1043,0,IF(O1045=O1042,0,IF(O1045=O1041,0,1))))</f>
        <v>0</v>
      </c>
      <c r="AK1045" s="518">
        <f t="shared" si="240"/>
        <v>0</v>
      </c>
    </row>
    <row r="1046" spans="1:37" ht="14.1" customHeight="1" thickTop="1" thickBot="1">
      <c r="A1046" s="2457"/>
      <c r="B1046" s="2459"/>
      <c r="C1046" s="2462"/>
      <c r="D1046" s="2465"/>
      <c r="E1046" s="2468"/>
      <c r="F1046" s="2471"/>
      <c r="G1046" s="2474"/>
      <c r="H1046" s="2492"/>
      <c r="I1046" s="2471"/>
      <c r="J1046" s="2471"/>
      <c r="K1046" s="277"/>
      <c r="L1046" s="99"/>
      <c r="M1046" s="1471"/>
      <c r="N1046" s="1840"/>
      <c r="O1046" s="90"/>
      <c r="P1046" s="99"/>
      <c r="Q1046" s="99"/>
      <c r="R1046" s="12"/>
      <c r="S1046" s="12"/>
      <c r="T1046" s="12"/>
      <c r="U1046" s="12"/>
      <c r="V1046" s="12"/>
      <c r="W1046" s="1622"/>
      <c r="X1046" s="1622"/>
      <c r="Y1046" s="12"/>
      <c r="Z1046" s="99"/>
      <c r="AA1046" s="2479"/>
      <c r="AB1046" s="2479"/>
      <c r="AC1046" s="2485"/>
      <c r="AD1046" s="2486"/>
      <c r="AE1046" s="2488"/>
      <c r="AF1046" s="2490"/>
      <c r="AG1046" s="60">
        <f>IF(N1046=N1045,0,IF(N1046=N1044,0,IF(N1046=N1043,0,IF(N1046=N1042,0,IF(N1046=N1041,0,1)))))</f>
        <v>0</v>
      </c>
      <c r="AH1046" s="60" t="s">
        <v>232</v>
      </c>
      <c r="AI1046" s="60" t="str">
        <f t="shared" si="236"/>
        <v>??</v>
      </c>
      <c r="AJ1046" s="60">
        <f>IF(O1046=O1045,0,IF(O1046=O1044,0,IF(O1046=O1043,0,IF(O1046=O1042,0,IF(O1046=O1041,0,1)))))</f>
        <v>0</v>
      </c>
      <c r="AK1046" s="518">
        <f t="shared" si="240"/>
        <v>0</v>
      </c>
    </row>
    <row r="1047" spans="1:37" ht="14.1" customHeight="1" thickTop="1" thickBot="1">
      <c r="A1047" s="2457"/>
      <c r="B1047" s="2459"/>
      <c r="C1047" s="2462"/>
      <c r="D1047" s="2465"/>
      <c r="E1047" s="2468"/>
      <c r="F1047" s="2471"/>
      <c r="G1047" s="2474"/>
      <c r="H1047" s="2492"/>
      <c r="I1047" s="2471"/>
      <c r="J1047" s="2471"/>
      <c r="K1047" s="277"/>
      <c r="L1047" s="99"/>
      <c r="M1047" s="1471"/>
      <c r="N1047" s="1840"/>
      <c r="O1047" s="90"/>
      <c r="P1047" s="99"/>
      <c r="Q1047" s="99"/>
      <c r="R1047" s="12"/>
      <c r="S1047" s="12"/>
      <c r="T1047" s="12"/>
      <c r="U1047" s="12"/>
      <c r="V1047" s="12"/>
      <c r="W1047" s="1622"/>
      <c r="X1047" s="1622"/>
      <c r="Y1047" s="12"/>
      <c r="Z1047" s="99"/>
      <c r="AA1047" s="2479"/>
      <c r="AB1047" s="2479"/>
      <c r="AC1047" s="2494" t="str">
        <f t="shared" ref="AC1047" si="247">IF(AC1041&gt;9,"błąd","")</f>
        <v/>
      </c>
      <c r="AD1047" s="2486"/>
      <c r="AE1047" s="2488"/>
      <c r="AF1047" s="2490"/>
      <c r="AG1047" s="60">
        <f>IF(N1047=N1046,0,IF(N1047=N1045,0,IF(N1047=N1044,0,IF(N1047=N1043,0,IF(N1047=N1042,0,IF(N1047=N1041,0,1))))))</f>
        <v>0</v>
      </c>
      <c r="AH1047" s="60" t="s">
        <v>232</v>
      </c>
      <c r="AI1047" s="60" t="str">
        <f t="shared" si="236"/>
        <v>??</v>
      </c>
      <c r="AJ1047" s="60">
        <f>IF(O1047=O1046,0,IF(O1047=O1045,0,IF(O1047=O1044,0,IF(O1047=O1043,0,IF(O1047=O1042,0,IF(O1047=O1041,0,1))))))</f>
        <v>0</v>
      </c>
      <c r="AK1047" s="518">
        <f t="shared" si="240"/>
        <v>0</v>
      </c>
    </row>
    <row r="1048" spans="1:37" ht="14.1" customHeight="1" thickTop="1" thickBot="1">
      <c r="A1048" s="2457"/>
      <c r="B1048" s="2459"/>
      <c r="C1048" s="2462"/>
      <c r="D1048" s="2465"/>
      <c r="E1048" s="2468"/>
      <c r="F1048" s="2471"/>
      <c r="G1048" s="2474"/>
      <c r="H1048" s="2492"/>
      <c r="I1048" s="2471"/>
      <c r="J1048" s="2471"/>
      <c r="K1048" s="277"/>
      <c r="L1048" s="99"/>
      <c r="M1048" s="1471"/>
      <c r="N1048" s="1840"/>
      <c r="O1048" s="90"/>
      <c r="P1048" s="99"/>
      <c r="Q1048" s="99"/>
      <c r="R1048" s="12"/>
      <c r="S1048" s="12"/>
      <c r="T1048" s="12"/>
      <c r="U1048" s="12"/>
      <c r="V1048" s="12"/>
      <c r="W1048" s="1622"/>
      <c r="X1048" s="1622"/>
      <c r="Y1048" s="12"/>
      <c r="Z1048" s="99"/>
      <c r="AA1048" s="2479"/>
      <c r="AB1048" s="2479"/>
      <c r="AC1048" s="2494"/>
      <c r="AD1048" s="2486"/>
      <c r="AE1048" s="2488"/>
      <c r="AF1048" s="2490"/>
      <c r="AG1048" s="60">
        <f>IF(N1048=N1047,0,IF(N1048=N1046,0,IF(N1048=N1045,0,IF(N1048=N1044,0,IF(N1048=N1043,0,IF(N1048=N1042,0,IF(N1048=N1041,0,1)))))))</f>
        <v>0</v>
      </c>
      <c r="AH1048" s="60" t="s">
        <v>232</v>
      </c>
      <c r="AI1048" s="60" t="str">
        <f t="shared" si="236"/>
        <v>??</v>
      </c>
      <c r="AJ1048" s="60">
        <f>IF(O1048=O1047,0,IF(O1048=O1046,0,IF(O1048=O1045,0,IF(O1048=O1044,0,IF(O1048=O1043,0,IF(O1048=O1042,0,IF(O1048=O1041,0,1)))))))</f>
        <v>0</v>
      </c>
      <c r="AK1048" s="518">
        <f t="shared" si="240"/>
        <v>0</v>
      </c>
    </row>
    <row r="1049" spans="1:37" ht="14.1" customHeight="1" thickTop="1" thickBot="1">
      <c r="A1049" s="2457"/>
      <c r="B1049" s="2459"/>
      <c r="C1049" s="2462"/>
      <c r="D1049" s="2465"/>
      <c r="E1049" s="2468"/>
      <c r="F1049" s="2471"/>
      <c r="G1049" s="2474"/>
      <c r="H1049" s="2492"/>
      <c r="I1049" s="2471"/>
      <c r="J1049" s="2471"/>
      <c r="K1049" s="277"/>
      <c r="L1049" s="99"/>
      <c r="M1049" s="1471"/>
      <c r="N1049" s="1840"/>
      <c r="O1049" s="90"/>
      <c r="P1049" s="99"/>
      <c r="Q1049" s="99"/>
      <c r="R1049" s="12"/>
      <c r="S1049" s="12"/>
      <c r="T1049" s="12"/>
      <c r="U1049" s="12"/>
      <c r="V1049" s="12"/>
      <c r="W1049" s="1622"/>
      <c r="X1049" s="1622"/>
      <c r="Y1049" s="12"/>
      <c r="Z1049" s="99"/>
      <c r="AA1049" s="2479"/>
      <c r="AB1049" s="2479"/>
      <c r="AC1049" s="2494"/>
      <c r="AD1049" s="2486"/>
      <c r="AE1049" s="2488"/>
      <c r="AF1049" s="2490"/>
      <c r="AG1049" s="60">
        <f>IF(N1049=N1048,0,IF(N1049=N1047,0,IF(N1049=N1046,0,IF(N1049=N1045,0,IF(N1049=N1044,0,IF(N1049=N1043,0,IF(N1049=N1042,0,IF(N1049=N1041,0,1))))))))</f>
        <v>0</v>
      </c>
      <c r="AH1049" s="60" t="s">
        <v>232</v>
      </c>
      <c r="AI1049" s="60" t="str">
        <f t="shared" si="236"/>
        <v>??</v>
      </c>
      <c r="AJ1049" s="60">
        <f>IF(O1049=O1048,0,IF(O1049=O1047,0,IF(O1049=O1046,0,IF(O1049=O1045,0,IF(O1049=O1044,0,IF(O1049=O1043,0,IF(O1049=O1042,0,IF(O1049=O1041,0,1))))))))</f>
        <v>0</v>
      </c>
      <c r="AK1049" s="518">
        <f t="shared" si="240"/>
        <v>0</v>
      </c>
    </row>
    <row r="1050" spans="1:37" ht="14.1" customHeight="1" thickTop="1" thickBot="1">
      <c r="A1050" s="2457"/>
      <c r="B1050" s="2460"/>
      <c r="C1050" s="2463"/>
      <c r="D1050" s="2466"/>
      <c r="E1050" s="2469"/>
      <c r="F1050" s="2472"/>
      <c r="G1050" s="2475"/>
      <c r="H1050" s="2493"/>
      <c r="I1050" s="2472"/>
      <c r="J1050" s="2472"/>
      <c r="K1050" s="274"/>
      <c r="L1050" s="97"/>
      <c r="M1050" s="97"/>
      <c r="N1050" s="1840"/>
      <c r="O1050" s="94"/>
      <c r="P1050" s="97"/>
      <c r="Q1050" s="97"/>
      <c r="R1050" s="13"/>
      <c r="S1050" s="13"/>
      <c r="T1050" s="13"/>
      <c r="U1050" s="13"/>
      <c r="V1050" s="13"/>
      <c r="W1050" s="13"/>
      <c r="X1050" s="13"/>
      <c r="Y1050" s="13"/>
      <c r="Z1050" s="97"/>
      <c r="AA1050" s="2480"/>
      <c r="AB1050" s="2480"/>
      <c r="AC1050" s="2495"/>
      <c r="AD1050" s="2486"/>
      <c r="AE1050" s="2489"/>
      <c r="AF1050" s="2490"/>
      <c r="AG1050" s="60">
        <f>IF(N1050=N1049,0,IF(N1050=N1048,0,IF(N1050=N1047,0,IF(N1050=N1046,0,IF(N1050=N1045,0,IF(N1050=N1044,0,IF(N1050=N1043,0,IF(N1050=N1042,0,IF(N1050=N1041,0,1)))))))))</f>
        <v>0</v>
      </c>
      <c r="AH1050" s="60" t="s">
        <v>232</v>
      </c>
      <c r="AI1050" s="60" t="str">
        <f t="shared" si="236"/>
        <v>??</v>
      </c>
      <c r="AJ1050" s="60">
        <f>IF(O1050=O1049,0,IF(O1050=O1048,0,IF(O1050=O1047,0,IF(O1050=O1046,0,IF(O1050=O1045,0,IF(O1050=O1044,0,IF(O1050=O1043,0,IF(O1050=O1042,0,IF(O1050=O1041,0,1)))))))))</f>
        <v>0</v>
      </c>
      <c r="AK1050" s="518">
        <f t="shared" si="240"/>
        <v>0</v>
      </c>
    </row>
    <row r="1051" spans="1:37" ht="17.100000000000001" customHeight="1" thickTop="1" thickBot="1">
      <c r="A1051" s="68"/>
      <c r="B1051" s="70"/>
      <c r="C1051" s="180" t="s">
        <v>895</v>
      </c>
      <c r="D1051" s="260"/>
      <c r="E1051" s="259"/>
      <c r="F1051" s="260"/>
      <c r="G1051" s="73"/>
      <c r="H1051" s="260"/>
      <c r="I1051" s="260"/>
      <c r="J1051" s="260"/>
      <c r="K1051" s="278"/>
      <c r="L1051" s="70"/>
      <c r="M1051" s="70"/>
      <c r="N1051" s="73"/>
      <c r="O1051" s="69"/>
      <c r="P1051" s="70"/>
      <c r="Q1051" s="70"/>
      <c r="R1051" s="69"/>
      <c r="S1051" s="69"/>
      <c r="T1051" s="69"/>
      <c r="U1051" s="69"/>
      <c r="V1051" s="69"/>
      <c r="W1051" s="69"/>
      <c r="X1051" s="69"/>
      <c r="Y1051" s="69"/>
      <c r="Z1051" s="71"/>
      <c r="AA1051" s="335">
        <f>SUM(AA1052:AA1057)</f>
        <v>0</v>
      </c>
      <c r="AB1051" s="335"/>
      <c r="AC1051" s="30">
        <f>SUM(AC1052:AC1057)</f>
        <v>0</v>
      </c>
      <c r="AD1051" s="335">
        <f>SUM(AD1052:AD1057)</f>
        <v>0</v>
      </c>
      <c r="AE1051" s="168"/>
      <c r="AF1051" s="81" t="s">
        <v>54</v>
      </c>
      <c r="AI1051" s="60" t="str">
        <f t="shared" ref="AI1051:AI1066" si="248">$C$2</f>
        <v>??</v>
      </c>
    </row>
    <row r="1052" spans="1:37" ht="14.1" customHeight="1" thickTop="1">
      <c r="A1052" s="171"/>
      <c r="B1052" s="577"/>
      <c r="C1052" s="556"/>
      <c r="D1052" s="261"/>
      <c r="E1052" s="358"/>
      <c r="F1052" s="262"/>
      <c r="G1052" s="191"/>
      <c r="H1052" s="359"/>
      <c r="I1052" s="359"/>
      <c r="J1052" s="359"/>
      <c r="K1052" s="275"/>
      <c r="L1052" s="98"/>
      <c r="M1052" s="98"/>
      <c r="N1052" s="1841"/>
      <c r="O1052" s="80"/>
      <c r="P1052" s="98"/>
      <c r="Q1052" s="612"/>
      <c r="R1052" s="281"/>
      <c r="S1052" s="281"/>
      <c r="T1052" s="281"/>
      <c r="U1052" s="281"/>
      <c r="V1052" s="281"/>
      <c r="W1052" s="281"/>
      <c r="X1052" s="281"/>
      <c r="Y1052" s="281"/>
      <c r="Z1052" s="612"/>
      <c r="AA1052" s="336">
        <f t="shared" ref="AA1052:AA1057" si="249">Z1052</f>
        <v>0</v>
      </c>
      <c r="AB1052" s="1795"/>
      <c r="AC1052" s="105">
        <f>IF(AA1052&lt;=AB1052,0,AA1052-AB1052)</f>
        <v>0</v>
      </c>
      <c r="AD1052" s="345">
        <f t="shared" ref="AD1052:AD1057" si="250">IF(AA1052&lt;AB1052,AA1052,AB1052)/IF(AB1052=0,1,AB1052)</f>
        <v>0</v>
      </c>
      <c r="AE1052" s="103" t="str">
        <f t="shared" ref="AE1052:AE1057" si="251">IF(AD1052=1,"pe",IF(AD1052&gt;0,"ne",""))</f>
        <v/>
      </c>
      <c r="AF1052" s="88"/>
      <c r="AG1052" s="60">
        <v>1</v>
      </c>
      <c r="AH1052" s="60" t="s">
        <v>233</v>
      </c>
      <c r="AI1052" s="60" t="str">
        <f t="shared" si="248"/>
        <v>??</v>
      </c>
      <c r="AJ1052" s="24">
        <v>1</v>
      </c>
      <c r="AK1052" s="518">
        <f t="shared" ref="AK1052:AK1057" si="252">C1052</f>
        <v>0</v>
      </c>
    </row>
    <row r="1053" spans="1:37" ht="14.1" customHeight="1">
      <c r="A1053" s="173"/>
      <c r="B1053" s="578"/>
      <c r="C1053" s="557"/>
      <c r="D1053" s="263"/>
      <c r="E1053" s="360"/>
      <c r="F1053" s="264"/>
      <c r="G1053" s="146"/>
      <c r="H1053" s="268"/>
      <c r="I1053" s="268"/>
      <c r="J1053" s="268"/>
      <c r="K1053" s="273"/>
      <c r="L1053" s="99"/>
      <c r="M1053" s="1471"/>
      <c r="N1053" s="1840"/>
      <c r="O1053" s="90"/>
      <c r="P1053" s="99"/>
      <c r="Q1053" s="99"/>
      <c r="R1053" s="282"/>
      <c r="S1053" s="282"/>
      <c r="T1053" s="282"/>
      <c r="U1053" s="282"/>
      <c r="V1053" s="282"/>
      <c r="W1053" s="1624"/>
      <c r="X1053" s="1624"/>
      <c r="Y1053" s="282"/>
      <c r="Z1053" s="99"/>
      <c r="AA1053" s="337">
        <f t="shared" si="249"/>
        <v>0</v>
      </c>
      <c r="AB1053" s="1796"/>
      <c r="AC1053" s="1793">
        <f t="shared" ref="AC1053:AC1057" si="253">IF(AA1053&lt;=AB1053,0,AA1053-AB1053)</f>
        <v>0</v>
      </c>
      <c r="AD1053" s="346">
        <f t="shared" si="250"/>
        <v>0</v>
      </c>
      <c r="AE1053" s="104" t="str">
        <f t="shared" si="251"/>
        <v/>
      </c>
      <c r="AF1053" s="86"/>
      <c r="AG1053" s="60">
        <v>1</v>
      </c>
      <c r="AH1053" s="60" t="s">
        <v>233</v>
      </c>
      <c r="AI1053" s="60" t="str">
        <f t="shared" si="248"/>
        <v>??</v>
      </c>
      <c r="AJ1053" s="24">
        <v>1</v>
      </c>
      <c r="AK1053" s="518">
        <f t="shared" si="252"/>
        <v>0</v>
      </c>
    </row>
    <row r="1054" spans="1:37" ht="14.1" customHeight="1">
      <c r="A1054" s="173"/>
      <c r="B1054" s="578"/>
      <c r="C1054" s="557"/>
      <c r="D1054" s="263"/>
      <c r="E1054" s="360"/>
      <c r="F1054" s="264"/>
      <c r="G1054" s="146"/>
      <c r="H1054" s="268"/>
      <c r="I1054" s="268"/>
      <c r="J1054" s="268"/>
      <c r="K1054" s="273"/>
      <c r="L1054" s="99"/>
      <c r="M1054" s="1471"/>
      <c r="N1054" s="1840"/>
      <c r="O1054" s="90"/>
      <c r="P1054" s="99"/>
      <c r="Q1054" s="99"/>
      <c r="R1054" s="282"/>
      <c r="S1054" s="282"/>
      <c r="T1054" s="282"/>
      <c r="U1054" s="282"/>
      <c r="V1054" s="282"/>
      <c r="W1054" s="1624"/>
      <c r="X1054" s="1624"/>
      <c r="Y1054" s="282"/>
      <c r="Z1054" s="99"/>
      <c r="AA1054" s="337">
        <f t="shared" si="249"/>
        <v>0</v>
      </c>
      <c r="AB1054" s="1796"/>
      <c r="AC1054" s="1793">
        <f t="shared" si="253"/>
        <v>0</v>
      </c>
      <c r="AD1054" s="346">
        <f t="shared" si="250"/>
        <v>0</v>
      </c>
      <c r="AE1054" s="104" t="str">
        <f t="shared" si="251"/>
        <v/>
      </c>
      <c r="AF1054" s="86"/>
      <c r="AG1054" s="60">
        <v>1</v>
      </c>
      <c r="AH1054" s="60" t="s">
        <v>233</v>
      </c>
      <c r="AI1054" s="60" t="str">
        <f t="shared" si="248"/>
        <v>??</v>
      </c>
      <c r="AJ1054" s="24">
        <v>1</v>
      </c>
      <c r="AK1054" s="518">
        <f t="shared" si="252"/>
        <v>0</v>
      </c>
    </row>
    <row r="1055" spans="1:37" ht="14.1" customHeight="1">
      <c r="A1055" s="173"/>
      <c r="B1055" s="578"/>
      <c r="C1055" s="557"/>
      <c r="D1055" s="263"/>
      <c r="E1055" s="360"/>
      <c r="F1055" s="264"/>
      <c r="G1055" s="146"/>
      <c r="H1055" s="268"/>
      <c r="I1055" s="268"/>
      <c r="J1055" s="268"/>
      <c r="K1055" s="273"/>
      <c r="L1055" s="99"/>
      <c r="M1055" s="1471"/>
      <c r="N1055" s="1840"/>
      <c r="O1055" s="90"/>
      <c r="P1055" s="99"/>
      <c r="Q1055" s="99"/>
      <c r="R1055" s="282"/>
      <c r="S1055" s="282"/>
      <c r="T1055" s="282"/>
      <c r="U1055" s="282"/>
      <c r="V1055" s="282"/>
      <c r="W1055" s="1624"/>
      <c r="X1055" s="1624"/>
      <c r="Y1055" s="282"/>
      <c r="Z1055" s="99"/>
      <c r="AA1055" s="337">
        <f t="shared" si="249"/>
        <v>0</v>
      </c>
      <c r="AB1055" s="1796"/>
      <c r="AC1055" s="1793">
        <f t="shared" si="253"/>
        <v>0</v>
      </c>
      <c r="AD1055" s="346">
        <f t="shared" si="250"/>
        <v>0</v>
      </c>
      <c r="AE1055" s="104" t="str">
        <f t="shared" si="251"/>
        <v/>
      </c>
      <c r="AF1055" s="86"/>
      <c r="AG1055" s="60">
        <v>1</v>
      </c>
      <c r="AH1055" s="60" t="s">
        <v>233</v>
      </c>
      <c r="AI1055" s="60" t="str">
        <f t="shared" si="248"/>
        <v>??</v>
      </c>
      <c r="AJ1055" s="24">
        <v>1</v>
      </c>
      <c r="AK1055" s="518">
        <f t="shared" si="252"/>
        <v>0</v>
      </c>
    </row>
    <row r="1056" spans="1:37" ht="14.1" customHeight="1">
      <c r="A1056" s="173"/>
      <c r="B1056" s="578"/>
      <c r="C1056" s="557"/>
      <c r="D1056" s="263"/>
      <c r="E1056" s="360"/>
      <c r="F1056" s="264"/>
      <c r="G1056" s="146"/>
      <c r="H1056" s="268"/>
      <c r="I1056" s="268"/>
      <c r="J1056" s="268"/>
      <c r="K1056" s="273"/>
      <c r="L1056" s="99"/>
      <c r="M1056" s="1471"/>
      <c r="N1056" s="1840"/>
      <c r="O1056" s="90"/>
      <c r="P1056" s="99"/>
      <c r="Q1056" s="99"/>
      <c r="R1056" s="92"/>
      <c r="S1056" s="92"/>
      <c r="T1056" s="92"/>
      <c r="U1056" s="92"/>
      <c r="V1056" s="92"/>
      <c r="W1056" s="1625"/>
      <c r="X1056" s="1625"/>
      <c r="Y1056" s="92"/>
      <c r="Z1056" s="613"/>
      <c r="AA1056" s="337">
        <f t="shared" si="249"/>
        <v>0</v>
      </c>
      <c r="AB1056" s="1796"/>
      <c r="AC1056" s="1793">
        <f t="shared" si="253"/>
        <v>0</v>
      </c>
      <c r="AD1056" s="346">
        <f t="shared" si="250"/>
        <v>0</v>
      </c>
      <c r="AE1056" s="104" t="str">
        <f t="shared" si="251"/>
        <v/>
      </c>
      <c r="AF1056" s="86"/>
      <c r="AG1056" s="60">
        <v>1</v>
      </c>
      <c r="AH1056" s="60" t="s">
        <v>233</v>
      </c>
      <c r="AI1056" s="60" t="str">
        <f t="shared" si="248"/>
        <v>??</v>
      </c>
      <c r="AJ1056" s="24">
        <v>1</v>
      </c>
      <c r="AK1056" s="518">
        <f t="shared" si="252"/>
        <v>0</v>
      </c>
    </row>
    <row r="1057" spans="1:37" ht="14.1" customHeight="1" thickBot="1">
      <c r="A1057" s="172"/>
      <c r="B1057" s="579"/>
      <c r="C1057" s="558"/>
      <c r="D1057" s="265"/>
      <c r="E1057" s="361"/>
      <c r="F1057" s="266"/>
      <c r="G1057" s="195"/>
      <c r="H1057" s="362"/>
      <c r="I1057" s="362"/>
      <c r="J1057" s="362"/>
      <c r="K1057" s="274"/>
      <c r="L1057" s="97"/>
      <c r="M1057" s="97"/>
      <c r="N1057" s="1840"/>
      <c r="O1057" s="94"/>
      <c r="P1057" s="97"/>
      <c r="Q1057" s="165"/>
      <c r="R1057" s="170"/>
      <c r="S1057" s="170"/>
      <c r="T1057" s="170"/>
      <c r="U1057" s="170"/>
      <c r="V1057" s="170"/>
      <c r="W1057" s="170"/>
      <c r="X1057" s="170"/>
      <c r="Y1057" s="170"/>
      <c r="Z1057" s="614"/>
      <c r="AA1057" s="338">
        <f t="shared" si="249"/>
        <v>0</v>
      </c>
      <c r="AB1057" s="1797"/>
      <c r="AC1057" s="1792">
        <f t="shared" si="253"/>
        <v>0</v>
      </c>
      <c r="AD1057" s="347">
        <f t="shared" si="250"/>
        <v>0</v>
      </c>
      <c r="AE1057" s="197" t="str">
        <f t="shared" si="251"/>
        <v/>
      </c>
      <c r="AF1057" s="89"/>
      <c r="AG1057" s="60">
        <v>1</v>
      </c>
      <c r="AH1057" s="60" t="s">
        <v>233</v>
      </c>
      <c r="AI1057" s="60" t="str">
        <f t="shared" si="248"/>
        <v>??</v>
      </c>
      <c r="AJ1057" s="24">
        <v>1</v>
      </c>
      <c r="AK1057" s="518">
        <f t="shared" si="252"/>
        <v>0</v>
      </c>
    </row>
    <row r="1058" spans="1:37" ht="17.100000000000001" customHeight="1" thickTop="1" thickBot="1">
      <c r="A1058" s="68"/>
      <c r="B1058" s="70"/>
      <c r="C1058" s="180" t="s">
        <v>905</v>
      </c>
      <c r="D1058" s="260"/>
      <c r="E1058" s="259"/>
      <c r="F1058" s="260"/>
      <c r="G1058" s="73"/>
      <c r="H1058" s="260"/>
      <c r="I1058" s="260"/>
      <c r="J1058" s="260"/>
      <c r="K1058" s="278"/>
      <c r="L1058" s="70"/>
      <c r="M1058" s="70"/>
      <c r="N1058" s="73"/>
      <c r="O1058" s="69"/>
      <c r="P1058" s="70"/>
      <c r="Q1058" s="70"/>
      <c r="R1058" s="69"/>
      <c r="S1058" s="69"/>
      <c r="T1058" s="69"/>
      <c r="U1058" s="69"/>
      <c r="V1058" s="69"/>
      <c r="W1058" s="69"/>
      <c r="X1058" s="69"/>
      <c r="Y1058" s="69"/>
      <c r="Z1058" s="71"/>
      <c r="AA1058" s="339">
        <f>SUM(AA1059:AA1074)</f>
        <v>0</v>
      </c>
      <c r="AB1058" s="339"/>
      <c r="AC1058" s="29">
        <f>SUM(AC1059:AC1074)</f>
        <v>0</v>
      </c>
      <c r="AD1058" s="339">
        <f>SUM(AD1059:AD1074)</f>
        <v>0</v>
      </c>
      <c r="AE1058" s="110"/>
      <c r="AF1058" s="81" t="s">
        <v>54</v>
      </c>
      <c r="AI1058" s="60" t="str">
        <f t="shared" si="248"/>
        <v>??</v>
      </c>
    </row>
    <row r="1059" spans="1:37" ht="14.1" customHeight="1" thickTop="1" thickBot="1">
      <c r="A1059" s="2457"/>
      <c r="B1059" s="2458"/>
      <c r="C1059" s="2512"/>
      <c r="D1059" s="2458"/>
      <c r="E1059" s="2458"/>
      <c r="F1059" s="2470"/>
      <c r="G1059" s="2473"/>
      <c r="H1059" s="1649" t="s">
        <v>852</v>
      </c>
      <c r="I1059" s="2470"/>
      <c r="J1059" s="2470"/>
      <c r="K1059" s="275"/>
      <c r="L1059" s="98"/>
      <c r="M1059" s="98"/>
      <c r="N1059" s="1841"/>
      <c r="O1059" s="80"/>
      <c r="P1059" s="98"/>
      <c r="Q1059" s="98"/>
      <c r="R1059" s="14"/>
      <c r="S1059" s="14"/>
      <c r="T1059" s="14"/>
      <c r="U1059" s="14"/>
      <c r="V1059" s="14"/>
      <c r="W1059" s="14"/>
      <c r="X1059" s="14"/>
      <c r="Y1059" s="14"/>
      <c r="Z1059" s="98"/>
      <c r="AA1059" s="2478">
        <f>SUM(R1059:Z1066)</f>
        <v>0</v>
      </c>
      <c r="AB1059" s="2478">
        <f>IF(AA1059&gt;0,20,0)</f>
        <v>0</v>
      </c>
      <c r="AC1059" s="2484">
        <f t="shared" ref="AC1059" si="254">IF((AA1059-AB1059)&gt;=0,AA1059-AB1059,0)</f>
        <v>0</v>
      </c>
      <c r="AD1059" s="2527">
        <f>IF(AA1059&lt;AB1059,AA1059,AB1059)/IF(AB1059=0,1,AB1059)</f>
        <v>0</v>
      </c>
      <c r="AE1059" s="2487" t="str">
        <f>IF(AD1059=1,"pe",IF(AD1059&gt;0,"ne",""))</f>
        <v/>
      </c>
      <c r="AF1059" s="2490"/>
      <c r="AG1059" s="60">
        <v>1</v>
      </c>
      <c r="AH1059" s="60" t="s">
        <v>234</v>
      </c>
      <c r="AI1059" s="60" t="str">
        <f t="shared" si="248"/>
        <v>??</v>
      </c>
      <c r="AJ1059" s="60">
        <v>1</v>
      </c>
      <c r="AK1059" s="518">
        <f>C1059</f>
        <v>0</v>
      </c>
    </row>
    <row r="1060" spans="1:37" ht="14.1" customHeight="1" thickTop="1" thickBot="1">
      <c r="A1060" s="2510"/>
      <c r="B1060" s="2459"/>
      <c r="C1060" s="2513"/>
      <c r="D1060" s="2459"/>
      <c r="E1060" s="2459"/>
      <c r="F1060" s="2471"/>
      <c r="G1060" s="2474"/>
      <c r="H1060" s="2515"/>
      <c r="I1060" s="2471"/>
      <c r="J1060" s="2471"/>
      <c r="K1060" s="273"/>
      <c r="L1060" s="99"/>
      <c r="M1060" s="1471"/>
      <c r="N1060" s="1840"/>
      <c r="O1060" s="90"/>
      <c r="P1060" s="99"/>
      <c r="Q1060" s="99"/>
      <c r="R1060" s="12"/>
      <c r="S1060" s="12"/>
      <c r="T1060" s="12"/>
      <c r="U1060" s="12"/>
      <c r="V1060" s="12"/>
      <c r="W1060" s="1622"/>
      <c r="X1060" s="1622"/>
      <c r="Y1060" s="12"/>
      <c r="Z1060" s="99"/>
      <c r="AA1060" s="2479"/>
      <c r="AB1060" s="2479"/>
      <c r="AC1060" s="2485"/>
      <c r="AD1060" s="2528"/>
      <c r="AE1060" s="2488"/>
      <c r="AF1060" s="2490"/>
      <c r="AG1060" s="60">
        <f>IF(N1060=N1059,0,1)</f>
        <v>0</v>
      </c>
      <c r="AH1060" s="60" t="s">
        <v>234</v>
      </c>
      <c r="AI1060" s="60" t="str">
        <f t="shared" si="248"/>
        <v>??</v>
      </c>
      <c r="AJ1060" s="60">
        <f>IF(O1060=O1059,0,1)</f>
        <v>0</v>
      </c>
      <c r="AK1060" s="518">
        <f>AK1059</f>
        <v>0</v>
      </c>
    </row>
    <row r="1061" spans="1:37" ht="14.1" customHeight="1" thickTop="1" thickBot="1">
      <c r="A1061" s="2510"/>
      <c r="B1061" s="2459"/>
      <c r="C1061" s="2513"/>
      <c r="D1061" s="2459"/>
      <c r="E1061" s="2459"/>
      <c r="F1061" s="2471"/>
      <c r="G1061" s="2474"/>
      <c r="H1061" s="2515"/>
      <c r="I1061" s="2471"/>
      <c r="J1061" s="2471"/>
      <c r="K1061" s="273"/>
      <c r="L1061" s="99"/>
      <c r="M1061" s="1471"/>
      <c r="N1061" s="1840"/>
      <c r="O1061" s="90"/>
      <c r="P1061" s="99"/>
      <c r="Q1061" s="99"/>
      <c r="R1061" s="12"/>
      <c r="S1061" s="12"/>
      <c r="T1061" s="12"/>
      <c r="U1061" s="12"/>
      <c r="V1061" s="12"/>
      <c r="W1061" s="1622"/>
      <c r="X1061" s="1622"/>
      <c r="Y1061" s="12"/>
      <c r="Z1061" s="99"/>
      <c r="AA1061" s="2479"/>
      <c r="AB1061" s="2479"/>
      <c r="AC1061" s="2485"/>
      <c r="AD1061" s="2528"/>
      <c r="AE1061" s="2488"/>
      <c r="AF1061" s="2490"/>
      <c r="AG1061" s="60">
        <f>IF(N1061=N1060,0,IF(N1061=N1059,0,1))</f>
        <v>0</v>
      </c>
      <c r="AH1061" s="60" t="s">
        <v>234</v>
      </c>
      <c r="AI1061" s="60" t="str">
        <f t="shared" si="248"/>
        <v>??</v>
      </c>
      <c r="AJ1061" s="60">
        <f>IF(O1061=O1060,0,IF(O1061=O1059,0,1))</f>
        <v>0</v>
      </c>
      <c r="AK1061" s="518">
        <f t="shared" ref="AK1061:AK1066" si="255">AK1060</f>
        <v>0</v>
      </c>
    </row>
    <row r="1062" spans="1:37" ht="14.1" customHeight="1" thickTop="1" thickBot="1">
      <c r="A1062" s="2510"/>
      <c r="B1062" s="2459"/>
      <c r="C1062" s="2513"/>
      <c r="D1062" s="2459"/>
      <c r="E1062" s="2459"/>
      <c r="F1062" s="2471"/>
      <c r="G1062" s="2474"/>
      <c r="H1062" s="2515"/>
      <c r="I1062" s="2471"/>
      <c r="J1062" s="2471"/>
      <c r="K1062" s="273"/>
      <c r="L1062" s="99"/>
      <c r="M1062" s="1471"/>
      <c r="N1062" s="1840"/>
      <c r="O1062" s="90"/>
      <c r="P1062" s="99"/>
      <c r="Q1062" s="99"/>
      <c r="R1062" s="12"/>
      <c r="S1062" s="12"/>
      <c r="T1062" s="12"/>
      <c r="U1062" s="12"/>
      <c r="V1062" s="12"/>
      <c r="W1062" s="1622"/>
      <c r="X1062" s="1622"/>
      <c r="Y1062" s="12"/>
      <c r="Z1062" s="99"/>
      <c r="AA1062" s="2479"/>
      <c r="AB1062" s="2479"/>
      <c r="AC1062" s="2485"/>
      <c r="AD1062" s="2528"/>
      <c r="AE1062" s="2488"/>
      <c r="AF1062" s="2490"/>
      <c r="AG1062" s="60">
        <f>IF(N1062=N1061,0,IF(N1062=N1060,0,IF(N1062=N1059,0,1)))</f>
        <v>0</v>
      </c>
      <c r="AH1062" s="60" t="s">
        <v>234</v>
      </c>
      <c r="AI1062" s="60" t="str">
        <f t="shared" si="248"/>
        <v>??</v>
      </c>
      <c r="AJ1062" s="60">
        <f>IF(O1062=O1061,0,IF(O1062=O1060,0,IF(O1062=O1059,0,1)))</f>
        <v>0</v>
      </c>
      <c r="AK1062" s="518">
        <f t="shared" si="255"/>
        <v>0</v>
      </c>
    </row>
    <row r="1063" spans="1:37" ht="14.1" customHeight="1" thickTop="1" thickBot="1">
      <c r="A1063" s="2510"/>
      <c r="B1063" s="2459"/>
      <c r="C1063" s="2513"/>
      <c r="D1063" s="2459"/>
      <c r="E1063" s="2459"/>
      <c r="F1063" s="2471"/>
      <c r="G1063" s="2474"/>
      <c r="H1063" s="2515"/>
      <c r="I1063" s="2471"/>
      <c r="J1063" s="2471"/>
      <c r="K1063" s="277"/>
      <c r="L1063" s="99"/>
      <c r="M1063" s="1471"/>
      <c r="N1063" s="1840"/>
      <c r="O1063" s="90"/>
      <c r="P1063" s="99"/>
      <c r="Q1063" s="99"/>
      <c r="R1063" s="12"/>
      <c r="S1063" s="12"/>
      <c r="T1063" s="12"/>
      <c r="U1063" s="12"/>
      <c r="V1063" s="12"/>
      <c r="W1063" s="1622"/>
      <c r="X1063" s="1622"/>
      <c r="Y1063" s="12"/>
      <c r="Z1063" s="99"/>
      <c r="AA1063" s="2479"/>
      <c r="AB1063" s="2479"/>
      <c r="AC1063" s="2485"/>
      <c r="AD1063" s="2528"/>
      <c r="AE1063" s="2488"/>
      <c r="AF1063" s="2490"/>
      <c r="AG1063" s="60">
        <f>IF(N1063=N1062,0,IF(N1063=N1061,0,IF(N1063=N1060,0,IF(N1063=N1059,0,1))))</f>
        <v>0</v>
      </c>
      <c r="AH1063" s="60" t="s">
        <v>234</v>
      </c>
      <c r="AI1063" s="60" t="str">
        <f t="shared" si="248"/>
        <v>??</v>
      </c>
      <c r="AJ1063" s="60">
        <f>IF(O1063=O1062,0,IF(O1063=O1061,0,IF(O1063=O1060,0,IF(O1063=O1059,0,1))))</f>
        <v>0</v>
      </c>
      <c r="AK1063" s="518">
        <f t="shared" si="255"/>
        <v>0</v>
      </c>
    </row>
    <row r="1064" spans="1:37" ht="14.1" customHeight="1" thickTop="1" thickBot="1">
      <c r="A1064" s="2510"/>
      <c r="B1064" s="2459"/>
      <c r="C1064" s="2513"/>
      <c r="D1064" s="2459"/>
      <c r="E1064" s="2459"/>
      <c r="F1064" s="2471"/>
      <c r="G1064" s="2474"/>
      <c r="H1064" s="2515"/>
      <c r="I1064" s="2471"/>
      <c r="J1064" s="2471"/>
      <c r="K1064" s="277"/>
      <c r="L1064" s="99"/>
      <c r="M1064" s="1471"/>
      <c r="N1064" s="1840"/>
      <c r="O1064" s="90"/>
      <c r="P1064" s="99"/>
      <c r="Q1064" s="99"/>
      <c r="R1064" s="12"/>
      <c r="S1064" s="12"/>
      <c r="T1064" s="12"/>
      <c r="U1064" s="12"/>
      <c r="V1064" s="12"/>
      <c r="W1064" s="1622"/>
      <c r="X1064" s="1622"/>
      <c r="Y1064" s="12"/>
      <c r="Z1064" s="99"/>
      <c r="AA1064" s="2479"/>
      <c r="AB1064" s="2479"/>
      <c r="AC1064" s="2494" t="str">
        <f>IF(AC1059&gt;11,"błąd","")</f>
        <v/>
      </c>
      <c r="AD1064" s="2528"/>
      <c r="AE1064" s="2488"/>
      <c r="AF1064" s="2490"/>
      <c r="AG1064" s="60">
        <f>IF(N1064=N1063,0,IF(N1064=N1062,0,IF(N1064=N1061,0,IF(N1064=N1060,0,IF(N1064=N1059,0,1)))))</f>
        <v>0</v>
      </c>
      <c r="AH1064" s="60" t="s">
        <v>234</v>
      </c>
      <c r="AI1064" s="60" t="str">
        <f t="shared" si="248"/>
        <v>??</v>
      </c>
      <c r="AJ1064" s="60">
        <f>IF(O1064=O1063,0,IF(O1064=O1062,0,IF(O1064=O1061,0,IF(O1064=O1060,0,IF(O1064=O1059,0,1)))))</f>
        <v>0</v>
      </c>
      <c r="AK1064" s="518">
        <f t="shared" si="255"/>
        <v>0</v>
      </c>
    </row>
    <row r="1065" spans="1:37" ht="14.1" customHeight="1" thickTop="1" thickBot="1">
      <c r="A1065" s="2510"/>
      <c r="B1065" s="2459"/>
      <c r="C1065" s="2513"/>
      <c r="D1065" s="2459"/>
      <c r="E1065" s="2459"/>
      <c r="F1065" s="2471"/>
      <c r="G1065" s="2474"/>
      <c r="H1065" s="2515"/>
      <c r="I1065" s="2471"/>
      <c r="J1065" s="2471"/>
      <c r="K1065" s="277"/>
      <c r="L1065" s="99"/>
      <c r="M1065" s="1471"/>
      <c r="N1065" s="1840"/>
      <c r="O1065" s="90"/>
      <c r="P1065" s="99"/>
      <c r="Q1065" s="99"/>
      <c r="R1065" s="12"/>
      <c r="S1065" s="12"/>
      <c r="T1065" s="12"/>
      <c r="U1065" s="12"/>
      <c r="V1065" s="12"/>
      <c r="W1065" s="1622"/>
      <c r="X1065" s="1622"/>
      <c r="Y1065" s="12"/>
      <c r="Z1065" s="99"/>
      <c r="AA1065" s="2479"/>
      <c r="AB1065" s="2479"/>
      <c r="AC1065" s="2494"/>
      <c r="AD1065" s="2528"/>
      <c r="AE1065" s="2488"/>
      <c r="AF1065" s="2490"/>
      <c r="AG1065" s="60">
        <f>IF(N1065=N1064,0,IF(N1065=N1063,0,IF(N1065=N1062,0,IF(N1065=N1061,0,IF(N1065=N1060,0,IF(N1065=N1059,0,1))))))</f>
        <v>0</v>
      </c>
      <c r="AH1065" s="60" t="s">
        <v>234</v>
      </c>
      <c r="AI1065" s="60" t="str">
        <f t="shared" si="248"/>
        <v>??</v>
      </c>
      <c r="AJ1065" s="60">
        <f>IF(O1065=O1064,0,IF(O1065=O1063,0,IF(O1065=O1062,0,IF(O1065=O1061,0,IF(O1065=O1060,0,IF(O1065=O1059,0,1))))))</f>
        <v>0</v>
      </c>
      <c r="AK1065" s="518">
        <f t="shared" si="255"/>
        <v>0</v>
      </c>
    </row>
    <row r="1066" spans="1:37" ht="14.1" customHeight="1" thickTop="1" thickBot="1">
      <c r="A1066" s="2511"/>
      <c r="B1066" s="2460"/>
      <c r="C1066" s="2514"/>
      <c r="D1066" s="2460"/>
      <c r="E1066" s="2460"/>
      <c r="F1066" s="2472"/>
      <c r="G1066" s="2475"/>
      <c r="H1066" s="2516"/>
      <c r="I1066" s="2472"/>
      <c r="J1066" s="2472"/>
      <c r="K1066" s="274"/>
      <c r="L1066" s="97"/>
      <c r="M1066" s="97"/>
      <c r="N1066" s="1840"/>
      <c r="O1066" s="94"/>
      <c r="P1066" s="97"/>
      <c r="Q1066" s="97"/>
      <c r="R1066" s="13"/>
      <c r="S1066" s="13"/>
      <c r="T1066" s="13"/>
      <c r="U1066" s="13"/>
      <c r="V1066" s="13"/>
      <c r="W1066" s="13"/>
      <c r="X1066" s="13"/>
      <c r="Y1066" s="13"/>
      <c r="Z1066" s="97"/>
      <c r="AA1066" s="2480"/>
      <c r="AB1066" s="2480"/>
      <c r="AC1066" s="2495"/>
      <c r="AD1066" s="2529"/>
      <c r="AE1066" s="2489"/>
      <c r="AF1066" s="2490"/>
      <c r="AG1066" s="60">
        <f>IF(N1066=N1065,0,IF(N1066=N1064,0,IF(N1066=N1063,0,IF(N1066=N1062,0,IF(N1066=N1061,0,IF(N1066=N1060,0,IF(N1066=N1059,0,1)))))))</f>
        <v>0</v>
      </c>
      <c r="AH1066" s="60" t="s">
        <v>234</v>
      </c>
      <c r="AI1066" s="60" t="str">
        <f t="shared" si="248"/>
        <v>??</v>
      </c>
      <c r="AJ1066" s="60">
        <f>IF(O1066=O1065,0,IF(O1066=O1064,0,IF(O1066=O1063,0,IF(O1066=O1062,0,IF(O1066=O1061,0,IF(O1066=O1060,0,IF(O1066=O1059,0,1)))))))</f>
        <v>0</v>
      </c>
      <c r="AK1066" s="518">
        <f t="shared" si="255"/>
        <v>0</v>
      </c>
    </row>
    <row r="1067" spans="1:37" ht="14.1" customHeight="1" thickTop="1" thickBot="1">
      <c r="A1067" s="2457"/>
      <c r="B1067" s="2458"/>
      <c r="C1067" s="2512"/>
      <c r="D1067" s="2458"/>
      <c r="E1067" s="2458"/>
      <c r="F1067" s="2470"/>
      <c r="G1067" s="2473"/>
      <c r="H1067" s="1649" t="s">
        <v>852</v>
      </c>
      <c r="I1067" s="2470"/>
      <c r="J1067" s="2470"/>
      <c r="K1067" s="275"/>
      <c r="L1067" s="98"/>
      <c r="M1067" s="1471"/>
      <c r="N1067" s="1841"/>
      <c r="O1067" s="80"/>
      <c r="P1067" s="98"/>
      <c r="Q1067" s="98"/>
      <c r="R1067" s="14"/>
      <c r="S1067" s="14"/>
      <c r="T1067" s="14"/>
      <c r="U1067" s="14"/>
      <c r="V1067" s="14"/>
      <c r="W1067" s="14"/>
      <c r="X1067" s="14"/>
      <c r="Y1067" s="14"/>
      <c r="Z1067" s="98"/>
      <c r="AA1067" s="2478">
        <f>SUM(R1067:Z1074)</f>
        <v>0</v>
      </c>
      <c r="AB1067" s="2478">
        <f t="shared" ref="AB1067" si="256">IF(AA1067&gt;0,20,0)</f>
        <v>0</v>
      </c>
      <c r="AC1067" s="2484">
        <f t="shared" ref="AC1067" si="257">IF((AA1067-AB1067)&gt;=0,AA1067-AB1067,0)</f>
        <v>0</v>
      </c>
      <c r="AD1067" s="2527">
        <f>IF(AA1067&lt;AB1067,AA1067,AB1067)/IF(AB1067=0,1,AB1067)</f>
        <v>0</v>
      </c>
      <c r="AE1067" s="2487" t="str">
        <f>IF(AD1067=1,"pe",IF(AD1067&gt;0,"ne",""))</f>
        <v/>
      </c>
      <c r="AF1067" s="2490"/>
      <c r="AG1067" s="60">
        <v>1</v>
      </c>
      <c r="AH1067" s="60" t="s">
        <v>234</v>
      </c>
      <c r="AI1067" s="60" t="str">
        <f t="shared" ref="AI1067:AI1134" si="258">$C$2</f>
        <v>??</v>
      </c>
      <c r="AJ1067" s="60">
        <v>1</v>
      </c>
      <c r="AK1067" s="518">
        <f>C1067</f>
        <v>0</v>
      </c>
    </row>
    <row r="1068" spans="1:37" ht="14.1" customHeight="1" thickTop="1" thickBot="1">
      <c r="A1068" s="2510"/>
      <c r="B1068" s="2459"/>
      <c r="C1068" s="2513"/>
      <c r="D1068" s="2459"/>
      <c r="E1068" s="2459"/>
      <c r="F1068" s="2471"/>
      <c r="G1068" s="2474"/>
      <c r="H1068" s="2515"/>
      <c r="I1068" s="2471"/>
      <c r="J1068" s="2471"/>
      <c r="K1068" s="273"/>
      <c r="L1068" s="99"/>
      <c r="M1068" s="1471"/>
      <c r="N1068" s="1840"/>
      <c r="O1068" s="90"/>
      <c r="P1068" s="99"/>
      <c r="Q1068" s="99"/>
      <c r="R1068" s="12"/>
      <c r="S1068" s="12"/>
      <c r="T1068" s="12"/>
      <c r="U1068" s="12"/>
      <c r="V1068" s="12"/>
      <c r="W1068" s="1622"/>
      <c r="X1068" s="1622"/>
      <c r="Y1068" s="12"/>
      <c r="Z1068" s="99"/>
      <c r="AA1068" s="2479"/>
      <c r="AB1068" s="2479"/>
      <c r="AC1068" s="2485"/>
      <c r="AD1068" s="2528"/>
      <c r="AE1068" s="2488"/>
      <c r="AF1068" s="2490"/>
      <c r="AG1068" s="60">
        <f>IF(N1068=N1067,0,1)</f>
        <v>0</v>
      </c>
      <c r="AH1068" s="60" t="s">
        <v>234</v>
      </c>
      <c r="AI1068" s="60" t="str">
        <f t="shared" si="258"/>
        <v>??</v>
      </c>
      <c r="AJ1068" s="60">
        <f>IF(O1068=O1067,0,1)</f>
        <v>0</v>
      </c>
      <c r="AK1068" s="518">
        <f>AK1067</f>
        <v>0</v>
      </c>
    </row>
    <row r="1069" spans="1:37" ht="14.1" customHeight="1" thickTop="1" thickBot="1">
      <c r="A1069" s="2510"/>
      <c r="B1069" s="2459"/>
      <c r="C1069" s="2513"/>
      <c r="D1069" s="2459"/>
      <c r="E1069" s="2459"/>
      <c r="F1069" s="2471"/>
      <c r="G1069" s="2474"/>
      <c r="H1069" s="2515"/>
      <c r="I1069" s="2471"/>
      <c r="J1069" s="2471"/>
      <c r="K1069" s="273"/>
      <c r="L1069" s="99"/>
      <c r="M1069" s="1471"/>
      <c r="N1069" s="1840"/>
      <c r="O1069" s="90"/>
      <c r="P1069" s="99"/>
      <c r="Q1069" s="99"/>
      <c r="R1069" s="12"/>
      <c r="S1069" s="12"/>
      <c r="T1069" s="12"/>
      <c r="U1069" s="12"/>
      <c r="V1069" s="12"/>
      <c r="W1069" s="1622"/>
      <c r="X1069" s="1622"/>
      <c r="Y1069" s="12"/>
      <c r="Z1069" s="99"/>
      <c r="AA1069" s="2479"/>
      <c r="AB1069" s="2479"/>
      <c r="AC1069" s="2485"/>
      <c r="AD1069" s="2528"/>
      <c r="AE1069" s="2488"/>
      <c r="AF1069" s="2490"/>
      <c r="AG1069" s="60">
        <f>IF(N1069=N1068,0,IF(N1069=N1067,0,1))</f>
        <v>0</v>
      </c>
      <c r="AH1069" s="60" t="s">
        <v>234</v>
      </c>
      <c r="AI1069" s="60" t="str">
        <f t="shared" si="258"/>
        <v>??</v>
      </c>
      <c r="AJ1069" s="60">
        <f>IF(O1069=O1068,0,IF(O1069=O1067,0,1))</f>
        <v>0</v>
      </c>
      <c r="AK1069" s="518">
        <f t="shared" ref="AK1069:AK1074" si="259">AK1068</f>
        <v>0</v>
      </c>
    </row>
    <row r="1070" spans="1:37" ht="14.1" customHeight="1" thickTop="1" thickBot="1">
      <c r="A1070" s="2510"/>
      <c r="B1070" s="2459"/>
      <c r="C1070" s="2513"/>
      <c r="D1070" s="2459"/>
      <c r="E1070" s="2459"/>
      <c r="F1070" s="2471"/>
      <c r="G1070" s="2474"/>
      <c r="H1070" s="2515"/>
      <c r="I1070" s="2471"/>
      <c r="J1070" s="2471"/>
      <c r="K1070" s="273"/>
      <c r="L1070" s="99"/>
      <c r="M1070" s="1471"/>
      <c r="N1070" s="1840"/>
      <c r="O1070" s="90"/>
      <c r="P1070" s="99"/>
      <c r="Q1070" s="99"/>
      <c r="R1070" s="12"/>
      <c r="S1070" s="12"/>
      <c r="T1070" s="12"/>
      <c r="U1070" s="12"/>
      <c r="V1070" s="12"/>
      <c r="W1070" s="1622"/>
      <c r="X1070" s="1622"/>
      <c r="Y1070" s="12"/>
      <c r="Z1070" s="99"/>
      <c r="AA1070" s="2479"/>
      <c r="AB1070" s="2479"/>
      <c r="AC1070" s="2485"/>
      <c r="AD1070" s="2528"/>
      <c r="AE1070" s="2488"/>
      <c r="AF1070" s="2490"/>
      <c r="AG1070" s="60">
        <f>IF(N1070=N1069,0,IF(N1070=N1068,0,IF(N1070=N1067,0,1)))</f>
        <v>0</v>
      </c>
      <c r="AH1070" s="60" t="s">
        <v>234</v>
      </c>
      <c r="AI1070" s="60" t="str">
        <f t="shared" si="258"/>
        <v>??</v>
      </c>
      <c r="AJ1070" s="60">
        <f>IF(O1070=O1069,0,IF(O1070=O1068,0,IF(O1070=O1067,0,1)))</f>
        <v>0</v>
      </c>
      <c r="AK1070" s="518">
        <f t="shared" si="259"/>
        <v>0</v>
      </c>
    </row>
    <row r="1071" spans="1:37" ht="14.1" customHeight="1" thickTop="1" thickBot="1">
      <c r="A1071" s="2510"/>
      <c r="B1071" s="2459"/>
      <c r="C1071" s="2513"/>
      <c r="D1071" s="2459"/>
      <c r="E1071" s="2459"/>
      <c r="F1071" s="2471"/>
      <c r="G1071" s="2474"/>
      <c r="H1071" s="2515"/>
      <c r="I1071" s="2471"/>
      <c r="J1071" s="2471"/>
      <c r="K1071" s="277"/>
      <c r="L1071" s="99"/>
      <c r="M1071" s="1471"/>
      <c r="N1071" s="1840"/>
      <c r="O1071" s="90"/>
      <c r="P1071" s="99"/>
      <c r="Q1071" s="99"/>
      <c r="R1071" s="12"/>
      <c r="S1071" s="12"/>
      <c r="T1071" s="12"/>
      <c r="U1071" s="12"/>
      <c r="V1071" s="12"/>
      <c r="W1071" s="1622"/>
      <c r="X1071" s="1622"/>
      <c r="Y1071" s="12"/>
      <c r="Z1071" s="99"/>
      <c r="AA1071" s="2479"/>
      <c r="AB1071" s="2479"/>
      <c r="AC1071" s="2485"/>
      <c r="AD1071" s="2528"/>
      <c r="AE1071" s="2488"/>
      <c r="AF1071" s="2490"/>
      <c r="AG1071" s="60">
        <f>IF(N1071=N1070,0,IF(N1071=N1069,0,IF(N1071=N1068,0,IF(N1071=N1067,0,1))))</f>
        <v>0</v>
      </c>
      <c r="AH1071" s="60" t="s">
        <v>234</v>
      </c>
      <c r="AI1071" s="60" t="str">
        <f t="shared" si="258"/>
        <v>??</v>
      </c>
      <c r="AJ1071" s="60">
        <f>IF(O1071=O1070,0,IF(O1071=O1069,0,IF(O1071=O1068,0,IF(O1071=O1067,0,1))))</f>
        <v>0</v>
      </c>
      <c r="AK1071" s="518">
        <f t="shared" si="259"/>
        <v>0</v>
      </c>
    </row>
    <row r="1072" spans="1:37" ht="14.1" customHeight="1" thickTop="1" thickBot="1">
      <c r="A1072" s="2510"/>
      <c r="B1072" s="2459"/>
      <c r="C1072" s="2513"/>
      <c r="D1072" s="2459"/>
      <c r="E1072" s="2459"/>
      <c r="F1072" s="2471"/>
      <c r="G1072" s="2474"/>
      <c r="H1072" s="2515"/>
      <c r="I1072" s="2471"/>
      <c r="J1072" s="2471"/>
      <c r="K1072" s="277"/>
      <c r="L1072" s="99"/>
      <c r="M1072" s="1471"/>
      <c r="N1072" s="1840"/>
      <c r="O1072" s="90"/>
      <c r="P1072" s="99"/>
      <c r="Q1072" s="99"/>
      <c r="R1072" s="12"/>
      <c r="S1072" s="12"/>
      <c r="T1072" s="12"/>
      <c r="U1072" s="12"/>
      <c r="V1072" s="12"/>
      <c r="W1072" s="1622"/>
      <c r="X1072" s="1622"/>
      <c r="Y1072" s="12"/>
      <c r="Z1072" s="99"/>
      <c r="AA1072" s="2479"/>
      <c r="AB1072" s="2479"/>
      <c r="AC1072" s="2494" t="str">
        <f>IF(AC1067&gt;11,"błąd","")</f>
        <v/>
      </c>
      <c r="AD1072" s="2528"/>
      <c r="AE1072" s="2488"/>
      <c r="AF1072" s="2490"/>
      <c r="AG1072" s="60">
        <f>IF(N1072=N1071,0,IF(N1072=N1070,0,IF(N1072=N1069,0,IF(N1072=N1068,0,IF(N1072=N1067,0,1)))))</f>
        <v>0</v>
      </c>
      <c r="AH1072" s="60" t="s">
        <v>234</v>
      </c>
      <c r="AI1072" s="60" t="str">
        <f t="shared" si="258"/>
        <v>??</v>
      </c>
      <c r="AJ1072" s="60">
        <f>IF(O1072=O1071,0,IF(O1072=O1070,0,IF(O1072=O1069,0,IF(O1072=O1068,0,IF(O1072=O1067,0,1)))))</f>
        <v>0</v>
      </c>
      <c r="AK1072" s="518">
        <f t="shared" si="259"/>
        <v>0</v>
      </c>
    </row>
    <row r="1073" spans="1:37" ht="14.1" customHeight="1" thickTop="1" thickBot="1">
      <c r="A1073" s="2510"/>
      <c r="B1073" s="2459"/>
      <c r="C1073" s="2513"/>
      <c r="D1073" s="2459"/>
      <c r="E1073" s="2459"/>
      <c r="F1073" s="2471"/>
      <c r="G1073" s="2474"/>
      <c r="H1073" s="2515"/>
      <c r="I1073" s="2471"/>
      <c r="J1073" s="2471"/>
      <c r="K1073" s="277"/>
      <c r="L1073" s="99"/>
      <c r="M1073" s="1471"/>
      <c r="N1073" s="1840"/>
      <c r="O1073" s="90"/>
      <c r="P1073" s="99"/>
      <c r="Q1073" s="99"/>
      <c r="R1073" s="12"/>
      <c r="S1073" s="12"/>
      <c r="T1073" s="12"/>
      <c r="U1073" s="12"/>
      <c r="V1073" s="12"/>
      <c r="W1073" s="1622"/>
      <c r="X1073" s="1622"/>
      <c r="Y1073" s="12"/>
      <c r="Z1073" s="99"/>
      <c r="AA1073" s="2479"/>
      <c r="AB1073" s="2479"/>
      <c r="AC1073" s="2494"/>
      <c r="AD1073" s="2528"/>
      <c r="AE1073" s="2488"/>
      <c r="AF1073" s="2490"/>
      <c r="AG1073" s="60">
        <f>IF(N1073=N1072,0,IF(N1073=N1071,0,IF(N1073=N1070,0,IF(N1073=N1069,0,IF(N1073=N1068,0,IF(N1073=N1067,0,1))))))</f>
        <v>0</v>
      </c>
      <c r="AH1073" s="60" t="s">
        <v>234</v>
      </c>
      <c r="AI1073" s="60" t="str">
        <f t="shared" si="258"/>
        <v>??</v>
      </c>
      <c r="AJ1073" s="60">
        <f>IF(O1073=O1072,0,IF(O1073=O1071,0,IF(O1073=O1070,0,IF(O1073=O1069,0,IF(O1073=O1068,0,IF(O1073=O1067,0,1))))))</f>
        <v>0</v>
      </c>
      <c r="AK1073" s="518">
        <f t="shared" si="259"/>
        <v>0</v>
      </c>
    </row>
    <row r="1074" spans="1:37" ht="14.1" customHeight="1" thickTop="1" thickBot="1">
      <c r="A1074" s="2511"/>
      <c r="B1074" s="2460"/>
      <c r="C1074" s="2514"/>
      <c r="D1074" s="2460"/>
      <c r="E1074" s="2460"/>
      <c r="F1074" s="2472"/>
      <c r="G1074" s="2475"/>
      <c r="H1074" s="2516"/>
      <c r="I1074" s="2472"/>
      <c r="J1074" s="2472"/>
      <c r="K1074" s="274"/>
      <c r="L1074" s="97"/>
      <c r="M1074" s="97"/>
      <c r="N1074" s="1840"/>
      <c r="O1074" s="94"/>
      <c r="P1074" s="97"/>
      <c r="Q1074" s="97"/>
      <c r="R1074" s="13"/>
      <c r="S1074" s="13"/>
      <c r="T1074" s="13"/>
      <c r="U1074" s="13"/>
      <c r="V1074" s="13"/>
      <c r="W1074" s="13"/>
      <c r="X1074" s="13"/>
      <c r="Y1074" s="13"/>
      <c r="Z1074" s="97"/>
      <c r="AA1074" s="2480"/>
      <c r="AB1074" s="2480"/>
      <c r="AC1074" s="2495"/>
      <c r="AD1074" s="2529"/>
      <c r="AE1074" s="2489"/>
      <c r="AF1074" s="2490"/>
      <c r="AG1074" s="60">
        <f>IF(N1074=N1073,0,IF(N1074=N1072,0,IF(N1074=N1071,0,IF(N1074=N1070,0,IF(N1074=N1069,0,IF(N1074=N1068,0,IF(N1074=N1067,0,1)))))))</f>
        <v>0</v>
      </c>
      <c r="AH1074" s="60" t="s">
        <v>234</v>
      </c>
      <c r="AI1074" s="60" t="str">
        <f t="shared" si="258"/>
        <v>??</v>
      </c>
      <c r="AJ1074" s="60">
        <f>IF(O1074=O1073,0,IF(O1074=O1072,0,IF(O1074=O1071,0,IF(O1074=O1070,0,IF(O1074=O1069,0,IF(O1074=O1068,0,IF(O1074=O1067,0,1)))))))</f>
        <v>0</v>
      </c>
      <c r="AK1074" s="518">
        <f t="shared" si="259"/>
        <v>0</v>
      </c>
    </row>
    <row r="1075" spans="1:37" ht="17.100000000000001" customHeight="1" thickTop="1" thickBot="1">
      <c r="A1075" s="68"/>
      <c r="B1075" s="70"/>
      <c r="C1075" s="180" t="s">
        <v>135</v>
      </c>
      <c r="D1075" s="260"/>
      <c r="E1075" s="259"/>
      <c r="F1075" s="260"/>
      <c r="G1075" s="73"/>
      <c r="H1075" s="260"/>
      <c r="I1075" s="260"/>
      <c r="J1075" s="260"/>
      <c r="K1075" s="278"/>
      <c r="L1075" s="70"/>
      <c r="M1075" s="70"/>
      <c r="N1075" s="73"/>
      <c r="O1075" s="69"/>
      <c r="P1075" s="70"/>
      <c r="Q1075" s="70"/>
      <c r="R1075" s="69"/>
      <c r="S1075" s="69"/>
      <c r="T1075" s="69"/>
      <c r="U1075" s="69"/>
      <c r="V1075" s="69"/>
      <c r="W1075" s="69"/>
      <c r="X1075" s="69"/>
      <c r="Y1075" s="69"/>
      <c r="Z1075" s="71"/>
      <c r="AA1075" s="340">
        <f>SUM(AA1076:AA1082)</f>
        <v>0</v>
      </c>
      <c r="AB1075" s="340"/>
      <c r="AC1075" s="28">
        <f>SUM(AC1076:AC1082)</f>
        <v>0</v>
      </c>
      <c r="AD1075" s="340">
        <f>SUM(AD1076:AD1082)</f>
        <v>0</v>
      </c>
      <c r="AE1075" s="108"/>
      <c r="AF1075" s="81" t="s">
        <v>54</v>
      </c>
      <c r="AI1075" s="60" t="str">
        <f t="shared" si="258"/>
        <v>??</v>
      </c>
      <c r="AJ1075" s="60"/>
    </row>
    <row r="1076" spans="1:37" ht="14.1" customHeight="1" thickTop="1">
      <c r="A1076" s="171"/>
      <c r="B1076" s="638"/>
      <c r="C1076" s="190"/>
      <c r="D1076" s="261"/>
      <c r="E1076" s="358"/>
      <c r="F1076" s="262"/>
      <c r="G1076" s="191"/>
      <c r="H1076" s="267"/>
      <c r="I1076" s="267"/>
      <c r="J1076" s="267"/>
      <c r="K1076" s="275"/>
      <c r="L1076" s="98"/>
      <c r="M1076" s="1471"/>
      <c r="N1076" s="1841"/>
      <c r="O1076" s="80"/>
      <c r="P1076" s="98"/>
      <c r="Q1076" s="612"/>
      <c r="R1076" s="91"/>
      <c r="S1076" s="91"/>
      <c r="T1076" s="91"/>
      <c r="U1076" s="91"/>
      <c r="V1076" s="91"/>
      <c r="W1076" s="91"/>
      <c r="X1076" s="91"/>
      <c r="Y1076" s="91"/>
      <c r="Z1076" s="561"/>
      <c r="AA1076" s="336">
        <f t="shared" ref="AA1076:AA1082" si="260">Z1076</f>
        <v>0</v>
      </c>
      <c r="AB1076" s="336">
        <f t="shared" ref="AB1076:AB1082" si="261">IF(AA1076&gt;0,26,0)</f>
        <v>0</v>
      </c>
      <c r="AC1076" s="105">
        <f t="shared" ref="AC1076:AC1082" si="262">IF(AA1076&lt;=26,0,AA1076-AB1076)</f>
        <v>0</v>
      </c>
      <c r="AD1076" s="345">
        <f t="shared" ref="AD1076:AD1082" si="263">IF(AA1076&lt;AB1076,AA1076,AB1076)/IF(AB1076=0,1,AB1076)</f>
        <v>0</v>
      </c>
      <c r="AE1076" s="103" t="str">
        <f t="shared" ref="AE1076:AE1082" si="264">IF(AD1076=1,"pe",IF(AD1076&gt;0,"ne",""))</f>
        <v/>
      </c>
      <c r="AF1076" s="643"/>
      <c r="AG1076" s="59">
        <v>1</v>
      </c>
      <c r="AH1076" s="59" t="s">
        <v>235</v>
      </c>
      <c r="AI1076" s="60" t="str">
        <f t="shared" si="258"/>
        <v>??</v>
      </c>
      <c r="AJ1076" s="60">
        <v>1</v>
      </c>
      <c r="AK1076" s="519">
        <f t="shared" ref="AK1076:AK1082" si="265">C1076</f>
        <v>0</v>
      </c>
    </row>
    <row r="1077" spans="1:37" ht="14.1" customHeight="1">
      <c r="A1077" s="173"/>
      <c r="B1077" s="578"/>
      <c r="C1077" s="193"/>
      <c r="D1077" s="263"/>
      <c r="E1077" s="360"/>
      <c r="F1077" s="264"/>
      <c r="G1077" s="146"/>
      <c r="H1077" s="268"/>
      <c r="I1077" s="268"/>
      <c r="J1077" s="268"/>
      <c r="K1077" s="273"/>
      <c r="L1077" s="99"/>
      <c r="M1077" s="1471"/>
      <c r="N1077" s="1840"/>
      <c r="O1077" s="90"/>
      <c r="P1077" s="99"/>
      <c r="Q1077" s="99"/>
      <c r="R1077" s="92"/>
      <c r="S1077" s="92"/>
      <c r="T1077" s="92"/>
      <c r="U1077" s="92"/>
      <c r="V1077" s="92"/>
      <c r="W1077" s="1625"/>
      <c r="X1077" s="1625"/>
      <c r="Y1077" s="92"/>
      <c r="Z1077" s="562"/>
      <c r="AA1077" s="337">
        <f t="shared" si="260"/>
        <v>0</v>
      </c>
      <c r="AB1077" s="337">
        <f t="shared" si="261"/>
        <v>0</v>
      </c>
      <c r="AC1077" s="85">
        <f t="shared" si="262"/>
        <v>0</v>
      </c>
      <c r="AD1077" s="346">
        <f t="shared" si="263"/>
        <v>0</v>
      </c>
      <c r="AE1077" s="104" t="str">
        <f t="shared" si="264"/>
        <v/>
      </c>
      <c r="AF1077" s="644"/>
      <c r="AG1077" s="59">
        <v>1</v>
      </c>
      <c r="AH1077" s="59" t="s">
        <v>235</v>
      </c>
      <c r="AI1077" s="60" t="str">
        <f t="shared" si="258"/>
        <v>??</v>
      </c>
      <c r="AJ1077" s="60">
        <v>1</v>
      </c>
      <c r="AK1077" s="519">
        <f t="shared" si="265"/>
        <v>0</v>
      </c>
    </row>
    <row r="1078" spans="1:37" ht="14.1" customHeight="1">
      <c r="A1078" s="173"/>
      <c r="B1078" s="578"/>
      <c r="C1078" s="193"/>
      <c r="D1078" s="263"/>
      <c r="E1078" s="360"/>
      <c r="F1078" s="264"/>
      <c r="G1078" s="146"/>
      <c r="H1078" s="268"/>
      <c r="I1078" s="268"/>
      <c r="J1078" s="268"/>
      <c r="K1078" s="273"/>
      <c r="L1078" s="99"/>
      <c r="M1078" s="1471"/>
      <c r="N1078" s="1840"/>
      <c r="O1078" s="90"/>
      <c r="P1078" s="99"/>
      <c r="Q1078" s="99"/>
      <c r="R1078" s="92"/>
      <c r="S1078" s="92"/>
      <c r="T1078" s="92"/>
      <c r="U1078" s="92"/>
      <c r="V1078" s="92"/>
      <c r="W1078" s="1625"/>
      <c r="X1078" s="1625"/>
      <c r="Y1078" s="92"/>
      <c r="Z1078" s="562"/>
      <c r="AA1078" s="337">
        <f t="shared" si="260"/>
        <v>0</v>
      </c>
      <c r="AB1078" s="337">
        <f t="shared" si="261"/>
        <v>0</v>
      </c>
      <c r="AC1078" s="85">
        <f t="shared" si="262"/>
        <v>0</v>
      </c>
      <c r="AD1078" s="346">
        <f t="shared" si="263"/>
        <v>0</v>
      </c>
      <c r="AE1078" s="104" t="str">
        <f t="shared" si="264"/>
        <v/>
      </c>
      <c r="AF1078" s="644"/>
      <c r="AG1078" s="59">
        <v>1</v>
      </c>
      <c r="AH1078" s="59" t="s">
        <v>235</v>
      </c>
      <c r="AI1078" s="60" t="str">
        <f t="shared" si="258"/>
        <v>??</v>
      </c>
      <c r="AJ1078" s="60">
        <v>1</v>
      </c>
      <c r="AK1078" s="519">
        <f t="shared" si="265"/>
        <v>0</v>
      </c>
    </row>
    <row r="1079" spans="1:37" ht="14.1" customHeight="1">
      <c r="A1079" s="173"/>
      <c r="B1079" s="578"/>
      <c r="C1079" s="193"/>
      <c r="D1079" s="263"/>
      <c r="E1079" s="360"/>
      <c r="F1079" s="264"/>
      <c r="G1079" s="146"/>
      <c r="H1079" s="268"/>
      <c r="I1079" s="268"/>
      <c r="J1079" s="268"/>
      <c r="K1079" s="273"/>
      <c r="L1079" s="99"/>
      <c r="M1079" s="1471"/>
      <c r="N1079" s="1840"/>
      <c r="O1079" s="90"/>
      <c r="P1079" s="99"/>
      <c r="Q1079" s="99"/>
      <c r="R1079" s="92"/>
      <c r="S1079" s="92"/>
      <c r="T1079" s="92"/>
      <c r="U1079" s="92"/>
      <c r="V1079" s="92"/>
      <c r="W1079" s="1625"/>
      <c r="X1079" s="1625"/>
      <c r="Y1079" s="92"/>
      <c r="Z1079" s="562"/>
      <c r="AA1079" s="337">
        <f t="shared" si="260"/>
        <v>0</v>
      </c>
      <c r="AB1079" s="337">
        <f t="shared" si="261"/>
        <v>0</v>
      </c>
      <c r="AC1079" s="85">
        <f t="shared" si="262"/>
        <v>0</v>
      </c>
      <c r="AD1079" s="346">
        <f t="shared" si="263"/>
        <v>0</v>
      </c>
      <c r="AE1079" s="104" t="str">
        <f t="shared" si="264"/>
        <v/>
      </c>
      <c r="AF1079" s="644"/>
      <c r="AG1079" s="59">
        <v>1</v>
      </c>
      <c r="AH1079" s="59" t="s">
        <v>235</v>
      </c>
      <c r="AI1079" s="60" t="str">
        <f t="shared" si="258"/>
        <v>??</v>
      </c>
      <c r="AJ1079" s="60">
        <v>1</v>
      </c>
      <c r="AK1079" s="519">
        <f t="shared" si="265"/>
        <v>0</v>
      </c>
    </row>
    <row r="1080" spans="1:37" ht="14.1" customHeight="1">
      <c r="A1080" s="173"/>
      <c r="B1080" s="578"/>
      <c r="C1080" s="193"/>
      <c r="D1080" s="263"/>
      <c r="E1080" s="360"/>
      <c r="F1080" s="264"/>
      <c r="G1080" s="146"/>
      <c r="H1080" s="268"/>
      <c r="I1080" s="268"/>
      <c r="J1080" s="268"/>
      <c r="K1080" s="273"/>
      <c r="L1080" s="99"/>
      <c r="M1080" s="1471"/>
      <c r="N1080" s="1840"/>
      <c r="O1080" s="90"/>
      <c r="P1080" s="99"/>
      <c r="Q1080" s="99"/>
      <c r="R1080" s="92"/>
      <c r="S1080" s="92"/>
      <c r="T1080" s="92"/>
      <c r="U1080" s="92"/>
      <c r="V1080" s="92"/>
      <c r="W1080" s="1625"/>
      <c r="X1080" s="1625"/>
      <c r="Y1080" s="92"/>
      <c r="Z1080" s="562"/>
      <c r="AA1080" s="337">
        <f t="shared" si="260"/>
        <v>0</v>
      </c>
      <c r="AB1080" s="337">
        <f t="shared" si="261"/>
        <v>0</v>
      </c>
      <c r="AC1080" s="85">
        <f t="shared" si="262"/>
        <v>0</v>
      </c>
      <c r="AD1080" s="346">
        <f t="shared" si="263"/>
        <v>0</v>
      </c>
      <c r="AE1080" s="104" t="str">
        <f t="shared" si="264"/>
        <v/>
      </c>
      <c r="AF1080" s="644"/>
      <c r="AG1080" s="59">
        <v>1</v>
      </c>
      <c r="AH1080" s="59" t="s">
        <v>235</v>
      </c>
      <c r="AI1080" s="60" t="str">
        <f t="shared" si="258"/>
        <v>??</v>
      </c>
      <c r="AJ1080" s="60">
        <v>1</v>
      </c>
      <c r="AK1080" s="519">
        <f t="shared" si="265"/>
        <v>0</v>
      </c>
    </row>
    <row r="1081" spans="1:37" ht="14.1" customHeight="1">
      <c r="A1081" s="173"/>
      <c r="B1081" s="578"/>
      <c r="C1081" s="193"/>
      <c r="D1081" s="263"/>
      <c r="E1081" s="360"/>
      <c r="F1081" s="264"/>
      <c r="G1081" s="146"/>
      <c r="H1081" s="268"/>
      <c r="I1081" s="268"/>
      <c r="J1081" s="268"/>
      <c r="K1081" s="273"/>
      <c r="L1081" s="99"/>
      <c r="M1081" s="1471"/>
      <c r="N1081" s="1840"/>
      <c r="O1081" s="90"/>
      <c r="P1081" s="99"/>
      <c r="Q1081" s="99"/>
      <c r="R1081" s="92"/>
      <c r="S1081" s="92"/>
      <c r="T1081" s="92"/>
      <c r="U1081" s="92"/>
      <c r="V1081" s="92"/>
      <c r="W1081" s="1625"/>
      <c r="X1081" s="1625"/>
      <c r="Y1081" s="92"/>
      <c r="Z1081" s="562"/>
      <c r="AA1081" s="337">
        <f t="shared" si="260"/>
        <v>0</v>
      </c>
      <c r="AB1081" s="337">
        <f t="shared" si="261"/>
        <v>0</v>
      </c>
      <c r="AC1081" s="85">
        <f t="shared" si="262"/>
        <v>0</v>
      </c>
      <c r="AD1081" s="346">
        <f t="shared" si="263"/>
        <v>0</v>
      </c>
      <c r="AE1081" s="104" t="str">
        <f t="shared" si="264"/>
        <v/>
      </c>
      <c r="AF1081" s="644"/>
      <c r="AG1081" s="59">
        <v>1</v>
      </c>
      <c r="AH1081" s="59" t="s">
        <v>235</v>
      </c>
      <c r="AI1081" s="60" t="str">
        <f t="shared" si="258"/>
        <v>??</v>
      </c>
      <c r="AJ1081" s="60">
        <v>1</v>
      </c>
      <c r="AK1081" s="519">
        <f t="shared" si="265"/>
        <v>0</v>
      </c>
    </row>
    <row r="1082" spans="1:37" ht="14.1" customHeight="1" thickBot="1">
      <c r="A1082" s="172"/>
      <c r="B1082" s="597"/>
      <c r="C1082" s="196"/>
      <c r="D1082" s="265"/>
      <c r="E1082" s="361"/>
      <c r="F1082" s="266"/>
      <c r="G1082" s="195"/>
      <c r="H1082" s="269"/>
      <c r="I1082" s="269"/>
      <c r="J1082" s="269"/>
      <c r="K1082" s="274"/>
      <c r="L1082" s="97"/>
      <c r="M1082" s="97"/>
      <c r="N1082" s="1840"/>
      <c r="O1082" s="94"/>
      <c r="P1082" s="97"/>
      <c r="Q1082" s="165"/>
      <c r="R1082" s="170"/>
      <c r="S1082" s="170"/>
      <c r="T1082" s="170"/>
      <c r="U1082" s="170"/>
      <c r="V1082" s="170"/>
      <c r="W1082" s="170"/>
      <c r="X1082" s="170"/>
      <c r="Y1082" s="170"/>
      <c r="Z1082" s="563"/>
      <c r="AA1082" s="338">
        <f t="shared" si="260"/>
        <v>0</v>
      </c>
      <c r="AB1082" s="338">
        <f t="shared" si="261"/>
        <v>0</v>
      </c>
      <c r="AC1082" s="169">
        <f t="shared" si="262"/>
        <v>0</v>
      </c>
      <c r="AD1082" s="347">
        <f t="shared" si="263"/>
        <v>0</v>
      </c>
      <c r="AE1082" s="197" t="str">
        <f t="shared" si="264"/>
        <v/>
      </c>
      <c r="AF1082" s="645"/>
      <c r="AG1082" s="59">
        <v>1</v>
      </c>
      <c r="AH1082" s="59" t="s">
        <v>235</v>
      </c>
      <c r="AI1082" s="60" t="str">
        <f t="shared" si="258"/>
        <v>??</v>
      </c>
      <c r="AJ1082" s="60">
        <v>1</v>
      </c>
      <c r="AK1082" s="519">
        <f t="shared" si="265"/>
        <v>0</v>
      </c>
    </row>
    <row r="1083" spans="1:37" ht="17.100000000000001" customHeight="1" thickTop="1" thickBot="1">
      <c r="A1083" s="68"/>
      <c r="B1083" s="70"/>
      <c r="C1083" s="180" t="s">
        <v>136</v>
      </c>
      <c r="D1083" s="260"/>
      <c r="E1083" s="259"/>
      <c r="F1083" s="260"/>
      <c r="G1083" s="73"/>
      <c r="H1083" s="260"/>
      <c r="I1083" s="260"/>
      <c r="J1083" s="260"/>
      <c r="K1083" s="278"/>
      <c r="L1083" s="70"/>
      <c r="M1083" s="70"/>
      <c r="N1083" s="73"/>
      <c r="O1083" s="69"/>
      <c r="P1083" s="70"/>
      <c r="Q1083" s="70"/>
      <c r="R1083" s="69"/>
      <c r="S1083" s="69"/>
      <c r="T1083" s="69"/>
      <c r="U1083" s="69"/>
      <c r="V1083" s="69"/>
      <c r="W1083" s="69"/>
      <c r="X1083" s="69"/>
      <c r="Y1083" s="69"/>
      <c r="Z1083" s="70"/>
      <c r="AA1083" s="340">
        <f>SUM(AA1084:AA1089)</f>
        <v>0</v>
      </c>
      <c r="AB1083" s="340"/>
      <c r="AC1083" s="28">
        <f>SUM(AC1084:AC1089)</f>
        <v>0</v>
      </c>
      <c r="AD1083" s="340">
        <f>SUM(AD1084:AD1089)</f>
        <v>0</v>
      </c>
      <c r="AE1083" s="108"/>
      <c r="AF1083" s="81" t="s">
        <v>54</v>
      </c>
      <c r="AI1083" s="60" t="str">
        <f t="shared" si="258"/>
        <v>??</v>
      </c>
      <c r="AJ1083" s="60"/>
    </row>
    <row r="1084" spans="1:37" ht="14.1" customHeight="1" thickTop="1">
      <c r="A1084" s="171"/>
      <c r="B1084" s="577"/>
      <c r="C1084" s="190"/>
      <c r="D1084" s="261"/>
      <c r="E1084" s="358"/>
      <c r="F1084" s="262"/>
      <c r="G1084" s="191"/>
      <c r="H1084" s="262"/>
      <c r="I1084" s="262"/>
      <c r="J1084" s="262"/>
      <c r="K1084" s="275"/>
      <c r="L1084" s="98"/>
      <c r="M1084" s="1471"/>
      <c r="N1084" s="1841"/>
      <c r="O1084" s="80"/>
      <c r="P1084" s="98"/>
      <c r="Q1084" s="612"/>
      <c r="R1084" s="91"/>
      <c r="S1084" s="91"/>
      <c r="T1084" s="91"/>
      <c r="U1084" s="91"/>
      <c r="V1084" s="91"/>
      <c r="W1084" s="91"/>
      <c r="X1084" s="91"/>
      <c r="Y1084" s="559"/>
      <c r="Z1084" s="561"/>
      <c r="AA1084" s="336">
        <f t="shared" ref="AA1084:AA1089" si="266">Z1084</f>
        <v>0</v>
      </c>
      <c r="AB1084" s="336">
        <f t="shared" ref="AB1084:AB1089" si="267">IF(AA1084&gt;0,30,0)</f>
        <v>0</v>
      </c>
      <c r="AC1084" s="105">
        <f t="shared" ref="AC1084:AC1089" si="268">IF(AA1084&lt;=30,0,AA1084-AB1084)</f>
        <v>0</v>
      </c>
      <c r="AD1084" s="345">
        <f t="shared" ref="AD1084:AD1089" si="269">IF(AA1084&lt;AB1084,AA1084,AB1084)/IF(AB1084=0,1,AB1084)</f>
        <v>0</v>
      </c>
      <c r="AE1084" s="103" t="str">
        <f t="shared" ref="AE1084:AE1089" si="270">IF(AD1084=1,"pe",IF(AD1084&gt;0,"ne",""))</f>
        <v/>
      </c>
      <c r="AF1084" s="643"/>
      <c r="AG1084" s="59">
        <v>1</v>
      </c>
      <c r="AH1084" s="59" t="s">
        <v>236</v>
      </c>
      <c r="AI1084" s="60" t="str">
        <f t="shared" si="258"/>
        <v>??</v>
      </c>
      <c r="AJ1084" s="60">
        <v>1</v>
      </c>
      <c r="AK1084" s="519">
        <f t="shared" ref="AK1084:AK1089" si="271">C1084</f>
        <v>0</v>
      </c>
    </row>
    <row r="1085" spans="1:37" ht="14.1" customHeight="1">
      <c r="A1085" s="173"/>
      <c r="B1085" s="578"/>
      <c r="C1085" s="193"/>
      <c r="D1085" s="263"/>
      <c r="E1085" s="360"/>
      <c r="F1085" s="264"/>
      <c r="G1085" s="146"/>
      <c r="H1085" s="264"/>
      <c r="I1085" s="264"/>
      <c r="J1085" s="264"/>
      <c r="K1085" s="273"/>
      <c r="L1085" s="99"/>
      <c r="M1085" s="1471"/>
      <c r="N1085" s="1840"/>
      <c r="O1085" s="90"/>
      <c r="P1085" s="99"/>
      <c r="Q1085" s="99"/>
      <c r="R1085" s="92"/>
      <c r="S1085" s="92"/>
      <c r="T1085" s="92"/>
      <c r="U1085" s="92"/>
      <c r="V1085" s="92"/>
      <c r="W1085" s="1625"/>
      <c r="X1085" s="1625"/>
      <c r="Y1085" s="560"/>
      <c r="Z1085" s="562"/>
      <c r="AA1085" s="337">
        <f t="shared" si="266"/>
        <v>0</v>
      </c>
      <c r="AB1085" s="337">
        <f t="shared" si="267"/>
        <v>0</v>
      </c>
      <c r="AC1085" s="85">
        <f t="shared" si="268"/>
        <v>0</v>
      </c>
      <c r="AD1085" s="346">
        <f t="shared" si="269"/>
        <v>0</v>
      </c>
      <c r="AE1085" s="104" t="str">
        <f t="shared" si="270"/>
        <v/>
      </c>
      <c r="AF1085" s="644"/>
      <c r="AG1085" s="59">
        <v>1</v>
      </c>
      <c r="AH1085" s="59" t="s">
        <v>236</v>
      </c>
      <c r="AI1085" s="60" t="str">
        <f t="shared" si="258"/>
        <v>??</v>
      </c>
      <c r="AJ1085" s="60">
        <v>1</v>
      </c>
      <c r="AK1085" s="519">
        <f t="shared" si="271"/>
        <v>0</v>
      </c>
    </row>
    <row r="1086" spans="1:37" ht="14.1" customHeight="1">
      <c r="A1086" s="173"/>
      <c r="B1086" s="578"/>
      <c r="C1086" s="193"/>
      <c r="D1086" s="263"/>
      <c r="E1086" s="360"/>
      <c r="F1086" s="264"/>
      <c r="G1086" s="146"/>
      <c r="H1086" s="264"/>
      <c r="I1086" s="264"/>
      <c r="J1086" s="264"/>
      <c r="K1086" s="273"/>
      <c r="L1086" s="99"/>
      <c r="M1086" s="1471"/>
      <c r="N1086" s="1840"/>
      <c r="O1086" s="90"/>
      <c r="P1086" s="167"/>
      <c r="Q1086" s="167"/>
      <c r="R1086" s="92"/>
      <c r="S1086" s="92"/>
      <c r="T1086" s="92"/>
      <c r="U1086" s="92"/>
      <c r="V1086" s="92"/>
      <c r="W1086" s="1625"/>
      <c r="X1086" s="1625"/>
      <c r="Y1086" s="92"/>
      <c r="Z1086" s="562"/>
      <c r="AA1086" s="337">
        <f t="shared" si="266"/>
        <v>0</v>
      </c>
      <c r="AB1086" s="337">
        <f t="shared" si="267"/>
        <v>0</v>
      </c>
      <c r="AC1086" s="85">
        <f t="shared" si="268"/>
        <v>0</v>
      </c>
      <c r="AD1086" s="346">
        <f t="shared" si="269"/>
        <v>0</v>
      </c>
      <c r="AE1086" s="104" t="str">
        <f t="shared" si="270"/>
        <v/>
      </c>
      <c r="AF1086" s="86"/>
      <c r="AG1086" s="59">
        <v>1</v>
      </c>
      <c r="AH1086" s="59" t="s">
        <v>236</v>
      </c>
      <c r="AI1086" s="60" t="str">
        <f t="shared" si="258"/>
        <v>??</v>
      </c>
      <c r="AJ1086" s="60">
        <v>1</v>
      </c>
      <c r="AK1086" s="519">
        <f t="shared" si="271"/>
        <v>0</v>
      </c>
    </row>
    <row r="1087" spans="1:37" ht="14.1" customHeight="1">
      <c r="A1087" s="173"/>
      <c r="B1087" s="578"/>
      <c r="C1087" s="193"/>
      <c r="D1087" s="263"/>
      <c r="E1087" s="360"/>
      <c r="F1087" s="264"/>
      <c r="G1087" s="146"/>
      <c r="H1087" s="264"/>
      <c r="I1087" s="264"/>
      <c r="J1087" s="264"/>
      <c r="K1087" s="273"/>
      <c r="L1087" s="99"/>
      <c r="M1087" s="1471"/>
      <c r="N1087" s="1840"/>
      <c r="O1087" s="90"/>
      <c r="P1087" s="167"/>
      <c r="Q1087" s="167"/>
      <c r="R1087" s="92"/>
      <c r="S1087" s="92"/>
      <c r="T1087" s="92"/>
      <c r="U1087" s="92"/>
      <c r="V1087" s="92"/>
      <c r="W1087" s="1625"/>
      <c r="X1087" s="1625"/>
      <c r="Y1087" s="92"/>
      <c r="Z1087" s="562"/>
      <c r="AA1087" s="337">
        <f t="shared" si="266"/>
        <v>0</v>
      </c>
      <c r="AB1087" s="337">
        <f t="shared" si="267"/>
        <v>0</v>
      </c>
      <c r="AC1087" s="85">
        <f t="shared" si="268"/>
        <v>0</v>
      </c>
      <c r="AD1087" s="346">
        <f t="shared" si="269"/>
        <v>0</v>
      </c>
      <c r="AE1087" s="104" t="str">
        <f t="shared" si="270"/>
        <v/>
      </c>
      <c r="AF1087" s="86"/>
      <c r="AG1087" s="59">
        <v>1</v>
      </c>
      <c r="AH1087" s="59" t="s">
        <v>236</v>
      </c>
      <c r="AI1087" s="60" t="str">
        <f t="shared" si="258"/>
        <v>??</v>
      </c>
      <c r="AJ1087" s="60">
        <v>1</v>
      </c>
      <c r="AK1087" s="519">
        <f t="shared" si="271"/>
        <v>0</v>
      </c>
    </row>
    <row r="1088" spans="1:37" ht="14.1" customHeight="1">
      <c r="A1088" s="173"/>
      <c r="B1088" s="578"/>
      <c r="C1088" s="193"/>
      <c r="D1088" s="263"/>
      <c r="E1088" s="360"/>
      <c r="F1088" s="264"/>
      <c r="G1088" s="146"/>
      <c r="H1088" s="264"/>
      <c r="I1088" s="264"/>
      <c r="J1088" s="264"/>
      <c r="K1088" s="273"/>
      <c r="L1088" s="99"/>
      <c r="M1088" s="1471"/>
      <c r="N1088" s="1840"/>
      <c r="O1088" s="469"/>
      <c r="P1088" s="99"/>
      <c r="Q1088" s="767"/>
      <c r="R1088" s="470"/>
      <c r="S1088" s="92"/>
      <c r="T1088" s="92"/>
      <c r="U1088" s="92"/>
      <c r="V1088" s="92"/>
      <c r="W1088" s="1625"/>
      <c r="X1088" s="1625"/>
      <c r="Y1088" s="92"/>
      <c r="Z1088" s="562"/>
      <c r="AA1088" s="337">
        <f t="shared" si="266"/>
        <v>0</v>
      </c>
      <c r="AB1088" s="337">
        <f t="shared" si="267"/>
        <v>0</v>
      </c>
      <c r="AC1088" s="85">
        <f t="shared" si="268"/>
        <v>0</v>
      </c>
      <c r="AD1088" s="346">
        <f t="shared" si="269"/>
        <v>0</v>
      </c>
      <c r="AE1088" s="104" t="str">
        <f t="shared" si="270"/>
        <v/>
      </c>
      <c r="AF1088" s="86"/>
      <c r="AG1088" s="59">
        <v>1</v>
      </c>
      <c r="AH1088" s="59" t="s">
        <v>236</v>
      </c>
      <c r="AI1088" s="60" t="str">
        <f t="shared" si="258"/>
        <v>??</v>
      </c>
      <c r="AJ1088" s="60">
        <v>1</v>
      </c>
      <c r="AK1088" s="519">
        <f t="shared" si="271"/>
        <v>0</v>
      </c>
    </row>
    <row r="1089" spans="1:37" ht="14.1" customHeight="1" thickBot="1">
      <c r="A1089" s="172"/>
      <c r="B1089" s="578"/>
      <c r="C1089" s="196"/>
      <c r="D1089" s="265"/>
      <c r="E1089" s="361"/>
      <c r="F1089" s="266"/>
      <c r="G1089" s="195"/>
      <c r="H1089" s="266"/>
      <c r="I1089" s="266"/>
      <c r="J1089" s="266"/>
      <c r="K1089" s="274"/>
      <c r="L1089" s="97"/>
      <c r="M1089" s="97"/>
      <c r="N1089" s="1840"/>
      <c r="O1089" s="94"/>
      <c r="P1089" s="165"/>
      <c r="Q1089" s="165"/>
      <c r="R1089" s="170"/>
      <c r="S1089" s="170"/>
      <c r="T1089" s="170"/>
      <c r="U1089" s="170"/>
      <c r="V1089" s="170"/>
      <c r="W1089" s="170"/>
      <c r="X1089" s="170"/>
      <c r="Y1089" s="170"/>
      <c r="Z1089" s="563"/>
      <c r="AA1089" s="338">
        <f t="shared" si="266"/>
        <v>0</v>
      </c>
      <c r="AB1089" s="338">
        <f t="shared" si="267"/>
        <v>0</v>
      </c>
      <c r="AC1089" s="169">
        <f t="shared" si="268"/>
        <v>0</v>
      </c>
      <c r="AD1089" s="347">
        <f t="shared" si="269"/>
        <v>0</v>
      </c>
      <c r="AE1089" s="197" t="str">
        <f t="shared" si="270"/>
        <v/>
      </c>
      <c r="AF1089" s="89"/>
      <c r="AG1089" s="59">
        <v>1</v>
      </c>
      <c r="AH1089" s="59" t="s">
        <v>236</v>
      </c>
      <c r="AI1089" s="60" t="str">
        <f t="shared" si="258"/>
        <v>??</v>
      </c>
      <c r="AJ1089" s="60">
        <v>1</v>
      </c>
      <c r="AK1089" s="519">
        <f t="shared" si="271"/>
        <v>0</v>
      </c>
    </row>
    <row r="1090" spans="1:37" ht="15" customHeight="1" thickTop="1" thickBot="1">
      <c r="A1090" s="68"/>
      <c r="B1090" s="70"/>
      <c r="C1090" s="180" t="s">
        <v>898</v>
      </c>
      <c r="D1090" s="260"/>
      <c r="E1090" s="259"/>
      <c r="F1090" s="260"/>
      <c r="G1090" s="73"/>
      <c r="H1090" s="260"/>
      <c r="I1090" s="260"/>
      <c r="J1090" s="260"/>
      <c r="K1090" s="278"/>
      <c r="L1090" s="70"/>
      <c r="M1090" s="70"/>
      <c r="N1090" s="73"/>
      <c r="O1090" s="69"/>
      <c r="P1090" s="70"/>
      <c r="Q1090" s="70"/>
      <c r="R1090" s="69"/>
      <c r="S1090" s="69"/>
      <c r="T1090" s="69"/>
      <c r="U1090" s="69"/>
      <c r="V1090" s="69"/>
      <c r="W1090" s="69"/>
      <c r="X1090" s="69"/>
      <c r="Y1090" s="69"/>
      <c r="Z1090" s="70"/>
      <c r="AA1090" s="340">
        <f>SUM(AA1091:AA1120)</f>
        <v>0</v>
      </c>
      <c r="AB1090" s="340"/>
      <c r="AC1090" s="28">
        <f>SUM(AC1091:AC1120)</f>
        <v>0</v>
      </c>
      <c r="AD1090" s="340">
        <f>SUM(AD1091:AD1120)</f>
        <v>0</v>
      </c>
      <c r="AE1090" s="108"/>
      <c r="AF1090" s="81" t="s">
        <v>54</v>
      </c>
      <c r="AI1090" s="60" t="str">
        <f t="shared" si="258"/>
        <v>??</v>
      </c>
      <c r="AJ1090" s="60"/>
    </row>
    <row r="1091" spans="1:37" ht="14.1" customHeight="1" thickTop="1" thickBot="1">
      <c r="A1091" s="2457"/>
      <c r="B1091" s="2458"/>
      <c r="C1091" s="2461"/>
      <c r="D1091" s="2464"/>
      <c r="E1091" s="2467"/>
      <c r="F1091" s="2470"/>
      <c r="G1091" s="2473"/>
      <c r="H1091" s="2476"/>
      <c r="I1091" s="2470"/>
      <c r="J1091" s="2470"/>
      <c r="K1091" s="275"/>
      <c r="L1091" s="98"/>
      <c r="M1091" s="98"/>
      <c r="N1091" s="1841"/>
      <c r="O1091" s="80"/>
      <c r="P1091" s="98"/>
      <c r="Q1091" s="98"/>
      <c r="R1091" s="14"/>
      <c r="S1091" s="14"/>
      <c r="T1091" s="14"/>
      <c r="U1091" s="14"/>
      <c r="V1091" s="14"/>
      <c r="W1091" s="14"/>
      <c r="X1091" s="14"/>
      <c r="Y1091" s="14"/>
      <c r="Z1091" s="98"/>
      <c r="AA1091" s="2478">
        <f>SUM(R1091:Z1100)</f>
        <v>0</v>
      </c>
      <c r="AB1091" s="2481"/>
      <c r="AC1091" s="2484">
        <f t="shared" ref="AC1091" si="272">IF((AA1091-AB1091)&gt;=0,AA1091-AB1091,0)</f>
        <v>0</v>
      </c>
      <c r="AD1091" s="2486">
        <f>IF(AA1091&lt;AB1091,AA1091,AB1091)/IF(AB1091=0,1,AB1091)</f>
        <v>0</v>
      </c>
      <c r="AE1091" s="2487" t="str">
        <f>IF(AD1091=1,"pe",IF(AD1091&gt;0,"ne",""))</f>
        <v/>
      </c>
      <c r="AF1091" s="2490"/>
      <c r="AG1091" s="60">
        <v>1</v>
      </c>
      <c r="AH1091" s="60" t="s">
        <v>232</v>
      </c>
      <c r="AI1091" s="60" t="str">
        <f t="shared" ref="AI1091:AI1120" si="273">$C$2</f>
        <v>??</v>
      </c>
      <c r="AJ1091" s="60">
        <v>1</v>
      </c>
      <c r="AK1091" s="518">
        <f>C1091</f>
        <v>0</v>
      </c>
    </row>
    <row r="1092" spans="1:37" ht="14.1" customHeight="1" thickTop="1" thickBot="1">
      <c r="A1092" s="2457"/>
      <c r="B1092" s="2459"/>
      <c r="C1092" s="2462"/>
      <c r="D1092" s="2465"/>
      <c r="E1092" s="2468"/>
      <c r="F1092" s="2471"/>
      <c r="G1092" s="2474"/>
      <c r="H1092" s="2477"/>
      <c r="I1092" s="2471"/>
      <c r="J1092" s="2471"/>
      <c r="K1092" s="273"/>
      <c r="L1092" s="99"/>
      <c r="M1092" s="1471"/>
      <c r="N1092" s="1840"/>
      <c r="O1092" s="90"/>
      <c r="P1092" s="99"/>
      <c r="Q1092" s="99"/>
      <c r="R1092" s="12"/>
      <c r="S1092" s="12"/>
      <c r="T1092" s="12"/>
      <c r="U1092" s="12"/>
      <c r="V1092" s="12"/>
      <c r="W1092" s="1622"/>
      <c r="X1092" s="1622"/>
      <c r="Y1092" s="12"/>
      <c r="Z1092" s="99"/>
      <c r="AA1092" s="2479"/>
      <c r="AB1092" s="2482"/>
      <c r="AC1092" s="2485"/>
      <c r="AD1092" s="2486"/>
      <c r="AE1092" s="2488"/>
      <c r="AF1092" s="2490"/>
      <c r="AG1092" s="60">
        <f>IF(N1092=N1091,0,1)</f>
        <v>0</v>
      </c>
      <c r="AH1092" s="60" t="s">
        <v>232</v>
      </c>
      <c r="AI1092" s="60" t="str">
        <f t="shared" si="273"/>
        <v>??</v>
      </c>
      <c r="AJ1092" s="60">
        <f>IF(O1092=O1091,0,1)</f>
        <v>0</v>
      </c>
      <c r="AK1092" s="518">
        <f t="shared" ref="AK1092:AK1100" si="274">AK1091</f>
        <v>0</v>
      </c>
    </row>
    <row r="1093" spans="1:37" ht="14.1" customHeight="1" thickTop="1" thickBot="1">
      <c r="A1093" s="2457"/>
      <c r="B1093" s="2459"/>
      <c r="C1093" s="2462"/>
      <c r="D1093" s="2465"/>
      <c r="E1093" s="2468"/>
      <c r="F1093" s="2471"/>
      <c r="G1093" s="2474"/>
      <c r="H1093" s="2491"/>
      <c r="I1093" s="2471"/>
      <c r="J1093" s="2471"/>
      <c r="K1093" s="273"/>
      <c r="L1093" s="99"/>
      <c r="M1093" s="1471"/>
      <c r="N1093" s="1840"/>
      <c r="O1093" s="90"/>
      <c r="P1093" s="99"/>
      <c r="Q1093" s="99"/>
      <c r="R1093" s="12"/>
      <c r="S1093" s="12"/>
      <c r="T1093" s="12"/>
      <c r="U1093" s="12"/>
      <c r="V1093" s="12"/>
      <c r="W1093" s="1622"/>
      <c r="X1093" s="1622"/>
      <c r="Y1093" s="12"/>
      <c r="Z1093" s="99"/>
      <c r="AA1093" s="2479"/>
      <c r="AB1093" s="2482"/>
      <c r="AC1093" s="2485"/>
      <c r="AD1093" s="2486"/>
      <c r="AE1093" s="2488"/>
      <c r="AF1093" s="2490"/>
      <c r="AG1093" s="60">
        <f>IF(N1093=N1092,0,IF(N1093=N1091,0,1))</f>
        <v>0</v>
      </c>
      <c r="AH1093" s="60" t="s">
        <v>232</v>
      </c>
      <c r="AI1093" s="60" t="str">
        <f t="shared" si="273"/>
        <v>??</v>
      </c>
      <c r="AJ1093" s="60">
        <f>IF(O1093=O1092,0,IF(O1093=O1091,0,1))</f>
        <v>0</v>
      </c>
      <c r="AK1093" s="518">
        <f t="shared" si="274"/>
        <v>0</v>
      </c>
    </row>
    <row r="1094" spans="1:37" ht="14.1" customHeight="1" thickTop="1" thickBot="1">
      <c r="A1094" s="2457"/>
      <c r="B1094" s="2459"/>
      <c r="C1094" s="2462"/>
      <c r="D1094" s="2465"/>
      <c r="E1094" s="2468"/>
      <c r="F1094" s="2471"/>
      <c r="G1094" s="2474"/>
      <c r="H1094" s="2492"/>
      <c r="I1094" s="2471"/>
      <c r="J1094" s="2471"/>
      <c r="K1094" s="273"/>
      <c r="L1094" s="99"/>
      <c r="M1094" s="1471"/>
      <c r="N1094" s="1840"/>
      <c r="O1094" s="90"/>
      <c r="P1094" s="99"/>
      <c r="Q1094" s="99"/>
      <c r="R1094" s="12"/>
      <c r="S1094" s="12"/>
      <c r="T1094" s="12"/>
      <c r="U1094" s="12"/>
      <c r="V1094" s="12"/>
      <c r="W1094" s="1622"/>
      <c r="X1094" s="1622"/>
      <c r="Y1094" s="12"/>
      <c r="Z1094" s="99"/>
      <c r="AA1094" s="2479"/>
      <c r="AB1094" s="2482"/>
      <c r="AC1094" s="2485"/>
      <c r="AD1094" s="2486"/>
      <c r="AE1094" s="2488"/>
      <c r="AF1094" s="2490"/>
      <c r="AG1094" s="60">
        <f>IF(N1094=N1093,0,IF(N1094=N1092,0,IF(N1094=N1091,0,1)))</f>
        <v>0</v>
      </c>
      <c r="AH1094" s="60" t="s">
        <v>232</v>
      </c>
      <c r="AI1094" s="60" t="str">
        <f t="shared" si="273"/>
        <v>??</v>
      </c>
      <c r="AJ1094" s="60">
        <f>IF(O1094=O1093,0,IF(O1094=O1092,0,IF(O1094=O1091,0,1)))</f>
        <v>0</v>
      </c>
      <c r="AK1094" s="518">
        <f t="shared" si="274"/>
        <v>0</v>
      </c>
    </row>
    <row r="1095" spans="1:37" ht="14.1" customHeight="1" thickTop="1" thickBot="1">
      <c r="A1095" s="2457"/>
      <c r="B1095" s="2459"/>
      <c r="C1095" s="2462"/>
      <c r="D1095" s="2465"/>
      <c r="E1095" s="2468"/>
      <c r="F1095" s="2471"/>
      <c r="G1095" s="2474"/>
      <c r="H1095" s="2492"/>
      <c r="I1095" s="2471"/>
      <c r="J1095" s="2471"/>
      <c r="K1095" s="277"/>
      <c r="L1095" s="99"/>
      <c r="M1095" s="1471"/>
      <c r="N1095" s="1840"/>
      <c r="O1095" s="90"/>
      <c r="P1095" s="99"/>
      <c r="Q1095" s="99"/>
      <c r="R1095" s="12"/>
      <c r="S1095" s="12"/>
      <c r="T1095" s="12"/>
      <c r="U1095" s="12"/>
      <c r="V1095" s="12"/>
      <c r="W1095" s="1622"/>
      <c r="X1095" s="1622"/>
      <c r="Y1095" s="12"/>
      <c r="Z1095" s="99"/>
      <c r="AA1095" s="2479"/>
      <c r="AB1095" s="2482"/>
      <c r="AC1095" s="2485"/>
      <c r="AD1095" s="2486"/>
      <c r="AE1095" s="2488"/>
      <c r="AF1095" s="2490"/>
      <c r="AG1095" s="60">
        <f>IF(N1095=N1094,0,IF(N1095=N1093,0,IF(N1095=N1092,0,IF(N1095=N1091,0,1))))</f>
        <v>0</v>
      </c>
      <c r="AH1095" s="60" t="s">
        <v>232</v>
      </c>
      <c r="AI1095" s="60" t="str">
        <f t="shared" si="273"/>
        <v>??</v>
      </c>
      <c r="AJ1095" s="60">
        <f>IF(O1095=O1094,0,IF(O1095=O1093,0,IF(O1095=O1092,0,IF(O1095=O1091,0,1))))</f>
        <v>0</v>
      </c>
      <c r="AK1095" s="518">
        <f t="shared" si="274"/>
        <v>0</v>
      </c>
    </row>
    <row r="1096" spans="1:37" ht="14.1" customHeight="1" thickTop="1" thickBot="1">
      <c r="A1096" s="2457"/>
      <c r="B1096" s="2459"/>
      <c r="C1096" s="2462"/>
      <c r="D1096" s="2465"/>
      <c r="E1096" s="2468"/>
      <c r="F1096" s="2471"/>
      <c r="G1096" s="2474"/>
      <c r="H1096" s="2492"/>
      <c r="I1096" s="2471"/>
      <c r="J1096" s="2471"/>
      <c r="K1096" s="277"/>
      <c r="L1096" s="99"/>
      <c r="M1096" s="1471"/>
      <c r="N1096" s="1840"/>
      <c r="O1096" s="90"/>
      <c r="P1096" s="99"/>
      <c r="Q1096" s="99"/>
      <c r="R1096" s="12"/>
      <c r="S1096" s="12"/>
      <c r="T1096" s="12"/>
      <c r="U1096" s="12"/>
      <c r="V1096" s="12"/>
      <c r="W1096" s="1622"/>
      <c r="X1096" s="1622"/>
      <c r="Y1096" s="12"/>
      <c r="Z1096" s="99"/>
      <c r="AA1096" s="2479"/>
      <c r="AB1096" s="2482"/>
      <c r="AC1096" s="2485"/>
      <c r="AD1096" s="2486"/>
      <c r="AE1096" s="2488"/>
      <c r="AF1096" s="2490"/>
      <c r="AG1096" s="60">
        <f>IF(N1096=N1095,0,IF(N1096=N1094,0,IF(N1096=N1093,0,IF(N1096=N1092,0,IF(N1096=N1091,0,1)))))</f>
        <v>0</v>
      </c>
      <c r="AH1096" s="60" t="s">
        <v>232</v>
      </c>
      <c r="AI1096" s="60" t="str">
        <f t="shared" si="273"/>
        <v>??</v>
      </c>
      <c r="AJ1096" s="60">
        <f>IF(O1096=O1095,0,IF(O1096=O1094,0,IF(O1096=O1093,0,IF(O1096=O1092,0,IF(O1096=O1091,0,1)))))</f>
        <v>0</v>
      </c>
      <c r="AK1096" s="518">
        <f t="shared" si="274"/>
        <v>0</v>
      </c>
    </row>
    <row r="1097" spans="1:37" ht="14.1" customHeight="1" thickTop="1" thickBot="1">
      <c r="A1097" s="2457"/>
      <c r="B1097" s="2459"/>
      <c r="C1097" s="2462"/>
      <c r="D1097" s="2465"/>
      <c r="E1097" s="2468"/>
      <c r="F1097" s="2471"/>
      <c r="G1097" s="2474"/>
      <c r="H1097" s="2492"/>
      <c r="I1097" s="2471"/>
      <c r="J1097" s="2471"/>
      <c r="K1097" s="277"/>
      <c r="L1097" s="99"/>
      <c r="M1097" s="1471"/>
      <c r="N1097" s="1840"/>
      <c r="O1097" s="90"/>
      <c r="P1097" s="99"/>
      <c r="Q1097" s="99"/>
      <c r="R1097" s="12"/>
      <c r="S1097" s="12"/>
      <c r="T1097" s="12"/>
      <c r="U1097" s="12"/>
      <c r="V1097" s="12"/>
      <c r="W1097" s="1622"/>
      <c r="X1097" s="1622"/>
      <c r="Y1097" s="12"/>
      <c r="Z1097" s="99"/>
      <c r="AA1097" s="2479"/>
      <c r="AB1097" s="2482"/>
      <c r="AC1097" s="2494" t="str">
        <f>IF(AC1091&gt;AB1091/2,"błąd","")</f>
        <v/>
      </c>
      <c r="AD1097" s="2486"/>
      <c r="AE1097" s="2488"/>
      <c r="AF1097" s="2490"/>
      <c r="AG1097" s="60">
        <f>IF(N1097=N1096,0,IF(N1097=N1095,0,IF(N1097=N1094,0,IF(N1097=N1093,0,IF(N1097=N1092,0,IF(N1097=N1091,0,1))))))</f>
        <v>0</v>
      </c>
      <c r="AH1097" s="60" t="s">
        <v>232</v>
      </c>
      <c r="AI1097" s="60" t="str">
        <f t="shared" si="273"/>
        <v>??</v>
      </c>
      <c r="AJ1097" s="60">
        <f>IF(O1097=O1096,0,IF(O1097=O1095,0,IF(O1097=O1094,0,IF(O1097=O1093,0,IF(O1097=O1092,0,IF(O1097=O1091,0,1))))))</f>
        <v>0</v>
      </c>
      <c r="AK1097" s="518">
        <f t="shared" si="274"/>
        <v>0</v>
      </c>
    </row>
    <row r="1098" spans="1:37" ht="14.1" customHeight="1" thickTop="1" thickBot="1">
      <c r="A1098" s="2457"/>
      <c r="B1098" s="2459"/>
      <c r="C1098" s="2462"/>
      <c r="D1098" s="2465"/>
      <c r="E1098" s="2468"/>
      <c r="F1098" s="2471"/>
      <c r="G1098" s="2474"/>
      <c r="H1098" s="2492"/>
      <c r="I1098" s="2471"/>
      <c r="J1098" s="2471"/>
      <c r="K1098" s="277"/>
      <c r="L1098" s="99"/>
      <c r="M1098" s="1471"/>
      <c r="N1098" s="1840"/>
      <c r="O1098" s="90"/>
      <c r="P1098" s="99"/>
      <c r="Q1098" s="99"/>
      <c r="R1098" s="12"/>
      <c r="S1098" s="12"/>
      <c r="T1098" s="12"/>
      <c r="U1098" s="12"/>
      <c r="V1098" s="12"/>
      <c r="W1098" s="1622"/>
      <c r="X1098" s="1622"/>
      <c r="Y1098" s="12"/>
      <c r="Z1098" s="99"/>
      <c r="AA1098" s="2479"/>
      <c r="AB1098" s="2482"/>
      <c r="AC1098" s="2494"/>
      <c r="AD1098" s="2486"/>
      <c r="AE1098" s="2488"/>
      <c r="AF1098" s="2490"/>
      <c r="AG1098" s="60">
        <f>IF(N1098=N1097,0,IF(N1098=N1096,0,IF(N1098=N1095,0,IF(N1098=N1094,0,IF(N1098=N1093,0,IF(N1098=N1092,0,IF(N1098=N1091,0,1)))))))</f>
        <v>0</v>
      </c>
      <c r="AH1098" s="60" t="s">
        <v>232</v>
      </c>
      <c r="AI1098" s="60" t="str">
        <f t="shared" si="273"/>
        <v>??</v>
      </c>
      <c r="AJ1098" s="60">
        <f>IF(O1098=O1097,0,IF(O1098=O1096,0,IF(O1098=O1095,0,IF(O1098=O1094,0,IF(O1098=O1093,0,IF(O1098=O1092,0,IF(O1098=O1091,0,1)))))))</f>
        <v>0</v>
      </c>
      <c r="AK1098" s="518">
        <f t="shared" si="274"/>
        <v>0</v>
      </c>
    </row>
    <row r="1099" spans="1:37" ht="14.1" customHeight="1" thickTop="1" thickBot="1">
      <c r="A1099" s="2457"/>
      <c r="B1099" s="2459"/>
      <c r="C1099" s="2462"/>
      <c r="D1099" s="2465"/>
      <c r="E1099" s="2468"/>
      <c r="F1099" s="2471"/>
      <c r="G1099" s="2474"/>
      <c r="H1099" s="2492"/>
      <c r="I1099" s="2471"/>
      <c r="J1099" s="2471"/>
      <c r="K1099" s="277"/>
      <c r="L1099" s="99"/>
      <c r="M1099" s="1471"/>
      <c r="N1099" s="1840"/>
      <c r="O1099" s="90"/>
      <c r="P1099" s="99"/>
      <c r="Q1099" s="99"/>
      <c r="R1099" s="12"/>
      <c r="S1099" s="12"/>
      <c r="T1099" s="12"/>
      <c r="U1099" s="12"/>
      <c r="V1099" s="12"/>
      <c r="W1099" s="1622"/>
      <c r="X1099" s="1622"/>
      <c r="Y1099" s="12"/>
      <c r="Z1099" s="99"/>
      <c r="AA1099" s="2479"/>
      <c r="AB1099" s="2482"/>
      <c r="AC1099" s="2494"/>
      <c r="AD1099" s="2486"/>
      <c r="AE1099" s="2488"/>
      <c r="AF1099" s="2490"/>
      <c r="AG1099" s="60">
        <f>IF(N1099=N1098,0,IF(N1099=N1097,0,IF(N1099=N1096,0,IF(N1099=N1095,0,IF(N1099=N1094,0,IF(N1099=N1093,0,IF(N1099=N1092,0,IF(N1099=N1091,0,1))))))))</f>
        <v>0</v>
      </c>
      <c r="AH1099" s="60" t="s">
        <v>232</v>
      </c>
      <c r="AI1099" s="60" t="str">
        <f t="shared" si="273"/>
        <v>??</v>
      </c>
      <c r="AJ1099" s="60">
        <f>IF(O1099=O1098,0,IF(O1099=O1097,0,IF(O1099=O1096,0,IF(O1099=O1095,0,IF(O1099=O1094,0,IF(O1099=O1093,0,IF(O1099=O1092,0,IF(O1099=O1091,0,1))))))))</f>
        <v>0</v>
      </c>
      <c r="AK1099" s="518">
        <f t="shared" si="274"/>
        <v>0</v>
      </c>
    </row>
    <row r="1100" spans="1:37" ht="14.1" customHeight="1" thickTop="1" thickBot="1">
      <c r="A1100" s="2457"/>
      <c r="B1100" s="2460"/>
      <c r="C1100" s="2463"/>
      <c r="D1100" s="2466"/>
      <c r="E1100" s="2469"/>
      <c r="F1100" s="2472"/>
      <c r="G1100" s="2475"/>
      <c r="H1100" s="2493"/>
      <c r="I1100" s="2472"/>
      <c r="J1100" s="2472"/>
      <c r="K1100" s="274"/>
      <c r="L1100" s="97"/>
      <c r="M1100" s="97"/>
      <c r="N1100" s="1840"/>
      <c r="O1100" s="94"/>
      <c r="P1100" s="97"/>
      <c r="Q1100" s="97"/>
      <c r="R1100" s="13"/>
      <c r="S1100" s="13"/>
      <c r="T1100" s="13"/>
      <c r="U1100" s="13"/>
      <c r="V1100" s="13"/>
      <c r="W1100" s="13"/>
      <c r="X1100" s="13"/>
      <c r="Y1100" s="13"/>
      <c r="Z1100" s="97"/>
      <c r="AA1100" s="2480"/>
      <c r="AB1100" s="2483"/>
      <c r="AC1100" s="2495"/>
      <c r="AD1100" s="2486"/>
      <c r="AE1100" s="2489"/>
      <c r="AF1100" s="2490"/>
      <c r="AG1100" s="60">
        <f>IF(N1100=N1099,0,IF(N1100=N1098,0,IF(N1100=N1097,0,IF(N1100=N1096,0,IF(N1100=N1095,0,IF(N1100=N1094,0,IF(N1100=N1093,0,IF(N1100=N1092,0,IF(N1100=N1091,0,1)))))))))</f>
        <v>0</v>
      </c>
      <c r="AH1100" s="60" t="s">
        <v>232</v>
      </c>
      <c r="AI1100" s="60" t="str">
        <f t="shared" si="273"/>
        <v>??</v>
      </c>
      <c r="AJ1100" s="60">
        <f>IF(O1100=O1099,0,IF(O1100=O1098,0,IF(O1100=O1097,0,IF(O1100=O1096,0,IF(O1100=O1095,0,IF(O1100=O1094,0,IF(O1100=O1093,0,IF(O1100=O1092,0,IF(O1100=O1091,0,1)))))))))</f>
        <v>0</v>
      </c>
      <c r="AK1100" s="518">
        <f t="shared" si="274"/>
        <v>0</v>
      </c>
    </row>
    <row r="1101" spans="1:37" ht="14.1" customHeight="1" thickTop="1" thickBot="1">
      <c r="A1101" s="2457"/>
      <c r="B1101" s="2458"/>
      <c r="C1101" s="2461"/>
      <c r="D1101" s="2464"/>
      <c r="E1101" s="2467"/>
      <c r="F1101" s="2470"/>
      <c r="G1101" s="2473"/>
      <c r="H1101" s="2476"/>
      <c r="I1101" s="2470"/>
      <c r="J1101" s="2470"/>
      <c r="K1101" s="275"/>
      <c r="L1101" s="98"/>
      <c r="M1101" s="98"/>
      <c r="N1101" s="1841"/>
      <c r="O1101" s="80"/>
      <c r="P1101" s="98"/>
      <c r="Q1101" s="98"/>
      <c r="R1101" s="14"/>
      <c r="S1101" s="14"/>
      <c r="T1101" s="14"/>
      <c r="U1101" s="14"/>
      <c r="V1101" s="14"/>
      <c r="W1101" s="14"/>
      <c r="X1101" s="14"/>
      <c r="Y1101" s="14"/>
      <c r="Z1101" s="98"/>
      <c r="AA1101" s="2478">
        <f>SUM(R1101:Z1110)</f>
        <v>0</v>
      </c>
      <c r="AB1101" s="2481"/>
      <c r="AC1101" s="2484">
        <f t="shared" ref="AC1101" si="275">IF((AA1101-AB1101)&gt;=0,AA1101-AB1101,0)</f>
        <v>0</v>
      </c>
      <c r="AD1101" s="2486">
        <f>IF(AA1101&lt;AB1101,AA1101,AB1101)/IF(AB1101=0,1,AB1101)</f>
        <v>0</v>
      </c>
      <c r="AE1101" s="2487" t="str">
        <f>IF(AD1101=1,"pe",IF(AD1101&gt;0,"ne",""))</f>
        <v/>
      </c>
      <c r="AF1101" s="2490"/>
      <c r="AG1101" s="60">
        <v>1</v>
      </c>
      <c r="AH1101" s="60" t="s">
        <v>232</v>
      </c>
      <c r="AI1101" s="60" t="str">
        <f t="shared" si="273"/>
        <v>??</v>
      </c>
      <c r="AJ1101" s="60">
        <v>1</v>
      </c>
      <c r="AK1101" s="518">
        <f>C1101</f>
        <v>0</v>
      </c>
    </row>
    <row r="1102" spans="1:37" ht="14.1" customHeight="1" thickTop="1" thickBot="1">
      <c r="A1102" s="2457"/>
      <c r="B1102" s="2459"/>
      <c r="C1102" s="2462"/>
      <c r="D1102" s="2465"/>
      <c r="E1102" s="2468"/>
      <c r="F1102" s="2471"/>
      <c r="G1102" s="2474"/>
      <c r="H1102" s="2477"/>
      <c r="I1102" s="2471"/>
      <c r="J1102" s="2471"/>
      <c r="K1102" s="273"/>
      <c r="L1102" s="99"/>
      <c r="M1102" s="1471"/>
      <c r="N1102" s="1840"/>
      <c r="O1102" s="90"/>
      <c r="P1102" s="99"/>
      <c r="Q1102" s="99"/>
      <c r="R1102" s="12"/>
      <c r="S1102" s="12"/>
      <c r="T1102" s="12"/>
      <c r="U1102" s="12"/>
      <c r="V1102" s="12"/>
      <c r="W1102" s="1622"/>
      <c r="X1102" s="1622"/>
      <c r="Y1102" s="12"/>
      <c r="Z1102" s="99"/>
      <c r="AA1102" s="2479"/>
      <c r="AB1102" s="2482"/>
      <c r="AC1102" s="2485"/>
      <c r="AD1102" s="2486"/>
      <c r="AE1102" s="2488"/>
      <c r="AF1102" s="2490"/>
      <c r="AG1102" s="60">
        <f>IF(N1102=N1101,0,1)</f>
        <v>0</v>
      </c>
      <c r="AH1102" s="60" t="s">
        <v>232</v>
      </c>
      <c r="AI1102" s="60" t="str">
        <f t="shared" si="273"/>
        <v>??</v>
      </c>
      <c r="AJ1102" s="60">
        <f>IF(O1102=O1101,0,1)</f>
        <v>0</v>
      </c>
      <c r="AK1102" s="518">
        <f t="shared" ref="AK1102:AK1120" si="276">AK1101</f>
        <v>0</v>
      </c>
    </row>
    <row r="1103" spans="1:37" ht="14.1" customHeight="1" thickTop="1" thickBot="1">
      <c r="A1103" s="2457"/>
      <c r="B1103" s="2459"/>
      <c r="C1103" s="2462"/>
      <c r="D1103" s="2465"/>
      <c r="E1103" s="2468"/>
      <c r="F1103" s="2471"/>
      <c r="G1103" s="2474"/>
      <c r="H1103" s="2491"/>
      <c r="I1103" s="2471"/>
      <c r="J1103" s="2471"/>
      <c r="K1103" s="273"/>
      <c r="L1103" s="99"/>
      <c r="M1103" s="1471"/>
      <c r="N1103" s="1840"/>
      <c r="O1103" s="90"/>
      <c r="P1103" s="99"/>
      <c r="Q1103" s="99"/>
      <c r="R1103" s="12"/>
      <c r="S1103" s="12"/>
      <c r="T1103" s="12"/>
      <c r="U1103" s="12"/>
      <c r="V1103" s="12"/>
      <c r="W1103" s="1622"/>
      <c r="X1103" s="1622"/>
      <c r="Y1103" s="12"/>
      <c r="Z1103" s="99"/>
      <c r="AA1103" s="2479"/>
      <c r="AB1103" s="2482"/>
      <c r="AC1103" s="2485"/>
      <c r="AD1103" s="2486"/>
      <c r="AE1103" s="2488"/>
      <c r="AF1103" s="2490"/>
      <c r="AG1103" s="60">
        <f>IF(N1103=N1102,0,IF(N1103=N1101,0,1))</f>
        <v>0</v>
      </c>
      <c r="AH1103" s="60" t="s">
        <v>232</v>
      </c>
      <c r="AI1103" s="60" t="str">
        <f t="shared" si="273"/>
        <v>??</v>
      </c>
      <c r="AJ1103" s="60">
        <f>IF(O1103=O1102,0,IF(O1103=O1101,0,1))</f>
        <v>0</v>
      </c>
      <c r="AK1103" s="518">
        <f t="shared" si="276"/>
        <v>0</v>
      </c>
    </row>
    <row r="1104" spans="1:37" ht="14.1" customHeight="1" thickTop="1" thickBot="1">
      <c r="A1104" s="2457"/>
      <c r="B1104" s="2459"/>
      <c r="C1104" s="2462"/>
      <c r="D1104" s="2465"/>
      <c r="E1104" s="2468"/>
      <c r="F1104" s="2471"/>
      <c r="G1104" s="2474"/>
      <c r="H1104" s="2492"/>
      <c r="I1104" s="2471"/>
      <c r="J1104" s="2471"/>
      <c r="K1104" s="273"/>
      <c r="L1104" s="99"/>
      <c r="M1104" s="1471"/>
      <c r="N1104" s="1840"/>
      <c r="O1104" s="90"/>
      <c r="P1104" s="99"/>
      <c r="Q1104" s="99"/>
      <c r="R1104" s="12"/>
      <c r="S1104" s="12"/>
      <c r="T1104" s="12"/>
      <c r="U1104" s="12"/>
      <c r="V1104" s="12"/>
      <c r="W1104" s="1622"/>
      <c r="X1104" s="1622"/>
      <c r="Y1104" s="12"/>
      <c r="Z1104" s="99"/>
      <c r="AA1104" s="2479"/>
      <c r="AB1104" s="2482"/>
      <c r="AC1104" s="2485"/>
      <c r="AD1104" s="2486"/>
      <c r="AE1104" s="2488"/>
      <c r="AF1104" s="2490"/>
      <c r="AG1104" s="60">
        <f>IF(N1104=N1103,0,IF(N1104=N1102,0,IF(N1104=N1101,0,1)))</f>
        <v>0</v>
      </c>
      <c r="AH1104" s="60" t="s">
        <v>232</v>
      </c>
      <c r="AI1104" s="60" t="str">
        <f t="shared" si="273"/>
        <v>??</v>
      </c>
      <c r="AJ1104" s="60">
        <f>IF(O1104=O1103,0,IF(O1104=O1102,0,IF(O1104=O1101,0,1)))</f>
        <v>0</v>
      </c>
      <c r="AK1104" s="518">
        <f t="shared" si="276"/>
        <v>0</v>
      </c>
    </row>
    <row r="1105" spans="1:37" ht="14.1" customHeight="1" thickTop="1" thickBot="1">
      <c r="A1105" s="2457"/>
      <c r="B1105" s="2459"/>
      <c r="C1105" s="2462"/>
      <c r="D1105" s="2465"/>
      <c r="E1105" s="2468"/>
      <c r="F1105" s="2471"/>
      <c r="G1105" s="2474"/>
      <c r="H1105" s="2492"/>
      <c r="I1105" s="2471"/>
      <c r="J1105" s="2471"/>
      <c r="K1105" s="277"/>
      <c r="L1105" s="99"/>
      <c r="M1105" s="1471"/>
      <c r="N1105" s="1840"/>
      <c r="O1105" s="90"/>
      <c r="P1105" s="99"/>
      <c r="Q1105" s="99"/>
      <c r="R1105" s="12"/>
      <c r="S1105" s="12"/>
      <c r="T1105" s="12"/>
      <c r="U1105" s="12"/>
      <c r="V1105" s="12"/>
      <c r="W1105" s="1622"/>
      <c r="X1105" s="1622"/>
      <c r="Y1105" s="12"/>
      <c r="Z1105" s="99"/>
      <c r="AA1105" s="2479"/>
      <c r="AB1105" s="2482"/>
      <c r="AC1105" s="2485"/>
      <c r="AD1105" s="2486"/>
      <c r="AE1105" s="2488"/>
      <c r="AF1105" s="2490"/>
      <c r="AG1105" s="60">
        <f>IF(N1105=N1104,0,IF(N1105=N1103,0,IF(N1105=N1102,0,IF(N1105=N1101,0,1))))</f>
        <v>0</v>
      </c>
      <c r="AH1105" s="60" t="s">
        <v>232</v>
      </c>
      <c r="AI1105" s="60" t="str">
        <f t="shared" si="273"/>
        <v>??</v>
      </c>
      <c r="AJ1105" s="60">
        <f>IF(O1105=O1104,0,IF(O1105=O1103,0,IF(O1105=O1102,0,IF(O1105=O1101,0,1))))</f>
        <v>0</v>
      </c>
      <c r="AK1105" s="518">
        <f t="shared" si="276"/>
        <v>0</v>
      </c>
    </row>
    <row r="1106" spans="1:37" ht="14.1" customHeight="1" thickTop="1" thickBot="1">
      <c r="A1106" s="2457"/>
      <c r="B1106" s="2459"/>
      <c r="C1106" s="2462"/>
      <c r="D1106" s="2465"/>
      <c r="E1106" s="2468"/>
      <c r="F1106" s="2471"/>
      <c r="G1106" s="2474"/>
      <c r="H1106" s="2492"/>
      <c r="I1106" s="2471"/>
      <c r="J1106" s="2471"/>
      <c r="K1106" s="277"/>
      <c r="L1106" s="99"/>
      <c r="M1106" s="1471"/>
      <c r="N1106" s="1840"/>
      <c r="O1106" s="90"/>
      <c r="P1106" s="99"/>
      <c r="Q1106" s="99"/>
      <c r="R1106" s="12"/>
      <c r="S1106" s="12"/>
      <c r="T1106" s="12"/>
      <c r="U1106" s="12"/>
      <c r="V1106" s="12"/>
      <c r="W1106" s="1622"/>
      <c r="X1106" s="1622"/>
      <c r="Y1106" s="12"/>
      <c r="Z1106" s="99"/>
      <c r="AA1106" s="2479"/>
      <c r="AB1106" s="2482"/>
      <c r="AC1106" s="2485"/>
      <c r="AD1106" s="2486"/>
      <c r="AE1106" s="2488"/>
      <c r="AF1106" s="2490"/>
      <c r="AG1106" s="60">
        <f>IF(N1106=N1105,0,IF(N1106=N1104,0,IF(N1106=N1103,0,IF(N1106=N1102,0,IF(N1106=N1101,0,1)))))</f>
        <v>0</v>
      </c>
      <c r="AH1106" s="60" t="s">
        <v>232</v>
      </c>
      <c r="AI1106" s="60" t="str">
        <f t="shared" si="273"/>
        <v>??</v>
      </c>
      <c r="AJ1106" s="60">
        <f>IF(O1106=O1105,0,IF(O1106=O1104,0,IF(O1106=O1103,0,IF(O1106=O1102,0,IF(O1106=O1101,0,1)))))</f>
        <v>0</v>
      </c>
      <c r="AK1106" s="518">
        <f t="shared" si="276"/>
        <v>0</v>
      </c>
    </row>
    <row r="1107" spans="1:37" ht="14.1" customHeight="1" thickTop="1" thickBot="1">
      <c r="A1107" s="2457"/>
      <c r="B1107" s="2459"/>
      <c r="C1107" s="2462"/>
      <c r="D1107" s="2465"/>
      <c r="E1107" s="2468"/>
      <c r="F1107" s="2471"/>
      <c r="G1107" s="2474"/>
      <c r="H1107" s="2492"/>
      <c r="I1107" s="2471"/>
      <c r="J1107" s="2471"/>
      <c r="K1107" s="277"/>
      <c r="L1107" s="99"/>
      <c r="M1107" s="1471"/>
      <c r="N1107" s="1840"/>
      <c r="O1107" s="90"/>
      <c r="P1107" s="99"/>
      <c r="Q1107" s="99"/>
      <c r="R1107" s="12"/>
      <c r="S1107" s="12"/>
      <c r="T1107" s="12"/>
      <c r="U1107" s="12"/>
      <c r="V1107" s="12"/>
      <c r="W1107" s="1622"/>
      <c r="X1107" s="1622"/>
      <c r="Y1107" s="12"/>
      <c r="Z1107" s="99"/>
      <c r="AA1107" s="2479"/>
      <c r="AB1107" s="2482"/>
      <c r="AC1107" s="2494" t="str">
        <f>IF(AC1101&gt;AB1101/2,"błąd","")</f>
        <v/>
      </c>
      <c r="AD1107" s="2486"/>
      <c r="AE1107" s="2488"/>
      <c r="AF1107" s="2490"/>
      <c r="AG1107" s="60">
        <f>IF(N1107=N1106,0,IF(N1107=N1105,0,IF(N1107=N1104,0,IF(N1107=N1103,0,IF(N1107=N1102,0,IF(N1107=N1101,0,1))))))</f>
        <v>0</v>
      </c>
      <c r="AH1107" s="60" t="s">
        <v>232</v>
      </c>
      <c r="AI1107" s="60" t="str">
        <f t="shared" si="273"/>
        <v>??</v>
      </c>
      <c r="AJ1107" s="60">
        <f>IF(O1107=O1106,0,IF(O1107=O1105,0,IF(O1107=O1104,0,IF(O1107=O1103,0,IF(O1107=O1102,0,IF(O1107=O1101,0,1))))))</f>
        <v>0</v>
      </c>
      <c r="AK1107" s="518">
        <f t="shared" si="276"/>
        <v>0</v>
      </c>
    </row>
    <row r="1108" spans="1:37" ht="14.1" customHeight="1" thickTop="1" thickBot="1">
      <c r="A1108" s="2457"/>
      <c r="B1108" s="2459"/>
      <c r="C1108" s="2462"/>
      <c r="D1108" s="2465"/>
      <c r="E1108" s="2468"/>
      <c r="F1108" s="2471"/>
      <c r="G1108" s="2474"/>
      <c r="H1108" s="2492"/>
      <c r="I1108" s="2471"/>
      <c r="J1108" s="2471"/>
      <c r="K1108" s="277"/>
      <c r="L1108" s="99"/>
      <c r="M1108" s="1471"/>
      <c r="N1108" s="1840"/>
      <c r="O1108" s="90"/>
      <c r="P1108" s="99"/>
      <c r="Q1108" s="99"/>
      <c r="R1108" s="12"/>
      <c r="S1108" s="12"/>
      <c r="T1108" s="12"/>
      <c r="U1108" s="12"/>
      <c r="V1108" s="12"/>
      <c r="W1108" s="1622"/>
      <c r="X1108" s="1622"/>
      <c r="Y1108" s="12"/>
      <c r="Z1108" s="99"/>
      <c r="AA1108" s="2479"/>
      <c r="AB1108" s="2482"/>
      <c r="AC1108" s="2494"/>
      <c r="AD1108" s="2486"/>
      <c r="AE1108" s="2488"/>
      <c r="AF1108" s="2490"/>
      <c r="AG1108" s="60">
        <f>IF(N1108=N1107,0,IF(N1108=N1106,0,IF(N1108=N1105,0,IF(N1108=N1104,0,IF(N1108=N1103,0,IF(N1108=N1102,0,IF(N1108=N1101,0,1)))))))</f>
        <v>0</v>
      </c>
      <c r="AH1108" s="60" t="s">
        <v>232</v>
      </c>
      <c r="AI1108" s="60" t="str">
        <f t="shared" si="273"/>
        <v>??</v>
      </c>
      <c r="AJ1108" s="60">
        <f>IF(O1108=O1107,0,IF(O1108=O1106,0,IF(O1108=O1105,0,IF(O1108=O1104,0,IF(O1108=O1103,0,IF(O1108=O1102,0,IF(O1108=O1101,0,1)))))))</f>
        <v>0</v>
      </c>
      <c r="AK1108" s="518">
        <f t="shared" si="276"/>
        <v>0</v>
      </c>
    </row>
    <row r="1109" spans="1:37" ht="14.1" customHeight="1" thickTop="1" thickBot="1">
      <c r="A1109" s="2457"/>
      <c r="B1109" s="2459"/>
      <c r="C1109" s="2462"/>
      <c r="D1109" s="2465"/>
      <c r="E1109" s="2468"/>
      <c r="F1109" s="2471"/>
      <c r="G1109" s="2474"/>
      <c r="H1109" s="2492"/>
      <c r="I1109" s="2471"/>
      <c r="J1109" s="2471"/>
      <c r="K1109" s="277"/>
      <c r="L1109" s="99"/>
      <c r="M1109" s="1471"/>
      <c r="N1109" s="1840"/>
      <c r="O1109" s="90"/>
      <c r="P1109" s="99"/>
      <c r="Q1109" s="99"/>
      <c r="R1109" s="12"/>
      <c r="S1109" s="12"/>
      <c r="T1109" s="12"/>
      <c r="U1109" s="12"/>
      <c r="V1109" s="12"/>
      <c r="W1109" s="1622"/>
      <c r="X1109" s="1622"/>
      <c r="Y1109" s="12"/>
      <c r="Z1109" s="99"/>
      <c r="AA1109" s="2479"/>
      <c r="AB1109" s="2482"/>
      <c r="AC1109" s="2494"/>
      <c r="AD1109" s="2486"/>
      <c r="AE1109" s="2488"/>
      <c r="AF1109" s="2490"/>
      <c r="AG1109" s="60">
        <f>IF(N1109=N1108,0,IF(N1109=N1107,0,IF(N1109=N1106,0,IF(N1109=N1105,0,IF(N1109=N1104,0,IF(N1109=N1103,0,IF(N1109=N1102,0,IF(N1109=N1101,0,1))))))))</f>
        <v>0</v>
      </c>
      <c r="AH1109" s="60" t="s">
        <v>232</v>
      </c>
      <c r="AI1109" s="60" t="str">
        <f t="shared" si="273"/>
        <v>??</v>
      </c>
      <c r="AJ1109" s="60">
        <f>IF(O1109=O1108,0,IF(O1109=O1107,0,IF(O1109=O1106,0,IF(O1109=O1105,0,IF(O1109=O1104,0,IF(O1109=O1103,0,IF(O1109=O1102,0,IF(O1109=O1101,0,1))))))))</f>
        <v>0</v>
      </c>
      <c r="AK1109" s="518">
        <f t="shared" si="276"/>
        <v>0</v>
      </c>
    </row>
    <row r="1110" spans="1:37" ht="14.1" customHeight="1" thickTop="1" thickBot="1">
      <c r="A1110" s="2457"/>
      <c r="B1110" s="2460"/>
      <c r="C1110" s="2463"/>
      <c r="D1110" s="2466"/>
      <c r="E1110" s="2469"/>
      <c r="F1110" s="2472"/>
      <c r="G1110" s="2475"/>
      <c r="H1110" s="2493"/>
      <c r="I1110" s="2472"/>
      <c r="J1110" s="2472"/>
      <c r="K1110" s="274"/>
      <c r="L1110" s="97"/>
      <c r="M1110" s="97"/>
      <c r="N1110" s="1840"/>
      <c r="O1110" s="94"/>
      <c r="P1110" s="97"/>
      <c r="Q1110" s="97"/>
      <c r="R1110" s="13"/>
      <c r="S1110" s="13"/>
      <c r="T1110" s="13"/>
      <c r="U1110" s="13"/>
      <c r="V1110" s="13"/>
      <c r="W1110" s="13"/>
      <c r="X1110" s="13"/>
      <c r="Y1110" s="13"/>
      <c r="Z1110" s="97"/>
      <c r="AA1110" s="2480"/>
      <c r="AB1110" s="2483"/>
      <c r="AC1110" s="2495"/>
      <c r="AD1110" s="2486"/>
      <c r="AE1110" s="2489"/>
      <c r="AF1110" s="2490"/>
      <c r="AG1110" s="60">
        <f>IF(N1110=N1109,0,IF(N1110=N1108,0,IF(N1110=N1107,0,IF(N1110=N1106,0,IF(N1110=N1105,0,IF(N1110=N1104,0,IF(N1110=N1103,0,IF(N1110=N1102,0,IF(N1110=N1101,0,1)))))))))</f>
        <v>0</v>
      </c>
      <c r="AH1110" s="60" t="s">
        <v>232</v>
      </c>
      <c r="AI1110" s="60" t="str">
        <f t="shared" si="273"/>
        <v>??</v>
      </c>
      <c r="AJ1110" s="60">
        <f>IF(O1110=O1109,0,IF(O1110=O1108,0,IF(O1110=O1107,0,IF(O1110=O1106,0,IF(O1110=O1105,0,IF(O1110=O1104,0,IF(O1110=O1103,0,IF(O1110=O1102,0,IF(O1110=O1101,0,1)))))))))</f>
        <v>0</v>
      </c>
      <c r="AK1110" s="518">
        <f t="shared" si="276"/>
        <v>0</v>
      </c>
    </row>
    <row r="1111" spans="1:37" ht="14.1" customHeight="1" thickTop="1" thickBot="1">
      <c r="A1111" s="2457"/>
      <c r="B1111" s="2458"/>
      <c r="C1111" s="2461"/>
      <c r="D1111" s="2464"/>
      <c r="E1111" s="2467"/>
      <c r="F1111" s="2470"/>
      <c r="G1111" s="2473"/>
      <c r="H1111" s="2476"/>
      <c r="I1111" s="2470"/>
      <c r="J1111" s="2470"/>
      <c r="K1111" s="275"/>
      <c r="L1111" s="98"/>
      <c r="M1111" s="98"/>
      <c r="N1111" s="1841"/>
      <c r="O1111" s="80"/>
      <c r="P1111" s="98"/>
      <c r="Q1111" s="98"/>
      <c r="R1111" s="14"/>
      <c r="S1111" s="14"/>
      <c r="T1111" s="14"/>
      <c r="U1111" s="14"/>
      <c r="V1111" s="14"/>
      <c r="W1111" s="14"/>
      <c r="X1111" s="14"/>
      <c r="Y1111" s="14"/>
      <c r="Z1111" s="98"/>
      <c r="AA1111" s="2478">
        <f>SUM(R1111:Z1120)</f>
        <v>0</v>
      </c>
      <c r="AB1111" s="2481"/>
      <c r="AC1111" s="2484">
        <f t="shared" ref="AC1111" si="277">IF((AA1111-AB1111)&gt;=0,AA1111-AB1111,0)</f>
        <v>0</v>
      </c>
      <c r="AD1111" s="2486">
        <f>IF(AA1111&lt;AB1111,AA1111,AB1111)/IF(AB1111=0,1,AB1111)</f>
        <v>0</v>
      </c>
      <c r="AE1111" s="2487" t="str">
        <f>IF(AD1111=1,"pe",IF(AD1111&gt;0,"ne",""))</f>
        <v/>
      </c>
      <c r="AF1111" s="2490"/>
      <c r="AG1111" s="60">
        <v>1</v>
      </c>
      <c r="AH1111" s="60" t="s">
        <v>232</v>
      </c>
      <c r="AI1111" s="60" t="str">
        <f t="shared" si="273"/>
        <v>??</v>
      </c>
      <c r="AJ1111" s="60">
        <v>1</v>
      </c>
      <c r="AK1111" s="518">
        <f>C1111</f>
        <v>0</v>
      </c>
    </row>
    <row r="1112" spans="1:37" ht="14.1" customHeight="1" thickTop="1" thickBot="1">
      <c r="A1112" s="2457"/>
      <c r="B1112" s="2459"/>
      <c r="C1112" s="2462"/>
      <c r="D1112" s="2465"/>
      <c r="E1112" s="2468"/>
      <c r="F1112" s="2471"/>
      <c r="G1112" s="2474"/>
      <c r="H1112" s="2477"/>
      <c r="I1112" s="2471"/>
      <c r="J1112" s="2471"/>
      <c r="K1112" s="273"/>
      <c r="L1112" s="99"/>
      <c r="M1112" s="1471"/>
      <c r="N1112" s="1840"/>
      <c r="O1112" s="90"/>
      <c r="P1112" s="99"/>
      <c r="Q1112" s="99"/>
      <c r="R1112" s="12"/>
      <c r="S1112" s="12"/>
      <c r="T1112" s="12"/>
      <c r="U1112" s="12"/>
      <c r="V1112" s="12"/>
      <c r="W1112" s="1622"/>
      <c r="X1112" s="1622"/>
      <c r="Y1112" s="12"/>
      <c r="Z1112" s="99"/>
      <c r="AA1112" s="2479"/>
      <c r="AB1112" s="2482"/>
      <c r="AC1112" s="2485"/>
      <c r="AD1112" s="2486"/>
      <c r="AE1112" s="2488"/>
      <c r="AF1112" s="2490"/>
      <c r="AG1112" s="60">
        <f>IF(N1112=N1111,0,1)</f>
        <v>0</v>
      </c>
      <c r="AH1112" s="60" t="s">
        <v>232</v>
      </c>
      <c r="AI1112" s="60" t="str">
        <f t="shared" si="273"/>
        <v>??</v>
      </c>
      <c r="AJ1112" s="60">
        <f>IF(O1112=O1111,0,1)</f>
        <v>0</v>
      </c>
      <c r="AK1112" s="518">
        <f t="shared" si="276"/>
        <v>0</v>
      </c>
    </row>
    <row r="1113" spans="1:37" ht="14.1" customHeight="1" thickTop="1" thickBot="1">
      <c r="A1113" s="2457"/>
      <c r="B1113" s="2459"/>
      <c r="C1113" s="2462"/>
      <c r="D1113" s="2465"/>
      <c r="E1113" s="2468"/>
      <c r="F1113" s="2471"/>
      <c r="G1113" s="2474"/>
      <c r="H1113" s="2491"/>
      <c r="I1113" s="2471"/>
      <c r="J1113" s="2471"/>
      <c r="K1113" s="273"/>
      <c r="L1113" s="99"/>
      <c r="M1113" s="1471"/>
      <c r="N1113" s="1840"/>
      <c r="O1113" s="90"/>
      <c r="P1113" s="99"/>
      <c r="Q1113" s="99"/>
      <c r="R1113" s="12"/>
      <c r="S1113" s="12"/>
      <c r="T1113" s="12"/>
      <c r="U1113" s="12"/>
      <c r="V1113" s="12"/>
      <c r="W1113" s="1622"/>
      <c r="X1113" s="1622"/>
      <c r="Y1113" s="12"/>
      <c r="Z1113" s="99"/>
      <c r="AA1113" s="2479"/>
      <c r="AB1113" s="2482"/>
      <c r="AC1113" s="2485"/>
      <c r="AD1113" s="2486"/>
      <c r="AE1113" s="2488"/>
      <c r="AF1113" s="2490"/>
      <c r="AG1113" s="60">
        <f>IF(N1113=N1112,0,IF(N1113=N1111,0,1))</f>
        <v>0</v>
      </c>
      <c r="AH1113" s="60" t="s">
        <v>232</v>
      </c>
      <c r="AI1113" s="60" t="str">
        <f t="shared" si="273"/>
        <v>??</v>
      </c>
      <c r="AJ1113" s="60">
        <f>IF(O1113=O1112,0,IF(O1113=O1111,0,1))</f>
        <v>0</v>
      </c>
      <c r="AK1113" s="518">
        <f t="shared" si="276"/>
        <v>0</v>
      </c>
    </row>
    <row r="1114" spans="1:37" ht="14.1" customHeight="1" thickTop="1" thickBot="1">
      <c r="A1114" s="2457"/>
      <c r="B1114" s="2459"/>
      <c r="C1114" s="2462"/>
      <c r="D1114" s="2465"/>
      <c r="E1114" s="2468"/>
      <c r="F1114" s="2471"/>
      <c r="G1114" s="2474"/>
      <c r="H1114" s="2492"/>
      <c r="I1114" s="2471"/>
      <c r="J1114" s="2471"/>
      <c r="K1114" s="273"/>
      <c r="L1114" s="99"/>
      <c r="M1114" s="1471"/>
      <c r="N1114" s="1840"/>
      <c r="O1114" s="90"/>
      <c r="P1114" s="99"/>
      <c r="Q1114" s="99"/>
      <c r="R1114" s="12"/>
      <c r="S1114" s="12"/>
      <c r="T1114" s="12"/>
      <c r="U1114" s="12"/>
      <c r="V1114" s="12"/>
      <c r="W1114" s="1622"/>
      <c r="X1114" s="1622"/>
      <c r="Y1114" s="12"/>
      <c r="Z1114" s="99"/>
      <c r="AA1114" s="2479"/>
      <c r="AB1114" s="2482"/>
      <c r="AC1114" s="2485"/>
      <c r="AD1114" s="2486"/>
      <c r="AE1114" s="2488"/>
      <c r="AF1114" s="2490"/>
      <c r="AG1114" s="60">
        <f>IF(N1114=N1113,0,IF(N1114=N1112,0,IF(N1114=N1111,0,1)))</f>
        <v>0</v>
      </c>
      <c r="AH1114" s="60" t="s">
        <v>232</v>
      </c>
      <c r="AI1114" s="60" t="str">
        <f t="shared" si="273"/>
        <v>??</v>
      </c>
      <c r="AJ1114" s="60">
        <f>IF(O1114=O1113,0,IF(O1114=O1112,0,IF(O1114=O1111,0,1)))</f>
        <v>0</v>
      </c>
      <c r="AK1114" s="518">
        <f t="shared" si="276"/>
        <v>0</v>
      </c>
    </row>
    <row r="1115" spans="1:37" ht="14.1" customHeight="1" thickTop="1" thickBot="1">
      <c r="A1115" s="2457"/>
      <c r="B1115" s="2459"/>
      <c r="C1115" s="2462"/>
      <c r="D1115" s="2465"/>
      <c r="E1115" s="2468"/>
      <c r="F1115" s="2471"/>
      <c r="G1115" s="2474"/>
      <c r="H1115" s="2492"/>
      <c r="I1115" s="2471"/>
      <c r="J1115" s="2471"/>
      <c r="K1115" s="277"/>
      <c r="L1115" s="99"/>
      <c r="M1115" s="1471"/>
      <c r="N1115" s="1840"/>
      <c r="O1115" s="90"/>
      <c r="P1115" s="99"/>
      <c r="Q1115" s="99"/>
      <c r="R1115" s="12"/>
      <c r="S1115" s="12"/>
      <c r="T1115" s="12"/>
      <c r="U1115" s="12"/>
      <c r="V1115" s="12"/>
      <c r="W1115" s="1622"/>
      <c r="X1115" s="1622"/>
      <c r="Y1115" s="12"/>
      <c r="Z1115" s="99"/>
      <c r="AA1115" s="2479"/>
      <c r="AB1115" s="2482"/>
      <c r="AC1115" s="2485"/>
      <c r="AD1115" s="2486"/>
      <c r="AE1115" s="2488"/>
      <c r="AF1115" s="2490"/>
      <c r="AG1115" s="60">
        <f>IF(N1115=N1114,0,IF(N1115=N1113,0,IF(N1115=N1112,0,IF(N1115=N1111,0,1))))</f>
        <v>0</v>
      </c>
      <c r="AH1115" s="60" t="s">
        <v>232</v>
      </c>
      <c r="AI1115" s="60" t="str">
        <f t="shared" si="273"/>
        <v>??</v>
      </c>
      <c r="AJ1115" s="60">
        <f>IF(O1115=O1114,0,IF(O1115=O1113,0,IF(O1115=O1112,0,IF(O1115=O1111,0,1))))</f>
        <v>0</v>
      </c>
      <c r="AK1115" s="518">
        <f t="shared" si="276"/>
        <v>0</v>
      </c>
    </row>
    <row r="1116" spans="1:37" ht="14.1" customHeight="1" thickTop="1" thickBot="1">
      <c r="A1116" s="2457"/>
      <c r="B1116" s="2459"/>
      <c r="C1116" s="2462"/>
      <c r="D1116" s="2465"/>
      <c r="E1116" s="2468"/>
      <c r="F1116" s="2471"/>
      <c r="G1116" s="2474"/>
      <c r="H1116" s="2492"/>
      <c r="I1116" s="2471"/>
      <c r="J1116" s="2471"/>
      <c r="K1116" s="277"/>
      <c r="L1116" s="99"/>
      <c r="M1116" s="1471"/>
      <c r="N1116" s="1840"/>
      <c r="O1116" s="90"/>
      <c r="P1116" s="99"/>
      <c r="Q1116" s="99"/>
      <c r="R1116" s="12"/>
      <c r="S1116" s="12"/>
      <c r="T1116" s="12"/>
      <c r="U1116" s="12"/>
      <c r="V1116" s="12"/>
      <c r="W1116" s="1622"/>
      <c r="X1116" s="1622"/>
      <c r="Y1116" s="12"/>
      <c r="Z1116" s="99"/>
      <c r="AA1116" s="2479"/>
      <c r="AB1116" s="2482"/>
      <c r="AC1116" s="2485"/>
      <c r="AD1116" s="2486"/>
      <c r="AE1116" s="2488"/>
      <c r="AF1116" s="2490"/>
      <c r="AG1116" s="60">
        <f>IF(N1116=N1115,0,IF(N1116=N1114,0,IF(N1116=N1113,0,IF(N1116=N1112,0,IF(N1116=N1111,0,1)))))</f>
        <v>0</v>
      </c>
      <c r="AH1116" s="60" t="s">
        <v>232</v>
      </c>
      <c r="AI1116" s="60" t="str">
        <f t="shared" si="273"/>
        <v>??</v>
      </c>
      <c r="AJ1116" s="60">
        <f>IF(O1116=O1115,0,IF(O1116=O1114,0,IF(O1116=O1113,0,IF(O1116=O1112,0,IF(O1116=O1111,0,1)))))</f>
        <v>0</v>
      </c>
      <c r="AK1116" s="518">
        <f t="shared" si="276"/>
        <v>0</v>
      </c>
    </row>
    <row r="1117" spans="1:37" ht="14.1" customHeight="1" thickTop="1" thickBot="1">
      <c r="A1117" s="2457"/>
      <c r="B1117" s="2459"/>
      <c r="C1117" s="2462"/>
      <c r="D1117" s="2465"/>
      <c r="E1117" s="2468"/>
      <c r="F1117" s="2471"/>
      <c r="G1117" s="2474"/>
      <c r="H1117" s="2492"/>
      <c r="I1117" s="2471"/>
      <c r="J1117" s="2471"/>
      <c r="K1117" s="277"/>
      <c r="L1117" s="99"/>
      <c r="M1117" s="1471"/>
      <c r="N1117" s="1840"/>
      <c r="O1117" s="90"/>
      <c r="P1117" s="99"/>
      <c r="Q1117" s="99"/>
      <c r="R1117" s="12"/>
      <c r="S1117" s="12"/>
      <c r="T1117" s="12"/>
      <c r="U1117" s="12"/>
      <c r="V1117" s="12"/>
      <c r="W1117" s="1622"/>
      <c r="X1117" s="1622"/>
      <c r="Y1117" s="12"/>
      <c r="Z1117" s="99"/>
      <c r="AA1117" s="2479"/>
      <c r="AB1117" s="2482"/>
      <c r="AC1117" s="2494" t="str">
        <f>IF(AC1111&gt;AB1111/2,"błąd","")</f>
        <v/>
      </c>
      <c r="AD1117" s="2486"/>
      <c r="AE1117" s="2488"/>
      <c r="AF1117" s="2490"/>
      <c r="AG1117" s="60">
        <f>IF(N1117=N1116,0,IF(N1117=N1115,0,IF(N1117=N1114,0,IF(N1117=N1113,0,IF(N1117=N1112,0,IF(N1117=N1111,0,1))))))</f>
        <v>0</v>
      </c>
      <c r="AH1117" s="60" t="s">
        <v>232</v>
      </c>
      <c r="AI1117" s="60" t="str">
        <f t="shared" si="273"/>
        <v>??</v>
      </c>
      <c r="AJ1117" s="60">
        <f>IF(O1117=O1116,0,IF(O1117=O1115,0,IF(O1117=O1114,0,IF(O1117=O1113,0,IF(O1117=O1112,0,IF(O1117=O1111,0,1))))))</f>
        <v>0</v>
      </c>
      <c r="AK1117" s="518">
        <f t="shared" si="276"/>
        <v>0</v>
      </c>
    </row>
    <row r="1118" spans="1:37" ht="14.1" customHeight="1" thickTop="1" thickBot="1">
      <c r="A1118" s="2457"/>
      <c r="B1118" s="2459"/>
      <c r="C1118" s="2462"/>
      <c r="D1118" s="2465"/>
      <c r="E1118" s="2468"/>
      <c r="F1118" s="2471"/>
      <c r="G1118" s="2474"/>
      <c r="H1118" s="2492"/>
      <c r="I1118" s="2471"/>
      <c r="J1118" s="2471"/>
      <c r="K1118" s="277"/>
      <c r="L1118" s="99"/>
      <c r="M1118" s="1471"/>
      <c r="N1118" s="1840"/>
      <c r="O1118" s="90"/>
      <c r="P1118" s="99"/>
      <c r="Q1118" s="99"/>
      <c r="R1118" s="12"/>
      <c r="S1118" s="12"/>
      <c r="T1118" s="12"/>
      <c r="U1118" s="12"/>
      <c r="V1118" s="12"/>
      <c r="W1118" s="1622"/>
      <c r="X1118" s="1622"/>
      <c r="Y1118" s="12"/>
      <c r="Z1118" s="99"/>
      <c r="AA1118" s="2479"/>
      <c r="AB1118" s="2482"/>
      <c r="AC1118" s="2494"/>
      <c r="AD1118" s="2486"/>
      <c r="AE1118" s="2488"/>
      <c r="AF1118" s="2490"/>
      <c r="AG1118" s="60">
        <f>IF(N1118=N1117,0,IF(N1118=N1116,0,IF(N1118=N1115,0,IF(N1118=N1114,0,IF(N1118=N1113,0,IF(N1118=N1112,0,IF(N1118=N1111,0,1)))))))</f>
        <v>0</v>
      </c>
      <c r="AH1118" s="60" t="s">
        <v>232</v>
      </c>
      <c r="AI1118" s="60" t="str">
        <f t="shared" si="273"/>
        <v>??</v>
      </c>
      <c r="AJ1118" s="60">
        <f>IF(O1118=O1117,0,IF(O1118=O1116,0,IF(O1118=O1115,0,IF(O1118=O1114,0,IF(O1118=O1113,0,IF(O1118=O1112,0,IF(O1118=O1111,0,1)))))))</f>
        <v>0</v>
      </c>
      <c r="AK1118" s="518">
        <f t="shared" si="276"/>
        <v>0</v>
      </c>
    </row>
    <row r="1119" spans="1:37" ht="14.1" customHeight="1" thickTop="1" thickBot="1">
      <c r="A1119" s="2457"/>
      <c r="B1119" s="2459"/>
      <c r="C1119" s="2462"/>
      <c r="D1119" s="2465"/>
      <c r="E1119" s="2468"/>
      <c r="F1119" s="2471"/>
      <c r="G1119" s="2474"/>
      <c r="H1119" s="2492"/>
      <c r="I1119" s="2471"/>
      <c r="J1119" s="2471"/>
      <c r="K1119" s="277"/>
      <c r="L1119" s="99"/>
      <c r="M1119" s="1471"/>
      <c r="N1119" s="1840"/>
      <c r="O1119" s="90"/>
      <c r="P1119" s="99"/>
      <c r="Q1119" s="99"/>
      <c r="R1119" s="12"/>
      <c r="S1119" s="12"/>
      <c r="T1119" s="12"/>
      <c r="U1119" s="12"/>
      <c r="V1119" s="12"/>
      <c r="W1119" s="1622"/>
      <c r="X1119" s="1622"/>
      <c r="Y1119" s="12"/>
      <c r="Z1119" s="99"/>
      <c r="AA1119" s="2479"/>
      <c r="AB1119" s="2482"/>
      <c r="AC1119" s="2494"/>
      <c r="AD1119" s="2486"/>
      <c r="AE1119" s="2488"/>
      <c r="AF1119" s="2490"/>
      <c r="AG1119" s="60">
        <f>IF(N1119=N1118,0,IF(N1119=N1117,0,IF(N1119=N1116,0,IF(N1119=N1115,0,IF(N1119=N1114,0,IF(N1119=N1113,0,IF(N1119=N1112,0,IF(N1119=N1111,0,1))))))))</f>
        <v>0</v>
      </c>
      <c r="AH1119" s="60" t="s">
        <v>232</v>
      </c>
      <c r="AI1119" s="60" t="str">
        <f t="shared" si="273"/>
        <v>??</v>
      </c>
      <c r="AJ1119" s="60">
        <f>IF(O1119=O1118,0,IF(O1119=O1117,0,IF(O1119=O1116,0,IF(O1119=O1115,0,IF(O1119=O1114,0,IF(O1119=O1113,0,IF(O1119=O1112,0,IF(O1119=O1111,0,1))))))))</f>
        <v>0</v>
      </c>
      <c r="AK1119" s="518">
        <f t="shared" si="276"/>
        <v>0</v>
      </c>
    </row>
    <row r="1120" spans="1:37" ht="14.1" customHeight="1" thickTop="1" thickBot="1">
      <c r="A1120" s="2457"/>
      <c r="B1120" s="2460"/>
      <c r="C1120" s="2463"/>
      <c r="D1120" s="2466"/>
      <c r="E1120" s="2469"/>
      <c r="F1120" s="2472"/>
      <c r="G1120" s="2475"/>
      <c r="H1120" s="2493"/>
      <c r="I1120" s="2472"/>
      <c r="J1120" s="2472"/>
      <c r="K1120" s="274"/>
      <c r="L1120" s="97"/>
      <c r="M1120" s="97"/>
      <c r="N1120" s="1840"/>
      <c r="O1120" s="94"/>
      <c r="P1120" s="97"/>
      <c r="Q1120" s="97"/>
      <c r="R1120" s="13"/>
      <c r="S1120" s="13"/>
      <c r="T1120" s="13"/>
      <c r="U1120" s="13"/>
      <c r="V1120" s="13"/>
      <c r="W1120" s="13"/>
      <c r="X1120" s="13"/>
      <c r="Y1120" s="13"/>
      <c r="Z1120" s="97"/>
      <c r="AA1120" s="2480"/>
      <c r="AB1120" s="2483"/>
      <c r="AC1120" s="2495"/>
      <c r="AD1120" s="2486"/>
      <c r="AE1120" s="2489"/>
      <c r="AF1120" s="2490"/>
      <c r="AG1120" s="60">
        <f>IF(N1120=N1119,0,IF(N1120=N1118,0,IF(N1120=N1117,0,IF(N1120=N1116,0,IF(N1120=N1115,0,IF(N1120=N1114,0,IF(N1120=N1113,0,IF(N1120=N1112,0,IF(N1120=N1111,0,1)))))))))</f>
        <v>0</v>
      </c>
      <c r="AH1120" s="60" t="s">
        <v>232</v>
      </c>
      <c r="AI1120" s="60" t="str">
        <f t="shared" si="273"/>
        <v>??</v>
      </c>
      <c r="AJ1120" s="60">
        <f>IF(O1120=O1119,0,IF(O1120=O1118,0,IF(O1120=O1117,0,IF(O1120=O1116,0,IF(O1120=O1115,0,IF(O1120=O1114,0,IF(O1120=O1113,0,IF(O1120=O1112,0,IF(O1120=O1111,0,1)))))))))</f>
        <v>0</v>
      </c>
      <c r="AK1120" s="518">
        <f t="shared" si="276"/>
        <v>0</v>
      </c>
    </row>
    <row r="1121" spans="1:37" ht="17.100000000000001" customHeight="1" thickTop="1" thickBot="1">
      <c r="A1121" s="68"/>
      <c r="B1121" s="70"/>
      <c r="C1121" s="180" t="s">
        <v>71</v>
      </c>
      <c r="D1121" s="260"/>
      <c r="E1121" s="259"/>
      <c r="F1121" s="260"/>
      <c r="G1121" s="73"/>
      <c r="H1121" s="260"/>
      <c r="I1121" s="260"/>
      <c r="J1121" s="260"/>
      <c r="K1121" s="278"/>
      <c r="L1121" s="70"/>
      <c r="M1121" s="70"/>
      <c r="N1121" s="73"/>
      <c r="O1121" s="69"/>
      <c r="P1121" s="70"/>
      <c r="Q1121" s="70"/>
      <c r="R1121" s="69"/>
      <c r="S1121" s="69"/>
      <c r="T1121" s="69"/>
      <c r="U1121" s="69"/>
      <c r="V1121" s="69"/>
      <c r="W1121" s="69"/>
      <c r="X1121" s="69"/>
      <c r="Y1121" s="69"/>
      <c r="Z1121" s="70"/>
      <c r="AA1121" s="341" t="s">
        <v>68</v>
      </c>
      <c r="AB1121" s="341" t="s">
        <v>68</v>
      </c>
      <c r="AC1121" s="93" t="s">
        <v>68</v>
      </c>
      <c r="AD1121" s="339">
        <f>SUM(AD1122:AD1127)</f>
        <v>0</v>
      </c>
      <c r="AE1121" s="109"/>
      <c r="AF1121" s="81" t="s">
        <v>54</v>
      </c>
      <c r="AI1121" s="60" t="str">
        <f t="shared" si="258"/>
        <v>??</v>
      </c>
      <c r="AJ1121" s="60"/>
    </row>
    <row r="1122" spans="1:37" ht="14.1" customHeight="1" thickTop="1">
      <c r="A1122" s="171"/>
      <c r="B1122" s="577"/>
      <c r="C1122" s="190"/>
      <c r="D1122" s="261"/>
      <c r="E1122" s="358"/>
      <c r="F1122" s="262"/>
      <c r="G1122" s="191"/>
      <c r="H1122" s="270"/>
      <c r="I1122" s="270"/>
      <c r="J1122" s="270"/>
      <c r="K1122" s="275"/>
      <c r="L1122" s="98"/>
      <c r="M1122" s="1471"/>
      <c r="N1122" s="1841"/>
      <c r="O1122" s="80"/>
      <c r="P1122" s="98"/>
      <c r="Q1122" s="1029"/>
      <c r="R1122" s="91"/>
      <c r="S1122" s="91"/>
      <c r="T1122" s="91"/>
      <c r="U1122" s="91"/>
      <c r="V1122" s="91"/>
      <c r="W1122" s="91"/>
      <c r="X1122" s="91"/>
      <c r="Y1122" s="91"/>
      <c r="Z1122" s="363"/>
      <c r="AA1122" s="364" t="s">
        <v>68</v>
      </c>
      <c r="AB1122" s="364" t="s">
        <v>68</v>
      </c>
      <c r="AC1122" s="616" t="s">
        <v>68</v>
      </c>
      <c r="AD1122" s="365"/>
      <c r="AE1122" s="366" t="str">
        <f t="shared" ref="AE1122:AE1134" si="278">IF(AD1122=1,"pe",IF(AD1122&gt;0,"ne",""))</f>
        <v/>
      </c>
      <c r="AF1122" s="184"/>
      <c r="AG1122" s="185">
        <v>1</v>
      </c>
      <c r="AH1122" s="185" t="s">
        <v>237</v>
      </c>
      <c r="AI1122" s="60" t="str">
        <f t="shared" si="258"/>
        <v>??</v>
      </c>
      <c r="AJ1122" s="60">
        <v>1</v>
      </c>
      <c r="AK1122" s="519">
        <f t="shared" ref="AK1122:AK1127" si="279">C1122</f>
        <v>0</v>
      </c>
    </row>
    <row r="1123" spans="1:37" ht="14.1" customHeight="1">
      <c r="A1123" s="173"/>
      <c r="B1123" s="578"/>
      <c r="C1123" s="193"/>
      <c r="D1123" s="263"/>
      <c r="E1123" s="360"/>
      <c r="F1123" s="264"/>
      <c r="G1123" s="146"/>
      <c r="H1123" s="264"/>
      <c r="I1123" s="264"/>
      <c r="J1123" s="264"/>
      <c r="K1123" s="273"/>
      <c r="L1123" s="99"/>
      <c r="M1123" s="1471"/>
      <c r="N1123" s="1840"/>
      <c r="O1123" s="90"/>
      <c r="P1123" s="99"/>
      <c r="Q1123" s="1030"/>
      <c r="R1123" s="92"/>
      <c r="S1123" s="92"/>
      <c r="T1123" s="92"/>
      <c r="U1123" s="92"/>
      <c r="V1123" s="92"/>
      <c r="W1123" s="1625"/>
      <c r="X1123" s="1625"/>
      <c r="Y1123" s="92"/>
      <c r="Z1123" s="367"/>
      <c r="AA1123" s="368" t="s">
        <v>68</v>
      </c>
      <c r="AB1123" s="368" t="s">
        <v>68</v>
      </c>
      <c r="AC1123" s="617" t="s">
        <v>68</v>
      </c>
      <c r="AD1123" s="369"/>
      <c r="AE1123" s="104" t="str">
        <f t="shared" si="278"/>
        <v/>
      </c>
      <c r="AF1123" s="187"/>
      <c r="AG1123" s="185">
        <v>1</v>
      </c>
      <c r="AH1123" s="185" t="s">
        <v>237</v>
      </c>
      <c r="AI1123" s="60" t="str">
        <f t="shared" si="258"/>
        <v>??</v>
      </c>
      <c r="AJ1123" s="60">
        <v>1</v>
      </c>
      <c r="AK1123" s="519">
        <f t="shared" ref="AK1123:AK1124" si="280">C1123</f>
        <v>0</v>
      </c>
    </row>
    <row r="1124" spans="1:37" ht="14.1" customHeight="1">
      <c r="A1124" s="173"/>
      <c r="B1124" s="578"/>
      <c r="C1124" s="193"/>
      <c r="D1124" s="263"/>
      <c r="E1124" s="360"/>
      <c r="F1124" s="264"/>
      <c r="G1124" s="146"/>
      <c r="H1124" s="264"/>
      <c r="I1124" s="264"/>
      <c r="J1124" s="264"/>
      <c r="K1124" s="273"/>
      <c r="L1124" s="99"/>
      <c r="M1124" s="1471"/>
      <c r="N1124" s="1840"/>
      <c r="O1124" s="90"/>
      <c r="P1124" s="99"/>
      <c r="Q1124" s="1030"/>
      <c r="R1124" s="92"/>
      <c r="S1124" s="92"/>
      <c r="T1124" s="92"/>
      <c r="U1124" s="92"/>
      <c r="V1124" s="92"/>
      <c r="W1124" s="1625"/>
      <c r="X1124" s="1625"/>
      <c r="Y1124" s="92"/>
      <c r="Z1124" s="367"/>
      <c r="AA1124" s="368" t="s">
        <v>68</v>
      </c>
      <c r="AB1124" s="368" t="s">
        <v>68</v>
      </c>
      <c r="AC1124" s="617" t="s">
        <v>68</v>
      </c>
      <c r="AD1124" s="369"/>
      <c r="AE1124" s="104" t="str">
        <f t="shared" si="278"/>
        <v/>
      </c>
      <c r="AF1124" s="187"/>
      <c r="AG1124" s="185">
        <v>1</v>
      </c>
      <c r="AH1124" s="185" t="s">
        <v>237</v>
      </c>
      <c r="AI1124" s="60" t="str">
        <f t="shared" si="258"/>
        <v>??</v>
      </c>
      <c r="AJ1124" s="60">
        <v>0</v>
      </c>
      <c r="AK1124" s="519">
        <f t="shared" si="280"/>
        <v>0</v>
      </c>
    </row>
    <row r="1125" spans="1:37" ht="14.1" customHeight="1" thickBot="1">
      <c r="A1125" s="173"/>
      <c r="B1125" s="578"/>
      <c r="C1125" s="193"/>
      <c r="D1125" s="263"/>
      <c r="E1125" s="360"/>
      <c r="F1125" s="264"/>
      <c r="G1125" s="146"/>
      <c r="H1125" s="264"/>
      <c r="I1125" s="264"/>
      <c r="J1125" s="264"/>
      <c r="K1125" s="273"/>
      <c r="L1125" s="99"/>
      <c r="M1125" s="97"/>
      <c r="N1125" s="1840"/>
      <c r="O1125" s="90"/>
      <c r="P1125" s="99"/>
      <c r="Q1125" s="1030"/>
      <c r="R1125" s="92"/>
      <c r="S1125" s="92"/>
      <c r="T1125" s="92"/>
      <c r="U1125" s="92"/>
      <c r="V1125" s="92"/>
      <c r="W1125" s="1625"/>
      <c r="X1125" s="1625"/>
      <c r="Y1125" s="92"/>
      <c r="Z1125" s="367"/>
      <c r="AA1125" s="368" t="s">
        <v>68</v>
      </c>
      <c r="AB1125" s="368" t="s">
        <v>68</v>
      </c>
      <c r="AC1125" s="617" t="s">
        <v>68</v>
      </c>
      <c r="AD1125" s="369"/>
      <c r="AE1125" s="104" t="str">
        <f t="shared" ref="AE1125" si="281">IF(AD1125=1,"pe",IF(AD1125&gt;0,"ne",""))</f>
        <v/>
      </c>
      <c r="AF1125" s="187"/>
      <c r="AG1125" s="185">
        <v>1</v>
      </c>
      <c r="AH1125" s="185" t="s">
        <v>237</v>
      </c>
      <c r="AI1125" s="60" t="str">
        <f t="shared" si="258"/>
        <v>??</v>
      </c>
      <c r="AJ1125" s="60">
        <v>1</v>
      </c>
      <c r="AK1125" s="519">
        <f t="shared" si="279"/>
        <v>0</v>
      </c>
    </row>
    <row r="1126" spans="1:37" ht="14.1" customHeight="1" thickTop="1" thickBot="1">
      <c r="A1126" s="173"/>
      <c r="B1126" s="578"/>
      <c r="C1126" s="193"/>
      <c r="D1126" s="263"/>
      <c r="E1126" s="360"/>
      <c r="F1126" s="264"/>
      <c r="G1126" s="146"/>
      <c r="H1126" s="264"/>
      <c r="I1126" s="264"/>
      <c r="J1126" s="264"/>
      <c r="K1126" s="273"/>
      <c r="L1126" s="99"/>
      <c r="M1126" s="97"/>
      <c r="N1126" s="1840"/>
      <c r="O1126" s="90"/>
      <c r="P1126" s="99"/>
      <c r="Q1126" s="1030"/>
      <c r="R1126" s="92"/>
      <c r="S1126" s="92"/>
      <c r="T1126" s="92"/>
      <c r="U1126" s="92"/>
      <c r="V1126" s="92"/>
      <c r="W1126" s="1625"/>
      <c r="X1126" s="1625"/>
      <c r="Y1126" s="92"/>
      <c r="Z1126" s="367"/>
      <c r="AA1126" s="368" t="s">
        <v>68</v>
      </c>
      <c r="AB1126" s="368" t="s">
        <v>68</v>
      </c>
      <c r="AC1126" s="617" t="s">
        <v>68</v>
      </c>
      <c r="AD1126" s="369"/>
      <c r="AE1126" s="104" t="str">
        <f t="shared" si="278"/>
        <v/>
      </c>
      <c r="AF1126" s="187"/>
      <c r="AG1126" s="185">
        <v>1</v>
      </c>
      <c r="AH1126" s="185" t="s">
        <v>237</v>
      </c>
      <c r="AI1126" s="60" t="str">
        <f t="shared" si="258"/>
        <v>??</v>
      </c>
      <c r="AJ1126" s="60">
        <v>1</v>
      </c>
      <c r="AK1126" s="519">
        <f t="shared" si="279"/>
        <v>0</v>
      </c>
    </row>
    <row r="1127" spans="1:37" ht="14.1" customHeight="1" thickTop="1" thickBot="1">
      <c r="A1127" s="353"/>
      <c r="B1127" s="578"/>
      <c r="C1127" s="370"/>
      <c r="D1127" s="357"/>
      <c r="E1127" s="361"/>
      <c r="F1127" s="355"/>
      <c r="G1127" s="356"/>
      <c r="H1127" s="264"/>
      <c r="I1127" s="264"/>
      <c r="J1127" s="264"/>
      <c r="K1127" s="274"/>
      <c r="L1127" s="97"/>
      <c r="M1127" s="97"/>
      <c r="N1127" s="1840"/>
      <c r="O1127" s="94"/>
      <c r="P1127" s="165"/>
      <c r="Q1127" s="1031"/>
      <c r="R1127" s="371"/>
      <c r="S1127" s="371"/>
      <c r="T1127" s="371"/>
      <c r="U1127" s="371"/>
      <c r="V1127" s="371"/>
      <c r="W1127" s="1626"/>
      <c r="X1127" s="1626"/>
      <c r="Y1127" s="371"/>
      <c r="Z1127" s="372"/>
      <c r="AA1127" s="373" t="s">
        <v>68</v>
      </c>
      <c r="AB1127" s="373" t="s">
        <v>68</v>
      </c>
      <c r="AC1127" s="618" t="s">
        <v>68</v>
      </c>
      <c r="AD1127" s="374"/>
      <c r="AE1127" s="104" t="str">
        <f t="shared" si="278"/>
        <v/>
      </c>
      <c r="AF1127" s="188"/>
      <c r="AG1127" s="185">
        <v>1</v>
      </c>
      <c r="AH1127" s="185" t="s">
        <v>237</v>
      </c>
      <c r="AI1127" s="60" t="str">
        <f t="shared" si="258"/>
        <v>??</v>
      </c>
      <c r="AJ1127" s="60">
        <v>1</v>
      </c>
      <c r="AK1127" s="519">
        <f t="shared" si="279"/>
        <v>0</v>
      </c>
    </row>
    <row r="1128" spans="1:37" ht="17.100000000000001" customHeight="1" thickTop="1" thickBot="1">
      <c r="A1128" s="68"/>
      <c r="B1128" s="70"/>
      <c r="C1128" s="180" t="s">
        <v>72</v>
      </c>
      <c r="D1128" s="564"/>
      <c r="E1128" s="259"/>
      <c r="F1128" s="564"/>
      <c r="G1128" s="69"/>
      <c r="H1128" s="564"/>
      <c r="I1128" s="564"/>
      <c r="J1128" s="564"/>
      <c r="K1128" s="279"/>
      <c r="L1128" s="70"/>
      <c r="M1128" s="70"/>
      <c r="N1128" s="69"/>
      <c r="O1128" s="69"/>
      <c r="P1128" s="70"/>
      <c r="Q1128" s="70"/>
      <c r="R1128" s="69"/>
      <c r="S1128" s="69"/>
      <c r="T1128" s="69"/>
      <c r="U1128" s="69"/>
      <c r="V1128" s="69"/>
      <c r="W1128" s="69"/>
      <c r="X1128" s="69"/>
      <c r="Y1128" s="69"/>
      <c r="Z1128" s="70"/>
      <c r="AA1128" s="341" t="s">
        <v>68</v>
      </c>
      <c r="AB1128" s="341" t="s">
        <v>68</v>
      </c>
      <c r="AC1128" s="93" t="s">
        <v>68</v>
      </c>
      <c r="AD1128" s="339">
        <f>SUM(AD1129:AD1134)</f>
        <v>0</v>
      </c>
      <c r="AE1128" s="101"/>
      <c r="AF1128" s="157" t="s">
        <v>54</v>
      </c>
      <c r="AG1128" s="59"/>
      <c r="AH1128" s="59"/>
      <c r="AI1128" s="59" t="str">
        <f t="shared" si="258"/>
        <v>??</v>
      </c>
      <c r="AJ1128" s="59"/>
      <c r="AK1128" s="192"/>
    </row>
    <row r="1129" spans="1:37" ht="14.1" customHeight="1" thickTop="1">
      <c r="A1129" s="171"/>
      <c r="B1129" s="577"/>
      <c r="C1129" s="190"/>
      <c r="D1129" s="261"/>
      <c r="E1129" s="358"/>
      <c r="F1129" s="262"/>
      <c r="G1129" s="191"/>
      <c r="H1129" s="270"/>
      <c r="I1129" s="270"/>
      <c r="J1129" s="270"/>
      <c r="K1129" s="275"/>
      <c r="L1129" s="98"/>
      <c r="M1129" s="1471"/>
      <c r="N1129" s="1841"/>
      <c r="O1129" s="80"/>
      <c r="P1129" s="98"/>
      <c r="Q1129" s="1029"/>
      <c r="R1129" s="91"/>
      <c r="S1129" s="91"/>
      <c r="T1129" s="91"/>
      <c r="U1129" s="91"/>
      <c r="V1129" s="91"/>
      <c r="W1129" s="91"/>
      <c r="X1129" s="91"/>
      <c r="Y1129" s="91"/>
      <c r="Z1129" s="363"/>
      <c r="AA1129" s="364" t="s">
        <v>68</v>
      </c>
      <c r="AB1129" s="364" t="s">
        <v>68</v>
      </c>
      <c r="AC1129" s="616" t="s">
        <v>68</v>
      </c>
      <c r="AD1129" s="365"/>
      <c r="AE1129" s="366" t="str">
        <f t="shared" si="278"/>
        <v/>
      </c>
      <c r="AF1129" s="184"/>
      <c r="AG1129" s="185">
        <v>1</v>
      </c>
      <c r="AH1129" s="185" t="s">
        <v>238</v>
      </c>
      <c r="AI1129" s="60" t="str">
        <f t="shared" si="258"/>
        <v>??</v>
      </c>
      <c r="AJ1129" s="60">
        <v>1</v>
      </c>
      <c r="AK1129" s="519">
        <f>C1129</f>
        <v>0</v>
      </c>
    </row>
    <row r="1130" spans="1:37" ht="14.1" customHeight="1">
      <c r="A1130" s="173"/>
      <c r="B1130" s="578"/>
      <c r="C1130" s="193"/>
      <c r="D1130" s="263"/>
      <c r="E1130" s="360"/>
      <c r="F1130" s="264"/>
      <c r="G1130" s="146"/>
      <c r="H1130" s="264"/>
      <c r="I1130" s="264"/>
      <c r="J1130" s="264"/>
      <c r="K1130" s="273"/>
      <c r="L1130" s="99"/>
      <c r="M1130" s="1471"/>
      <c r="N1130" s="1840"/>
      <c r="O1130" s="90"/>
      <c r="P1130" s="99"/>
      <c r="Q1130" s="1030"/>
      <c r="R1130" s="92"/>
      <c r="S1130" s="92"/>
      <c r="T1130" s="92"/>
      <c r="U1130" s="92"/>
      <c r="V1130" s="92"/>
      <c r="W1130" s="1625"/>
      <c r="X1130" s="1625"/>
      <c r="Y1130" s="92"/>
      <c r="Z1130" s="367"/>
      <c r="AA1130" s="368" t="s">
        <v>68</v>
      </c>
      <c r="AB1130" s="368" t="s">
        <v>68</v>
      </c>
      <c r="AC1130" s="617" t="s">
        <v>68</v>
      </c>
      <c r="AD1130" s="369"/>
      <c r="AE1130" s="104" t="str">
        <f t="shared" si="278"/>
        <v/>
      </c>
      <c r="AF1130" s="187"/>
      <c r="AG1130" s="185">
        <v>1</v>
      </c>
      <c r="AH1130" s="185" t="s">
        <v>238</v>
      </c>
      <c r="AI1130" s="60" t="str">
        <f t="shared" si="258"/>
        <v>??</v>
      </c>
      <c r="AJ1130" s="60">
        <v>-1</v>
      </c>
      <c r="AK1130" s="519">
        <f t="shared" ref="AK1130" si="282">C1130</f>
        <v>0</v>
      </c>
    </row>
    <row r="1131" spans="1:37" ht="14.1" customHeight="1">
      <c r="A1131" s="173"/>
      <c r="B1131" s="578"/>
      <c r="C1131" s="193"/>
      <c r="D1131" s="263"/>
      <c r="E1131" s="360"/>
      <c r="F1131" s="264"/>
      <c r="G1131" s="146"/>
      <c r="H1131" s="264"/>
      <c r="I1131" s="264"/>
      <c r="J1131" s="264"/>
      <c r="K1131" s="273"/>
      <c r="L1131" s="99"/>
      <c r="M1131" s="1471"/>
      <c r="N1131" s="1840"/>
      <c r="O1131" s="90"/>
      <c r="P1131" s="99"/>
      <c r="Q1131" s="1030"/>
      <c r="R1131" s="92"/>
      <c r="S1131" s="92"/>
      <c r="T1131" s="92"/>
      <c r="U1131" s="92"/>
      <c r="V1131" s="92"/>
      <c r="W1131" s="1625"/>
      <c r="X1131" s="1625"/>
      <c r="Y1131" s="92"/>
      <c r="Z1131" s="367"/>
      <c r="AA1131" s="368" t="s">
        <v>68</v>
      </c>
      <c r="AB1131" s="368" t="s">
        <v>68</v>
      </c>
      <c r="AC1131" s="617" t="s">
        <v>68</v>
      </c>
      <c r="AD1131" s="369"/>
      <c r="AE1131" s="104" t="str">
        <f t="shared" ref="AE1131:AE1132" si="283">IF(AD1131=1,"pe",IF(AD1131&gt;0,"ne",""))</f>
        <v/>
      </c>
      <c r="AF1131" s="187"/>
      <c r="AG1131" s="185">
        <v>1</v>
      </c>
      <c r="AH1131" s="185" t="s">
        <v>238</v>
      </c>
      <c r="AI1131" s="60" t="str">
        <f t="shared" si="258"/>
        <v>??</v>
      </c>
      <c r="AJ1131" s="60">
        <v>-1</v>
      </c>
      <c r="AK1131" s="519">
        <f t="shared" ref="AK1131:AK1132" si="284">C1131</f>
        <v>0</v>
      </c>
    </row>
    <row r="1132" spans="1:37" ht="14.1" customHeight="1">
      <c r="A1132" s="173"/>
      <c r="B1132" s="578"/>
      <c r="C1132" s="193"/>
      <c r="D1132" s="263"/>
      <c r="E1132" s="360"/>
      <c r="F1132" s="264"/>
      <c r="G1132" s="146"/>
      <c r="H1132" s="264"/>
      <c r="I1132" s="264"/>
      <c r="J1132" s="264"/>
      <c r="K1132" s="273"/>
      <c r="L1132" s="99"/>
      <c r="M1132" s="1471"/>
      <c r="N1132" s="1840"/>
      <c r="O1132" s="90"/>
      <c r="P1132" s="99"/>
      <c r="Q1132" s="1030"/>
      <c r="R1132" s="92"/>
      <c r="S1132" s="92"/>
      <c r="T1132" s="92"/>
      <c r="U1132" s="92"/>
      <c r="V1132" s="92"/>
      <c r="W1132" s="1625"/>
      <c r="X1132" s="1625"/>
      <c r="Y1132" s="92"/>
      <c r="Z1132" s="367"/>
      <c r="AA1132" s="368" t="s">
        <v>68</v>
      </c>
      <c r="AB1132" s="368" t="s">
        <v>68</v>
      </c>
      <c r="AC1132" s="617" t="s">
        <v>68</v>
      </c>
      <c r="AD1132" s="369"/>
      <c r="AE1132" s="104" t="str">
        <f t="shared" si="283"/>
        <v/>
      </c>
      <c r="AF1132" s="187"/>
      <c r="AG1132" s="185">
        <v>1</v>
      </c>
      <c r="AH1132" s="185" t="s">
        <v>238</v>
      </c>
      <c r="AI1132" s="60" t="str">
        <f t="shared" si="258"/>
        <v>??</v>
      </c>
      <c r="AJ1132" s="60">
        <v>0</v>
      </c>
      <c r="AK1132" s="519">
        <f t="shared" si="284"/>
        <v>0</v>
      </c>
    </row>
    <row r="1133" spans="1:37" ht="14.1" customHeight="1">
      <c r="A1133" s="173"/>
      <c r="B1133" s="578"/>
      <c r="C1133" s="193"/>
      <c r="D1133" s="263"/>
      <c r="E1133" s="360"/>
      <c r="F1133" s="264"/>
      <c r="G1133" s="146"/>
      <c r="H1133" s="264"/>
      <c r="I1133" s="264"/>
      <c r="J1133" s="264"/>
      <c r="K1133" s="273"/>
      <c r="L1133" s="99"/>
      <c r="M1133" s="1839"/>
      <c r="N1133" s="1840"/>
      <c r="O1133" s="90"/>
      <c r="P1133" s="99"/>
      <c r="Q1133" s="1030"/>
      <c r="R1133" s="92"/>
      <c r="S1133" s="92"/>
      <c r="T1133" s="92"/>
      <c r="U1133" s="92"/>
      <c r="V1133" s="92"/>
      <c r="W1133" s="1625"/>
      <c r="X1133" s="1625"/>
      <c r="Y1133" s="92"/>
      <c r="Z1133" s="367"/>
      <c r="AA1133" s="368" t="s">
        <v>68</v>
      </c>
      <c r="AB1133" s="368" t="s">
        <v>68</v>
      </c>
      <c r="AC1133" s="617" t="s">
        <v>68</v>
      </c>
      <c r="AD1133" s="369"/>
      <c r="AE1133" s="104" t="str">
        <f t="shared" si="278"/>
        <v/>
      </c>
      <c r="AF1133" s="187"/>
      <c r="AG1133" s="185">
        <v>1</v>
      </c>
      <c r="AH1133" s="185" t="s">
        <v>238</v>
      </c>
      <c r="AI1133" s="60" t="str">
        <f t="shared" si="258"/>
        <v>??</v>
      </c>
      <c r="AJ1133" s="60">
        <v>1</v>
      </c>
      <c r="AK1133" s="519">
        <f>C1133</f>
        <v>0</v>
      </c>
    </row>
    <row r="1134" spans="1:37" ht="14.1" customHeight="1" thickBot="1">
      <c r="A1134" s="375"/>
      <c r="B1134" s="580"/>
      <c r="C1134" s="376"/>
      <c r="D1134" s="377"/>
      <c r="E1134" s="539"/>
      <c r="F1134" s="378"/>
      <c r="G1134" s="379"/>
      <c r="H1134" s="271"/>
      <c r="I1134" s="271"/>
      <c r="J1134" s="271"/>
      <c r="K1134" s="280"/>
      <c r="L1134" s="380"/>
      <c r="M1134" s="165"/>
      <c r="N1134" s="1842"/>
      <c r="O1134" s="471"/>
      <c r="P1134" s="380"/>
      <c r="Q1134" s="1032"/>
      <c r="R1134" s="381"/>
      <c r="S1134" s="381"/>
      <c r="T1134" s="381"/>
      <c r="U1134" s="381"/>
      <c r="V1134" s="381"/>
      <c r="W1134" s="1627"/>
      <c r="X1134" s="1627"/>
      <c r="Y1134" s="381"/>
      <c r="Z1134" s="382"/>
      <c r="AA1134" s="383" t="s">
        <v>68</v>
      </c>
      <c r="AB1134" s="383" t="s">
        <v>68</v>
      </c>
      <c r="AC1134" s="619" t="s">
        <v>68</v>
      </c>
      <c r="AD1134" s="384"/>
      <c r="AE1134" s="385" t="str">
        <f t="shared" si="278"/>
        <v/>
      </c>
      <c r="AF1134" s="189"/>
      <c r="AG1134" s="185">
        <v>1</v>
      </c>
      <c r="AH1134" s="185" t="s">
        <v>238</v>
      </c>
      <c r="AI1134" s="60" t="str">
        <f t="shared" si="258"/>
        <v>??</v>
      </c>
      <c r="AJ1134" s="60">
        <v>1</v>
      </c>
      <c r="AK1134" s="519">
        <f>C1134</f>
        <v>0</v>
      </c>
    </row>
    <row r="1135" spans="1:37" ht="14.25" customHeight="1">
      <c r="A1135" s="60"/>
      <c r="B1135" s="60"/>
      <c r="C1135" s="61"/>
      <c r="D1135" s="60"/>
      <c r="E1135" s="60"/>
      <c r="F1135" s="62"/>
      <c r="G1135" s="60"/>
      <c r="H1135" s="60"/>
      <c r="I1135" s="62"/>
      <c r="J1135" s="60"/>
      <c r="K1135" s="62"/>
      <c r="L1135" s="60"/>
      <c r="M1135" s="60"/>
      <c r="N1135" s="60"/>
      <c r="O1135" s="60"/>
      <c r="P1135" s="62"/>
      <c r="Q1135" s="62"/>
      <c r="R1135" s="60"/>
      <c r="S1135" s="60"/>
      <c r="T1135" s="60"/>
      <c r="U1135" s="60"/>
      <c r="V1135" s="60"/>
      <c r="W1135" s="60"/>
      <c r="X1135" s="60"/>
      <c r="Y1135" s="60"/>
      <c r="Z1135" s="62"/>
      <c r="AA1135" s="342"/>
      <c r="AB1135" s="342"/>
      <c r="AC1135" s="60"/>
      <c r="AD1135" s="344"/>
      <c r="AE1135" s="106"/>
      <c r="AF1135" s="63"/>
    </row>
    <row r="1136" spans="1:37" ht="14.25" customHeight="1">
      <c r="A1136" s="60"/>
      <c r="B1136" s="60"/>
      <c r="C1136" s="61"/>
      <c r="D1136" s="60"/>
      <c r="E1136" s="60"/>
      <c r="F1136" s="62"/>
      <c r="G1136" s="60"/>
      <c r="H1136" s="60"/>
      <c r="I1136" s="62"/>
      <c r="J1136" s="60"/>
      <c r="K1136" s="62"/>
      <c r="L1136" s="60"/>
      <c r="M1136" s="60"/>
      <c r="N1136" s="60"/>
      <c r="O1136" s="60"/>
      <c r="P1136" s="62"/>
      <c r="Q1136" s="62"/>
      <c r="R1136" s="60"/>
      <c r="S1136" s="60"/>
      <c r="T1136" s="60"/>
      <c r="U1136" s="60"/>
      <c r="V1136" s="60"/>
      <c r="W1136" s="60"/>
      <c r="X1136" s="60"/>
      <c r="Y1136" s="60"/>
      <c r="Z1136" s="62"/>
      <c r="AA1136" s="342"/>
      <c r="AB1136" s="342"/>
      <c r="AC1136" s="60"/>
      <c r="AD1136" s="344"/>
      <c r="AE1136" s="106"/>
      <c r="AF1136" s="63"/>
    </row>
    <row r="1137" spans="1:32" ht="14.25" customHeight="1">
      <c r="A1137" s="60"/>
      <c r="B1137" s="60"/>
      <c r="C1137" s="61"/>
      <c r="D1137" s="60"/>
      <c r="E1137" s="60"/>
      <c r="F1137" s="62"/>
      <c r="G1137" s="60"/>
      <c r="H1137" s="60"/>
      <c r="I1137" s="62"/>
      <c r="J1137" s="60"/>
      <c r="K1137" s="62"/>
      <c r="L1137" s="60"/>
      <c r="M1137" s="60"/>
      <c r="N1137" s="60"/>
      <c r="O1137" s="60"/>
      <c r="P1137" s="62"/>
      <c r="Q1137" s="62"/>
      <c r="R1137" s="60"/>
      <c r="S1137" s="60"/>
      <c r="T1137" s="60"/>
      <c r="U1137" s="60"/>
      <c r="V1137" s="60"/>
      <c r="W1137" s="60"/>
      <c r="X1137" s="60"/>
      <c r="Y1137" s="60"/>
      <c r="Z1137" s="62"/>
      <c r="AA1137" s="342"/>
      <c r="AB1137" s="342"/>
      <c r="AC1137" s="60"/>
      <c r="AD1137" s="344"/>
      <c r="AE1137" s="106"/>
      <c r="AF1137" s="63"/>
    </row>
    <row r="1138" spans="1:32" ht="14.25" customHeight="1">
      <c r="A1138" s="60"/>
      <c r="B1138" s="60"/>
      <c r="C1138" s="61"/>
      <c r="D1138" s="60"/>
      <c r="E1138" s="60"/>
      <c r="F1138" s="62"/>
      <c r="G1138" s="60"/>
      <c r="H1138" s="60"/>
      <c r="I1138" s="62"/>
      <c r="J1138" s="60"/>
      <c r="K1138" s="62"/>
      <c r="L1138" s="60"/>
      <c r="M1138" s="60"/>
      <c r="N1138" s="60"/>
      <c r="O1138" s="60"/>
      <c r="P1138" s="62"/>
      <c r="Q1138" s="62"/>
      <c r="R1138" s="60"/>
      <c r="S1138" s="60"/>
      <c r="T1138" s="60"/>
      <c r="U1138" s="60"/>
      <c r="V1138" s="60"/>
      <c r="W1138" s="60"/>
      <c r="X1138" s="60"/>
      <c r="Y1138" s="60"/>
      <c r="Z1138" s="62"/>
      <c r="AA1138" s="342"/>
      <c r="AB1138" s="342"/>
      <c r="AC1138" s="60"/>
      <c r="AD1138" s="344"/>
      <c r="AE1138" s="106"/>
      <c r="AF1138" s="63"/>
    </row>
    <row r="1139" spans="1:32" ht="14.25" customHeight="1">
      <c r="A1139" s="60"/>
      <c r="B1139" s="60"/>
      <c r="C1139" s="61"/>
      <c r="D1139" s="60"/>
      <c r="E1139" s="60"/>
      <c r="F1139" s="62"/>
      <c r="G1139" s="60"/>
      <c r="H1139" s="60"/>
      <c r="I1139" s="62"/>
      <c r="J1139" s="60"/>
      <c r="K1139" s="62"/>
      <c r="L1139" s="60"/>
      <c r="M1139" s="60"/>
      <c r="N1139" s="60"/>
      <c r="O1139" s="60"/>
      <c r="P1139" s="62"/>
      <c r="Q1139" s="62"/>
      <c r="R1139" s="60"/>
      <c r="S1139" s="60"/>
      <c r="T1139" s="60"/>
      <c r="U1139" s="60"/>
      <c r="V1139" s="60"/>
      <c r="W1139" s="60"/>
      <c r="X1139" s="60"/>
      <c r="Y1139" s="60"/>
      <c r="Z1139" s="62"/>
      <c r="AA1139" s="342"/>
      <c r="AB1139" s="342"/>
      <c r="AC1139" s="60"/>
      <c r="AD1139" s="344"/>
      <c r="AE1139" s="106"/>
      <c r="AF1139" s="63"/>
    </row>
    <row r="1140" spans="1:32" ht="14.25" customHeight="1"/>
    <row r="1141" spans="1:32" ht="14.25" customHeight="1"/>
    <row r="1142" spans="1:32" ht="14.25" customHeight="1"/>
    <row r="1143" spans="1:32" ht="14.25" customHeight="1"/>
    <row r="1144" spans="1:32" ht="14.25" customHeight="1"/>
    <row r="1145" spans="1:32" ht="14.25" customHeight="1"/>
    <row r="1146" spans="1:32" ht="14.25" customHeight="1"/>
    <row r="1147" spans="1:32" ht="14.25" customHeight="1"/>
    <row r="1148" spans="1:32" ht="14.25" customHeight="1"/>
    <row r="1149" spans="1:32" ht="14.25" customHeight="1"/>
    <row r="1150" spans="1:32" ht="14.25" customHeight="1"/>
    <row r="1151" spans="1:32" ht="14.25" customHeight="1"/>
    <row r="1152" spans="1:32" ht="14.25" customHeight="1"/>
    <row r="1153" ht="14.25" customHeight="1"/>
    <row r="1154" ht="14.25" customHeight="1"/>
    <row r="1155" ht="14.25" customHeight="1"/>
    <row r="1156" ht="14.25" customHeight="1"/>
    <row r="1157" ht="14.25" customHeight="1"/>
    <row r="1158" ht="14.25" customHeight="1"/>
    <row r="1159" ht="14.25" customHeight="1"/>
    <row r="1160" ht="14.25" customHeight="1"/>
    <row r="1161" ht="14.25" customHeight="1"/>
    <row r="1162" ht="14.25" customHeight="1"/>
    <row r="1163" ht="14.25" customHeight="1"/>
    <row r="1164" ht="14.25" customHeight="1"/>
    <row r="1165" ht="14.25" customHeight="1"/>
    <row r="1166" ht="14.25" customHeight="1"/>
    <row r="1167" ht="14.25" customHeight="1"/>
    <row r="1168" ht="14.25" customHeight="1"/>
    <row r="1169" ht="14.25" customHeight="1"/>
    <row r="1170" ht="14.25" customHeight="1"/>
    <row r="1171" ht="14.25" customHeight="1"/>
    <row r="1172" ht="14.25" customHeight="1"/>
    <row r="1173" ht="14.25" customHeight="1"/>
    <row r="1174" ht="14.25" customHeight="1"/>
    <row r="1175" ht="14.25" customHeight="1"/>
    <row r="1176" ht="14.25" customHeight="1"/>
    <row r="1177" ht="14.25" customHeight="1"/>
    <row r="1178" ht="14.25" customHeight="1"/>
    <row r="1179" ht="14.25" customHeight="1"/>
    <row r="1180" ht="14.25" customHeight="1"/>
    <row r="1181" ht="14.25" customHeight="1"/>
    <row r="1182" ht="14.25" customHeight="1"/>
    <row r="1183" ht="14.25" customHeight="1"/>
    <row r="1184" ht="14.25" customHeight="1"/>
    <row r="1185" ht="14.25" customHeight="1"/>
    <row r="1186" ht="14.25" customHeight="1"/>
    <row r="1187" ht="14.25" customHeight="1"/>
    <row r="1188" ht="14.25" customHeight="1"/>
    <row r="1189" ht="14.25" customHeight="1"/>
    <row r="1190" ht="14.25" customHeight="1"/>
    <row r="1191" ht="14.25" customHeight="1"/>
    <row r="1192" ht="14.25" customHeight="1"/>
    <row r="1193" ht="14.25" customHeight="1"/>
    <row r="1194" ht="14.25" customHeight="1"/>
    <row r="1195" ht="14.25" customHeight="1"/>
    <row r="1196" ht="14.25" customHeight="1"/>
    <row r="1197" ht="14.25" customHeight="1"/>
    <row r="1198" ht="14.25" customHeight="1"/>
    <row r="1199" ht="14.25" customHeight="1"/>
    <row r="1200" ht="14.25" customHeight="1"/>
    <row r="1201" ht="14.25" customHeight="1"/>
    <row r="1202" ht="14.25" customHeight="1"/>
    <row r="1203" ht="14.25" customHeight="1"/>
    <row r="1204" ht="14.25" customHeight="1"/>
    <row r="1205" ht="14.25" customHeight="1"/>
    <row r="1206" ht="14.25" customHeight="1"/>
    <row r="1207" ht="14.25" customHeight="1"/>
    <row r="1208" ht="14.25" customHeight="1"/>
    <row r="1209" ht="14.25" customHeight="1"/>
    <row r="1210" ht="14.25" customHeight="1"/>
    <row r="1211" ht="14.25" customHeight="1"/>
    <row r="1212" ht="14.25" customHeight="1"/>
    <row r="1213" ht="14.25" customHeight="1"/>
    <row r="1214" ht="14.25" customHeight="1"/>
    <row r="1215" ht="14.25" customHeight="1"/>
    <row r="1216" ht="14.25" customHeight="1"/>
    <row r="1217" ht="14.25" customHeight="1"/>
    <row r="1218" ht="14.25" customHeight="1"/>
    <row r="1219" ht="14.25" customHeight="1"/>
    <row r="1220" ht="14.25" customHeight="1"/>
    <row r="1221" ht="14.25" customHeight="1"/>
    <row r="1222" ht="14.25" customHeight="1"/>
    <row r="1223" ht="14.25" customHeight="1"/>
    <row r="1224" ht="14.25" customHeight="1"/>
    <row r="1225" ht="14.25" customHeight="1"/>
    <row r="1226" ht="14.25" customHeight="1"/>
    <row r="1227" ht="14.25" customHeight="1"/>
    <row r="1228" ht="14.25" customHeight="1"/>
    <row r="1229" ht="14.25" customHeight="1"/>
    <row r="1230" ht="14.25" customHeight="1"/>
    <row r="1231" ht="14.25" customHeight="1"/>
    <row r="1232" ht="14.25" customHeight="1"/>
    <row r="1233" ht="14.25" customHeight="1"/>
    <row r="1234" ht="14.25" customHeight="1"/>
    <row r="1235" ht="14.25" customHeight="1"/>
    <row r="1236" ht="14.25" customHeight="1"/>
    <row r="1237" ht="14.25" customHeight="1"/>
    <row r="1238" ht="14.25" customHeight="1"/>
    <row r="1239" ht="14.25" customHeight="1"/>
    <row r="1240" ht="14.25" customHeight="1"/>
    <row r="1241" ht="14.25" customHeight="1"/>
    <row r="1242" ht="14.25" customHeight="1"/>
    <row r="1243" ht="14.25" customHeight="1"/>
    <row r="1244" ht="14.25" customHeight="1"/>
    <row r="1245" ht="14.25" customHeight="1"/>
    <row r="1246" ht="14.25" customHeight="1"/>
    <row r="1247" ht="14.25" customHeight="1"/>
    <row r="1248" ht="14.25" customHeight="1"/>
    <row r="1249" ht="14.25" customHeight="1"/>
    <row r="1250" ht="14.25" customHeight="1"/>
    <row r="1251" ht="14.25" customHeight="1"/>
    <row r="1252" ht="14.25" customHeight="1"/>
    <row r="1253" ht="14.25" customHeight="1"/>
    <row r="1254" ht="14.25" customHeight="1"/>
    <row r="1255" ht="14.25" customHeight="1"/>
    <row r="1256" ht="14.25" customHeight="1"/>
    <row r="1257" ht="14.25" customHeight="1"/>
    <row r="1258" ht="14.25" customHeight="1"/>
    <row r="1259" ht="14.25" customHeight="1"/>
    <row r="1260" ht="14.25" customHeight="1"/>
    <row r="1261" ht="14.25" customHeight="1"/>
    <row r="1262" ht="14.25" customHeight="1"/>
    <row r="1263" ht="14.25" customHeight="1"/>
    <row r="1264" ht="14.25" customHeight="1"/>
    <row r="1265" ht="14.25" customHeight="1"/>
    <row r="1266" ht="14.25" customHeight="1"/>
    <row r="1267" ht="14.25" customHeight="1"/>
    <row r="1268" ht="14.25" customHeight="1"/>
    <row r="1269" ht="14.25" customHeight="1"/>
    <row r="1270" ht="14.25" customHeight="1"/>
    <row r="1271" ht="14.25" customHeight="1"/>
    <row r="1272" ht="14.25" customHeight="1"/>
    <row r="1273" ht="14.25" customHeight="1"/>
    <row r="1274" ht="14.25" customHeight="1"/>
    <row r="1275" ht="14.25" customHeight="1"/>
    <row r="1276" ht="14.25" customHeight="1"/>
    <row r="1277" ht="14.25" customHeight="1"/>
    <row r="1278" ht="14.25" customHeight="1"/>
    <row r="1279" ht="14.25" customHeight="1"/>
    <row r="1280" ht="14.25" customHeight="1"/>
    <row r="1281" ht="14.25" customHeight="1"/>
    <row r="1282" ht="14.25" customHeight="1"/>
    <row r="1283" ht="14.25" customHeight="1"/>
    <row r="1284" ht="14.25" customHeight="1"/>
    <row r="1285" ht="14.25" customHeight="1"/>
    <row r="1286" ht="14.25" customHeight="1"/>
    <row r="1287" ht="14.25" customHeight="1"/>
    <row r="1288" ht="14.25" customHeight="1"/>
    <row r="1289" ht="14.25" customHeight="1"/>
    <row r="1290" ht="14.25" customHeight="1"/>
    <row r="1291" ht="14.25" customHeight="1"/>
    <row r="1292" ht="14.25" customHeight="1"/>
    <row r="1293" ht="14.25" customHeight="1"/>
    <row r="1294" ht="14.25" customHeight="1"/>
    <row r="1295" ht="14.25" customHeight="1"/>
    <row r="1296" ht="14.25" customHeight="1"/>
    <row r="1297" ht="14.25" customHeight="1"/>
    <row r="1298" ht="14.25" customHeight="1"/>
    <row r="1299" ht="14.25" customHeight="1"/>
    <row r="1300" ht="14.25" customHeight="1"/>
    <row r="1301" ht="14.25" customHeight="1"/>
    <row r="1302" ht="14.25" customHeight="1"/>
    <row r="1303" ht="14.25" customHeight="1"/>
    <row r="1304" ht="14.25" customHeight="1"/>
    <row r="1305" ht="14.25" customHeight="1"/>
    <row r="1306" ht="14.25" customHeight="1"/>
    <row r="1307" ht="14.25" customHeight="1"/>
    <row r="1308" ht="14.25" customHeight="1"/>
    <row r="1309" ht="14.25" customHeight="1"/>
    <row r="1310" ht="14.25" customHeight="1"/>
    <row r="1311" ht="14.25" customHeight="1"/>
    <row r="1312" ht="14.25" customHeight="1"/>
    <row r="1313" ht="14.25" customHeight="1"/>
    <row r="1314" ht="14.25" customHeight="1"/>
    <row r="1315" ht="14.25" customHeight="1"/>
    <row r="1316" ht="14.25" customHeight="1"/>
    <row r="1317" ht="14.25" customHeight="1"/>
    <row r="1318" ht="14.25" customHeight="1"/>
    <row r="1319" ht="14.25" customHeight="1"/>
    <row r="1320" ht="14.25" customHeight="1"/>
    <row r="1321" ht="14.25" customHeight="1"/>
    <row r="1322" ht="14.25" customHeight="1"/>
    <row r="1323" ht="14.25" customHeight="1"/>
    <row r="1324" ht="14.25" customHeight="1"/>
    <row r="1325" ht="14.25" customHeight="1"/>
    <row r="1326" ht="14.25" customHeight="1"/>
    <row r="1327" ht="14.25" customHeight="1"/>
    <row r="1328" ht="14.25" customHeight="1"/>
    <row r="1329" ht="14.25" customHeight="1"/>
    <row r="1330" ht="14.25" customHeight="1"/>
    <row r="1331" ht="14.25" customHeight="1"/>
    <row r="1332" ht="14.25" customHeight="1"/>
    <row r="1333" ht="14.25" customHeight="1"/>
    <row r="1334" ht="14.25" customHeight="1"/>
    <row r="1335" ht="14.25" customHeight="1"/>
    <row r="1336" ht="14.25" customHeight="1"/>
    <row r="1337" ht="14.25" customHeight="1"/>
    <row r="1338" ht="14.25" customHeight="1"/>
    <row r="1339" ht="14.25" customHeight="1"/>
    <row r="1340" ht="14.25" customHeight="1"/>
    <row r="1341" ht="14.25" customHeight="1"/>
    <row r="1342" ht="14.25" customHeight="1"/>
    <row r="1343" ht="14.25" customHeight="1"/>
    <row r="1344" ht="14.25" customHeight="1"/>
    <row r="1345" ht="14.25" customHeight="1"/>
    <row r="1346" ht="14.25" customHeight="1"/>
    <row r="1347" ht="14.25" customHeight="1"/>
    <row r="1348" ht="14.25" customHeight="1"/>
    <row r="1349" ht="14.25" customHeight="1"/>
    <row r="1350" ht="14.25" customHeight="1"/>
    <row r="1351" ht="14.25" customHeight="1"/>
    <row r="1352" ht="14.25" customHeight="1"/>
    <row r="1353" ht="14.25" customHeight="1"/>
    <row r="1354" ht="14.25" customHeight="1"/>
    <row r="1355" ht="14.25" customHeight="1"/>
    <row r="1356" ht="14.25" customHeight="1"/>
    <row r="1357" ht="14.25" customHeight="1"/>
    <row r="1358" ht="14.25" customHeight="1"/>
    <row r="1359" ht="14.25" customHeight="1"/>
    <row r="1360" ht="14.25" customHeight="1"/>
    <row r="1361" ht="14.25" customHeight="1"/>
    <row r="1362" ht="14.25" customHeight="1"/>
    <row r="1363" ht="14.25" customHeight="1"/>
    <row r="1364" ht="14.25" customHeight="1"/>
    <row r="1365" ht="14.25" customHeight="1"/>
    <row r="1366" ht="14.25" customHeight="1"/>
    <row r="1367" ht="14.25" customHeight="1"/>
    <row r="1368" ht="14.25" customHeight="1"/>
    <row r="1369" ht="14.25" customHeight="1"/>
    <row r="1370" ht="14.25" customHeight="1"/>
    <row r="1371" ht="14.25" customHeight="1"/>
    <row r="1372" ht="14.25" customHeight="1"/>
    <row r="1373" ht="14.25" customHeight="1"/>
    <row r="1374" ht="14.25" customHeight="1"/>
    <row r="1375" ht="14.25" customHeight="1"/>
    <row r="1376" ht="14.25" customHeight="1"/>
    <row r="1377" ht="14.25" customHeight="1"/>
    <row r="1378" ht="14.25" customHeight="1"/>
    <row r="1379" ht="14.25" customHeight="1"/>
    <row r="1380" ht="14.25" customHeight="1"/>
    <row r="1381" ht="14.25" customHeight="1"/>
    <row r="1382" ht="14.25" customHeight="1"/>
    <row r="1383" ht="14.25" customHeight="1"/>
    <row r="1384" ht="14.25" customHeight="1"/>
    <row r="1385" ht="14.25" customHeight="1"/>
    <row r="1386" ht="14.25" customHeight="1"/>
    <row r="1387" ht="14.25" customHeight="1"/>
    <row r="1388" ht="14.25" customHeight="1"/>
    <row r="1389" ht="14.25" customHeight="1"/>
    <row r="1390" ht="14.25" customHeight="1"/>
    <row r="1391" ht="14.25" customHeight="1"/>
    <row r="1392" ht="14.25" customHeight="1"/>
    <row r="1393" ht="14.25" customHeight="1"/>
    <row r="1394" ht="14.25" customHeight="1"/>
    <row r="1395" ht="14.25" customHeight="1"/>
    <row r="1396" ht="14.25" customHeight="1"/>
    <row r="1397" ht="14.25" customHeight="1"/>
    <row r="1398" ht="14.25" customHeight="1"/>
    <row r="1399" ht="14.25" customHeight="1"/>
    <row r="1400" ht="14.25" customHeight="1"/>
    <row r="1401" ht="14.25" customHeight="1"/>
    <row r="1402" ht="14.25" customHeight="1"/>
    <row r="1403" ht="14.25" customHeight="1"/>
    <row r="1404" ht="14.25" customHeight="1"/>
    <row r="1405" ht="14.25" customHeight="1"/>
    <row r="1406" ht="14.25" customHeight="1"/>
    <row r="1407" ht="14.25" customHeight="1"/>
    <row r="1408" ht="14.25" customHeight="1"/>
    <row r="1409" ht="14.25" customHeight="1"/>
    <row r="1410" ht="14.25" customHeight="1"/>
    <row r="1411" ht="14.25" customHeight="1"/>
    <row r="1412" ht="14.25" customHeight="1"/>
    <row r="1413" ht="14.25" customHeight="1"/>
    <row r="1414" ht="14.25" customHeight="1"/>
    <row r="1415" ht="14.25" customHeight="1"/>
    <row r="1416" ht="14.25" customHeight="1"/>
    <row r="1417" ht="14.25" customHeight="1"/>
    <row r="1418" ht="14.25" customHeight="1"/>
    <row r="1419" ht="14.25" customHeight="1"/>
    <row r="1420" ht="14.25" customHeight="1"/>
    <row r="1421" ht="14.25" customHeight="1"/>
    <row r="1422" ht="14.25" customHeight="1"/>
    <row r="1423" ht="14.25" customHeight="1"/>
    <row r="1424" ht="14.25" customHeight="1"/>
    <row r="1425" ht="14.25" customHeight="1"/>
    <row r="1426" ht="14.25" customHeight="1"/>
    <row r="1427" ht="14.25" customHeight="1"/>
    <row r="1428" ht="14.25" customHeight="1"/>
    <row r="1429" ht="14.25" customHeight="1"/>
    <row r="1430" ht="14.25" customHeight="1"/>
    <row r="1431" ht="14.25" customHeight="1"/>
    <row r="1432" ht="14.25" customHeight="1"/>
    <row r="1433" ht="14.25" customHeight="1"/>
    <row r="1434" ht="14.25" customHeight="1"/>
    <row r="1435" ht="14.25" customHeight="1"/>
    <row r="1436" ht="14.25" customHeight="1"/>
    <row r="1437" ht="14.25" customHeight="1"/>
    <row r="1438" ht="14.25" customHeight="1"/>
    <row r="1439" ht="14.25" customHeight="1"/>
    <row r="1440" ht="14.25" customHeight="1"/>
    <row r="1441" ht="14.25" customHeight="1"/>
    <row r="1442" ht="14.25" customHeight="1"/>
    <row r="1443" ht="14.25" customHeight="1"/>
    <row r="1444" ht="14.25" customHeight="1"/>
    <row r="1445" ht="14.25" customHeight="1"/>
    <row r="1446" ht="14.25" customHeight="1"/>
    <row r="1447" ht="14.25" customHeight="1"/>
    <row r="1448" ht="14.25" customHeight="1"/>
    <row r="1449" ht="14.25" customHeight="1"/>
    <row r="1450" ht="14.25" customHeight="1"/>
    <row r="1451" ht="14.25" customHeight="1"/>
    <row r="1452" ht="14.25" customHeight="1"/>
    <row r="1453" ht="14.25" customHeight="1"/>
    <row r="1454" ht="14.25" customHeight="1"/>
    <row r="1455" ht="14.25" customHeight="1"/>
    <row r="1456" ht="14.25" customHeight="1"/>
    <row r="1457" ht="14.25" customHeight="1"/>
    <row r="1458" ht="14.25" customHeight="1"/>
    <row r="1459" ht="14.25" customHeight="1"/>
    <row r="1460" ht="14.25" customHeight="1"/>
    <row r="1461" ht="14.25" customHeight="1"/>
    <row r="1462" ht="14.25" customHeight="1"/>
    <row r="1463" ht="14.25" customHeight="1"/>
    <row r="1464" ht="14.25" customHeight="1"/>
    <row r="1465" ht="14.25" customHeight="1"/>
    <row r="1466" ht="14.25" customHeight="1"/>
    <row r="1467" ht="14.25" customHeight="1"/>
    <row r="1468" ht="14.25" customHeight="1"/>
    <row r="1469" ht="14.25" customHeight="1"/>
    <row r="1470" ht="14.25" customHeight="1"/>
    <row r="1471" ht="14.25" customHeight="1"/>
    <row r="1472" ht="14.25" customHeight="1"/>
    <row r="1473" ht="14.25" customHeight="1"/>
    <row r="1474" ht="14.25" customHeight="1"/>
    <row r="1475" ht="14.25" customHeight="1"/>
    <row r="1476" ht="14.25" customHeight="1"/>
    <row r="1477" ht="14.25" customHeight="1"/>
    <row r="1478" ht="14.25" customHeight="1"/>
    <row r="1479" ht="14.25" customHeight="1"/>
    <row r="1480" ht="14.25" customHeight="1"/>
    <row r="1481" ht="14.25" customHeight="1"/>
    <row r="1482" ht="14.25" customHeight="1"/>
    <row r="1483" ht="14.25" customHeight="1"/>
    <row r="1484" ht="14.25" customHeight="1"/>
    <row r="1485" ht="14.25" customHeight="1"/>
    <row r="1486" ht="14.25" customHeight="1"/>
    <row r="1487" ht="14.25" customHeight="1"/>
    <row r="1488" ht="14.25" customHeight="1"/>
    <row r="1489" ht="14.25" customHeight="1"/>
    <row r="1490" ht="14.25" customHeight="1"/>
    <row r="1491" ht="14.25" customHeight="1"/>
    <row r="1492" ht="14.25" customHeight="1"/>
    <row r="1493" ht="14.25" customHeight="1"/>
    <row r="1494" ht="14.25" customHeight="1"/>
    <row r="1495" ht="14.25" customHeight="1"/>
    <row r="1496" ht="14.25" customHeight="1"/>
    <row r="1497" ht="14.25" customHeight="1"/>
    <row r="1498" ht="14.25" customHeight="1"/>
    <row r="1499" ht="14.25" customHeight="1"/>
    <row r="1500" ht="14.25" customHeight="1"/>
    <row r="1501" ht="14.25" customHeight="1"/>
    <row r="1502" ht="14.25" customHeight="1"/>
    <row r="1503" ht="14.25" customHeight="1"/>
    <row r="1504" ht="14.25" customHeight="1"/>
    <row r="1505" ht="14.25" customHeight="1"/>
    <row r="1506" ht="14.25" customHeight="1"/>
    <row r="1507" ht="14.25" customHeight="1"/>
    <row r="1508" ht="14.25" customHeight="1"/>
    <row r="1509" ht="14.25" customHeight="1"/>
    <row r="1510" ht="14.25" customHeight="1"/>
    <row r="1511" ht="14.25" customHeight="1"/>
    <row r="1512" ht="14.25" customHeight="1"/>
    <row r="1513" ht="14.25" customHeight="1"/>
    <row r="1514" ht="14.25" customHeight="1"/>
    <row r="1515" ht="14.25" customHeight="1"/>
    <row r="1516" ht="14.25" customHeight="1"/>
    <row r="1517" ht="14.25" customHeight="1"/>
    <row r="1518" ht="14.25" customHeight="1"/>
    <row r="1519" ht="14.25" customHeight="1"/>
    <row r="1520" ht="14.25" customHeight="1"/>
    <row r="1521" ht="14.25" customHeight="1"/>
    <row r="1522" ht="14.25" customHeight="1"/>
    <row r="1523" ht="14.25" customHeight="1"/>
    <row r="1524" ht="14.25" customHeight="1"/>
    <row r="1525" ht="14.25" customHeight="1"/>
    <row r="1526" ht="14.25" customHeight="1"/>
    <row r="1527" ht="14.25" customHeight="1"/>
    <row r="1528" ht="14.25" customHeight="1"/>
    <row r="1529" ht="14.25" customHeight="1"/>
    <row r="1530" ht="14.25" customHeight="1"/>
    <row r="1531" ht="14.25" customHeight="1"/>
    <row r="1532" ht="14.25" customHeight="1"/>
    <row r="1533" ht="14.25" customHeight="1"/>
    <row r="1534" ht="14.25" customHeight="1"/>
    <row r="1535" ht="14.25" customHeight="1"/>
    <row r="1536" ht="14.25" customHeight="1"/>
    <row r="1537" ht="14.25" customHeight="1"/>
    <row r="1538" ht="14.25" customHeight="1"/>
    <row r="1539" ht="14.25" customHeight="1"/>
    <row r="1540" ht="14.25" customHeight="1"/>
    <row r="1541" ht="14.25" customHeight="1"/>
    <row r="1542" ht="14.25" customHeight="1"/>
    <row r="1543" ht="14.25" customHeight="1"/>
    <row r="1544" ht="14.25" customHeight="1"/>
    <row r="1545" ht="14.25" customHeight="1"/>
    <row r="1546" ht="14.25" customHeight="1"/>
    <row r="1547" ht="14.25" customHeight="1"/>
    <row r="1548" ht="14.25" customHeight="1"/>
    <row r="1549" ht="14.25" customHeight="1"/>
    <row r="1550" ht="14.25" customHeight="1"/>
    <row r="1551" ht="14.25" customHeight="1"/>
    <row r="1552" ht="14.25" customHeight="1"/>
    <row r="1553" ht="14.25" customHeight="1"/>
    <row r="1554" ht="14.25" customHeight="1"/>
    <row r="1555" ht="14.25" customHeight="1"/>
    <row r="1556" ht="14.25" customHeight="1"/>
    <row r="1557" ht="14.25" customHeight="1"/>
    <row r="1558" ht="14.25" customHeight="1"/>
    <row r="1559" ht="14.25" customHeight="1"/>
    <row r="1560" ht="14.25" customHeight="1"/>
    <row r="1561" ht="14.25" customHeight="1"/>
    <row r="1562" ht="14.25" customHeight="1"/>
    <row r="1563" ht="14.25" customHeight="1"/>
    <row r="1564" ht="14.25" customHeight="1"/>
    <row r="1565" ht="14.25" customHeight="1"/>
    <row r="1566" ht="14.25" customHeight="1"/>
    <row r="1567" ht="14.25" customHeight="1"/>
    <row r="1568" ht="14.25" customHeight="1"/>
    <row r="1569" ht="14.25" customHeight="1"/>
    <row r="1570" ht="14.25" customHeight="1"/>
    <row r="1571" ht="14.25" customHeight="1"/>
    <row r="1572" ht="14.25" customHeight="1"/>
    <row r="1573" ht="14.25" customHeight="1"/>
    <row r="1574" ht="14.25" customHeight="1"/>
    <row r="1575" ht="14.25" customHeight="1"/>
    <row r="1576" ht="14.25" customHeight="1"/>
    <row r="1577" ht="14.25" customHeight="1"/>
    <row r="1578" ht="14.25" customHeight="1"/>
    <row r="1579" ht="14.25" customHeight="1"/>
    <row r="1580" ht="14.25" customHeight="1"/>
    <row r="1581" ht="14.25" customHeight="1"/>
    <row r="1582" ht="14.25" customHeight="1"/>
    <row r="1583" ht="14.25" customHeight="1"/>
    <row r="1584" ht="14.25" customHeight="1"/>
    <row r="1585" ht="14.25" customHeight="1"/>
    <row r="1586" ht="14.25" customHeight="1"/>
    <row r="1587" ht="14.25" customHeight="1"/>
    <row r="1588" ht="14.25" customHeight="1"/>
    <row r="1589" ht="14.25" customHeight="1"/>
    <row r="1590" ht="14.25" customHeight="1"/>
    <row r="1591" ht="14.25" customHeight="1"/>
    <row r="1592" ht="14.25" customHeight="1"/>
    <row r="1593" ht="14.25" customHeight="1"/>
    <row r="1594" ht="14.25" customHeight="1"/>
    <row r="1595" ht="14.25" customHeight="1"/>
    <row r="1596" ht="14.25" customHeight="1"/>
    <row r="1597" ht="14.25" customHeight="1"/>
    <row r="1598" ht="14.25" customHeight="1"/>
    <row r="1599" ht="14.25" customHeight="1"/>
    <row r="1600" ht="14.25" customHeight="1"/>
    <row r="1601" ht="14.25" customHeight="1"/>
    <row r="1602" ht="14.25" customHeight="1"/>
    <row r="1603" ht="14.25" customHeight="1"/>
    <row r="1604" ht="14.25" customHeight="1"/>
    <row r="1605" ht="14.25" customHeight="1"/>
    <row r="1606" ht="14.25" customHeight="1"/>
    <row r="1607" ht="14.25" customHeight="1"/>
    <row r="1608" ht="14.25" customHeight="1"/>
    <row r="1609" ht="14.25" customHeight="1"/>
    <row r="1610" ht="14.25" customHeight="1"/>
    <row r="1611" ht="14.25" customHeight="1"/>
    <row r="1612" ht="14.25" customHeight="1"/>
    <row r="1613" ht="14.25" customHeight="1"/>
    <row r="1614" ht="14.25" customHeight="1"/>
    <row r="1615" ht="14.25" customHeight="1"/>
    <row r="1616" ht="14.25" customHeight="1"/>
    <row r="1617" ht="14.25" customHeight="1"/>
    <row r="1618" ht="14.25" customHeight="1"/>
    <row r="1619" ht="14.25" customHeight="1"/>
    <row r="1620" ht="14.25" customHeight="1"/>
    <row r="1621" ht="14.25" customHeight="1"/>
    <row r="1622" ht="14.25" customHeight="1"/>
    <row r="1623" ht="14.25" customHeight="1"/>
    <row r="1624" ht="14.25" customHeight="1"/>
    <row r="1625" ht="14.25" customHeight="1"/>
    <row r="1626" ht="14.25" customHeight="1"/>
    <row r="1627" ht="14.25" customHeight="1"/>
    <row r="1628" ht="14.25" customHeight="1"/>
    <row r="1629" ht="14.25" customHeight="1"/>
    <row r="1630" ht="14.25" customHeight="1"/>
    <row r="1631" ht="14.25" customHeight="1"/>
    <row r="1632" ht="14.25" customHeight="1"/>
    <row r="1633" ht="14.25" customHeight="1"/>
    <row r="1634" ht="14.25" customHeight="1"/>
    <row r="1635" ht="14.25" customHeight="1"/>
    <row r="1636" ht="14.25" customHeight="1"/>
    <row r="1637" ht="14.25" customHeight="1"/>
    <row r="1638" ht="14.25" customHeight="1"/>
    <row r="1639" ht="14.25" customHeight="1"/>
    <row r="1640" ht="14.25" customHeight="1"/>
    <row r="1641" ht="14.25" customHeight="1"/>
    <row r="1642" ht="14.25" customHeight="1"/>
    <row r="1643" ht="14.25" customHeight="1"/>
    <row r="1644" ht="14.25" customHeight="1"/>
    <row r="1645" ht="14.25" customHeight="1"/>
    <row r="1646" ht="14.25" customHeight="1"/>
    <row r="1647" ht="14.25" customHeight="1"/>
    <row r="1648" ht="14.25" customHeight="1"/>
    <row r="1649" ht="14.25" customHeight="1"/>
    <row r="1650" ht="14.25" customHeight="1"/>
    <row r="1651" ht="14.25" customHeight="1"/>
  </sheetData>
  <sheetProtection algorithmName="SHA-512" hashValue="WA+6wRtl42ULs3kzpnAotR/n8IDoQwv7mFc+FEDlSmOI4zu3Jy+R9q5a79rA/4LljJnh/J1ujemnIwHXj9y7dw==" saltValue="O9+o7Lqt8R7eScy/3sQ6QQ==" spinCount="100000" sheet="1" objects="1" scenarios="1" formatRows="0" sort="0"/>
  <dataConsolidate/>
  <mergeCells count="1974">
    <mergeCell ref="C1059:C1066"/>
    <mergeCell ref="D1059:D1066"/>
    <mergeCell ref="E1059:E1066"/>
    <mergeCell ref="F1059:F1066"/>
    <mergeCell ref="G1059:G1066"/>
    <mergeCell ref="I1059:I1066"/>
    <mergeCell ref="J1059:J1066"/>
    <mergeCell ref="AA1059:AA1066"/>
    <mergeCell ref="AB1059:AB1066"/>
    <mergeCell ref="AC1059:AC1063"/>
    <mergeCell ref="AD1059:AD1066"/>
    <mergeCell ref="AE1059:AE1066"/>
    <mergeCell ref="AF1059:AF1066"/>
    <mergeCell ref="AC1064:AC1066"/>
    <mergeCell ref="A991:A1000"/>
    <mergeCell ref="B991:B1000"/>
    <mergeCell ref="C991:C1000"/>
    <mergeCell ref="D991:D1000"/>
    <mergeCell ref="E991:E1000"/>
    <mergeCell ref="F991:F1000"/>
    <mergeCell ref="G991:G1000"/>
    <mergeCell ref="I991:I1000"/>
    <mergeCell ref="J991:J1000"/>
    <mergeCell ref="AA991:AA1000"/>
    <mergeCell ref="AB991:AB1000"/>
    <mergeCell ref="AC991:AC996"/>
    <mergeCell ref="AD991:AD1000"/>
    <mergeCell ref="AE991:AE1000"/>
    <mergeCell ref="AF991:AF1000"/>
    <mergeCell ref="AC997:AC1000"/>
    <mergeCell ref="H991:H992"/>
    <mergeCell ref="H993:H1000"/>
    <mergeCell ref="A981:A990"/>
    <mergeCell ref="B981:B990"/>
    <mergeCell ref="C981:C990"/>
    <mergeCell ref="D981:D990"/>
    <mergeCell ref="E981:E990"/>
    <mergeCell ref="F981:F990"/>
    <mergeCell ref="G981:G990"/>
    <mergeCell ref="I981:I990"/>
    <mergeCell ref="J981:J990"/>
    <mergeCell ref="AA981:AA990"/>
    <mergeCell ref="AB981:AB990"/>
    <mergeCell ref="AC981:AC986"/>
    <mergeCell ref="AD981:AD990"/>
    <mergeCell ref="AE981:AE990"/>
    <mergeCell ref="AF981:AF990"/>
    <mergeCell ref="AC987:AC990"/>
    <mergeCell ref="H981:H982"/>
    <mergeCell ref="H983:H990"/>
    <mergeCell ref="A971:A980"/>
    <mergeCell ref="B971:B980"/>
    <mergeCell ref="C971:C980"/>
    <mergeCell ref="D971:D980"/>
    <mergeCell ref="E971:E980"/>
    <mergeCell ref="F971:F980"/>
    <mergeCell ref="G971:G980"/>
    <mergeCell ref="I971:I980"/>
    <mergeCell ref="J971:J980"/>
    <mergeCell ref="AA971:AA980"/>
    <mergeCell ref="AB971:AB980"/>
    <mergeCell ref="AC971:AC976"/>
    <mergeCell ref="AD971:AD980"/>
    <mergeCell ref="AE971:AE980"/>
    <mergeCell ref="AF971:AF980"/>
    <mergeCell ref="AC977:AC980"/>
    <mergeCell ref="H971:H972"/>
    <mergeCell ref="H973:H980"/>
    <mergeCell ref="A961:A970"/>
    <mergeCell ref="B961:B970"/>
    <mergeCell ref="C961:C970"/>
    <mergeCell ref="D961:D970"/>
    <mergeCell ref="E961:E970"/>
    <mergeCell ref="F961:F970"/>
    <mergeCell ref="G961:G970"/>
    <mergeCell ref="I961:I970"/>
    <mergeCell ref="J961:J970"/>
    <mergeCell ref="AA961:AA970"/>
    <mergeCell ref="AB961:AB970"/>
    <mergeCell ref="AC961:AC966"/>
    <mergeCell ref="AD961:AD970"/>
    <mergeCell ref="AE961:AE970"/>
    <mergeCell ref="AF961:AF970"/>
    <mergeCell ref="AC967:AC970"/>
    <mergeCell ref="H961:H962"/>
    <mergeCell ref="H963:H970"/>
    <mergeCell ref="A951:A960"/>
    <mergeCell ref="B951:B960"/>
    <mergeCell ref="C951:C960"/>
    <mergeCell ref="D951:D960"/>
    <mergeCell ref="E951:E960"/>
    <mergeCell ref="F951:F960"/>
    <mergeCell ref="G951:G960"/>
    <mergeCell ref="I951:I960"/>
    <mergeCell ref="J951:J960"/>
    <mergeCell ref="AA951:AA960"/>
    <mergeCell ref="AB951:AB960"/>
    <mergeCell ref="AC951:AC956"/>
    <mergeCell ref="AD951:AD960"/>
    <mergeCell ref="AE951:AE960"/>
    <mergeCell ref="AF951:AF960"/>
    <mergeCell ref="AC957:AC960"/>
    <mergeCell ref="H951:H952"/>
    <mergeCell ref="H953:H960"/>
    <mergeCell ref="A941:A950"/>
    <mergeCell ref="B941:B950"/>
    <mergeCell ref="C941:C950"/>
    <mergeCell ref="D941:D950"/>
    <mergeCell ref="E941:E950"/>
    <mergeCell ref="F941:F950"/>
    <mergeCell ref="G941:G950"/>
    <mergeCell ref="I941:I950"/>
    <mergeCell ref="J941:J950"/>
    <mergeCell ref="AA941:AA950"/>
    <mergeCell ref="AB941:AB950"/>
    <mergeCell ref="AC941:AC946"/>
    <mergeCell ref="AD941:AD950"/>
    <mergeCell ref="AE941:AE950"/>
    <mergeCell ref="AF941:AF950"/>
    <mergeCell ref="AC947:AC950"/>
    <mergeCell ref="H941:H942"/>
    <mergeCell ref="H943:H950"/>
    <mergeCell ref="A931:A940"/>
    <mergeCell ref="B931:B940"/>
    <mergeCell ref="C931:C940"/>
    <mergeCell ref="D931:D940"/>
    <mergeCell ref="E931:E940"/>
    <mergeCell ref="F931:F940"/>
    <mergeCell ref="G931:G940"/>
    <mergeCell ref="I931:I940"/>
    <mergeCell ref="J931:J940"/>
    <mergeCell ref="AA931:AA940"/>
    <mergeCell ref="AB931:AB940"/>
    <mergeCell ref="AC931:AC936"/>
    <mergeCell ref="AD931:AD940"/>
    <mergeCell ref="AE931:AE940"/>
    <mergeCell ref="AF931:AF940"/>
    <mergeCell ref="AC937:AC940"/>
    <mergeCell ref="H931:H932"/>
    <mergeCell ref="H933:H940"/>
    <mergeCell ref="A921:A930"/>
    <mergeCell ref="B921:B930"/>
    <mergeCell ref="C921:C930"/>
    <mergeCell ref="D921:D930"/>
    <mergeCell ref="E921:E930"/>
    <mergeCell ref="F921:F930"/>
    <mergeCell ref="G921:G930"/>
    <mergeCell ref="I921:I930"/>
    <mergeCell ref="J921:J930"/>
    <mergeCell ref="AA921:AA930"/>
    <mergeCell ref="AB921:AB930"/>
    <mergeCell ref="AC921:AC926"/>
    <mergeCell ref="AD921:AD930"/>
    <mergeCell ref="AE921:AE930"/>
    <mergeCell ref="AF921:AF930"/>
    <mergeCell ref="AC927:AC930"/>
    <mergeCell ref="H921:H922"/>
    <mergeCell ref="H923:H930"/>
    <mergeCell ref="A911:A920"/>
    <mergeCell ref="B911:B920"/>
    <mergeCell ref="C911:C920"/>
    <mergeCell ref="D911:D920"/>
    <mergeCell ref="E911:E920"/>
    <mergeCell ref="F911:F920"/>
    <mergeCell ref="G911:G920"/>
    <mergeCell ref="I911:I920"/>
    <mergeCell ref="J911:J920"/>
    <mergeCell ref="AA911:AA920"/>
    <mergeCell ref="AB911:AB920"/>
    <mergeCell ref="AC911:AC916"/>
    <mergeCell ref="AD911:AD920"/>
    <mergeCell ref="AE911:AE920"/>
    <mergeCell ref="AF911:AF920"/>
    <mergeCell ref="AC917:AC920"/>
    <mergeCell ref="H911:H912"/>
    <mergeCell ref="H913:H920"/>
    <mergeCell ref="A901:A910"/>
    <mergeCell ref="B901:B910"/>
    <mergeCell ref="C901:C910"/>
    <mergeCell ref="D901:D910"/>
    <mergeCell ref="E901:E910"/>
    <mergeCell ref="F901:F910"/>
    <mergeCell ref="G901:G910"/>
    <mergeCell ref="I901:I910"/>
    <mergeCell ref="J901:J910"/>
    <mergeCell ref="AA901:AA910"/>
    <mergeCell ref="AB901:AB910"/>
    <mergeCell ref="AC901:AC906"/>
    <mergeCell ref="AD901:AD910"/>
    <mergeCell ref="AE901:AE910"/>
    <mergeCell ref="AF901:AF910"/>
    <mergeCell ref="AC907:AC910"/>
    <mergeCell ref="H901:H902"/>
    <mergeCell ref="H903:H910"/>
    <mergeCell ref="A891:A900"/>
    <mergeCell ref="B891:B900"/>
    <mergeCell ref="C891:C900"/>
    <mergeCell ref="D891:D900"/>
    <mergeCell ref="E891:E900"/>
    <mergeCell ref="F891:F900"/>
    <mergeCell ref="G891:G900"/>
    <mergeCell ref="I891:I900"/>
    <mergeCell ref="J891:J900"/>
    <mergeCell ref="AA891:AA900"/>
    <mergeCell ref="AB891:AB900"/>
    <mergeCell ref="AC891:AC896"/>
    <mergeCell ref="AD891:AD900"/>
    <mergeCell ref="AE891:AE900"/>
    <mergeCell ref="AF891:AF900"/>
    <mergeCell ref="AC897:AC900"/>
    <mergeCell ref="H891:H892"/>
    <mergeCell ref="H893:H900"/>
    <mergeCell ref="A881:A890"/>
    <mergeCell ref="B881:B890"/>
    <mergeCell ref="C881:C890"/>
    <mergeCell ref="D881:D890"/>
    <mergeCell ref="E881:E890"/>
    <mergeCell ref="F881:F890"/>
    <mergeCell ref="G881:G890"/>
    <mergeCell ref="I881:I890"/>
    <mergeCell ref="J881:J890"/>
    <mergeCell ref="AA881:AA890"/>
    <mergeCell ref="AB881:AB890"/>
    <mergeCell ref="AC881:AC886"/>
    <mergeCell ref="AD881:AD890"/>
    <mergeCell ref="AE881:AE890"/>
    <mergeCell ref="AF881:AF890"/>
    <mergeCell ref="AC887:AC890"/>
    <mergeCell ref="H881:H882"/>
    <mergeCell ref="H883:H890"/>
    <mergeCell ref="A871:A880"/>
    <mergeCell ref="B871:B880"/>
    <mergeCell ref="C871:C880"/>
    <mergeCell ref="D871:D880"/>
    <mergeCell ref="E871:E880"/>
    <mergeCell ref="F871:F880"/>
    <mergeCell ref="G871:G880"/>
    <mergeCell ref="I871:I880"/>
    <mergeCell ref="J871:J880"/>
    <mergeCell ref="AA871:AA880"/>
    <mergeCell ref="AB871:AB880"/>
    <mergeCell ref="AC871:AC876"/>
    <mergeCell ref="AD871:AD880"/>
    <mergeCell ref="AE871:AE880"/>
    <mergeCell ref="AF871:AF880"/>
    <mergeCell ref="AC877:AC880"/>
    <mergeCell ref="H871:H872"/>
    <mergeCell ref="H873:H880"/>
    <mergeCell ref="A861:A870"/>
    <mergeCell ref="B861:B870"/>
    <mergeCell ref="C861:C870"/>
    <mergeCell ref="D861:D870"/>
    <mergeCell ref="E861:E870"/>
    <mergeCell ref="F861:F870"/>
    <mergeCell ref="G861:G870"/>
    <mergeCell ref="I861:I870"/>
    <mergeCell ref="J861:J870"/>
    <mergeCell ref="AA861:AA870"/>
    <mergeCell ref="AB861:AB870"/>
    <mergeCell ref="AC861:AC866"/>
    <mergeCell ref="AD861:AD870"/>
    <mergeCell ref="AE861:AE870"/>
    <mergeCell ref="AF861:AF870"/>
    <mergeCell ref="AC867:AC870"/>
    <mergeCell ref="H861:H862"/>
    <mergeCell ref="H863:H870"/>
    <mergeCell ref="A851:A860"/>
    <mergeCell ref="B851:B860"/>
    <mergeCell ref="C851:C860"/>
    <mergeCell ref="D851:D860"/>
    <mergeCell ref="E851:E860"/>
    <mergeCell ref="F851:F860"/>
    <mergeCell ref="G851:G860"/>
    <mergeCell ref="I851:I860"/>
    <mergeCell ref="J851:J860"/>
    <mergeCell ref="AA851:AA860"/>
    <mergeCell ref="AB851:AB860"/>
    <mergeCell ref="AC851:AC856"/>
    <mergeCell ref="AD851:AD860"/>
    <mergeCell ref="AE851:AE860"/>
    <mergeCell ref="AF851:AF860"/>
    <mergeCell ref="AC857:AC860"/>
    <mergeCell ref="H851:H852"/>
    <mergeCell ref="H853:H860"/>
    <mergeCell ref="A841:A850"/>
    <mergeCell ref="B841:B850"/>
    <mergeCell ref="C841:C850"/>
    <mergeCell ref="D841:D850"/>
    <mergeCell ref="E841:E850"/>
    <mergeCell ref="F841:F850"/>
    <mergeCell ref="G841:G850"/>
    <mergeCell ref="I841:I850"/>
    <mergeCell ref="J841:J850"/>
    <mergeCell ref="AA841:AA850"/>
    <mergeCell ref="AB841:AB850"/>
    <mergeCell ref="AC841:AC846"/>
    <mergeCell ref="AD841:AD850"/>
    <mergeCell ref="AE841:AE850"/>
    <mergeCell ref="AF841:AF850"/>
    <mergeCell ref="AC847:AC850"/>
    <mergeCell ref="H841:H842"/>
    <mergeCell ref="H843:H850"/>
    <mergeCell ref="A831:A840"/>
    <mergeCell ref="B831:B840"/>
    <mergeCell ref="C831:C840"/>
    <mergeCell ref="D831:D840"/>
    <mergeCell ref="E831:E840"/>
    <mergeCell ref="F831:F840"/>
    <mergeCell ref="G831:G840"/>
    <mergeCell ref="I831:I840"/>
    <mergeCell ref="J831:J840"/>
    <mergeCell ref="AA831:AA840"/>
    <mergeCell ref="AB831:AB840"/>
    <mergeCell ref="AC831:AC836"/>
    <mergeCell ref="AD831:AD840"/>
    <mergeCell ref="AE831:AE840"/>
    <mergeCell ref="AF831:AF840"/>
    <mergeCell ref="AC837:AC840"/>
    <mergeCell ref="H831:H832"/>
    <mergeCell ref="H833:H840"/>
    <mergeCell ref="A821:A830"/>
    <mergeCell ref="B821:B830"/>
    <mergeCell ref="C821:C830"/>
    <mergeCell ref="D821:D830"/>
    <mergeCell ref="E821:E830"/>
    <mergeCell ref="F821:F830"/>
    <mergeCell ref="G821:G830"/>
    <mergeCell ref="I821:I830"/>
    <mergeCell ref="J821:J830"/>
    <mergeCell ref="AA821:AA830"/>
    <mergeCell ref="AB821:AB830"/>
    <mergeCell ref="AC821:AC826"/>
    <mergeCell ref="AD821:AD830"/>
    <mergeCell ref="AE821:AE830"/>
    <mergeCell ref="AF821:AF830"/>
    <mergeCell ref="AC827:AC830"/>
    <mergeCell ref="H821:H822"/>
    <mergeCell ref="H823:H830"/>
    <mergeCell ref="A811:A820"/>
    <mergeCell ref="B811:B820"/>
    <mergeCell ref="C811:C820"/>
    <mergeCell ref="D811:D820"/>
    <mergeCell ref="E811:E820"/>
    <mergeCell ref="F811:F820"/>
    <mergeCell ref="G811:G820"/>
    <mergeCell ref="I811:I820"/>
    <mergeCell ref="J811:J820"/>
    <mergeCell ref="AA811:AA820"/>
    <mergeCell ref="AB811:AB820"/>
    <mergeCell ref="AC811:AC816"/>
    <mergeCell ref="AD811:AD820"/>
    <mergeCell ref="AE811:AE820"/>
    <mergeCell ref="AF811:AF820"/>
    <mergeCell ref="AC817:AC820"/>
    <mergeCell ref="H811:H812"/>
    <mergeCell ref="H813:H820"/>
    <mergeCell ref="A801:A810"/>
    <mergeCell ref="B801:B810"/>
    <mergeCell ref="C801:C810"/>
    <mergeCell ref="D801:D810"/>
    <mergeCell ref="E801:E810"/>
    <mergeCell ref="F801:F810"/>
    <mergeCell ref="G801:G810"/>
    <mergeCell ref="I801:I810"/>
    <mergeCell ref="J801:J810"/>
    <mergeCell ref="AA801:AA810"/>
    <mergeCell ref="AB801:AB810"/>
    <mergeCell ref="AC801:AC806"/>
    <mergeCell ref="AD801:AD810"/>
    <mergeCell ref="AE801:AE810"/>
    <mergeCell ref="AF801:AF810"/>
    <mergeCell ref="AC807:AC810"/>
    <mergeCell ref="H801:H802"/>
    <mergeCell ref="H803:H810"/>
    <mergeCell ref="A791:A800"/>
    <mergeCell ref="B791:B800"/>
    <mergeCell ref="C791:C800"/>
    <mergeCell ref="D791:D800"/>
    <mergeCell ref="E791:E800"/>
    <mergeCell ref="F791:F800"/>
    <mergeCell ref="G791:G800"/>
    <mergeCell ref="I791:I800"/>
    <mergeCell ref="J791:J800"/>
    <mergeCell ref="AA791:AA800"/>
    <mergeCell ref="AB791:AB800"/>
    <mergeCell ref="AC791:AC796"/>
    <mergeCell ref="AD791:AD800"/>
    <mergeCell ref="AE791:AE800"/>
    <mergeCell ref="AF791:AF800"/>
    <mergeCell ref="AC797:AC800"/>
    <mergeCell ref="H791:H792"/>
    <mergeCell ref="H793:H800"/>
    <mergeCell ref="A781:A790"/>
    <mergeCell ref="B781:B790"/>
    <mergeCell ref="C781:C790"/>
    <mergeCell ref="D781:D790"/>
    <mergeCell ref="E781:E790"/>
    <mergeCell ref="F781:F790"/>
    <mergeCell ref="G781:G790"/>
    <mergeCell ref="I781:I790"/>
    <mergeCell ref="J781:J790"/>
    <mergeCell ref="AA781:AA790"/>
    <mergeCell ref="AB781:AB790"/>
    <mergeCell ref="AC781:AC786"/>
    <mergeCell ref="AD781:AD790"/>
    <mergeCell ref="AE781:AE790"/>
    <mergeCell ref="AF781:AF790"/>
    <mergeCell ref="AC787:AC790"/>
    <mergeCell ref="H781:H782"/>
    <mergeCell ref="H783:H790"/>
    <mergeCell ref="A771:A780"/>
    <mergeCell ref="B771:B780"/>
    <mergeCell ref="C771:C780"/>
    <mergeCell ref="D771:D780"/>
    <mergeCell ref="E771:E780"/>
    <mergeCell ref="F771:F780"/>
    <mergeCell ref="G771:G780"/>
    <mergeCell ref="I771:I780"/>
    <mergeCell ref="J771:J780"/>
    <mergeCell ref="AA771:AA780"/>
    <mergeCell ref="AB771:AB780"/>
    <mergeCell ref="AC771:AC776"/>
    <mergeCell ref="AD771:AD780"/>
    <mergeCell ref="AE771:AE780"/>
    <mergeCell ref="AF771:AF780"/>
    <mergeCell ref="AC777:AC780"/>
    <mergeCell ref="H771:H772"/>
    <mergeCell ref="H773:H780"/>
    <mergeCell ref="A761:A770"/>
    <mergeCell ref="B761:B770"/>
    <mergeCell ref="C761:C770"/>
    <mergeCell ref="D761:D770"/>
    <mergeCell ref="E761:E770"/>
    <mergeCell ref="F761:F770"/>
    <mergeCell ref="G761:G770"/>
    <mergeCell ref="I761:I770"/>
    <mergeCell ref="J761:J770"/>
    <mergeCell ref="AA761:AA770"/>
    <mergeCell ref="AB761:AB770"/>
    <mergeCell ref="AC761:AC766"/>
    <mergeCell ref="AD761:AD770"/>
    <mergeCell ref="AE761:AE770"/>
    <mergeCell ref="AF761:AF770"/>
    <mergeCell ref="AC767:AC770"/>
    <mergeCell ref="H761:H762"/>
    <mergeCell ref="H763:H770"/>
    <mergeCell ref="A751:A760"/>
    <mergeCell ref="B751:B760"/>
    <mergeCell ref="C751:C760"/>
    <mergeCell ref="D751:D760"/>
    <mergeCell ref="E751:E760"/>
    <mergeCell ref="F751:F760"/>
    <mergeCell ref="G751:G760"/>
    <mergeCell ref="I751:I760"/>
    <mergeCell ref="J751:J760"/>
    <mergeCell ref="AA751:AA760"/>
    <mergeCell ref="AB751:AB760"/>
    <mergeCell ref="AC751:AC756"/>
    <mergeCell ref="AD751:AD760"/>
    <mergeCell ref="AE751:AE760"/>
    <mergeCell ref="AF751:AF760"/>
    <mergeCell ref="AC757:AC760"/>
    <mergeCell ref="H751:H752"/>
    <mergeCell ref="H753:H760"/>
    <mergeCell ref="A741:A750"/>
    <mergeCell ref="B741:B750"/>
    <mergeCell ref="C741:C750"/>
    <mergeCell ref="D741:D750"/>
    <mergeCell ref="E741:E750"/>
    <mergeCell ref="F741:F750"/>
    <mergeCell ref="G741:G750"/>
    <mergeCell ref="I741:I750"/>
    <mergeCell ref="J741:J750"/>
    <mergeCell ref="AA741:AA750"/>
    <mergeCell ref="AB741:AB750"/>
    <mergeCell ref="AC741:AC746"/>
    <mergeCell ref="AD741:AD750"/>
    <mergeCell ref="AE741:AE750"/>
    <mergeCell ref="AF741:AF750"/>
    <mergeCell ref="AC747:AC750"/>
    <mergeCell ref="H741:H742"/>
    <mergeCell ref="H743:H750"/>
    <mergeCell ref="A731:A740"/>
    <mergeCell ref="B731:B740"/>
    <mergeCell ref="C731:C740"/>
    <mergeCell ref="D731:D740"/>
    <mergeCell ref="E731:E740"/>
    <mergeCell ref="F731:F740"/>
    <mergeCell ref="G731:G740"/>
    <mergeCell ref="I731:I740"/>
    <mergeCell ref="J731:J740"/>
    <mergeCell ref="AA731:AA740"/>
    <mergeCell ref="AB731:AB740"/>
    <mergeCell ref="AC731:AC736"/>
    <mergeCell ref="AD731:AD740"/>
    <mergeCell ref="AE731:AE740"/>
    <mergeCell ref="AF731:AF740"/>
    <mergeCell ref="AC737:AC740"/>
    <mergeCell ref="H731:H732"/>
    <mergeCell ref="H733:H740"/>
    <mergeCell ref="A721:A730"/>
    <mergeCell ref="B721:B730"/>
    <mergeCell ref="C721:C730"/>
    <mergeCell ref="D721:D730"/>
    <mergeCell ref="E721:E730"/>
    <mergeCell ref="F721:F730"/>
    <mergeCell ref="G721:G730"/>
    <mergeCell ref="I721:I730"/>
    <mergeCell ref="J721:J730"/>
    <mergeCell ref="AA721:AA730"/>
    <mergeCell ref="AB721:AB730"/>
    <mergeCell ref="AC721:AC726"/>
    <mergeCell ref="AD721:AD730"/>
    <mergeCell ref="AE721:AE730"/>
    <mergeCell ref="AF721:AF730"/>
    <mergeCell ref="AC727:AC730"/>
    <mergeCell ref="H721:H722"/>
    <mergeCell ref="H723:H730"/>
    <mergeCell ref="A711:A720"/>
    <mergeCell ref="B711:B720"/>
    <mergeCell ref="C711:C720"/>
    <mergeCell ref="D711:D720"/>
    <mergeCell ref="E711:E720"/>
    <mergeCell ref="F711:F720"/>
    <mergeCell ref="G711:G720"/>
    <mergeCell ref="I711:I720"/>
    <mergeCell ref="J711:J720"/>
    <mergeCell ref="AA711:AA720"/>
    <mergeCell ref="AB711:AB720"/>
    <mergeCell ref="AC711:AC716"/>
    <mergeCell ref="AD711:AD720"/>
    <mergeCell ref="AE711:AE720"/>
    <mergeCell ref="AF711:AF720"/>
    <mergeCell ref="AC717:AC720"/>
    <mergeCell ref="H711:H712"/>
    <mergeCell ref="H713:H720"/>
    <mergeCell ref="A701:A710"/>
    <mergeCell ref="B701:B710"/>
    <mergeCell ref="C701:C710"/>
    <mergeCell ref="D701:D710"/>
    <mergeCell ref="E701:E710"/>
    <mergeCell ref="F701:F710"/>
    <mergeCell ref="G701:G710"/>
    <mergeCell ref="I701:I710"/>
    <mergeCell ref="J701:J710"/>
    <mergeCell ref="AA701:AA710"/>
    <mergeCell ref="AB701:AB710"/>
    <mergeCell ref="AC701:AC706"/>
    <mergeCell ref="AD701:AD710"/>
    <mergeCell ref="AE701:AE710"/>
    <mergeCell ref="AF701:AF710"/>
    <mergeCell ref="AC707:AC710"/>
    <mergeCell ref="H701:H702"/>
    <mergeCell ref="H703:H710"/>
    <mergeCell ref="A691:A700"/>
    <mergeCell ref="B691:B700"/>
    <mergeCell ref="C691:C700"/>
    <mergeCell ref="D691:D700"/>
    <mergeCell ref="E691:E700"/>
    <mergeCell ref="F691:F700"/>
    <mergeCell ref="G691:G700"/>
    <mergeCell ref="I691:I700"/>
    <mergeCell ref="J691:J700"/>
    <mergeCell ref="AA691:AA700"/>
    <mergeCell ref="AB691:AB700"/>
    <mergeCell ref="AC691:AC696"/>
    <mergeCell ref="AD691:AD700"/>
    <mergeCell ref="AE691:AE700"/>
    <mergeCell ref="AF691:AF700"/>
    <mergeCell ref="AC697:AC700"/>
    <mergeCell ref="H691:H692"/>
    <mergeCell ref="H693:H700"/>
    <mergeCell ref="A681:A690"/>
    <mergeCell ref="B681:B690"/>
    <mergeCell ref="C681:C690"/>
    <mergeCell ref="D681:D690"/>
    <mergeCell ref="E681:E690"/>
    <mergeCell ref="F681:F690"/>
    <mergeCell ref="G681:G690"/>
    <mergeCell ref="I681:I690"/>
    <mergeCell ref="J681:J690"/>
    <mergeCell ref="AA681:AA690"/>
    <mergeCell ref="AB681:AB690"/>
    <mergeCell ref="AC681:AC686"/>
    <mergeCell ref="AD681:AD690"/>
    <mergeCell ref="AE681:AE690"/>
    <mergeCell ref="AF681:AF690"/>
    <mergeCell ref="AC687:AC690"/>
    <mergeCell ref="H681:H682"/>
    <mergeCell ref="H683:H690"/>
    <mergeCell ref="A671:A680"/>
    <mergeCell ref="B671:B680"/>
    <mergeCell ref="C671:C680"/>
    <mergeCell ref="D671:D680"/>
    <mergeCell ref="E671:E680"/>
    <mergeCell ref="F671:F680"/>
    <mergeCell ref="G671:G680"/>
    <mergeCell ref="I671:I680"/>
    <mergeCell ref="J671:J680"/>
    <mergeCell ref="AA671:AA680"/>
    <mergeCell ref="AB671:AB680"/>
    <mergeCell ref="AC671:AC676"/>
    <mergeCell ref="AD671:AD680"/>
    <mergeCell ref="AE671:AE680"/>
    <mergeCell ref="AF671:AF680"/>
    <mergeCell ref="AC677:AC680"/>
    <mergeCell ref="H671:H672"/>
    <mergeCell ref="H673:H680"/>
    <mergeCell ref="A661:A670"/>
    <mergeCell ref="B661:B670"/>
    <mergeCell ref="C661:C670"/>
    <mergeCell ref="D661:D670"/>
    <mergeCell ref="E661:E670"/>
    <mergeCell ref="F661:F670"/>
    <mergeCell ref="G661:G670"/>
    <mergeCell ref="I661:I670"/>
    <mergeCell ref="J661:J670"/>
    <mergeCell ref="AA661:AA670"/>
    <mergeCell ref="AB661:AB670"/>
    <mergeCell ref="AC661:AC666"/>
    <mergeCell ref="AD661:AD670"/>
    <mergeCell ref="AE661:AE670"/>
    <mergeCell ref="AF661:AF670"/>
    <mergeCell ref="AC667:AC670"/>
    <mergeCell ref="H661:H662"/>
    <mergeCell ref="H663:H670"/>
    <mergeCell ref="A651:A660"/>
    <mergeCell ref="B651:B660"/>
    <mergeCell ref="C651:C660"/>
    <mergeCell ref="D651:D660"/>
    <mergeCell ref="E651:E660"/>
    <mergeCell ref="F651:F660"/>
    <mergeCell ref="G651:G660"/>
    <mergeCell ref="I651:I660"/>
    <mergeCell ref="J651:J660"/>
    <mergeCell ref="AA651:AA660"/>
    <mergeCell ref="AB651:AB660"/>
    <mergeCell ref="AC651:AC656"/>
    <mergeCell ref="AD651:AD660"/>
    <mergeCell ref="AE651:AE660"/>
    <mergeCell ref="AF651:AF660"/>
    <mergeCell ref="AC657:AC660"/>
    <mergeCell ref="H651:H652"/>
    <mergeCell ref="H653:H660"/>
    <mergeCell ref="A641:A650"/>
    <mergeCell ref="B641:B650"/>
    <mergeCell ref="C641:C650"/>
    <mergeCell ref="D641:D650"/>
    <mergeCell ref="E641:E650"/>
    <mergeCell ref="F641:F650"/>
    <mergeCell ref="G641:G650"/>
    <mergeCell ref="I641:I650"/>
    <mergeCell ref="J641:J650"/>
    <mergeCell ref="AA641:AA650"/>
    <mergeCell ref="AB641:AB650"/>
    <mergeCell ref="AC641:AC646"/>
    <mergeCell ref="AD641:AD650"/>
    <mergeCell ref="AE641:AE650"/>
    <mergeCell ref="AF641:AF650"/>
    <mergeCell ref="AC647:AC650"/>
    <mergeCell ref="H641:H642"/>
    <mergeCell ref="H643:H650"/>
    <mergeCell ref="A631:A640"/>
    <mergeCell ref="B631:B640"/>
    <mergeCell ref="C631:C640"/>
    <mergeCell ref="D631:D640"/>
    <mergeCell ref="E631:E640"/>
    <mergeCell ref="F631:F640"/>
    <mergeCell ref="G631:G640"/>
    <mergeCell ref="I631:I640"/>
    <mergeCell ref="J631:J640"/>
    <mergeCell ref="AA631:AA640"/>
    <mergeCell ref="AB631:AB640"/>
    <mergeCell ref="AC631:AC636"/>
    <mergeCell ref="AD631:AD640"/>
    <mergeCell ref="AE631:AE640"/>
    <mergeCell ref="AF631:AF640"/>
    <mergeCell ref="AC637:AC640"/>
    <mergeCell ref="H631:H632"/>
    <mergeCell ref="H633:H640"/>
    <mergeCell ref="A621:A630"/>
    <mergeCell ref="B621:B630"/>
    <mergeCell ref="C621:C630"/>
    <mergeCell ref="D621:D630"/>
    <mergeCell ref="E621:E630"/>
    <mergeCell ref="F621:F630"/>
    <mergeCell ref="G621:G630"/>
    <mergeCell ref="I621:I630"/>
    <mergeCell ref="J621:J630"/>
    <mergeCell ref="AA621:AA630"/>
    <mergeCell ref="AB621:AB630"/>
    <mergeCell ref="AC621:AC626"/>
    <mergeCell ref="AD621:AD630"/>
    <mergeCell ref="AE621:AE630"/>
    <mergeCell ref="AF621:AF630"/>
    <mergeCell ref="AC627:AC630"/>
    <mergeCell ref="H621:H622"/>
    <mergeCell ref="H623:H630"/>
    <mergeCell ref="A611:A620"/>
    <mergeCell ref="B611:B620"/>
    <mergeCell ref="C611:C620"/>
    <mergeCell ref="D611:D620"/>
    <mergeCell ref="E611:E620"/>
    <mergeCell ref="F611:F620"/>
    <mergeCell ref="G611:G620"/>
    <mergeCell ref="I611:I620"/>
    <mergeCell ref="J611:J620"/>
    <mergeCell ref="AA611:AA620"/>
    <mergeCell ref="AB611:AB620"/>
    <mergeCell ref="AC611:AC616"/>
    <mergeCell ref="AD611:AD620"/>
    <mergeCell ref="AE611:AE620"/>
    <mergeCell ref="AF611:AF620"/>
    <mergeCell ref="AC617:AC620"/>
    <mergeCell ref="H611:H612"/>
    <mergeCell ref="H613:H620"/>
    <mergeCell ref="A601:A610"/>
    <mergeCell ref="B601:B610"/>
    <mergeCell ref="C601:C610"/>
    <mergeCell ref="D601:D610"/>
    <mergeCell ref="E601:E610"/>
    <mergeCell ref="F601:F610"/>
    <mergeCell ref="G601:G610"/>
    <mergeCell ref="I601:I610"/>
    <mergeCell ref="J601:J610"/>
    <mergeCell ref="AA601:AA610"/>
    <mergeCell ref="AB601:AB610"/>
    <mergeCell ref="AC601:AC606"/>
    <mergeCell ref="AD601:AD610"/>
    <mergeCell ref="AE601:AE610"/>
    <mergeCell ref="AF601:AF610"/>
    <mergeCell ref="AC607:AC610"/>
    <mergeCell ref="H601:H602"/>
    <mergeCell ref="H603:H610"/>
    <mergeCell ref="A591:A600"/>
    <mergeCell ref="B591:B600"/>
    <mergeCell ref="C591:C600"/>
    <mergeCell ref="D591:D600"/>
    <mergeCell ref="E591:E600"/>
    <mergeCell ref="F591:F600"/>
    <mergeCell ref="G591:G600"/>
    <mergeCell ref="I591:I600"/>
    <mergeCell ref="J591:J600"/>
    <mergeCell ref="AA591:AA600"/>
    <mergeCell ref="AB591:AB600"/>
    <mergeCell ref="AC591:AC596"/>
    <mergeCell ref="AD591:AD600"/>
    <mergeCell ref="AE591:AE600"/>
    <mergeCell ref="AF591:AF600"/>
    <mergeCell ref="AC597:AC600"/>
    <mergeCell ref="H591:H592"/>
    <mergeCell ref="H593:H600"/>
    <mergeCell ref="A581:A590"/>
    <mergeCell ref="B581:B590"/>
    <mergeCell ref="C581:C590"/>
    <mergeCell ref="D581:D590"/>
    <mergeCell ref="E581:E590"/>
    <mergeCell ref="F581:F590"/>
    <mergeCell ref="G581:G590"/>
    <mergeCell ref="I581:I590"/>
    <mergeCell ref="J581:J590"/>
    <mergeCell ref="AA581:AA590"/>
    <mergeCell ref="AB581:AB590"/>
    <mergeCell ref="AC581:AC586"/>
    <mergeCell ref="AD581:AD590"/>
    <mergeCell ref="AE581:AE590"/>
    <mergeCell ref="AF581:AF590"/>
    <mergeCell ref="AC587:AC590"/>
    <mergeCell ref="H581:H582"/>
    <mergeCell ref="H583:H590"/>
    <mergeCell ref="A571:A580"/>
    <mergeCell ref="B571:B580"/>
    <mergeCell ref="C571:C580"/>
    <mergeCell ref="D571:D580"/>
    <mergeCell ref="E571:E580"/>
    <mergeCell ref="F571:F580"/>
    <mergeCell ref="G571:G580"/>
    <mergeCell ref="I571:I580"/>
    <mergeCell ref="J571:J580"/>
    <mergeCell ref="AA571:AA580"/>
    <mergeCell ref="AB571:AB580"/>
    <mergeCell ref="AC571:AC576"/>
    <mergeCell ref="AD571:AD580"/>
    <mergeCell ref="AE571:AE580"/>
    <mergeCell ref="AF571:AF580"/>
    <mergeCell ref="AC577:AC580"/>
    <mergeCell ref="H571:H572"/>
    <mergeCell ref="H573:H580"/>
    <mergeCell ref="A561:A570"/>
    <mergeCell ref="B561:B570"/>
    <mergeCell ref="C561:C570"/>
    <mergeCell ref="D561:D570"/>
    <mergeCell ref="E561:E570"/>
    <mergeCell ref="F561:F570"/>
    <mergeCell ref="G561:G570"/>
    <mergeCell ref="I561:I570"/>
    <mergeCell ref="J561:J570"/>
    <mergeCell ref="AA561:AA570"/>
    <mergeCell ref="AB561:AB570"/>
    <mergeCell ref="AC561:AC566"/>
    <mergeCell ref="AD561:AD570"/>
    <mergeCell ref="AE561:AE570"/>
    <mergeCell ref="AF561:AF570"/>
    <mergeCell ref="AC567:AC570"/>
    <mergeCell ref="H561:H562"/>
    <mergeCell ref="H563:H570"/>
    <mergeCell ref="A551:A560"/>
    <mergeCell ref="B551:B560"/>
    <mergeCell ref="C551:C560"/>
    <mergeCell ref="D551:D560"/>
    <mergeCell ref="E551:E560"/>
    <mergeCell ref="F551:F560"/>
    <mergeCell ref="G551:G560"/>
    <mergeCell ref="I551:I560"/>
    <mergeCell ref="J551:J560"/>
    <mergeCell ref="AA551:AA560"/>
    <mergeCell ref="AB551:AB560"/>
    <mergeCell ref="AC551:AC556"/>
    <mergeCell ref="AD551:AD560"/>
    <mergeCell ref="AE551:AE560"/>
    <mergeCell ref="AF551:AF560"/>
    <mergeCell ref="AC557:AC560"/>
    <mergeCell ref="H551:H552"/>
    <mergeCell ref="H553:H560"/>
    <mergeCell ref="A541:A550"/>
    <mergeCell ref="B541:B550"/>
    <mergeCell ref="C541:C550"/>
    <mergeCell ref="D541:D550"/>
    <mergeCell ref="E541:E550"/>
    <mergeCell ref="F541:F550"/>
    <mergeCell ref="G541:G550"/>
    <mergeCell ref="I541:I550"/>
    <mergeCell ref="J541:J550"/>
    <mergeCell ref="AA541:AA550"/>
    <mergeCell ref="AB541:AB550"/>
    <mergeCell ref="AC541:AC546"/>
    <mergeCell ref="AD541:AD550"/>
    <mergeCell ref="AE541:AE550"/>
    <mergeCell ref="AF541:AF550"/>
    <mergeCell ref="AC547:AC550"/>
    <mergeCell ref="H541:H542"/>
    <mergeCell ref="H543:H550"/>
    <mergeCell ref="A531:A540"/>
    <mergeCell ref="B531:B540"/>
    <mergeCell ref="C531:C540"/>
    <mergeCell ref="D531:D540"/>
    <mergeCell ref="E531:E540"/>
    <mergeCell ref="F531:F540"/>
    <mergeCell ref="G531:G540"/>
    <mergeCell ref="I531:I540"/>
    <mergeCell ref="J531:J540"/>
    <mergeCell ref="AA531:AA540"/>
    <mergeCell ref="AB531:AB540"/>
    <mergeCell ref="AC531:AC536"/>
    <mergeCell ref="AD531:AD540"/>
    <mergeCell ref="AE531:AE540"/>
    <mergeCell ref="AF531:AF540"/>
    <mergeCell ref="AC537:AC540"/>
    <mergeCell ref="H531:H532"/>
    <mergeCell ref="H533:H540"/>
    <mergeCell ref="A521:A530"/>
    <mergeCell ref="B521:B530"/>
    <mergeCell ref="C521:C530"/>
    <mergeCell ref="D521:D530"/>
    <mergeCell ref="E521:E530"/>
    <mergeCell ref="F521:F530"/>
    <mergeCell ref="G521:G530"/>
    <mergeCell ref="I521:I530"/>
    <mergeCell ref="J521:J530"/>
    <mergeCell ref="AA521:AA530"/>
    <mergeCell ref="AB521:AB530"/>
    <mergeCell ref="AC521:AC526"/>
    <mergeCell ref="AD521:AD530"/>
    <mergeCell ref="AE521:AE530"/>
    <mergeCell ref="AF521:AF530"/>
    <mergeCell ref="AC527:AC530"/>
    <mergeCell ref="H521:H522"/>
    <mergeCell ref="H523:H530"/>
    <mergeCell ref="A511:A520"/>
    <mergeCell ref="B511:B520"/>
    <mergeCell ref="C511:C520"/>
    <mergeCell ref="D511:D520"/>
    <mergeCell ref="E511:E520"/>
    <mergeCell ref="F511:F520"/>
    <mergeCell ref="G511:G520"/>
    <mergeCell ref="I511:I520"/>
    <mergeCell ref="J511:J520"/>
    <mergeCell ref="AA511:AA520"/>
    <mergeCell ref="AB511:AB520"/>
    <mergeCell ref="AC511:AC516"/>
    <mergeCell ref="AD511:AD520"/>
    <mergeCell ref="AE511:AE520"/>
    <mergeCell ref="AF511:AF520"/>
    <mergeCell ref="AC517:AC520"/>
    <mergeCell ref="H511:H512"/>
    <mergeCell ref="H513:H520"/>
    <mergeCell ref="A501:A510"/>
    <mergeCell ref="B501:B510"/>
    <mergeCell ref="C501:C510"/>
    <mergeCell ref="D501:D510"/>
    <mergeCell ref="E501:E510"/>
    <mergeCell ref="F501:F510"/>
    <mergeCell ref="G501:G510"/>
    <mergeCell ref="I501:I510"/>
    <mergeCell ref="J501:J510"/>
    <mergeCell ref="AA501:AA510"/>
    <mergeCell ref="AB501:AB510"/>
    <mergeCell ref="AC501:AC506"/>
    <mergeCell ref="AD501:AD510"/>
    <mergeCell ref="AE501:AE510"/>
    <mergeCell ref="AF501:AF510"/>
    <mergeCell ref="AC507:AC510"/>
    <mergeCell ref="H501:H502"/>
    <mergeCell ref="H503:H510"/>
    <mergeCell ref="A491:A500"/>
    <mergeCell ref="B491:B500"/>
    <mergeCell ref="C491:C500"/>
    <mergeCell ref="D491:D500"/>
    <mergeCell ref="E491:E500"/>
    <mergeCell ref="F491:F500"/>
    <mergeCell ref="G491:G500"/>
    <mergeCell ref="I491:I500"/>
    <mergeCell ref="J491:J500"/>
    <mergeCell ref="AA491:AA500"/>
    <mergeCell ref="AB491:AB500"/>
    <mergeCell ref="AC491:AC496"/>
    <mergeCell ref="AD491:AD500"/>
    <mergeCell ref="AE491:AE500"/>
    <mergeCell ref="AF491:AF500"/>
    <mergeCell ref="AC497:AC500"/>
    <mergeCell ref="H491:H492"/>
    <mergeCell ref="H493:H500"/>
    <mergeCell ref="A481:A490"/>
    <mergeCell ref="B481:B490"/>
    <mergeCell ref="C481:C490"/>
    <mergeCell ref="D481:D490"/>
    <mergeCell ref="E481:E490"/>
    <mergeCell ref="F481:F490"/>
    <mergeCell ref="G481:G490"/>
    <mergeCell ref="I481:I490"/>
    <mergeCell ref="J481:J490"/>
    <mergeCell ref="AA481:AA490"/>
    <mergeCell ref="AB481:AB490"/>
    <mergeCell ref="AC481:AC486"/>
    <mergeCell ref="AD481:AD490"/>
    <mergeCell ref="AE481:AE490"/>
    <mergeCell ref="AF481:AF490"/>
    <mergeCell ref="AC487:AC490"/>
    <mergeCell ref="H481:H482"/>
    <mergeCell ref="H483:H490"/>
    <mergeCell ref="A471:A480"/>
    <mergeCell ref="B471:B480"/>
    <mergeCell ref="C471:C480"/>
    <mergeCell ref="D471:D480"/>
    <mergeCell ref="E471:E480"/>
    <mergeCell ref="F471:F480"/>
    <mergeCell ref="G471:G480"/>
    <mergeCell ref="I471:I480"/>
    <mergeCell ref="J471:J480"/>
    <mergeCell ref="AA471:AA480"/>
    <mergeCell ref="AB471:AB480"/>
    <mergeCell ref="AC471:AC476"/>
    <mergeCell ref="AD471:AD480"/>
    <mergeCell ref="AE471:AE480"/>
    <mergeCell ref="AF471:AF480"/>
    <mergeCell ref="AC477:AC480"/>
    <mergeCell ref="H471:H472"/>
    <mergeCell ref="H473:H480"/>
    <mergeCell ref="A461:A470"/>
    <mergeCell ref="B461:B470"/>
    <mergeCell ref="C461:C470"/>
    <mergeCell ref="D461:D470"/>
    <mergeCell ref="E461:E470"/>
    <mergeCell ref="F461:F470"/>
    <mergeCell ref="G461:G470"/>
    <mergeCell ref="I461:I470"/>
    <mergeCell ref="J461:J470"/>
    <mergeCell ref="AA461:AA470"/>
    <mergeCell ref="AB461:AB470"/>
    <mergeCell ref="AC461:AC466"/>
    <mergeCell ref="AD461:AD470"/>
    <mergeCell ref="AE461:AE470"/>
    <mergeCell ref="AF461:AF470"/>
    <mergeCell ref="AC467:AC470"/>
    <mergeCell ref="H461:H462"/>
    <mergeCell ref="H463:H470"/>
    <mergeCell ref="A451:A460"/>
    <mergeCell ref="B451:B460"/>
    <mergeCell ref="C451:C460"/>
    <mergeCell ref="D451:D460"/>
    <mergeCell ref="E451:E460"/>
    <mergeCell ref="F451:F460"/>
    <mergeCell ref="G451:G460"/>
    <mergeCell ref="I451:I460"/>
    <mergeCell ref="J451:J460"/>
    <mergeCell ref="AA451:AA460"/>
    <mergeCell ref="AB451:AB460"/>
    <mergeCell ref="AC451:AC456"/>
    <mergeCell ref="AD451:AD460"/>
    <mergeCell ref="AE451:AE460"/>
    <mergeCell ref="AF451:AF460"/>
    <mergeCell ref="AC457:AC460"/>
    <mergeCell ref="H451:H452"/>
    <mergeCell ref="H453:H460"/>
    <mergeCell ref="A441:A450"/>
    <mergeCell ref="B441:B450"/>
    <mergeCell ref="C441:C450"/>
    <mergeCell ref="D441:D450"/>
    <mergeCell ref="E441:E450"/>
    <mergeCell ref="F441:F450"/>
    <mergeCell ref="G441:G450"/>
    <mergeCell ref="I441:I450"/>
    <mergeCell ref="J441:J450"/>
    <mergeCell ref="AA441:AA450"/>
    <mergeCell ref="AB441:AB450"/>
    <mergeCell ref="AC441:AC446"/>
    <mergeCell ref="AD441:AD450"/>
    <mergeCell ref="AE441:AE450"/>
    <mergeCell ref="AF441:AF450"/>
    <mergeCell ref="AC447:AC450"/>
    <mergeCell ref="H441:H442"/>
    <mergeCell ref="H443:H450"/>
    <mergeCell ref="A431:A440"/>
    <mergeCell ref="B431:B440"/>
    <mergeCell ref="C431:C440"/>
    <mergeCell ref="D431:D440"/>
    <mergeCell ref="E431:E440"/>
    <mergeCell ref="F431:F440"/>
    <mergeCell ref="G431:G440"/>
    <mergeCell ref="I431:I440"/>
    <mergeCell ref="J431:J440"/>
    <mergeCell ref="AA431:AA440"/>
    <mergeCell ref="AB431:AB440"/>
    <mergeCell ref="AC431:AC436"/>
    <mergeCell ref="AD431:AD440"/>
    <mergeCell ref="AE431:AE440"/>
    <mergeCell ref="AF431:AF440"/>
    <mergeCell ref="AC437:AC440"/>
    <mergeCell ref="H431:H432"/>
    <mergeCell ref="H433:H440"/>
    <mergeCell ref="A421:A430"/>
    <mergeCell ref="B421:B430"/>
    <mergeCell ref="C421:C430"/>
    <mergeCell ref="D421:D430"/>
    <mergeCell ref="E421:E430"/>
    <mergeCell ref="F421:F430"/>
    <mergeCell ref="G421:G430"/>
    <mergeCell ref="I421:I430"/>
    <mergeCell ref="J421:J430"/>
    <mergeCell ref="AA421:AA430"/>
    <mergeCell ref="AB421:AB430"/>
    <mergeCell ref="AC421:AC426"/>
    <mergeCell ref="AD421:AD430"/>
    <mergeCell ref="AE421:AE430"/>
    <mergeCell ref="AF421:AF430"/>
    <mergeCell ref="AC427:AC430"/>
    <mergeCell ref="H421:H422"/>
    <mergeCell ref="H423:H430"/>
    <mergeCell ref="A411:A420"/>
    <mergeCell ref="B411:B420"/>
    <mergeCell ref="C411:C420"/>
    <mergeCell ref="D411:D420"/>
    <mergeCell ref="E411:E420"/>
    <mergeCell ref="F411:F420"/>
    <mergeCell ref="G411:G420"/>
    <mergeCell ref="I411:I420"/>
    <mergeCell ref="J411:J420"/>
    <mergeCell ref="AA411:AA420"/>
    <mergeCell ref="AB411:AB420"/>
    <mergeCell ref="AC411:AC416"/>
    <mergeCell ref="AD411:AD420"/>
    <mergeCell ref="AE411:AE420"/>
    <mergeCell ref="AF411:AF420"/>
    <mergeCell ref="AC417:AC420"/>
    <mergeCell ref="H411:H412"/>
    <mergeCell ref="H413:H420"/>
    <mergeCell ref="A401:A410"/>
    <mergeCell ref="B401:B410"/>
    <mergeCell ref="C401:C410"/>
    <mergeCell ref="D401:D410"/>
    <mergeCell ref="E401:E410"/>
    <mergeCell ref="F401:F410"/>
    <mergeCell ref="G401:G410"/>
    <mergeCell ref="I401:I410"/>
    <mergeCell ref="J401:J410"/>
    <mergeCell ref="AA401:AA410"/>
    <mergeCell ref="AB401:AB410"/>
    <mergeCell ref="AC401:AC406"/>
    <mergeCell ref="AD401:AD410"/>
    <mergeCell ref="AE401:AE410"/>
    <mergeCell ref="AF401:AF410"/>
    <mergeCell ref="AC407:AC410"/>
    <mergeCell ref="H401:H402"/>
    <mergeCell ref="H403:H410"/>
    <mergeCell ref="A391:A400"/>
    <mergeCell ref="B391:B400"/>
    <mergeCell ref="C391:C400"/>
    <mergeCell ref="D391:D400"/>
    <mergeCell ref="E391:E400"/>
    <mergeCell ref="F391:F400"/>
    <mergeCell ref="G391:G400"/>
    <mergeCell ref="I391:I400"/>
    <mergeCell ref="J391:J400"/>
    <mergeCell ref="AA391:AA400"/>
    <mergeCell ref="AB391:AB400"/>
    <mergeCell ref="AC391:AC396"/>
    <mergeCell ref="AD391:AD400"/>
    <mergeCell ref="AE391:AE400"/>
    <mergeCell ref="AF391:AF400"/>
    <mergeCell ref="AC397:AC400"/>
    <mergeCell ref="H391:H392"/>
    <mergeCell ref="H393:H400"/>
    <mergeCell ref="A381:A390"/>
    <mergeCell ref="B381:B390"/>
    <mergeCell ref="C381:C390"/>
    <mergeCell ref="D381:D390"/>
    <mergeCell ref="E381:E390"/>
    <mergeCell ref="F381:F390"/>
    <mergeCell ref="G381:G390"/>
    <mergeCell ref="I381:I390"/>
    <mergeCell ref="J381:J390"/>
    <mergeCell ref="AA381:AA390"/>
    <mergeCell ref="AB381:AB390"/>
    <mergeCell ref="AC381:AC386"/>
    <mergeCell ref="AD381:AD390"/>
    <mergeCell ref="AE381:AE390"/>
    <mergeCell ref="AF381:AF390"/>
    <mergeCell ref="AC387:AC390"/>
    <mergeCell ref="H381:H382"/>
    <mergeCell ref="H383:H390"/>
    <mergeCell ref="A371:A380"/>
    <mergeCell ref="B371:B380"/>
    <mergeCell ref="C371:C380"/>
    <mergeCell ref="D371:D380"/>
    <mergeCell ref="E371:E380"/>
    <mergeCell ref="F371:F380"/>
    <mergeCell ref="G371:G380"/>
    <mergeCell ref="I371:I380"/>
    <mergeCell ref="J371:J380"/>
    <mergeCell ref="AA371:AA380"/>
    <mergeCell ref="AB371:AB380"/>
    <mergeCell ref="AC371:AC376"/>
    <mergeCell ref="AD371:AD380"/>
    <mergeCell ref="AE371:AE380"/>
    <mergeCell ref="AF371:AF380"/>
    <mergeCell ref="AC377:AC380"/>
    <mergeCell ref="H371:H372"/>
    <mergeCell ref="H373:H380"/>
    <mergeCell ref="A361:A370"/>
    <mergeCell ref="B361:B370"/>
    <mergeCell ref="C361:C370"/>
    <mergeCell ref="D361:D370"/>
    <mergeCell ref="E361:E370"/>
    <mergeCell ref="F361:F370"/>
    <mergeCell ref="G361:G370"/>
    <mergeCell ref="I361:I370"/>
    <mergeCell ref="J361:J370"/>
    <mergeCell ref="AA361:AA370"/>
    <mergeCell ref="AB361:AB370"/>
    <mergeCell ref="AC361:AC366"/>
    <mergeCell ref="AD361:AD370"/>
    <mergeCell ref="AE361:AE370"/>
    <mergeCell ref="AF361:AF370"/>
    <mergeCell ref="AC367:AC370"/>
    <mergeCell ref="H361:H362"/>
    <mergeCell ref="H363:H370"/>
    <mergeCell ref="A351:A360"/>
    <mergeCell ref="B351:B360"/>
    <mergeCell ref="C351:C360"/>
    <mergeCell ref="D351:D360"/>
    <mergeCell ref="E351:E360"/>
    <mergeCell ref="F351:F360"/>
    <mergeCell ref="G351:G360"/>
    <mergeCell ref="I351:I360"/>
    <mergeCell ref="J351:J360"/>
    <mergeCell ref="AA351:AA360"/>
    <mergeCell ref="AB351:AB360"/>
    <mergeCell ref="AC351:AC356"/>
    <mergeCell ref="AD351:AD360"/>
    <mergeCell ref="AE351:AE360"/>
    <mergeCell ref="AF351:AF360"/>
    <mergeCell ref="AC357:AC360"/>
    <mergeCell ref="H351:H352"/>
    <mergeCell ref="H353:H360"/>
    <mergeCell ref="A341:A350"/>
    <mergeCell ref="B341:B350"/>
    <mergeCell ref="C341:C350"/>
    <mergeCell ref="D341:D350"/>
    <mergeCell ref="E341:E350"/>
    <mergeCell ref="F341:F350"/>
    <mergeCell ref="G341:G350"/>
    <mergeCell ref="I341:I350"/>
    <mergeCell ref="J341:J350"/>
    <mergeCell ref="AA341:AA350"/>
    <mergeCell ref="AB341:AB350"/>
    <mergeCell ref="AC341:AC346"/>
    <mergeCell ref="AD341:AD350"/>
    <mergeCell ref="AE341:AE350"/>
    <mergeCell ref="AF341:AF350"/>
    <mergeCell ref="AC347:AC350"/>
    <mergeCell ref="H341:H342"/>
    <mergeCell ref="H343:H350"/>
    <mergeCell ref="A331:A340"/>
    <mergeCell ref="B331:B340"/>
    <mergeCell ref="C331:C340"/>
    <mergeCell ref="D331:D340"/>
    <mergeCell ref="E331:E340"/>
    <mergeCell ref="F331:F340"/>
    <mergeCell ref="G331:G340"/>
    <mergeCell ref="I331:I340"/>
    <mergeCell ref="J331:J340"/>
    <mergeCell ref="AA331:AA340"/>
    <mergeCell ref="AB331:AB340"/>
    <mergeCell ref="AC331:AC336"/>
    <mergeCell ref="AD331:AD340"/>
    <mergeCell ref="AE331:AE340"/>
    <mergeCell ref="AF331:AF340"/>
    <mergeCell ref="AC337:AC340"/>
    <mergeCell ref="H331:H332"/>
    <mergeCell ref="H333:H340"/>
    <mergeCell ref="A321:A330"/>
    <mergeCell ref="B321:B330"/>
    <mergeCell ref="C321:C330"/>
    <mergeCell ref="D321:D330"/>
    <mergeCell ref="E321:E330"/>
    <mergeCell ref="F321:F330"/>
    <mergeCell ref="G321:G330"/>
    <mergeCell ref="I321:I330"/>
    <mergeCell ref="J321:J330"/>
    <mergeCell ref="AA321:AA330"/>
    <mergeCell ref="AB321:AB330"/>
    <mergeCell ref="AC321:AC326"/>
    <mergeCell ref="AD321:AD330"/>
    <mergeCell ref="AE321:AE330"/>
    <mergeCell ref="AF321:AF330"/>
    <mergeCell ref="AC327:AC330"/>
    <mergeCell ref="H321:H322"/>
    <mergeCell ref="H323:H330"/>
    <mergeCell ref="A311:A320"/>
    <mergeCell ref="B311:B320"/>
    <mergeCell ref="C311:C320"/>
    <mergeCell ref="D311:D320"/>
    <mergeCell ref="E311:E320"/>
    <mergeCell ref="F311:F320"/>
    <mergeCell ref="G311:G320"/>
    <mergeCell ref="I311:I320"/>
    <mergeCell ref="J311:J320"/>
    <mergeCell ref="AA311:AA320"/>
    <mergeCell ref="AB311:AB320"/>
    <mergeCell ref="AC311:AC316"/>
    <mergeCell ref="AD311:AD320"/>
    <mergeCell ref="AE311:AE320"/>
    <mergeCell ref="AF311:AF320"/>
    <mergeCell ref="AC317:AC320"/>
    <mergeCell ref="H311:H312"/>
    <mergeCell ref="H313:H320"/>
    <mergeCell ref="A301:A310"/>
    <mergeCell ref="B301:B310"/>
    <mergeCell ref="C301:C310"/>
    <mergeCell ref="D301:D310"/>
    <mergeCell ref="E301:E310"/>
    <mergeCell ref="F301:F310"/>
    <mergeCell ref="G301:G310"/>
    <mergeCell ref="I301:I310"/>
    <mergeCell ref="J301:J310"/>
    <mergeCell ref="AA301:AA310"/>
    <mergeCell ref="AB301:AB310"/>
    <mergeCell ref="AC301:AC306"/>
    <mergeCell ref="AD301:AD310"/>
    <mergeCell ref="AE301:AE310"/>
    <mergeCell ref="AF301:AF310"/>
    <mergeCell ref="AC307:AC310"/>
    <mergeCell ref="H301:H302"/>
    <mergeCell ref="H303:H310"/>
    <mergeCell ref="A291:A300"/>
    <mergeCell ref="B291:B300"/>
    <mergeCell ref="C291:C300"/>
    <mergeCell ref="D291:D300"/>
    <mergeCell ref="E291:E300"/>
    <mergeCell ref="F291:F300"/>
    <mergeCell ref="G291:G300"/>
    <mergeCell ref="I291:I300"/>
    <mergeCell ref="J291:J300"/>
    <mergeCell ref="AA291:AA300"/>
    <mergeCell ref="AB291:AB300"/>
    <mergeCell ref="AC291:AC296"/>
    <mergeCell ref="AD291:AD300"/>
    <mergeCell ref="AE291:AE300"/>
    <mergeCell ref="AF291:AF300"/>
    <mergeCell ref="AC297:AC300"/>
    <mergeCell ref="H291:H292"/>
    <mergeCell ref="H293:H300"/>
    <mergeCell ref="A281:A290"/>
    <mergeCell ref="B281:B290"/>
    <mergeCell ref="C281:C290"/>
    <mergeCell ref="D281:D290"/>
    <mergeCell ref="E281:E290"/>
    <mergeCell ref="F281:F290"/>
    <mergeCell ref="G281:G290"/>
    <mergeCell ref="I281:I290"/>
    <mergeCell ref="J281:J290"/>
    <mergeCell ref="AA281:AA290"/>
    <mergeCell ref="AB281:AB290"/>
    <mergeCell ref="AC281:AC286"/>
    <mergeCell ref="AD281:AD290"/>
    <mergeCell ref="AE281:AE290"/>
    <mergeCell ref="AF281:AF290"/>
    <mergeCell ref="AC287:AC290"/>
    <mergeCell ref="H281:H282"/>
    <mergeCell ref="H283:H290"/>
    <mergeCell ref="A271:A280"/>
    <mergeCell ref="B271:B280"/>
    <mergeCell ref="C271:C280"/>
    <mergeCell ref="D271:D280"/>
    <mergeCell ref="E271:E280"/>
    <mergeCell ref="F271:F280"/>
    <mergeCell ref="G271:G280"/>
    <mergeCell ref="I271:I280"/>
    <mergeCell ref="J271:J280"/>
    <mergeCell ref="AA271:AA280"/>
    <mergeCell ref="AB271:AB280"/>
    <mergeCell ref="AC271:AC276"/>
    <mergeCell ref="AD271:AD280"/>
    <mergeCell ref="AE271:AE280"/>
    <mergeCell ref="AF271:AF280"/>
    <mergeCell ref="AC277:AC280"/>
    <mergeCell ref="H271:H272"/>
    <mergeCell ref="H273:H280"/>
    <mergeCell ref="A261:A270"/>
    <mergeCell ref="B261:B270"/>
    <mergeCell ref="C261:C270"/>
    <mergeCell ref="D261:D270"/>
    <mergeCell ref="E261:E270"/>
    <mergeCell ref="F261:F270"/>
    <mergeCell ref="G261:G270"/>
    <mergeCell ref="I261:I270"/>
    <mergeCell ref="J261:J270"/>
    <mergeCell ref="AA261:AA270"/>
    <mergeCell ref="AB261:AB270"/>
    <mergeCell ref="AC261:AC266"/>
    <mergeCell ref="AD261:AD270"/>
    <mergeCell ref="AE261:AE270"/>
    <mergeCell ref="AF261:AF270"/>
    <mergeCell ref="AC267:AC270"/>
    <mergeCell ref="H261:H262"/>
    <mergeCell ref="H263:H270"/>
    <mergeCell ref="A251:A260"/>
    <mergeCell ref="B251:B260"/>
    <mergeCell ref="C251:C260"/>
    <mergeCell ref="D251:D260"/>
    <mergeCell ref="E251:E260"/>
    <mergeCell ref="F251:F260"/>
    <mergeCell ref="G251:G260"/>
    <mergeCell ref="I251:I260"/>
    <mergeCell ref="J251:J260"/>
    <mergeCell ref="AA251:AA260"/>
    <mergeCell ref="AB251:AB260"/>
    <mergeCell ref="AC251:AC256"/>
    <mergeCell ref="AD251:AD260"/>
    <mergeCell ref="AE251:AE260"/>
    <mergeCell ref="AF251:AF260"/>
    <mergeCell ref="AC257:AC260"/>
    <mergeCell ref="H251:H252"/>
    <mergeCell ref="H253:H260"/>
    <mergeCell ref="A241:A250"/>
    <mergeCell ref="B241:B250"/>
    <mergeCell ref="C241:C250"/>
    <mergeCell ref="D241:D250"/>
    <mergeCell ref="E241:E250"/>
    <mergeCell ref="F241:F250"/>
    <mergeCell ref="G241:G250"/>
    <mergeCell ref="I241:I250"/>
    <mergeCell ref="J241:J250"/>
    <mergeCell ref="AA241:AA250"/>
    <mergeCell ref="AB241:AB250"/>
    <mergeCell ref="AC241:AC246"/>
    <mergeCell ref="AD241:AD250"/>
    <mergeCell ref="AE241:AE250"/>
    <mergeCell ref="AF241:AF250"/>
    <mergeCell ref="AC247:AC250"/>
    <mergeCell ref="H241:H242"/>
    <mergeCell ref="H243:H250"/>
    <mergeCell ref="A231:A240"/>
    <mergeCell ref="B231:B240"/>
    <mergeCell ref="C231:C240"/>
    <mergeCell ref="D231:D240"/>
    <mergeCell ref="E231:E240"/>
    <mergeCell ref="F231:F240"/>
    <mergeCell ref="G231:G240"/>
    <mergeCell ref="I231:I240"/>
    <mergeCell ref="J231:J240"/>
    <mergeCell ref="AA231:AA240"/>
    <mergeCell ref="AB231:AB240"/>
    <mergeCell ref="AC231:AC236"/>
    <mergeCell ref="AD231:AD240"/>
    <mergeCell ref="AE231:AE240"/>
    <mergeCell ref="AF231:AF240"/>
    <mergeCell ref="AC237:AC240"/>
    <mergeCell ref="H231:H232"/>
    <mergeCell ref="H233:H240"/>
    <mergeCell ref="A221:A230"/>
    <mergeCell ref="B221:B230"/>
    <mergeCell ref="C221:C230"/>
    <mergeCell ref="D221:D230"/>
    <mergeCell ref="E221:E230"/>
    <mergeCell ref="F221:F230"/>
    <mergeCell ref="G221:G230"/>
    <mergeCell ref="I221:I230"/>
    <mergeCell ref="J221:J230"/>
    <mergeCell ref="AA221:AA230"/>
    <mergeCell ref="AB221:AB230"/>
    <mergeCell ref="AC221:AC226"/>
    <mergeCell ref="AD221:AD230"/>
    <mergeCell ref="AE221:AE230"/>
    <mergeCell ref="AF221:AF230"/>
    <mergeCell ref="AC227:AC230"/>
    <mergeCell ref="H221:H222"/>
    <mergeCell ref="H223:H230"/>
    <mergeCell ref="A211:A220"/>
    <mergeCell ref="B211:B220"/>
    <mergeCell ref="C211:C220"/>
    <mergeCell ref="D211:D220"/>
    <mergeCell ref="E211:E220"/>
    <mergeCell ref="F211:F220"/>
    <mergeCell ref="G211:G220"/>
    <mergeCell ref="I211:I220"/>
    <mergeCell ref="J211:J220"/>
    <mergeCell ref="AA211:AA220"/>
    <mergeCell ref="AB211:AB220"/>
    <mergeCell ref="AC211:AC216"/>
    <mergeCell ref="AD211:AD220"/>
    <mergeCell ref="AE211:AE220"/>
    <mergeCell ref="AF211:AF220"/>
    <mergeCell ref="AC217:AC220"/>
    <mergeCell ref="H211:H212"/>
    <mergeCell ref="H213:H220"/>
    <mergeCell ref="A201:A210"/>
    <mergeCell ref="B201:B210"/>
    <mergeCell ref="C201:C210"/>
    <mergeCell ref="D201:D210"/>
    <mergeCell ref="E201:E210"/>
    <mergeCell ref="F201:F210"/>
    <mergeCell ref="G201:G210"/>
    <mergeCell ref="I201:I210"/>
    <mergeCell ref="J201:J210"/>
    <mergeCell ref="AA201:AA210"/>
    <mergeCell ref="AB201:AB210"/>
    <mergeCell ref="AC201:AC206"/>
    <mergeCell ref="AD201:AD210"/>
    <mergeCell ref="AE201:AE210"/>
    <mergeCell ref="AF201:AF210"/>
    <mergeCell ref="AC207:AC210"/>
    <mergeCell ref="H201:H202"/>
    <mergeCell ref="H203:H210"/>
    <mergeCell ref="A191:A200"/>
    <mergeCell ref="B191:B200"/>
    <mergeCell ref="C191:C200"/>
    <mergeCell ref="D191:D200"/>
    <mergeCell ref="E191:E200"/>
    <mergeCell ref="F191:F200"/>
    <mergeCell ref="G191:G200"/>
    <mergeCell ref="I191:I200"/>
    <mergeCell ref="J191:J200"/>
    <mergeCell ref="AA191:AA200"/>
    <mergeCell ref="AB191:AB200"/>
    <mergeCell ref="AC191:AC196"/>
    <mergeCell ref="AD191:AD200"/>
    <mergeCell ref="AE191:AE200"/>
    <mergeCell ref="AF191:AF200"/>
    <mergeCell ref="AC197:AC200"/>
    <mergeCell ref="H191:H192"/>
    <mergeCell ref="H193:H200"/>
    <mergeCell ref="A181:A190"/>
    <mergeCell ref="B181:B190"/>
    <mergeCell ref="C181:C190"/>
    <mergeCell ref="D181:D190"/>
    <mergeCell ref="E181:E190"/>
    <mergeCell ref="F181:F190"/>
    <mergeCell ref="G181:G190"/>
    <mergeCell ref="I181:I190"/>
    <mergeCell ref="J181:J190"/>
    <mergeCell ref="AA181:AA190"/>
    <mergeCell ref="AB181:AB190"/>
    <mergeCell ref="AC181:AC186"/>
    <mergeCell ref="AD181:AD190"/>
    <mergeCell ref="AE181:AE190"/>
    <mergeCell ref="AF181:AF190"/>
    <mergeCell ref="AC187:AC190"/>
    <mergeCell ref="H181:H182"/>
    <mergeCell ref="H183:H190"/>
    <mergeCell ref="A171:A180"/>
    <mergeCell ref="B171:B180"/>
    <mergeCell ref="C171:C180"/>
    <mergeCell ref="D171:D180"/>
    <mergeCell ref="E171:E180"/>
    <mergeCell ref="F171:F180"/>
    <mergeCell ref="G171:G180"/>
    <mergeCell ref="I171:I180"/>
    <mergeCell ref="J171:J180"/>
    <mergeCell ref="AA171:AA180"/>
    <mergeCell ref="AB171:AB180"/>
    <mergeCell ref="AC171:AC176"/>
    <mergeCell ref="AD171:AD180"/>
    <mergeCell ref="AE171:AE180"/>
    <mergeCell ref="AF171:AF180"/>
    <mergeCell ref="AC177:AC180"/>
    <mergeCell ref="H171:H172"/>
    <mergeCell ref="H173:H180"/>
    <mergeCell ref="A161:A170"/>
    <mergeCell ref="B161:B170"/>
    <mergeCell ref="C161:C170"/>
    <mergeCell ref="D161:D170"/>
    <mergeCell ref="E161:E170"/>
    <mergeCell ref="F161:F170"/>
    <mergeCell ref="G161:G170"/>
    <mergeCell ref="I161:I170"/>
    <mergeCell ref="J161:J170"/>
    <mergeCell ref="AA161:AA170"/>
    <mergeCell ref="AB161:AB170"/>
    <mergeCell ref="AC161:AC166"/>
    <mergeCell ref="AD161:AD170"/>
    <mergeCell ref="AE161:AE170"/>
    <mergeCell ref="AF161:AF170"/>
    <mergeCell ref="AC167:AC170"/>
    <mergeCell ref="H161:H162"/>
    <mergeCell ref="H163:H170"/>
    <mergeCell ref="A151:A160"/>
    <mergeCell ref="B151:B160"/>
    <mergeCell ref="C151:C160"/>
    <mergeCell ref="D151:D160"/>
    <mergeCell ref="E151:E160"/>
    <mergeCell ref="F151:F160"/>
    <mergeCell ref="G151:G160"/>
    <mergeCell ref="I151:I160"/>
    <mergeCell ref="J151:J160"/>
    <mergeCell ref="AA151:AA160"/>
    <mergeCell ref="AB151:AB160"/>
    <mergeCell ref="AC151:AC156"/>
    <mergeCell ref="AD151:AD160"/>
    <mergeCell ref="AE151:AE160"/>
    <mergeCell ref="AF151:AF160"/>
    <mergeCell ref="AC157:AC160"/>
    <mergeCell ref="H151:H152"/>
    <mergeCell ref="H153:H160"/>
    <mergeCell ref="F131:F140"/>
    <mergeCell ref="G131:G140"/>
    <mergeCell ref="I131:I140"/>
    <mergeCell ref="J131:J140"/>
    <mergeCell ref="AA131:AA140"/>
    <mergeCell ref="AB131:AB140"/>
    <mergeCell ref="AC131:AC136"/>
    <mergeCell ref="AD131:AD140"/>
    <mergeCell ref="AE131:AE140"/>
    <mergeCell ref="AF131:AF140"/>
    <mergeCell ref="AC137:AC140"/>
    <mergeCell ref="A141:A150"/>
    <mergeCell ref="B141:B150"/>
    <mergeCell ref="C141:C150"/>
    <mergeCell ref="D141:D150"/>
    <mergeCell ref="E141:E150"/>
    <mergeCell ref="F141:F150"/>
    <mergeCell ref="G141:G150"/>
    <mergeCell ref="I141:I150"/>
    <mergeCell ref="J141:J150"/>
    <mergeCell ref="AA141:AA150"/>
    <mergeCell ref="AB141:AB150"/>
    <mergeCell ref="AC141:AC146"/>
    <mergeCell ref="AD141:AD150"/>
    <mergeCell ref="AE141:AE150"/>
    <mergeCell ref="AF141:AF150"/>
    <mergeCell ref="AC147:AC150"/>
    <mergeCell ref="I111:I120"/>
    <mergeCell ref="J111:J120"/>
    <mergeCell ref="AA111:AA120"/>
    <mergeCell ref="AB111:AB120"/>
    <mergeCell ref="AC111:AC116"/>
    <mergeCell ref="AD111:AD120"/>
    <mergeCell ref="AE111:AE120"/>
    <mergeCell ref="AF111:AF120"/>
    <mergeCell ref="AC117:AC120"/>
    <mergeCell ref="A121:A130"/>
    <mergeCell ref="B121:B130"/>
    <mergeCell ref="C121:C130"/>
    <mergeCell ref="D121:D130"/>
    <mergeCell ref="E121:E130"/>
    <mergeCell ref="F121:F130"/>
    <mergeCell ref="G121:G130"/>
    <mergeCell ref="I121:I130"/>
    <mergeCell ref="J121:J130"/>
    <mergeCell ref="AA121:AA130"/>
    <mergeCell ref="AB121:AB130"/>
    <mergeCell ref="AC121:AC126"/>
    <mergeCell ref="AD121:AD130"/>
    <mergeCell ref="AE121:AE130"/>
    <mergeCell ref="AF121:AF130"/>
    <mergeCell ref="AC127:AC130"/>
    <mergeCell ref="F62:F71"/>
    <mergeCell ref="G62:G71"/>
    <mergeCell ref="I62:I71"/>
    <mergeCell ref="J62:J71"/>
    <mergeCell ref="AA62:AA71"/>
    <mergeCell ref="AB62:AB71"/>
    <mergeCell ref="AC62:AC67"/>
    <mergeCell ref="AD62:AD71"/>
    <mergeCell ref="AE62:AE71"/>
    <mergeCell ref="AF62:AF71"/>
    <mergeCell ref="AC68:AC71"/>
    <mergeCell ref="A72:A81"/>
    <mergeCell ref="B72:B81"/>
    <mergeCell ref="C72:C81"/>
    <mergeCell ref="D72:D81"/>
    <mergeCell ref="E72:E81"/>
    <mergeCell ref="F72:F81"/>
    <mergeCell ref="G72:G81"/>
    <mergeCell ref="I72:I81"/>
    <mergeCell ref="J72:J81"/>
    <mergeCell ref="AA72:AA81"/>
    <mergeCell ref="AB72:AB81"/>
    <mergeCell ref="AC72:AC77"/>
    <mergeCell ref="AD72:AD81"/>
    <mergeCell ref="AE72:AE81"/>
    <mergeCell ref="AF72:AF81"/>
    <mergeCell ref="AC78:AC81"/>
    <mergeCell ref="AF42:AF51"/>
    <mergeCell ref="AC48:AC51"/>
    <mergeCell ref="A52:A61"/>
    <mergeCell ref="B52:B61"/>
    <mergeCell ref="C52:C61"/>
    <mergeCell ref="D52:D61"/>
    <mergeCell ref="E52:E61"/>
    <mergeCell ref="F52:F61"/>
    <mergeCell ref="G52:G61"/>
    <mergeCell ref="I52:I61"/>
    <mergeCell ref="J52:J61"/>
    <mergeCell ref="AA52:AA61"/>
    <mergeCell ref="AB52:AB61"/>
    <mergeCell ref="AC52:AC57"/>
    <mergeCell ref="AD52:AD61"/>
    <mergeCell ref="AE52:AE61"/>
    <mergeCell ref="AF52:AF61"/>
    <mergeCell ref="AC58:AC61"/>
    <mergeCell ref="H42:H43"/>
    <mergeCell ref="H44:H51"/>
    <mergeCell ref="H52:H53"/>
    <mergeCell ref="H54:H61"/>
    <mergeCell ref="AD6:AD13"/>
    <mergeCell ref="AE6:AE13"/>
    <mergeCell ref="AE23:AE30"/>
    <mergeCell ref="AE15:AE22"/>
    <mergeCell ref="AD32:AD41"/>
    <mergeCell ref="AD82:AD91"/>
    <mergeCell ref="E1067:E1074"/>
    <mergeCell ref="E23:E30"/>
    <mergeCell ref="AD1067:AD1074"/>
    <mergeCell ref="AB1067:AB1074"/>
    <mergeCell ref="AA1067:AA1074"/>
    <mergeCell ref="E92:E99"/>
    <mergeCell ref="E101:E110"/>
    <mergeCell ref="AC88:AC91"/>
    <mergeCell ref="AE82:AE91"/>
    <mergeCell ref="AD23:AD30"/>
    <mergeCell ref="AD15:AD22"/>
    <mergeCell ref="AC92:AC96"/>
    <mergeCell ref="AC97:AC99"/>
    <mergeCell ref="AC101:AC106"/>
    <mergeCell ref="AC107:AC110"/>
    <mergeCell ref="I1067:I1074"/>
    <mergeCell ref="I1011:I1020"/>
    <mergeCell ref="J1011:J1020"/>
    <mergeCell ref="AA1011:AA1020"/>
    <mergeCell ref="AB1011:AB1020"/>
    <mergeCell ref="AC1011:AC1016"/>
    <mergeCell ref="AD1011:AD1020"/>
    <mergeCell ref="AE1011:AE1020"/>
    <mergeCell ref="I1031:I1040"/>
    <mergeCell ref="J1031:J1040"/>
    <mergeCell ref="AA1031:AA1040"/>
    <mergeCell ref="AE32:AE41"/>
    <mergeCell ref="AD92:AD99"/>
    <mergeCell ref="AD101:AD110"/>
    <mergeCell ref="AE101:AE110"/>
    <mergeCell ref="A42:A51"/>
    <mergeCell ref="B42:B51"/>
    <mergeCell ref="C42:C51"/>
    <mergeCell ref="D42:D51"/>
    <mergeCell ref="E42:E51"/>
    <mergeCell ref="F42:F51"/>
    <mergeCell ref="G42:G51"/>
    <mergeCell ref="I42:I51"/>
    <mergeCell ref="J42:J51"/>
    <mergeCell ref="AA42:AA51"/>
    <mergeCell ref="AB42:AB51"/>
    <mergeCell ref="AC42:AC47"/>
    <mergeCell ref="AD42:AD51"/>
    <mergeCell ref="AE42:AE51"/>
    <mergeCell ref="AE92:AE99"/>
    <mergeCell ref="AA92:AA99"/>
    <mergeCell ref="G92:G99"/>
    <mergeCell ref="H62:H63"/>
    <mergeCell ref="H64:H71"/>
    <mergeCell ref="H72:H73"/>
    <mergeCell ref="H74:H81"/>
    <mergeCell ref="H82:H83"/>
    <mergeCell ref="H84:H91"/>
    <mergeCell ref="A62:A71"/>
    <mergeCell ref="B62:B71"/>
    <mergeCell ref="C62:C71"/>
    <mergeCell ref="D62:D71"/>
    <mergeCell ref="E62:E71"/>
    <mergeCell ref="C2:D2"/>
    <mergeCell ref="F32:F41"/>
    <mergeCell ref="G32:G41"/>
    <mergeCell ref="F6:F13"/>
    <mergeCell ref="G6:G13"/>
    <mergeCell ref="F23:F30"/>
    <mergeCell ref="E6:E13"/>
    <mergeCell ref="E15:E22"/>
    <mergeCell ref="E32:E41"/>
    <mergeCell ref="I6:I13"/>
    <mergeCell ref="J6:J13"/>
    <mergeCell ref="AA6:AA13"/>
    <mergeCell ref="AA15:AA22"/>
    <mergeCell ref="AB15:AB22"/>
    <mergeCell ref="AA23:AA30"/>
    <mergeCell ref="J23:J30"/>
    <mergeCell ref="AB23:AB30"/>
    <mergeCell ref="I23:I30"/>
    <mergeCell ref="C15:C22"/>
    <mergeCell ref="D15:D22"/>
    <mergeCell ref="F15:F22"/>
    <mergeCell ref="J15:J22"/>
    <mergeCell ref="C23:C30"/>
    <mergeCell ref="C32:C41"/>
    <mergeCell ref="D32:D41"/>
    <mergeCell ref="H16:H22"/>
    <mergeCell ref="H24:H30"/>
    <mergeCell ref="H32:H33"/>
    <mergeCell ref="H34:H41"/>
    <mergeCell ref="A6:A13"/>
    <mergeCell ref="C6:C13"/>
    <mergeCell ref="D6:D13"/>
    <mergeCell ref="G23:G30"/>
    <mergeCell ref="G15:G22"/>
    <mergeCell ref="I15:I22"/>
    <mergeCell ref="A15:A22"/>
    <mergeCell ref="A101:A110"/>
    <mergeCell ref="G82:G91"/>
    <mergeCell ref="F82:F91"/>
    <mergeCell ref="I101:I110"/>
    <mergeCell ref="D82:D91"/>
    <mergeCell ref="C101:C110"/>
    <mergeCell ref="C82:C91"/>
    <mergeCell ref="G101:G110"/>
    <mergeCell ref="E82:E91"/>
    <mergeCell ref="D92:D99"/>
    <mergeCell ref="I82:I91"/>
    <mergeCell ref="A82:A91"/>
    <mergeCell ref="B6:B13"/>
    <mergeCell ref="B15:B22"/>
    <mergeCell ref="B23:B30"/>
    <mergeCell ref="B32:B41"/>
    <mergeCell ref="B82:B91"/>
    <mergeCell ref="B92:B99"/>
    <mergeCell ref="B101:B110"/>
    <mergeCell ref="A23:A30"/>
    <mergeCell ref="A32:A41"/>
    <mergeCell ref="C92:C99"/>
    <mergeCell ref="D101:D110"/>
    <mergeCell ref="F101:F110"/>
    <mergeCell ref="F92:F99"/>
    <mergeCell ref="A1067:A1074"/>
    <mergeCell ref="G1041:G1050"/>
    <mergeCell ref="A1041:A1050"/>
    <mergeCell ref="C1041:C1050"/>
    <mergeCell ref="D1041:D1050"/>
    <mergeCell ref="F1041:F1050"/>
    <mergeCell ref="G1067:G1074"/>
    <mergeCell ref="C1067:C1074"/>
    <mergeCell ref="D1067:D1074"/>
    <mergeCell ref="F1067:F1074"/>
    <mergeCell ref="J1067:J1074"/>
    <mergeCell ref="B1067:B1074"/>
    <mergeCell ref="AC1067:AC1071"/>
    <mergeCell ref="AC1072:AC1074"/>
    <mergeCell ref="AF1041:AF1050"/>
    <mergeCell ref="AF1067:AF1074"/>
    <mergeCell ref="AE1067:AE1074"/>
    <mergeCell ref="AC1047:AC1050"/>
    <mergeCell ref="AC1041:AC1046"/>
    <mergeCell ref="AE1041:AE1050"/>
    <mergeCell ref="AA1041:AA1050"/>
    <mergeCell ref="I1041:I1050"/>
    <mergeCell ref="B1041:B1050"/>
    <mergeCell ref="E1041:E1050"/>
    <mergeCell ref="AD1041:AD1050"/>
    <mergeCell ref="J1041:J1050"/>
    <mergeCell ref="H1041:H1042"/>
    <mergeCell ref="H1043:H1050"/>
    <mergeCell ref="H1060:H1066"/>
    <mergeCell ref="H1068:H1074"/>
    <mergeCell ref="A1059:A1066"/>
    <mergeCell ref="B1059:B1066"/>
    <mergeCell ref="AF92:AF99"/>
    <mergeCell ref="AF6:AF13"/>
    <mergeCell ref="AF15:AF22"/>
    <mergeCell ref="AF23:AF30"/>
    <mergeCell ref="AF32:AF41"/>
    <mergeCell ref="AF82:AF91"/>
    <mergeCell ref="AB1041:AB1050"/>
    <mergeCell ref="AB6:AB13"/>
    <mergeCell ref="AC20:AC22"/>
    <mergeCell ref="AC23:AC27"/>
    <mergeCell ref="AC6:AC13"/>
    <mergeCell ref="D23:D30"/>
    <mergeCell ref="I32:I41"/>
    <mergeCell ref="AC28:AC30"/>
    <mergeCell ref="AC32:AC37"/>
    <mergeCell ref="AC38:AC41"/>
    <mergeCell ref="AC82:AC87"/>
    <mergeCell ref="AB82:AB91"/>
    <mergeCell ref="J82:J91"/>
    <mergeCell ref="AC15:AC19"/>
    <mergeCell ref="H7:H13"/>
    <mergeCell ref="AB32:AB41"/>
    <mergeCell ref="AA32:AA41"/>
    <mergeCell ref="J32:J41"/>
    <mergeCell ref="AF101:AF110"/>
    <mergeCell ref="AA82:AA91"/>
    <mergeCell ref="AA101:AA110"/>
    <mergeCell ref="J92:J99"/>
    <mergeCell ref="AB101:AB110"/>
    <mergeCell ref="AB92:AB99"/>
    <mergeCell ref="J101:J110"/>
    <mergeCell ref="I92:I99"/>
    <mergeCell ref="AF1011:AF1020"/>
    <mergeCell ref="AC1017:AC1020"/>
    <mergeCell ref="H1011:H1012"/>
    <mergeCell ref="H1013:H1020"/>
    <mergeCell ref="A1001:A1010"/>
    <mergeCell ref="B1001:B1010"/>
    <mergeCell ref="C1001:C1010"/>
    <mergeCell ref="D1001:D1010"/>
    <mergeCell ref="E1001:E1010"/>
    <mergeCell ref="F1001:F1010"/>
    <mergeCell ref="G1001:G1010"/>
    <mergeCell ref="I1001:I1010"/>
    <mergeCell ref="J1001:J1010"/>
    <mergeCell ref="AA1001:AA1010"/>
    <mergeCell ref="AB1001:AB1010"/>
    <mergeCell ref="AC1001:AC1006"/>
    <mergeCell ref="AD1001:AD1010"/>
    <mergeCell ref="AE1001:AE1010"/>
    <mergeCell ref="AF1001:AF1010"/>
    <mergeCell ref="AC1007:AC1010"/>
    <mergeCell ref="H1001:H1002"/>
    <mergeCell ref="H1003:H1010"/>
    <mergeCell ref="AB1031:AB1040"/>
    <mergeCell ref="AC1031:AC1036"/>
    <mergeCell ref="AD1031:AD1040"/>
    <mergeCell ref="AE1031:AE1040"/>
    <mergeCell ref="AF1031:AF1040"/>
    <mergeCell ref="AC1037:AC1040"/>
    <mergeCell ref="H1031:H1032"/>
    <mergeCell ref="H1033:H1040"/>
    <mergeCell ref="A1021:A1030"/>
    <mergeCell ref="B1021:B1030"/>
    <mergeCell ref="C1021:C1030"/>
    <mergeCell ref="D1021:D1030"/>
    <mergeCell ref="E1021:E1030"/>
    <mergeCell ref="F1021:F1030"/>
    <mergeCell ref="G1021:G1030"/>
    <mergeCell ref="I1021:I1030"/>
    <mergeCell ref="J1021:J1030"/>
    <mergeCell ref="AA1021:AA1030"/>
    <mergeCell ref="AB1021:AB1030"/>
    <mergeCell ref="AC1021:AC1026"/>
    <mergeCell ref="AD1021:AD1030"/>
    <mergeCell ref="AE1021:AE1030"/>
    <mergeCell ref="AF1021:AF1030"/>
    <mergeCell ref="AC1027:AC1030"/>
    <mergeCell ref="H1021:H1022"/>
    <mergeCell ref="H1023:H1030"/>
    <mergeCell ref="A1031:A1040"/>
    <mergeCell ref="B1031:B1040"/>
    <mergeCell ref="C1031:C1040"/>
    <mergeCell ref="D1031:D1040"/>
    <mergeCell ref="E1031:E1040"/>
    <mergeCell ref="F1031:F1040"/>
    <mergeCell ref="G1031:G1040"/>
    <mergeCell ref="A1011:A1020"/>
    <mergeCell ref="B1011:B1020"/>
    <mergeCell ref="C1011:C1020"/>
    <mergeCell ref="D1011:D1020"/>
    <mergeCell ref="E1011:E1020"/>
    <mergeCell ref="F1011:F1020"/>
    <mergeCell ref="G1011:G1020"/>
    <mergeCell ref="H93:H99"/>
    <mergeCell ref="H101:H102"/>
    <mergeCell ref="H103:H110"/>
    <mergeCell ref="H111:H112"/>
    <mergeCell ref="H113:H120"/>
    <mergeCell ref="H121:H122"/>
    <mergeCell ref="H123:H130"/>
    <mergeCell ref="H131:H132"/>
    <mergeCell ref="H133:H140"/>
    <mergeCell ref="H141:H142"/>
    <mergeCell ref="H143:H150"/>
    <mergeCell ref="A92:A99"/>
    <mergeCell ref="A111:A120"/>
    <mergeCell ref="B111:B120"/>
    <mergeCell ref="C111:C120"/>
    <mergeCell ref="D111:D120"/>
    <mergeCell ref="E111:E120"/>
    <mergeCell ref="F111:F120"/>
    <mergeCell ref="G111:G120"/>
    <mergeCell ref="A131:A140"/>
    <mergeCell ref="B131:B140"/>
    <mergeCell ref="C131:C140"/>
    <mergeCell ref="D131:D140"/>
    <mergeCell ref="E131:E140"/>
    <mergeCell ref="A1091:A1100"/>
    <mergeCell ref="B1091:B1100"/>
    <mergeCell ref="C1091:C1100"/>
    <mergeCell ref="D1091:D1100"/>
    <mergeCell ref="E1091:E1100"/>
    <mergeCell ref="F1091:F1100"/>
    <mergeCell ref="G1091:G1100"/>
    <mergeCell ref="H1091:H1092"/>
    <mergeCell ref="I1091:I1100"/>
    <mergeCell ref="J1091:J1100"/>
    <mergeCell ref="AA1091:AA1100"/>
    <mergeCell ref="AB1091:AB1100"/>
    <mergeCell ref="AC1091:AC1096"/>
    <mergeCell ref="AD1091:AD1100"/>
    <mergeCell ref="AE1091:AE1100"/>
    <mergeCell ref="AF1091:AF1100"/>
    <mergeCell ref="H1093:H1100"/>
    <mergeCell ref="AC1097:AC1100"/>
    <mergeCell ref="A1101:A1110"/>
    <mergeCell ref="B1101:B1110"/>
    <mergeCell ref="C1101:C1110"/>
    <mergeCell ref="D1101:D1110"/>
    <mergeCell ref="E1101:E1110"/>
    <mergeCell ref="F1101:F1110"/>
    <mergeCell ref="G1101:G1110"/>
    <mergeCell ref="H1101:H1102"/>
    <mergeCell ref="I1101:I1110"/>
    <mergeCell ref="J1101:J1110"/>
    <mergeCell ref="AA1101:AA1110"/>
    <mergeCell ref="AB1101:AB1110"/>
    <mergeCell ref="AC1101:AC1106"/>
    <mergeCell ref="AD1101:AD1110"/>
    <mergeCell ref="AE1101:AE1110"/>
    <mergeCell ref="AF1101:AF1110"/>
    <mergeCell ref="H1103:H1110"/>
    <mergeCell ref="AC1107:AC1110"/>
    <mergeCell ref="A1111:A1120"/>
    <mergeCell ref="B1111:B1120"/>
    <mergeCell ref="C1111:C1120"/>
    <mergeCell ref="D1111:D1120"/>
    <mergeCell ref="E1111:E1120"/>
    <mergeCell ref="F1111:F1120"/>
    <mergeCell ref="G1111:G1120"/>
    <mergeCell ref="H1111:H1112"/>
    <mergeCell ref="I1111:I1120"/>
    <mergeCell ref="J1111:J1120"/>
    <mergeCell ref="AA1111:AA1120"/>
    <mergeCell ref="AB1111:AB1120"/>
    <mergeCell ref="AC1111:AC1116"/>
    <mergeCell ref="AD1111:AD1120"/>
    <mergeCell ref="AE1111:AE1120"/>
    <mergeCell ref="AF1111:AF1120"/>
    <mergeCell ref="H1113:H1120"/>
    <mergeCell ref="AC1117:AC1120"/>
  </mergeCells>
  <phoneticPr fontId="12" type="noConversion"/>
  <dataValidations count="5">
    <dataValidation type="list" allowBlank="1" showInputMessage="1" showErrorMessage="1" sqref="Q1122:Q1127 Q1129:Q1134" xr:uid="{00000000-0002-0000-0700-000000000000}">
      <formula1>$S$21:$S$22</formula1>
    </dataValidation>
    <dataValidation allowBlank="1" showInputMessage="1" showErrorMessage="1" prompt="wpisz uczelnię, instytucję" sqref="H7 H16 H24 H34 H44 H54 H64 H74 H84 H93 H103 H113 H123 H133 H143 H153 H163 H173 H183 H193 H203 H213 H223 H233 H243 H253 H263 H273 H283 H293 H303 H313 H323 H333 H343 H353 H363 H373 H383 H393 H403 H413 H423 H433 H443 H453 H463 H473 H483 H493 H503 H513 H523 H533 H543 H553 H563 H573 H583 H593 H603 H613 H623 H633 H643 H653 H663 H673 H683 H693 H703 H713 H723 H733 H743 H753 H763 H773 H783 H793 H803 H813 H823 H833 H843 H853 H863 H873 H883 H893 H903 H913 H923 H933 H943 H953 H963 H973 H983 H993 H1003 H1013 H1023 H1033 H1043 H1060 H1068 H1093 H1103 H1113" xr:uid="{00000000-0002-0000-0700-000001000000}"/>
    <dataValidation type="list" allowBlank="1" showInputMessage="1" showErrorMessage="1" sqref="M1135" xr:uid="{00000000-0002-0000-0700-000002000000}">
      <formula1>#REF!</formula1>
    </dataValidation>
    <dataValidation allowBlank="1" showInputMessage="1" showErrorMessage="1" prompt="wpisz liczbę godz etat_x000a_" sqref="AB1052" xr:uid="{00000000-0002-0000-0700-000003000000}"/>
    <dataValidation allowBlank="1" showInputMessage="1" showErrorMessage="1" prompt="_x000a_" sqref="Z1052" xr:uid="{00000000-0002-0000-0700-000004000000}"/>
  </dataValidations>
  <printOptions horizontalCentered="1"/>
  <pageMargins left="0.39370078740157483" right="0.39370078740157483" top="0.78740157480314965" bottom="0.47244094488188981" header="0" footer="0.23622047244094491"/>
  <pageSetup paperSize="9" scale="51" fitToHeight="0" orientation="landscape" useFirstPageNumber="1" verticalDpi="4294967293" r:id="rId1"/>
  <headerFooter alignWithMargins="0">
    <oddFooter>&amp;L&amp;8CEA - arkusz organizacyjny na rok szkolny 2022/2023    nr teczki: &amp;F</oddFooter>
  </headerFooter>
  <rowBreaks count="18" manualBreakCount="18">
    <brk id="30" max="31" man="1"/>
    <brk id="99" max="31" man="1"/>
    <brk id="160" max="31" man="1"/>
    <brk id="220" max="31" man="1"/>
    <brk id="280" max="31" man="1"/>
    <brk id="340" max="31" man="1"/>
    <brk id="400" max="31" man="1"/>
    <brk id="460" max="31" man="1"/>
    <brk id="520" max="31" man="1"/>
    <brk id="580" max="31" man="1"/>
    <brk id="640" max="31" man="1"/>
    <brk id="700" max="31" man="1"/>
    <brk id="760" max="31" man="1"/>
    <brk id="820" max="31" man="1"/>
    <brk id="880" max="31" man="1"/>
    <brk id="940" max="31" man="1"/>
    <brk id="1000" max="31" man="1"/>
    <brk id="1057" max="31" man="1"/>
  </rowBreaks>
  <legacy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700-000005000000}">
          <x14:formula1>
            <xm:f>słownik!$G$18:$G$20</xm:f>
          </x14:formula1>
          <xm:sqref>E6:E13 E15:E30 E32:E99 E101:E1050 E1052:E1057 E1059:E1074 E1076:E1082 E1084:E1089 E1122:E1127 E1129:E1134 E1091:E1120</xm:sqref>
        </x14:dataValidation>
        <x14:dataValidation type="list" allowBlank="1" showInputMessage="1" showErrorMessage="1" xr:uid="{00000000-0002-0000-0700-000006000000}">
          <x14:formula1>
            <xm:f>słownik!$L$2:$L$8</xm:f>
          </x14:formula1>
          <xm:sqref>I1067 I6:I13 I32:I99 I1059 I15:I30 I101:I1050 I1052:I1057 I1076:I1082 I1084:I1089 I1122:I1127 I1129:I1134 I1091:I1120</xm:sqref>
        </x14:dataValidation>
        <x14:dataValidation type="list" allowBlank="1" showInputMessage="1" showErrorMessage="1" xr:uid="{00000000-0002-0000-0700-000007000000}">
          <x14:formula1>
            <xm:f>słownik!$D$2:$D$49</xm:f>
          </x14:formula1>
          <xm:sqref>O6:O13 O15:O30 O32:O99 O101:O1050 O1052:O1057 O1059:O1074 O1076:O1082 O1084:O1089 O1122:O1127 O1129:O1134 O1091:O1120</xm:sqref>
        </x14:dataValidation>
        <x14:dataValidation type="list" allowBlank="1" showInputMessage="1" showErrorMessage="1" xr:uid="{00000000-0002-0000-0700-000008000000}">
          <x14:formula1>
            <xm:f>słownik!$I$2:$I$17</xm:f>
          </x14:formula1>
          <xm:sqref>K6:K13 K15:K30 K32:K99 K101:K1050 K1052:K1057 K1059:K1074 K1076:K1082 K1084:K1089 K1122:K1127 K1129:K1134 K1091:K1120</xm:sqref>
        </x14:dataValidation>
        <x14:dataValidation type="list" allowBlank="1" showInputMessage="1" showErrorMessage="1" xr:uid="{00000000-0002-0000-0700-000009000000}">
          <x14:formula1>
            <xm:f>słownik!$G$32:$G$38</xm:f>
          </x14:formula1>
          <xm:sqref>M6:M13 M15:M30 M32:M99 M101:M1050 M1052:M1057 M1059:M1074 M1076:M1082 M1084:M1089 M1122:M1127 M1129:M1134 M1091:M1120</xm:sqref>
        </x14:dataValidation>
        <x14:dataValidation type="list" allowBlank="1" showInputMessage="1" showErrorMessage="1" xr:uid="{00000000-0002-0000-0700-00000A000000}">
          <x14:formula1>
            <xm:f>słownik!$G$2:$G$12</xm:f>
          </x14:formula1>
          <xm:sqref>L6:L13 N75 L15:L30 L32:L99 L101:L1050 L1052:L1057 L1059:L1074 L1076:L1082 L1084:L1089 L1122:L1127 L1129:L1134 L1091:L1120</xm:sqref>
        </x14:dataValidation>
        <x14:dataValidation type="list" allowBlank="1" showInputMessage="1" showErrorMessage="1" xr:uid="{00000000-0002-0000-0700-00000B000000}">
          <x14:formula1>
            <xm:f>słownik!$I$20:$I$26</xm:f>
          </x14:formula1>
          <xm:sqref>P6:P13 P15:P30 P32:P99 P101:P1050 P1052:P1057 P1059:P1074 P1076:P1082 P1084:P1089 P1122:P1127 P1129:P1134 P1091:P1120</xm:sqref>
        </x14:dataValidation>
        <x14:dataValidation type="list" allowBlank="1" showInputMessage="1" showErrorMessage="1" xr:uid="{00000000-0002-0000-0700-00000C000000}">
          <x14:formula1>
            <xm:f>słownik!$L$12:$L$16</xm:f>
          </x14:formula1>
          <xm:sqref>J1059 J1067 J6:J13 J32:J99 J15:J30 J101:J1050 J1052:J1057 J1076:J1082 J1084:J1089 J1122:J1127 J1129:J1134 J1091:J1120</xm:sqref>
        </x14:dataValidation>
        <x14:dataValidation type="list" allowBlank="1" showInputMessage="1" showErrorMessage="1" xr:uid="{00000000-0002-0000-0700-00000D000000}">
          <x14:formula1>
            <xm:f>słownik!$L$20:$L$23</xm:f>
          </x14:formula1>
          <xm:sqref>Q6:Q13 Q15:Q30 Q32:Q99 Q101:Q1050 Q1052:Q1057 Q1059:Q1074 Q1076:Q1120</xm:sqref>
        </x14:dataValidation>
        <x14:dataValidation type="list" allowBlank="1" showInputMessage="1" showErrorMessage="1" xr:uid="{00000000-0002-0000-0700-00000E000000}">
          <x14:formula1>
            <xm:f>słownik!$J$30:$J$37</xm:f>
          </x14:formula1>
          <xm:sqref>B6:B13 B15:B30 B32:B99 B101:B1050 B1052:B1057 B1059:B1074 B1076:B1082 B1084:B1089 B1122:B1127 B1129:B1134 B1091:B1120</xm:sqref>
        </x14:dataValidation>
        <x14:dataValidation type="list" allowBlank="1" showInputMessage="1" showErrorMessage="1" xr:uid="{00000000-0002-0000-0700-00000F000000}">
          <x14:formula1>
            <xm:f>słownik!$L$30:$L$32</xm:f>
          </x14:formula1>
          <xm:sqref>H1091 H1101 H1111 H1031 H1021 H1011 H1001 H991 H981 H971 H961 H951 H941 H931 H921 H911 H901 H891 H881 H871 H861 H851 H841 H831 H821 H811 H801 H791 H781 H771 H761 H751 H741 H731 H721 H711 H701 H691 H681 H671 H661 H651 H641 H631 H621 H611 H601 H591 H581 H571 H561 H551 H541 H531 H521 H511 H501 H491 H481 H471 H461 H451 H441 H431 H421 H411 H401 H391 H381 H371 H361 H351 H341 H331 H321 H311 H301 H291 H281 H271 H261 H251 H241 H231 H221 H211 H201 H191 H181 H171 H161 H151 H141 H131 H121 H111 H101 H32 H15 H1041 H72 H6 H23 H82 H62 H1059 H52 H92 H1067 H42 H1052:H1057 H1076:H1082 H1084:H1089 H1122:H1127 H1129:H1134</xm:sqref>
        </x14:dataValidation>
        <x14:dataValidation type="list" allowBlank="1" showInputMessage="1" showErrorMessage="1" xr:uid="{00000000-0002-0000-0700-000010000000}">
          <x14:formula1>
            <xm:f>słownik!$B$2:$B$148</xm:f>
          </x14:formula1>
          <xm:sqref>N6:N13 N32:N74 N15:N30 N76:N99 N101:N1050 N1052:N1057 N1059:N1074 N1076:N1082 N1084:N1089 N1122:N1127 N1129:N1134 N1091:N1120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Arkusz8">
    <tabColor rgb="FFFFFF00"/>
    <pageSetUpPr fitToPage="1"/>
  </sheetPr>
  <dimension ref="A1:P48"/>
  <sheetViews>
    <sheetView showGridLines="0" view="pageBreakPreview" topLeftCell="A19" zoomScale="90" zoomScaleNormal="100" zoomScaleSheetLayoutView="90" workbookViewId="0">
      <selection activeCell="U21" sqref="U21"/>
    </sheetView>
  </sheetViews>
  <sheetFormatPr defaultRowHeight="12.75"/>
  <cols>
    <col min="1" max="2" width="4.85546875" customWidth="1"/>
    <col min="3" max="3" width="27.28515625" customWidth="1"/>
    <col min="4" max="6" width="3.7109375" customWidth="1"/>
    <col min="7" max="7" width="29.7109375" customWidth="1"/>
    <col min="8" max="8" width="16.140625" customWidth="1"/>
    <col min="9" max="9" width="6.5703125" customWidth="1"/>
    <col min="10" max="10" width="8.5703125" customWidth="1"/>
    <col min="11" max="11" width="8.7109375" customWidth="1"/>
    <col min="12" max="12" width="10.5703125" customWidth="1"/>
    <col min="13" max="13" width="5.85546875" style="95" customWidth="1"/>
    <col min="14" max="14" width="12.28515625" customWidth="1"/>
    <col min="15" max="15" width="8.7109375" customWidth="1"/>
    <col min="16" max="16" width="9.42578125" customWidth="1"/>
  </cols>
  <sheetData>
    <row r="1" spans="1:16" ht="20.25" customHeight="1">
      <c r="A1" s="16"/>
      <c r="B1" s="16"/>
      <c r="C1" s="248" t="str">
        <f>wizyt!C3</f>
        <v>??</v>
      </c>
      <c r="D1" s="249"/>
      <c r="E1" s="249"/>
      <c r="F1" s="16"/>
      <c r="G1" s="16"/>
      <c r="H1" s="16"/>
      <c r="I1" s="16"/>
      <c r="J1" s="16"/>
      <c r="K1" s="16"/>
      <c r="L1" s="1550" t="str">
        <f>wizyt!$B$1</f>
        <v/>
      </c>
      <c r="M1" s="2531" t="str">
        <f>wizyt!$D$1</f>
        <v>.</v>
      </c>
      <c r="N1" s="2531"/>
    </row>
    <row r="2" spans="1:16" ht="23.25" customHeight="1" thickBot="1">
      <c r="A2" s="16"/>
      <c r="B2" s="1125"/>
      <c r="C2" s="1125"/>
      <c r="D2" s="1125"/>
      <c r="E2" s="1125"/>
      <c r="F2" s="1125"/>
      <c r="G2" s="1125"/>
      <c r="H2" s="1125"/>
      <c r="I2" s="1125"/>
      <c r="J2" s="1209" t="s">
        <v>707</v>
      </c>
      <c r="K2" s="251" t="str">
        <f>wizyt!H3</f>
        <v>2022/2023</v>
      </c>
      <c r="L2" s="16"/>
      <c r="M2" s="250"/>
      <c r="N2" s="16"/>
    </row>
    <row r="3" spans="1:16" ht="72" customHeight="1" thickBot="1">
      <c r="A3" s="624" t="s">
        <v>2</v>
      </c>
      <c r="B3" s="625" t="s">
        <v>366</v>
      </c>
      <c r="C3" s="626" t="s">
        <v>70</v>
      </c>
      <c r="D3" s="627" t="s">
        <v>16</v>
      </c>
      <c r="E3" s="627" t="s">
        <v>211</v>
      </c>
      <c r="F3" s="628" t="s">
        <v>3</v>
      </c>
      <c r="G3" s="1210" t="s">
        <v>117</v>
      </c>
      <c r="H3" s="1210" t="s">
        <v>118</v>
      </c>
      <c r="I3" s="623" t="s">
        <v>24</v>
      </c>
      <c r="J3" s="629" t="s">
        <v>192</v>
      </c>
      <c r="K3" s="629" t="s">
        <v>56</v>
      </c>
      <c r="L3" s="630" t="s">
        <v>346</v>
      </c>
      <c r="M3" s="630" t="s">
        <v>137</v>
      </c>
      <c r="N3" s="631" t="s">
        <v>73</v>
      </c>
    </row>
    <row r="4" spans="1:16" ht="13.5" thickBot="1">
      <c r="A4" s="216">
        <v>1</v>
      </c>
      <c r="B4" s="216">
        <v>2</v>
      </c>
      <c r="C4" s="216">
        <v>3</v>
      </c>
      <c r="D4" s="216">
        <v>4</v>
      </c>
      <c r="E4" s="216">
        <v>5</v>
      </c>
      <c r="F4" s="216">
        <v>6</v>
      </c>
      <c r="G4" s="216">
        <v>7</v>
      </c>
      <c r="H4" s="216">
        <v>8</v>
      </c>
      <c r="I4" s="216">
        <v>9</v>
      </c>
      <c r="J4" s="216">
        <v>10</v>
      </c>
      <c r="K4" s="216">
        <v>11</v>
      </c>
      <c r="L4" s="216">
        <v>12</v>
      </c>
      <c r="M4" s="216">
        <v>13</v>
      </c>
      <c r="N4" s="216">
        <v>14</v>
      </c>
    </row>
    <row r="5" spans="1:16" ht="18" thickTop="1" thickBot="1">
      <c r="A5" s="72"/>
      <c r="B5" s="73"/>
      <c r="C5" s="179" t="s">
        <v>202</v>
      </c>
      <c r="D5" s="73"/>
      <c r="E5" s="73"/>
      <c r="F5" s="73"/>
      <c r="G5" s="73"/>
      <c r="H5" s="73"/>
      <c r="I5" s="73"/>
      <c r="J5" s="29">
        <f>SUM(J6:J15)</f>
        <v>0</v>
      </c>
      <c r="K5" s="29">
        <f>SUM(K6:K15)</f>
        <v>0</v>
      </c>
      <c r="L5" s="29">
        <f>SUM(L6:L15)</f>
        <v>0</v>
      </c>
      <c r="M5" s="101"/>
      <c r="N5" s="31" t="s">
        <v>54</v>
      </c>
    </row>
    <row r="6" spans="1:16" s="1" customFormat="1" ht="15" customHeight="1" thickTop="1">
      <c r="A6" s="581"/>
      <c r="B6" s="588"/>
      <c r="C6" s="158"/>
      <c r="D6" s="82"/>
      <c r="E6" s="82"/>
      <c r="F6" s="83"/>
      <c r="G6" s="153"/>
      <c r="H6" s="153"/>
      <c r="I6" s="144"/>
      <c r="J6" s="252"/>
      <c r="K6" s="201">
        <f>IF(J6&lt;=40,0,J6-40)</f>
        <v>0</v>
      </c>
      <c r="L6" s="202">
        <f>IF(J6&lt;40,J6,40)/IF(J6="",1,40)</f>
        <v>0</v>
      </c>
      <c r="M6" s="203" t="str">
        <f>IF(L6=1,"pe",IF(L6&gt;0,"ne",""))</f>
        <v/>
      </c>
      <c r="N6" s="84"/>
      <c r="O6" s="520"/>
      <c r="P6" s="520"/>
    </row>
    <row r="7" spans="1:16" s="1" customFormat="1" ht="15" customHeight="1">
      <c r="A7" s="582"/>
      <c r="B7" s="588"/>
      <c r="C7" s="159"/>
      <c r="D7" s="145"/>
      <c r="E7" s="194"/>
      <c r="F7" s="146"/>
      <c r="G7" s="154"/>
      <c r="H7" s="154"/>
      <c r="I7" s="147"/>
      <c r="J7" s="214"/>
      <c r="K7" s="204">
        <f t="shared" ref="K7:K15" si="0">IF(J7&lt;=40,0,J7-40)</f>
        <v>0</v>
      </c>
      <c r="L7" s="205">
        <f t="shared" ref="L7:L15" si="1">IF(J7&lt;40,J7,40)/IF(J7="",1,40)</f>
        <v>0</v>
      </c>
      <c r="M7" s="206" t="str">
        <f t="shared" ref="M7:M15" si="2">IF(L7=1,"pe",IF(L7&gt;0,"ne",""))</f>
        <v/>
      </c>
      <c r="N7" s="86"/>
      <c r="O7" s="520"/>
      <c r="P7" s="520"/>
    </row>
    <row r="8" spans="1:16" s="1" customFormat="1" ht="15" customHeight="1">
      <c r="A8" s="582"/>
      <c r="B8" s="588"/>
      <c r="C8" s="159"/>
      <c r="D8" s="145"/>
      <c r="E8" s="194"/>
      <c r="F8" s="146"/>
      <c r="G8" s="154"/>
      <c r="H8" s="154"/>
      <c r="I8" s="147"/>
      <c r="J8" s="214"/>
      <c r="K8" s="204">
        <f t="shared" si="0"/>
        <v>0</v>
      </c>
      <c r="L8" s="205">
        <f t="shared" si="1"/>
        <v>0</v>
      </c>
      <c r="M8" s="206" t="str">
        <f t="shared" si="2"/>
        <v/>
      </c>
      <c r="N8" s="86"/>
      <c r="O8" s="520"/>
      <c r="P8" s="520"/>
    </row>
    <row r="9" spans="1:16" s="1" customFormat="1" ht="15" customHeight="1">
      <c r="A9" s="582"/>
      <c r="B9" s="588"/>
      <c r="C9" s="159"/>
      <c r="D9" s="145"/>
      <c r="E9" s="194"/>
      <c r="F9" s="146"/>
      <c r="G9" s="154"/>
      <c r="H9" s="154"/>
      <c r="I9" s="147"/>
      <c r="J9" s="214"/>
      <c r="K9" s="204">
        <f t="shared" ref="K9" si="3">IF(J9&lt;=40,0,J9-40)</f>
        <v>0</v>
      </c>
      <c r="L9" s="205">
        <f t="shared" ref="L9" si="4">IF(J9&lt;40,J9,40)/IF(J9="",1,40)</f>
        <v>0</v>
      </c>
      <c r="M9" s="206" t="str">
        <f t="shared" ref="M9" si="5">IF(L9=1,"pe",IF(L9&gt;0,"ne",""))</f>
        <v/>
      </c>
      <c r="N9" s="86"/>
      <c r="O9" s="520"/>
      <c r="P9" s="520"/>
    </row>
    <row r="10" spans="1:16" s="1" customFormat="1" ht="15" customHeight="1">
      <c r="A10" s="582"/>
      <c r="B10" s="588"/>
      <c r="C10" s="159"/>
      <c r="D10" s="145"/>
      <c r="E10" s="194"/>
      <c r="F10" s="146"/>
      <c r="G10" s="154"/>
      <c r="H10" s="154"/>
      <c r="I10" s="147"/>
      <c r="J10" s="214"/>
      <c r="K10" s="204">
        <f t="shared" si="0"/>
        <v>0</v>
      </c>
      <c r="L10" s="205">
        <f t="shared" si="1"/>
        <v>0</v>
      </c>
      <c r="M10" s="206" t="str">
        <f t="shared" si="2"/>
        <v/>
      </c>
      <c r="N10" s="86"/>
      <c r="O10" s="520"/>
      <c r="P10" s="520"/>
    </row>
    <row r="11" spans="1:16" s="1" customFormat="1" ht="15" customHeight="1">
      <c r="A11" s="582"/>
      <c r="B11" s="588"/>
      <c r="C11" s="159"/>
      <c r="D11" s="145"/>
      <c r="E11" s="194"/>
      <c r="F11" s="146"/>
      <c r="G11" s="154"/>
      <c r="H11" s="154"/>
      <c r="I11" s="147"/>
      <c r="J11" s="214"/>
      <c r="K11" s="204">
        <f t="shared" si="0"/>
        <v>0</v>
      </c>
      <c r="L11" s="205">
        <f t="shared" si="1"/>
        <v>0</v>
      </c>
      <c r="M11" s="206" t="str">
        <f t="shared" si="2"/>
        <v/>
      </c>
      <c r="N11" s="86"/>
      <c r="O11" s="520"/>
      <c r="P11" s="520"/>
    </row>
    <row r="12" spans="1:16" s="1" customFormat="1" ht="15" customHeight="1">
      <c r="A12" s="582"/>
      <c r="B12" s="588"/>
      <c r="C12" s="159"/>
      <c r="D12" s="145"/>
      <c r="E12" s="194"/>
      <c r="F12" s="146"/>
      <c r="G12" s="154"/>
      <c r="H12" s="154"/>
      <c r="I12" s="147"/>
      <c r="J12" s="214"/>
      <c r="K12" s="204">
        <f t="shared" si="0"/>
        <v>0</v>
      </c>
      <c r="L12" s="205">
        <f t="shared" si="1"/>
        <v>0</v>
      </c>
      <c r="M12" s="206" t="str">
        <f t="shared" si="2"/>
        <v/>
      </c>
      <c r="N12" s="86"/>
      <c r="O12" s="520"/>
      <c r="P12" s="520"/>
    </row>
    <row r="13" spans="1:16" s="1" customFormat="1" ht="15" customHeight="1">
      <c r="A13" s="582"/>
      <c r="B13" s="588"/>
      <c r="C13" s="159"/>
      <c r="D13" s="145"/>
      <c r="E13" s="194"/>
      <c r="F13" s="146"/>
      <c r="G13" s="154"/>
      <c r="H13" s="154"/>
      <c r="I13" s="147"/>
      <c r="J13" s="214"/>
      <c r="K13" s="204">
        <f t="shared" si="0"/>
        <v>0</v>
      </c>
      <c r="L13" s="205">
        <f t="shared" si="1"/>
        <v>0</v>
      </c>
      <c r="M13" s="206" t="str">
        <f t="shared" si="2"/>
        <v/>
      </c>
      <c r="N13" s="86"/>
      <c r="O13" s="520"/>
      <c r="P13" s="520"/>
    </row>
    <row r="14" spans="1:16" s="1" customFormat="1" ht="15" customHeight="1">
      <c r="A14" s="582"/>
      <c r="B14" s="588"/>
      <c r="C14" s="160"/>
      <c r="D14" s="148"/>
      <c r="E14" s="194"/>
      <c r="F14" s="149"/>
      <c r="G14" s="155"/>
      <c r="H14" s="155"/>
      <c r="I14" s="147"/>
      <c r="J14" s="207"/>
      <c r="K14" s="204">
        <f t="shared" si="0"/>
        <v>0</v>
      </c>
      <c r="L14" s="205">
        <f t="shared" si="1"/>
        <v>0</v>
      </c>
      <c r="M14" s="206" t="str">
        <f t="shared" si="2"/>
        <v/>
      </c>
      <c r="N14" s="86"/>
      <c r="O14" s="520"/>
      <c r="P14" s="520"/>
    </row>
    <row r="15" spans="1:16" s="1" customFormat="1" ht="15" customHeight="1" thickBot="1">
      <c r="A15" s="583"/>
      <c r="B15" s="588"/>
      <c r="C15" s="161"/>
      <c r="D15" s="150"/>
      <c r="E15" s="247"/>
      <c r="F15" s="151"/>
      <c r="G15" s="156"/>
      <c r="H15" s="156"/>
      <c r="I15" s="152"/>
      <c r="J15" s="209"/>
      <c r="K15" s="210">
        <f t="shared" si="0"/>
        <v>0</v>
      </c>
      <c r="L15" s="211">
        <f t="shared" si="1"/>
        <v>0</v>
      </c>
      <c r="M15" s="212" t="str">
        <f t="shared" si="2"/>
        <v/>
      </c>
      <c r="N15" s="87"/>
      <c r="O15" s="520"/>
      <c r="P15" s="520"/>
    </row>
    <row r="16" spans="1:16" ht="18" thickTop="1" thickBot="1">
      <c r="A16" s="68"/>
      <c r="B16" s="70"/>
      <c r="C16" s="179" t="s">
        <v>203</v>
      </c>
      <c r="D16" s="69"/>
      <c r="E16" s="69"/>
      <c r="F16" s="69"/>
      <c r="G16" s="69"/>
      <c r="H16" s="69"/>
      <c r="I16" s="69"/>
      <c r="J16" s="29">
        <f>SUM(J17:J42)</f>
        <v>0</v>
      </c>
      <c r="K16" s="29">
        <f>SUM(K17:K42)</f>
        <v>0</v>
      </c>
      <c r="L16" s="29">
        <f>SUM(L17:L42)</f>
        <v>0</v>
      </c>
      <c r="M16" s="101"/>
      <c r="N16" s="157" t="s">
        <v>54</v>
      </c>
      <c r="P16" s="520"/>
    </row>
    <row r="17" spans="1:16" ht="15" customHeight="1" thickTop="1">
      <c r="A17" s="581"/>
      <c r="B17" s="588"/>
      <c r="C17" s="182"/>
      <c r="D17" s="82"/>
      <c r="E17" s="82"/>
      <c r="F17" s="83"/>
      <c r="G17" s="162"/>
      <c r="H17" s="162"/>
      <c r="I17" s="147"/>
      <c r="J17" s="252"/>
      <c r="K17" s="201">
        <f>IF(J17&lt;=40,0,J17-40)</f>
        <v>0</v>
      </c>
      <c r="L17" s="202">
        <f>IF(J17&lt;40,J17,40)/IF(J17="",1,40)</f>
        <v>0</v>
      </c>
      <c r="M17" s="203" t="str">
        <f>IF(L17=1,"pe",IF(L17&gt;0,"ne",""))</f>
        <v/>
      </c>
      <c r="N17" s="84"/>
      <c r="P17" s="520"/>
    </row>
    <row r="18" spans="1:16" ht="15" customHeight="1">
      <c r="A18" s="582"/>
      <c r="B18" s="588"/>
      <c r="C18" s="159"/>
      <c r="D18" s="194"/>
      <c r="E18" s="194"/>
      <c r="F18" s="147"/>
      <c r="G18" s="163"/>
      <c r="H18" s="154"/>
      <c r="I18" s="147"/>
      <c r="J18" s="214"/>
      <c r="K18" s="204">
        <f>IF(J18&lt;=40,0,J18-40)</f>
        <v>0</v>
      </c>
      <c r="L18" s="205">
        <f>IF(J18&lt;40,J18,40)/IF(J18="",1,40)</f>
        <v>0</v>
      </c>
      <c r="M18" s="206" t="str">
        <f>IF(L18=1,"pe",IF(L18&gt;0,"ne",""))</f>
        <v/>
      </c>
      <c r="N18" s="86"/>
      <c r="P18" s="520"/>
    </row>
    <row r="19" spans="1:16" ht="15" customHeight="1">
      <c r="A19" s="582"/>
      <c r="B19" s="588"/>
      <c r="C19" s="159"/>
      <c r="D19" s="194"/>
      <c r="E19" s="194"/>
      <c r="F19" s="147"/>
      <c r="G19" s="163"/>
      <c r="H19" s="154"/>
      <c r="I19" s="147"/>
      <c r="J19" s="214"/>
      <c r="K19" s="204">
        <f>IF(J19&lt;=40,0,J19-40)</f>
        <v>0</v>
      </c>
      <c r="L19" s="205">
        <f>IF(J19&lt;40,J19,40)/IF(J19="",1,40)</f>
        <v>0</v>
      </c>
      <c r="M19" s="206" t="str">
        <f>IF(L19=1,"pe",IF(L19&gt;0,"ne",""))</f>
        <v/>
      </c>
      <c r="N19" s="86"/>
      <c r="P19" s="520"/>
    </row>
    <row r="20" spans="1:16" ht="15" customHeight="1">
      <c r="A20" s="582"/>
      <c r="B20" s="588"/>
      <c r="C20" s="159"/>
      <c r="D20" s="194"/>
      <c r="E20" s="194"/>
      <c r="F20" s="147"/>
      <c r="G20" s="163"/>
      <c r="H20" s="154"/>
      <c r="I20" s="147"/>
      <c r="J20" s="214"/>
      <c r="K20" s="204">
        <f t="shared" ref="K20:K41" si="6">IF(J20&lt;=40,0,J20-40)</f>
        <v>0</v>
      </c>
      <c r="L20" s="205">
        <f t="shared" ref="L20:L41" si="7">IF(J20&lt;40,J20,40)/IF(J20="",1,40)</f>
        <v>0</v>
      </c>
      <c r="M20" s="206" t="str">
        <f t="shared" ref="M20:M41" si="8">IF(L20=1,"pe",IF(L20&gt;0,"ne",""))</f>
        <v/>
      </c>
      <c r="N20" s="86"/>
      <c r="P20" s="520"/>
    </row>
    <row r="21" spans="1:16" ht="15" customHeight="1">
      <c r="A21" s="582"/>
      <c r="B21" s="588"/>
      <c r="C21" s="159"/>
      <c r="D21" s="194"/>
      <c r="E21" s="194"/>
      <c r="F21" s="147"/>
      <c r="G21" s="163"/>
      <c r="H21" s="154"/>
      <c r="I21" s="147"/>
      <c r="J21" s="214"/>
      <c r="K21" s="204">
        <f t="shared" si="6"/>
        <v>0</v>
      </c>
      <c r="L21" s="205">
        <f t="shared" si="7"/>
        <v>0</v>
      </c>
      <c r="M21" s="206" t="str">
        <f t="shared" si="8"/>
        <v/>
      </c>
      <c r="N21" s="86"/>
      <c r="P21" s="520"/>
    </row>
    <row r="22" spans="1:16" ht="15" customHeight="1">
      <c r="A22" s="582"/>
      <c r="B22" s="588"/>
      <c r="C22" s="159"/>
      <c r="D22" s="194"/>
      <c r="E22" s="194"/>
      <c r="F22" s="147"/>
      <c r="G22" s="163"/>
      <c r="H22" s="154"/>
      <c r="I22" s="147"/>
      <c r="J22" s="214"/>
      <c r="K22" s="204">
        <f t="shared" si="6"/>
        <v>0</v>
      </c>
      <c r="L22" s="205">
        <f t="shared" si="7"/>
        <v>0</v>
      </c>
      <c r="M22" s="206" t="str">
        <f t="shared" si="8"/>
        <v/>
      </c>
      <c r="N22" s="86"/>
      <c r="P22" s="520"/>
    </row>
    <row r="23" spans="1:16" ht="15" customHeight="1">
      <c r="A23" s="582"/>
      <c r="B23" s="588"/>
      <c r="C23" s="159"/>
      <c r="D23" s="194"/>
      <c r="E23" s="194"/>
      <c r="F23" s="147"/>
      <c r="G23" s="163"/>
      <c r="H23" s="154"/>
      <c r="I23" s="147"/>
      <c r="J23" s="214"/>
      <c r="K23" s="204">
        <f t="shared" si="6"/>
        <v>0</v>
      </c>
      <c r="L23" s="205">
        <f t="shared" si="7"/>
        <v>0</v>
      </c>
      <c r="M23" s="206" t="str">
        <f t="shared" si="8"/>
        <v/>
      </c>
      <c r="N23" s="86"/>
      <c r="P23" s="520"/>
    </row>
    <row r="24" spans="1:16" ht="15" customHeight="1">
      <c r="A24" s="582"/>
      <c r="B24" s="588"/>
      <c r="C24" s="159"/>
      <c r="D24" s="194"/>
      <c r="E24" s="194"/>
      <c r="F24" s="147"/>
      <c r="G24" s="163"/>
      <c r="H24" s="154"/>
      <c r="I24" s="147"/>
      <c r="J24" s="214"/>
      <c r="K24" s="204">
        <f t="shared" si="6"/>
        <v>0</v>
      </c>
      <c r="L24" s="205">
        <f t="shared" si="7"/>
        <v>0</v>
      </c>
      <c r="M24" s="206" t="str">
        <f t="shared" si="8"/>
        <v/>
      </c>
      <c r="N24" s="86"/>
      <c r="P24" s="520"/>
    </row>
    <row r="25" spans="1:16" ht="15" customHeight="1">
      <c r="A25" s="582"/>
      <c r="B25" s="588"/>
      <c r="C25" s="159"/>
      <c r="D25" s="194"/>
      <c r="E25" s="194"/>
      <c r="F25" s="147"/>
      <c r="G25" s="163"/>
      <c r="H25" s="154"/>
      <c r="I25" s="147"/>
      <c r="J25" s="214"/>
      <c r="K25" s="204">
        <f t="shared" si="6"/>
        <v>0</v>
      </c>
      <c r="L25" s="205">
        <f t="shared" si="7"/>
        <v>0</v>
      </c>
      <c r="M25" s="206" t="str">
        <f t="shared" si="8"/>
        <v/>
      </c>
      <c r="N25" s="86"/>
      <c r="P25" s="520"/>
    </row>
    <row r="26" spans="1:16" ht="15" customHeight="1">
      <c r="A26" s="582"/>
      <c r="B26" s="588"/>
      <c r="C26" s="159"/>
      <c r="D26" s="194"/>
      <c r="E26" s="194"/>
      <c r="F26" s="147"/>
      <c r="G26" s="163"/>
      <c r="H26" s="154"/>
      <c r="I26" s="147"/>
      <c r="J26" s="214"/>
      <c r="K26" s="204">
        <f t="shared" si="6"/>
        <v>0</v>
      </c>
      <c r="L26" s="205">
        <f t="shared" si="7"/>
        <v>0</v>
      </c>
      <c r="M26" s="206" t="str">
        <f t="shared" si="8"/>
        <v/>
      </c>
      <c r="N26" s="86"/>
      <c r="P26" s="520"/>
    </row>
    <row r="27" spans="1:16" ht="15" customHeight="1">
      <c r="A27" s="582"/>
      <c r="B27" s="588"/>
      <c r="C27" s="159"/>
      <c r="D27" s="194"/>
      <c r="E27" s="194"/>
      <c r="F27" s="147"/>
      <c r="G27" s="163"/>
      <c r="H27" s="154"/>
      <c r="I27" s="147"/>
      <c r="J27" s="214"/>
      <c r="K27" s="204">
        <f t="shared" si="6"/>
        <v>0</v>
      </c>
      <c r="L27" s="205">
        <f t="shared" si="7"/>
        <v>0</v>
      </c>
      <c r="M27" s="206" t="str">
        <f t="shared" si="8"/>
        <v/>
      </c>
      <c r="N27" s="86"/>
      <c r="P27" s="520"/>
    </row>
    <row r="28" spans="1:16" ht="15" customHeight="1">
      <c r="A28" s="582"/>
      <c r="B28" s="588"/>
      <c r="C28" s="159"/>
      <c r="D28" s="194"/>
      <c r="E28" s="194"/>
      <c r="F28" s="147"/>
      <c r="G28" s="163"/>
      <c r="H28" s="154"/>
      <c r="I28" s="147"/>
      <c r="J28" s="214"/>
      <c r="K28" s="204">
        <f t="shared" si="6"/>
        <v>0</v>
      </c>
      <c r="L28" s="205">
        <f t="shared" si="7"/>
        <v>0</v>
      </c>
      <c r="M28" s="206" t="str">
        <f t="shared" si="8"/>
        <v/>
      </c>
      <c r="N28" s="86"/>
      <c r="P28" s="520"/>
    </row>
    <row r="29" spans="1:16" ht="15" customHeight="1">
      <c r="A29" s="582"/>
      <c r="B29" s="588"/>
      <c r="C29" s="159"/>
      <c r="D29" s="194"/>
      <c r="E29" s="194"/>
      <c r="F29" s="147"/>
      <c r="G29" s="163"/>
      <c r="H29" s="154"/>
      <c r="I29" s="147"/>
      <c r="J29" s="214"/>
      <c r="K29" s="204">
        <f t="shared" si="6"/>
        <v>0</v>
      </c>
      <c r="L29" s="205">
        <f t="shared" si="7"/>
        <v>0</v>
      </c>
      <c r="M29" s="206" t="str">
        <f t="shared" si="8"/>
        <v/>
      </c>
      <c r="N29" s="86"/>
      <c r="P29" s="520"/>
    </row>
    <row r="30" spans="1:16" ht="15" customHeight="1">
      <c r="A30" s="582"/>
      <c r="B30" s="588"/>
      <c r="C30" s="159"/>
      <c r="D30" s="194"/>
      <c r="E30" s="194"/>
      <c r="F30" s="147"/>
      <c r="G30" s="163"/>
      <c r="H30" s="154"/>
      <c r="I30" s="147"/>
      <c r="J30" s="214"/>
      <c r="K30" s="204">
        <f t="shared" si="6"/>
        <v>0</v>
      </c>
      <c r="L30" s="205">
        <f t="shared" si="7"/>
        <v>0</v>
      </c>
      <c r="M30" s="206" t="str">
        <f t="shared" si="8"/>
        <v/>
      </c>
      <c r="N30" s="86"/>
      <c r="P30" s="520"/>
    </row>
    <row r="31" spans="1:16" ht="15" customHeight="1">
      <c r="A31" s="582"/>
      <c r="B31" s="588"/>
      <c r="C31" s="159"/>
      <c r="D31" s="194"/>
      <c r="E31" s="194"/>
      <c r="F31" s="147"/>
      <c r="G31" s="163"/>
      <c r="H31" s="154"/>
      <c r="I31" s="147"/>
      <c r="J31" s="214"/>
      <c r="K31" s="204">
        <f t="shared" si="6"/>
        <v>0</v>
      </c>
      <c r="L31" s="205">
        <f t="shared" si="7"/>
        <v>0</v>
      </c>
      <c r="M31" s="206" t="str">
        <f t="shared" si="8"/>
        <v/>
      </c>
      <c r="N31" s="86"/>
      <c r="P31" s="520"/>
    </row>
    <row r="32" spans="1:16" ht="15" customHeight="1">
      <c r="A32" s="582"/>
      <c r="B32" s="588"/>
      <c r="C32" s="159"/>
      <c r="D32" s="194"/>
      <c r="E32" s="194"/>
      <c r="F32" s="147"/>
      <c r="G32" s="163"/>
      <c r="H32" s="154"/>
      <c r="I32" s="147"/>
      <c r="J32" s="214"/>
      <c r="K32" s="204">
        <f t="shared" si="6"/>
        <v>0</v>
      </c>
      <c r="L32" s="205">
        <f t="shared" si="7"/>
        <v>0</v>
      </c>
      <c r="M32" s="206" t="str">
        <f t="shared" si="8"/>
        <v/>
      </c>
      <c r="N32" s="86"/>
      <c r="P32" s="520"/>
    </row>
    <row r="33" spans="1:16" ht="15" customHeight="1">
      <c r="A33" s="582"/>
      <c r="B33" s="588"/>
      <c r="C33" s="159"/>
      <c r="D33" s="194"/>
      <c r="E33" s="194"/>
      <c r="F33" s="147"/>
      <c r="G33" s="163"/>
      <c r="H33" s="154"/>
      <c r="I33" s="147"/>
      <c r="J33" s="214"/>
      <c r="K33" s="204">
        <f t="shared" si="6"/>
        <v>0</v>
      </c>
      <c r="L33" s="205">
        <f t="shared" si="7"/>
        <v>0</v>
      </c>
      <c r="M33" s="206" t="str">
        <f t="shared" si="8"/>
        <v/>
      </c>
      <c r="N33" s="86"/>
      <c r="P33" s="520"/>
    </row>
    <row r="34" spans="1:16" ht="15" customHeight="1">
      <c r="A34" s="582"/>
      <c r="B34" s="588"/>
      <c r="C34" s="159"/>
      <c r="D34" s="194"/>
      <c r="E34" s="194"/>
      <c r="F34" s="147"/>
      <c r="G34" s="163"/>
      <c r="H34" s="154"/>
      <c r="I34" s="147"/>
      <c r="J34" s="214"/>
      <c r="K34" s="204">
        <f t="shared" si="6"/>
        <v>0</v>
      </c>
      <c r="L34" s="205">
        <f t="shared" si="7"/>
        <v>0</v>
      </c>
      <c r="M34" s="206" t="str">
        <f t="shared" si="8"/>
        <v/>
      </c>
      <c r="N34" s="86"/>
      <c r="P34" s="520"/>
    </row>
    <row r="35" spans="1:16" ht="15" customHeight="1">
      <c r="A35" s="582"/>
      <c r="B35" s="588"/>
      <c r="C35" s="159"/>
      <c r="D35" s="194"/>
      <c r="E35" s="194"/>
      <c r="F35" s="147"/>
      <c r="G35" s="163"/>
      <c r="H35" s="154"/>
      <c r="I35" s="147"/>
      <c r="J35" s="214"/>
      <c r="K35" s="204">
        <f t="shared" si="6"/>
        <v>0</v>
      </c>
      <c r="L35" s="205">
        <f t="shared" si="7"/>
        <v>0</v>
      </c>
      <c r="M35" s="206" t="str">
        <f t="shared" si="8"/>
        <v/>
      </c>
      <c r="N35" s="86"/>
      <c r="P35" s="520"/>
    </row>
    <row r="36" spans="1:16" ht="15" customHeight="1">
      <c r="A36" s="582"/>
      <c r="B36" s="588"/>
      <c r="C36" s="159"/>
      <c r="D36" s="194"/>
      <c r="E36" s="194"/>
      <c r="F36" s="147"/>
      <c r="G36" s="163"/>
      <c r="H36" s="154"/>
      <c r="I36" s="147"/>
      <c r="J36" s="214"/>
      <c r="K36" s="204">
        <f t="shared" si="6"/>
        <v>0</v>
      </c>
      <c r="L36" s="205">
        <f t="shared" si="7"/>
        <v>0</v>
      </c>
      <c r="M36" s="206" t="str">
        <f t="shared" si="8"/>
        <v/>
      </c>
      <c r="N36" s="86"/>
      <c r="P36" s="520"/>
    </row>
    <row r="37" spans="1:16" ht="15" customHeight="1">
      <c r="A37" s="582"/>
      <c r="B37" s="588"/>
      <c r="C37" s="159"/>
      <c r="D37" s="194"/>
      <c r="E37" s="194"/>
      <c r="F37" s="147"/>
      <c r="G37" s="163"/>
      <c r="H37" s="154"/>
      <c r="I37" s="147"/>
      <c r="J37" s="214"/>
      <c r="K37" s="204">
        <f t="shared" si="6"/>
        <v>0</v>
      </c>
      <c r="L37" s="205">
        <f t="shared" si="7"/>
        <v>0</v>
      </c>
      <c r="M37" s="206" t="str">
        <f t="shared" si="8"/>
        <v/>
      </c>
      <c r="N37" s="86"/>
      <c r="P37" s="520"/>
    </row>
    <row r="38" spans="1:16" ht="15" customHeight="1">
      <c r="A38" s="582"/>
      <c r="B38" s="588"/>
      <c r="C38" s="159"/>
      <c r="D38" s="194"/>
      <c r="E38" s="194"/>
      <c r="F38" s="147"/>
      <c r="G38" s="163"/>
      <c r="H38" s="154"/>
      <c r="I38" s="147"/>
      <c r="J38" s="214"/>
      <c r="K38" s="204">
        <f t="shared" si="6"/>
        <v>0</v>
      </c>
      <c r="L38" s="205">
        <f t="shared" si="7"/>
        <v>0</v>
      </c>
      <c r="M38" s="206" t="str">
        <f t="shared" si="8"/>
        <v/>
      </c>
      <c r="N38" s="86"/>
      <c r="P38" s="520"/>
    </row>
    <row r="39" spans="1:16" ht="15" customHeight="1">
      <c r="A39" s="582"/>
      <c r="B39" s="588"/>
      <c r="C39" s="159"/>
      <c r="D39" s="194"/>
      <c r="E39" s="194"/>
      <c r="F39" s="147"/>
      <c r="G39" s="163"/>
      <c r="H39" s="154"/>
      <c r="I39" s="147"/>
      <c r="J39" s="214"/>
      <c r="K39" s="204">
        <f t="shared" si="6"/>
        <v>0</v>
      </c>
      <c r="L39" s="205">
        <f t="shared" si="7"/>
        <v>0</v>
      </c>
      <c r="M39" s="206" t="str">
        <f t="shared" si="8"/>
        <v/>
      </c>
      <c r="N39" s="86"/>
      <c r="P39" s="520"/>
    </row>
    <row r="40" spans="1:16" ht="15" customHeight="1">
      <c r="A40" s="582"/>
      <c r="B40" s="588"/>
      <c r="C40" s="159"/>
      <c r="D40" s="194"/>
      <c r="E40" s="194"/>
      <c r="F40" s="147"/>
      <c r="G40" s="163"/>
      <c r="H40" s="154"/>
      <c r="I40" s="147"/>
      <c r="J40" s="214"/>
      <c r="K40" s="204">
        <f t="shared" si="6"/>
        <v>0</v>
      </c>
      <c r="L40" s="205">
        <f t="shared" si="7"/>
        <v>0</v>
      </c>
      <c r="M40" s="206" t="str">
        <f t="shared" si="8"/>
        <v/>
      </c>
      <c r="N40" s="86"/>
      <c r="P40" s="520"/>
    </row>
    <row r="41" spans="1:16" ht="15" customHeight="1">
      <c r="A41" s="582"/>
      <c r="B41" s="588"/>
      <c r="C41" s="159"/>
      <c r="D41" s="194"/>
      <c r="E41" s="194"/>
      <c r="F41" s="147"/>
      <c r="G41" s="163"/>
      <c r="H41" s="154"/>
      <c r="I41" s="147"/>
      <c r="J41" s="214"/>
      <c r="K41" s="204">
        <f t="shared" si="6"/>
        <v>0</v>
      </c>
      <c r="L41" s="205">
        <f t="shared" si="7"/>
        <v>0</v>
      </c>
      <c r="M41" s="206" t="str">
        <f t="shared" si="8"/>
        <v/>
      </c>
      <c r="N41" s="86"/>
      <c r="P41" s="520"/>
    </row>
    <row r="42" spans="1:16" ht="15" customHeight="1" thickBot="1">
      <c r="A42" s="582"/>
      <c r="B42" s="588"/>
      <c r="C42" s="183"/>
      <c r="D42" s="247"/>
      <c r="E42" s="194"/>
      <c r="F42" s="615"/>
      <c r="G42" s="164"/>
      <c r="H42" s="164"/>
      <c r="I42" s="147"/>
      <c r="J42" s="209"/>
      <c r="K42" s="213">
        <f>IF(J42&lt;=40,0,J42-40)</f>
        <v>0</v>
      </c>
      <c r="L42" s="211">
        <f>IF(J42&lt;40,J42,40)/IF(J42="",1,40)</f>
        <v>0</v>
      </c>
      <c r="M42" s="212" t="str">
        <f>IF(L42=1,"pe",IF(L42&gt;0,"ne",""))</f>
        <v/>
      </c>
      <c r="N42" s="87"/>
      <c r="P42" s="520"/>
    </row>
    <row r="43" spans="1:16" ht="18" thickTop="1" thickBot="1">
      <c r="A43" s="68"/>
      <c r="B43" s="70"/>
      <c r="C43" s="179" t="s">
        <v>204</v>
      </c>
      <c r="D43" s="70"/>
      <c r="E43" s="70"/>
      <c r="F43" s="70"/>
      <c r="G43" s="69"/>
      <c r="H43" s="69"/>
      <c r="I43" s="69"/>
      <c r="J43" s="28">
        <f>SUM(J44:J48)</f>
        <v>0</v>
      </c>
      <c r="K43" s="28">
        <f>SUM(K44:K48)</f>
        <v>0</v>
      </c>
      <c r="L43" s="28">
        <f>SUM(L44:L48)</f>
        <v>0</v>
      </c>
      <c r="M43" s="102"/>
      <c r="N43" s="157" t="s">
        <v>54</v>
      </c>
      <c r="P43" s="520"/>
    </row>
    <row r="44" spans="1:16" ht="15" customHeight="1" thickTop="1">
      <c r="A44" s="581"/>
      <c r="B44" s="588"/>
      <c r="C44" s="158"/>
      <c r="D44" s="82"/>
      <c r="E44" s="82"/>
      <c r="F44" s="83"/>
      <c r="G44" s="162"/>
      <c r="H44" s="153"/>
      <c r="I44" s="147"/>
      <c r="J44" s="252"/>
      <c r="K44" s="201">
        <f>IF(J44&lt;=40,0,J44-40)</f>
        <v>0</v>
      </c>
      <c r="L44" s="202">
        <f>IF(J44&lt;40,J44,40)/IF(J44="",1,40)</f>
        <v>0</v>
      </c>
      <c r="M44" s="203" t="str">
        <f>IF(L44=1,"pe",IF(L44&gt;0,"ne",""))</f>
        <v/>
      </c>
      <c r="N44" s="84"/>
      <c r="P44" s="520"/>
    </row>
    <row r="45" spans="1:16" ht="15" customHeight="1">
      <c r="A45" s="1113"/>
      <c r="B45" s="588"/>
      <c r="C45" s="159"/>
      <c r="D45" s="194"/>
      <c r="E45" s="194"/>
      <c r="F45" s="147"/>
      <c r="G45" s="163"/>
      <c r="H45" s="154"/>
      <c r="I45" s="147"/>
      <c r="J45" s="214"/>
      <c r="K45" s="204">
        <f t="shared" ref="K45" si="9">IF(J45&lt;=40,0,J45-40)</f>
        <v>0</v>
      </c>
      <c r="L45" s="205">
        <f t="shared" ref="L45" si="10">IF(J45&lt;40,J45,40)/IF(J45="",1,40)</f>
        <v>0</v>
      </c>
      <c r="M45" s="206" t="str">
        <f t="shared" ref="M45" si="11">IF(L45=1,"pe",IF(L45&gt;0,"ne",""))</f>
        <v/>
      </c>
      <c r="N45" s="86"/>
      <c r="P45" s="520"/>
    </row>
    <row r="46" spans="1:16" ht="15" customHeight="1">
      <c r="A46" s="1113"/>
      <c r="B46" s="588"/>
      <c r="C46" s="159"/>
      <c r="D46" s="194"/>
      <c r="E46" s="194"/>
      <c r="F46" s="147"/>
      <c r="G46" s="163"/>
      <c r="H46" s="154"/>
      <c r="I46" s="147"/>
      <c r="J46" s="214"/>
      <c r="K46" s="204">
        <f>IF(J46&lt;=40,0,J46-40)</f>
        <v>0</v>
      </c>
      <c r="L46" s="205">
        <f>IF(J46&lt;40,J46,40)/IF(J46="",1,40)</f>
        <v>0</v>
      </c>
      <c r="M46" s="206" t="str">
        <f>IF(L46=1,"pe",IF(L46&gt;0,"ne",""))</f>
        <v/>
      </c>
      <c r="N46" s="86"/>
      <c r="P46" s="520"/>
    </row>
    <row r="47" spans="1:16" ht="15" customHeight="1">
      <c r="A47" s="1113"/>
      <c r="B47" s="588"/>
      <c r="C47" s="159"/>
      <c r="D47" s="194"/>
      <c r="E47" s="194"/>
      <c r="F47" s="147"/>
      <c r="G47" s="163"/>
      <c r="H47" s="154"/>
      <c r="I47" s="147"/>
      <c r="J47" s="208"/>
      <c r="K47" s="204">
        <f>IF(J47&lt;=40,0,J47-40)</f>
        <v>0</v>
      </c>
      <c r="L47" s="205">
        <f>IF(J47&lt;40,J47,40)/IF(J47="",1,40)</f>
        <v>0</v>
      </c>
      <c r="M47" s="206" t="str">
        <f>IF(L47=1,"pe",IF(L47&gt;0,"ne",""))</f>
        <v/>
      </c>
      <c r="N47" s="86"/>
      <c r="P47" s="520"/>
    </row>
    <row r="48" spans="1:16" ht="15" customHeight="1" thickBot="1">
      <c r="A48" s="622"/>
      <c r="B48" s="1083"/>
      <c r="C48" s="544"/>
      <c r="D48" s="545"/>
      <c r="E48" s="545"/>
      <c r="F48" s="548"/>
      <c r="G48" s="546"/>
      <c r="H48" s="547"/>
      <c r="I48" s="548"/>
      <c r="J48" s="549"/>
      <c r="K48" s="550">
        <f>IF(J48&lt;=40,0,J48-40)</f>
        <v>0</v>
      </c>
      <c r="L48" s="551">
        <f>IF(J48&lt;40,J48,40)/IF(J48="",1,40)</f>
        <v>0</v>
      </c>
      <c r="M48" s="552" t="str">
        <f>IF(L48=1,"pe",IF(L48&gt;0,"ne",""))</f>
        <v/>
      </c>
      <c r="N48" s="553"/>
      <c r="P48" s="520"/>
    </row>
  </sheetData>
  <sheetProtection algorithmName="SHA-512" hashValue="1u1uKXSBdj3CMwlHxz/Uc9HHO0NY3Fmm7IiHD2pQaklSZgiFI1CRETEQB5rbwH+PsNtL2DCmdxKWDeKHxGEPxw==" saltValue="V4zFQjVmEEn1fgMr0sUnXw==" spinCount="100000" sheet="1" objects="1" scenarios="1" formatRows="0"/>
  <mergeCells count="1">
    <mergeCell ref="M1:N1"/>
  </mergeCells>
  <phoneticPr fontId="12" type="noConversion"/>
  <pageMargins left="0.70866141732283472" right="0.31496062992125984" top="0.35433070866141736" bottom="0.6746875" header="0.31496062992125984" footer="0.31496062992125984"/>
  <pageSetup paperSize="9" scale="64" orientation="portrait" r:id="rId1"/>
  <headerFooter>
    <oddFooter>&amp;L&amp;7CEA - arkusz organizacyjny na rok szkolny 2022/2023    nr teczki: &amp;F</oddFooter>
  </headerFooter>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800-000000000000}">
          <x14:formula1>
            <xm:f>słownik!$G$18:$G$20</xm:f>
          </x14:formula1>
          <xm:sqref>E6:E15 E44:E48 E17:E42</xm:sqref>
        </x14:dataValidation>
        <x14:dataValidation type="list" allowBlank="1" showInputMessage="1" showErrorMessage="1" xr:uid="{00000000-0002-0000-0800-000001000000}">
          <x14:formula1>
            <xm:f>słownik!$L$12:$L$16</xm:f>
          </x14:formula1>
          <xm:sqref>I6:I15 I44:I48 I17:I42</xm:sqref>
        </x14:dataValidation>
        <x14:dataValidation type="list" allowBlank="1" showInputMessage="1" showErrorMessage="1" xr:uid="{00000000-0002-0000-0800-000002000000}">
          <x14:formula1>
            <xm:f>słownik!$J$30:$J$37</xm:f>
          </x14:formula1>
          <xm:sqref>B6:B15 B44:B48 B17:B42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45</vt:i4>
      </vt:variant>
      <vt:variant>
        <vt:lpstr>Nazwane zakresy</vt:lpstr>
      </vt:variant>
      <vt:variant>
        <vt:i4>45</vt:i4>
      </vt:variant>
    </vt:vector>
  </HeadingPairs>
  <TitlesOfParts>
    <vt:vector size="90" baseType="lpstr">
      <vt:lpstr>Legenda</vt:lpstr>
      <vt:lpstr>słownik</vt:lpstr>
      <vt:lpstr>wizyt</vt:lpstr>
      <vt:lpstr> zestaw 1</vt:lpstr>
      <vt:lpstr>zał.fin.</vt:lpstr>
      <vt:lpstr>kalendarz  A</vt:lpstr>
      <vt:lpstr>kal.harm.</vt:lpstr>
      <vt:lpstr>pedag</vt:lpstr>
      <vt:lpstr>adm.i obs.</vt:lpstr>
      <vt:lpstr>liczbaucz dotychc</vt:lpstr>
      <vt:lpstr>liczbaucz</vt:lpstr>
      <vt:lpstr>absolwenci I st</vt:lpstr>
      <vt:lpstr>absolwenci II st</vt:lpstr>
      <vt:lpstr>Grupy SM I</vt:lpstr>
      <vt:lpstr>Grupy OSM I</vt:lpstr>
      <vt:lpstr>Grupy SM II</vt:lpstr>
      <vt:lpstr>Grupy SM IiII</vt:lpstr>
      <vt:lpstr>Grupy OSM</vt:lpstr>
      <vt:lpstr>Specyf  SM I </vt:lpstr>
      <vt:lpstr>Specyf SM II</vt:lpstr>
      <vt:lpstr>Specyf OSM I</vt:lpstr>
      <vt:lpstr>Specyf OSM II</vt:lpstr>
      <vt:lpstr>SPN SM I</vt:lpstr>
      <vt:lpstr>SPN SM II  instr</vt:lpstr>
      <vt:lpstr>SPN SM II  instr jazz</vt:lpstr>
      <vt:lpstr>SPN SM II rytmika</vt:lpstr>
      <vt:lpstr>SPN SM II  wokal</vt:lpstr>
      <vt:lpstr>SPN SM II  wokaljazz</vt:lpstr>
      <vt:lpstr>SPN SM II lutn</vt:lpstr>
      <vt:lpstr>SPN OSM I</vt:lpstr>
      <vt:lpstr>SPN OSM II instr (6)</vt:lpstr>
      <vt:lpstr>SPN OSM II instr (4) </vt:lpstr>
      <vt:lpstr>SPN OSM II instr jazz (6)</vt:lpstr>
      <vt:lpstr>SPN OSM jaz(4)</vt:lpstr>
      <vt:lpstr>SPN OSM II rytm (6)</vt:lpstr>
      <vt:lpstr>SPN OSM II rytm(4)</vt:lpstr>
      <vt:lpstr>SPN OSM II lutn (6)</vt:lpstr>
      <vt:lpstr>SPN OSM II lutn(4)</vt:lpstr>
      <vt:lpstr>SPN OSM II wokal(6)</vt:lpstr>
      <vt:lpstr>SPN OSM II wokal (4)</vt:lpstr>
      <vt:lpstr>SPN OSM II woka jazz (6)</vt:lpstr>
      <vt:lpstr>SPN OSM II woka jazz(4)</vt:lpstr>
      <vt:lpstr>Lista SPN OSM II (6) </vt:lpstr>
      <vt:lpstr>Lista SPN OSM II (4)</vt:lpstr>
      <vt:lpstr>Zestawienia</vt:lpstr>
      <vt:lpstr>' zestaw 1'!Obszar_wydruku</vt:lpstr>
      <vt:lpstr>'absolwenci I st'!Obszar_wydruku</vt:lpstr>
      <vt:lpstr>'absolwenci II st'!Obszar_wydruku</vt:lpstr>
      <vt:lpstr>'adm.i obs.'!Obszar_wydruku</vt:lpstr>
      <vt:lpstr>'Grupy OSM'!Obszar_wydruku</vt:lpstr>
      <vt:lpstr>'Grupy OSM I'!Obszar_wydruku</vt:lpstr>
      <vt:lpstr>'Grupy SM I'!Obszar_wydruku</vt:lpstr>
      <vt:lpstr>'Grupy SM II'!Obszar_wydruku</vt:lpstr>
      <vt:lpstr>'Grupy SM IiII'!Obszar_wydruku</vt:lpstr>
      <vt:lpstr>kal.harm.!Obszar_wydruku</vt:lpstr>
      <vt:lpstr>'kalendarz  A'!Obszar_wydruku</vt:lpstr>
      <vt:lpstr>Legenda!Obszar_wydruku</vt:lpstr>
      <vt:lpstr>liczbaucz!Obszar_wydruku</vt:lpstr>
      <vt:lpstr>'liczbaucz dotychc'!Obszar_wydruku</vt:lpstr>
      <vt:lpstr>'Lista SPN OSM II (4)'!Obszar_wydruku</vt:lpstr>
      <vt:lpstr>'Lista SPN OSM II (6) '!Obszar_wydruku</vt:lpstr>
      <vt:lpstr>pedag!Obszar_wydruku</vt:lpstr>
      <vt:lpstr>słownik!Obszar_wydruku</vt:lpstr>
      <vt:lpstr>'Specyf  SM I '!Obszar_wydruku</vt:lpstr>
      <vt:lpstr>'Specyf OSM I'!Obszar_wydruku</vt:lpstr>
      <vt:lpstr>'Specyf OSM II'!Obszar_wydruku</vt:lpstr>
      <vt:lpstr>'Specyf SM II'!Obszar_wydruku</vt:lpstr>
      <vt:lpstr>'SPN OSM I'!Obszar_wydruku</vt:lpstr>
      <vt:lpstr>'SPN OSM II instr (4) '!Obszar_wydruku</vt:lpstr>
      <vt:lpstr>'SPN OSM II instr (6)'!Obszar_wydruku</vt:lpstr>
      <vt:lpstr>'SPN OSM II instr jazz (6)'!Obszar_wydruku</vt:lpstr>
      <vt:lpstr>'SPN OSM II lutn (6)'!Obszar_wydruku</vt:lpstr>
      <vt:lpstr>'SPN OSM II lutn(4)'!Obszar_wydruku</vt:lpstr>
      <vt:lpstr>'SPN OSM II rytm (6)'!Obszar_wydruku</vt:lpstr>
      <vt:lpstr>'SPN OSM II rytm(4)'!Obszar_wydruku</vt:lpstr>
      <vt:lpstr>'SPN OSM II woka jazz (6)'!Obszar_wydruku</vt:lpstr>
      <vt:lpstr>'SPN OSM II woka jazz(4)'!Obszar_wydruku</vt:lpstr>
      <vt:lpstr>'SPN OSM II wokal (4)'!Obszar_wydruku</vt:lpstr>
      <vt:lpstr>'SPN OSM II wokal(6)'!Obszar_wydruku</vt:lpstr>
      <vt:lpstr>'SPN OSM jaz(4)'!Obszar_wydruku</vt:lpstr>
      <vt:lpstr>'SPN SM I'!Obszar_wydruku</vt:lpstr>
      <vt:lpstr>'SPN SM II  instr'!Obszar_wydruku</vt:lpstr>
      <vt:lpstr>'SPN SM II  instr jazz'!Obszar_wydruku</vt:lpstr>
      <vt:lpstr>'SPN SM II  wokal'!Obszar_wydruku</vt:lpstr>
      <vt:lpstr>'SPN SM II  wokaljazz'!Obszar_wydruku</vt:lpstr>
      <vt:lpstr>'SPN SM II lutn'!Obszar_wydruku</vt:lpstr>
      <vt:lpstr>'SPN SM II rytmika'!Obszar_wydruku</vt:lpstr>
      <vt:lpstr>wizyt!Obszar_wydruku</vt:lpstr>
      <vt:lpstr>zał.fin.!Obszar_wydruku</vt:lpstr>
      <vt:lpstr>Zestawienia!Obszar_wydruku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Organizacja roku szkolnego 2011/2012</dc:title>
  <dc:subject>Szkoły plastyczne CEA</dc:subject>
  <dc:creator>Marek Lis</dc:creator>
  <cp:lastModifiedBy>Dyrektor ZSP</cp:lastModifiedBy>
  <cp:lastPrinted>2022-04-12T06:56:13Z</cp:lastPrinted>
  <dcterms:created xsi:type="dcterms:W3CDTF">1998-02-08T00:43:13Z</dcterms:created>
  <dcterms:modified xsi:type="dcterms:W3CDTF">2022-04-22T07:32:21Z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EA">
    <vt:lpwstr>Organizacja roku szkolnego 2004/2005</vt:lpwstr>
  </property>
</Properties>
</file>