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CE4AA1B7-785B-43BB-8517-A3E6FE9A526A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TERC - dolnośląskie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_FilterDatabase" localSheetId="2" hidden="1">'gm podst'!$A$1:$S$52</definedName>
    <definedName name="_xlnm._FilterDatabase" localSheetId="4" hidden="1">'gm rez'!$A$1:$S$35</definedName>
    <definedName name="_xlnm.Print_Area" localSheetId="2">'gm podst'!$A$1:$O$56</definedName>
    <definedName name="_xlnm.Print_Area" localSheetId="4">'gm rez'!$A$1:$O$39</definedName>
    <definedName name="_xlnm.Print_Area" localSheetId="1">'pow podst'!$A$1:$N$28</definedName>
    <definedName name="_xlnm.Print_Area" localSheetId="3">'pow rez'!$A$1:$N$23</definedName>
    <definedName name="_xlnm.Print_Area" localSheetId="0">'TERC - dolnośląskie'!$A$1:$G$24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P50" i="13" l="1"/>
  <c r="Q50" i="13"/>
  <c r="R50" i="13" s="1"/>
  <c r="S50" i="13"/>
  <c r="L50" i="13"/>
  <c r="O50" i="13" s="1"/>
  <c r="P49" i="13"/>
  <c r="Q49" i="13"/>
  <c r="R49" i="13" s="1"/>
  <c r="S49" i="13"/>
  <c r="L49" i="13"/>
  <c r="O49" i="13" s="1"/>
  <c r="M50" i="13" l="1"/>
  <c r="M49" i="13"/>
  <c r="L21" i="3"/>
  <c r="K21" i="3"/>
  <c r="L13" i="15"/>
  <c r="O13" i="15" s="1"/>
  <c r="P12" i="15"/>
  <c r="Q12" i="15"/>
  <c r="R12" i="15" s="1"/>
  <c r="S12" i="15"/>
  <c r="O51" i="13"/>
  <c r="P51" i="13" s="1"/>
  <c r="Q48" i="13"/>
  <c r="R48" i="13" s="1"/>
  <c r="L48" i="13"/>
  <c r="O48" i="13" s="1"/>
  <c r="L15" i="15"/>
  <c r="O15" i="15" s="1"/>
  <c r="L8" i="15"/>
  <c r="O8" i="15" s="1"/>
  <c r="L47" i="13"/>
  <c r="Q47" i="13" s="1"/>
  <c r="R47" i="13" s="1"/>
  <c r="L46" i="13"/>
  <c r="O46" i="13" s="1"/>
  <c r="L45" i="13"/>
  <c r="O45" i="13" s="1"/>
  <c r="L40" i="13"/>
  <c r="O40" i="13" s="1"/>
  <c r="L36" i="13"/>
  <c r="O36" i="13" s="1"/>
  <c r="L29" i="13"/>
  <c r="O29" i="13" s="1"/>
  <c r="L25" i="13"/>
  <c r="M25" i="13" s="1"/>
  <c r="L22" i="13"/>
  <c r="O22" i="13" s="1"/>
  <c r="L23" i="13"/>
  <c r="O23" i="13" s="1"/>
  <c r="L16" i="13"/>
  <c r="O16" i="13" s="1"/>
  <c r="L6" i="13"/>
  <c r="O6" i="13" s="1"/>
  <c r="O5" i="14"/>
  <c r="P5" i="14"/>
  <c r="Q5" i="14" s="1"/>
  <c r="R5" i="14"/>
  <c r="L44" i="13"/>
  <c r="O44" i="13" s="1"/>
  <c r="N11" i="3"/>
  <c r="L11" i="3"/>
  <c r="K11" i="3"/>
  <c r="K3" i="14"/>
  <c r="L3" i="14" s="1"/>
  <c r="L24" i="13"/>
  <c r="O24" i="13" s="1"/>
  <c r="P43" i="13"/>
  <c r="Q43" i="13"/>
  <c r="R43" i="13" s="1"/>
  <c r="S43" i="13"/>
  <c r="L42" i="13"/>
  <c r="N21" i="3" l="1"/>
  <c r="Q46" i="13"/>
  <c r="R46" i="13" s="1"/>
  <c r="P48" i="13"/>
  <c r="P46" i="13"/>
  <c r="M51" i="13"/>
  <c r="S51" i="13" s="1"/>
  <c r="Q51" i="13"/>
  <c r="R51" i="13" s="1"/>
  <c r="M13" i="15"/>
  <c r="M48" i="13"/>
  <c r="S48" i="13" s="1"/>
  <c r="M15" i="15"/>
  <c r="Q8" i="15"/>
  <c r="R8" i="15" s="1"/>
  <c r="P8" i="15"/>
  <c r="M8" i="15"/>
  <c r="S8" i="15" s="1"/>
  <c r="M47" i="13"/>
  <c r="S47" i="13" s="1"/>
  <c r="O47" i="13"/>
  <c r="P47" i="13" s="1"/>
  <c r="M46" i="13"/>
  <c r="S46" i="13" s="1"/>
  <c r="P45" i="13"/>
  <c r="M45" i="13"/>
  <c r="S45" i="13" s="1"/>
  <c r="Q45" i="13"/>
  <c r="R45" i="13" s="1"/>
  <c r="M6" i="13"/>
  <c r="M40" i="13"/>
  <c r="M36" i="13"/>
  <c r="M29" i="13"/>
  <c r="M23" i="13"/>
  <c r="M22" i="13"/>
  <c r="O25" i="13"/>
  <c r="M16" i="13"/>
  <c r="M42" i="13"/>
  <c r="S42" i="13" s="1"/>
  <c r="O42" i="13"/>
  <c r="P42" i="13" s="1"/>
  <c r="Q42" i="13"/>
  <c r="R42" i="13" s="1"/>
  <c r="Q44" i="13"/>
  <c r="R44" i="13" s="1"/>
  <c r="P44" i="13"/>
  <c r="M44" i="13"/>
  <c r="S44" i="13" s="1"/>
  <c r="M24" i="13"/>
  <c r="N3" i="14"/>
  <c r="Q34" i="15"/>
  <c r="P18" i="14"/>
  <c r="L35" i="15"/>
  <c r="P23" i="3"/>
  <c r="L18" i="14" l="1"/>
  <c r="S14" i="15" l="1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R34" i="15"/>
  <c r="Q14" i="15"/>
  <c r="R14" i="15" s="1"/>
  <c r="Q15" i="15"/>
  <c r="R15" i="15" s="1"/>
  <c r="Q16" i="15"/>
  <c r="R16" i="15" s="1"/>
  <c r="Q17" i="15"/>
  <c r="R17" i="15" s="1"/>
  <c r="Q18" i="15"/>
  <c r="R18" i="15" s="1"/>
  <c r="Q19" i="15"/>
  <c r="R19" i="15" s="1"/>
  <c r="Q20" i="15"/>
  <c r="R20" i="15" s="1"/>
  <c r="Q21" i="15"/>
  <c r="R21" i="15" s="1"/>
  <c r="Q22" i="15"/>
  <c r="R22" i="15" s="1"/>
  <c r="Q23" i="15"/>
  <c r="R23" i="15" s="1"/>
  <c r="Q24" i="15"/>
  <c r="R24" i="15" s="1"/>
  <c r="Q25" i="15"/>
  <c r="R25" i="15" s="1"/>
  <c r="Q26" i="15"/>
  <c r="R26" i="15" s="1"/>
  <c r="Q27" i="15"/>
  <c r="R27" i="15" s="1"/>
  <c r="Q28" i="15"/>
  <c r="R28" i="15" s="1"/>
  <c r="Q29" i="15"/>
  <c r="R29" i="15" s="1"/>
  <c r="Q30" i="15"/>
  <c r="R30" i="15" s="1"/>
  <c r="Q31" i="15"/>
  <c r="R31" i="15" s="1"/>
  <c r="Q32" i="15"/>
  <c r="R32" i="15" s="1"/>
  <c r="Q33" i="15"/>
  <c r="R33" i="15" s="1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M34" i="15"/>
  <c r="S34" i="15" s="1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Q14" i="13"/>
  <c r="R14" i="13" s="1"/>
  <c r="Q15" i="13"/>
  <c r="R15" i="13" s="1"/>
  <c r="Q16" i="13"/>
  <c r="R16" i="13" s="1"/>
  <c r="Q17" i="13"/>
  <c r="R17" i="13" s="1"/>
  <c r="Q18" i="13"/>
  <c r="R18" i="13" s="1"/>
  <c r="Q19" i="13"/>
  <c r="R19" i="13" s="1"/>
  <c r="Q20" i="13"/>
  <c r="R20" i="13" s="1"/>
  <c r="Q21" i="13"/>
  <c r="R21" i="13" s="1"/>
  <c r="Q22" i="13"/>
  <c r="R22" i="13" s="1"/>
  <c r="Q23" i="13"/>
  <c r="R23" i="13" s="1"/>
  <c r="Q24" i="13"/>
  <c r="R24" i="13" s="1"/>
  <c r="Q25" i="13"/>
  <c r="R25" i="13" s="1"/>
  <c r="Q26" i="13"/>
  <c r="R26" i="13" s="1"/>
  <c r="Q27" i="13"/>
  <c r="R27" i="13" s="1"/>
  <c r="Q28" i="13"/>
  <c r="R28" i="13" s="1"/>
  <c r="Q29" i="13"/>
  <c r="R29" i="13" s="1"/>
  <c r="Q30" i="13"/>
  <c r="R30" i="13" s="1"/>
  <c r="Q31" i="13"/>
  <c r="R31" i="13" s="1"/>
  <c r="Q32" i="13"/>
  <c r="R32" i="13" s="1"/>
  <c r="Q33" i="13"/>
  <c r="R33" i="13" s="1"/>
  <c r="Q34" i="13"/>
  <c r="R34" i="13" s="1"/>
  <c r="Q35" i="13"/>
  <c r="R35" i="13" s="1"/>
  <c r="Q36" i="13"/>
  <c r="R36" i="13" s="1"/>
  <c r="Q37" i="13"/>
  <c r="R37" i="13" s="1"/>
  <c r="Q38" i="13"/>
  <c r="R38" i="13" s="1"/>
  <c r="Q39" i="13"/>
  <c r="R39" i="13" s="1"/>
  <c r="Q41" i="13"/>
  <c r="R41" i="13" s="1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1" i="13"/>
  <c r="Q20" i="3"/>
  <c r="Q23" i="3"/>
  <c r="R16" i="3"/>
  <c r="R17" i="3"/>
  <c r="R18" i="3"/>
  <c r="R19" i="3"/>
  <c r="R20" i="3"/>
  <c r="R21" i="3"/>
  <c r="R22" i="3"/>
  <c r="P16" i="3"/>
  <c r="Q16" i="3" s="1"/>
  <c r="P17" i="3"/>
  <c r="Q17" i="3" s="1"/>
  <c r="P18" i="3"/>
  <c r="Q18" i="3" s="1"/>
  <c r="P19" i="3"/>
  <c r="Q19" i="3" s="1"/>
  <c r="P20" i="3"/>
  <c r="P21" i="3"/>
  <c r="Q21" i="3" s="1"/>
  <c r="P22" i="3"/>
  <c r="Q22" i="3" s="1"/>
  <c r="O16" i="3"/>
  <c r="O17" i="3"/>
  <c r="O18" i="3"/>
  <c r="O19" i="3"/>
  <c r="O20" i="3"/>
  <c r="O21" i="3"/>
  <c r="O22" i="3"/>
  <c r="O23" i="3"/>
  <c r="L23" i="3"/>
  <c r="R23" i="3" s="1"/>
  <c r="F22" i="7" l="1"/>
  <c r="F21" i="7"/>
  <c r="D22" i="7"/>
  <c r="G22" i="7"/>
  <c r="G21" i="7"/>
  <c r="D21" i="7"/>
  <c r="C22" i="7" l="1"/>
  <c r="C21" i="7"/>
  <c r="G19" i="7" l="1"/>
  <c r="D19" i="7"/>
  <c r="Q3" i="13"/>
  <c r="R3" i="13" s="1"/>
  <c r="O35" i="15"/>
  <c r="K35" i="15"/>
  <c r="I35" i="15"/>
  <c r="S13" i="15"/>
  <c r="Q13" i="15"/>
  <c r="R13" i="15" s="1"/>
  <c r="P13" i="15"/>
  <c r="S11" i="15"/>
  <c r="Q11" i="15"/>
  <c r="R11" i="15" s="1"/>
  <c r="P11" i="15"/>
  <c r="S10" i="15"/>
  <c r="Q10" i="15"/>
  <c r="R10" i="15" s="1"/>
  <c r="P10" i="15"/>
  <c r="S9" i="15"/>
  <c r="Q9" i="15"/>
  <c r="R9" i="15" s="1"/>
  <c r="P9" i="15"/>
  <c r="S7" i="15"/>
  <c r="Q7" i="15"/>
  <c r="R7" i="15" s="1"/>
  <c r="P7" i="15"/>
  <c r="S6" i="15"/>
  <c r="Q6" i="15"/>
  <c r="R6" i="15" s="1"/>
  <c r="P6" i="15"/>
  <c r="S5" i="15"/>
  <c r="Q5" i="15"/>
  <c r="R5" i="15" s="1"/>
  <c r="P5" i="15"/>
  <c r="S4" i="15"/>
  <c r="Q4" i="15"/>
  <c r="R4" i="15" s="1"/>
  <c r="P4" i="15"/>
  <c r="Q3" i="15"/>
  <c r="R3" i="15" s="1"/>
  <c r="P3" i="15"/>
  <c r="N19" i="14"/>
  <c r="J19" i="14"/>
  <c r="H19" i="14"/>
  <c r="R18" i="14"/>
  <c r="Q18" i="14"/>
  <c r="O18" i="14"/>
  <c r="R17" i="14"/>
  <c r="P17" i="14"/>
  <c r="Q17" i="14" s="1"/>
  <c r="O17" i="14"/>
  <c r="R16" i="14"/>
  <c r="P16" i="14"/>
  <c r="Q16" i="14" s="1"/>
  <c r="O16" i="14"/>
  <c r="R15" i="14"/>
  <c r="P15" i="14"/>
  <c r="Q15" i="14" s="1"/>
  <c r="O15" i="14"/>
  <c r="R14" i="14"/>
  <c r="P14" i="14"/>
  <c r="Q14" i="14" s="1"/>
  <c r="O14" i="14"/>
  <c r="R13" i="14"/>
  <c r="P13" i="14"/>
  <c r="Q13" i="14" s="1"/>
  <c r="O13" i="14"/>
  <c r="R12" i="14"/>
  <c r="P12" i="14"/>
  <c r="Q12" i="14" s="1"/>
  <c r="O12" i="14"/>
  <c r="R11" i="14"/>
  <c r="P11" i="14"/>
  <c r="Q11" i="14" s="1"/>
  <c r="O11" i="14"/>
  <c r="R10" i="14"/>
  <c r="P10" i="14"/>
  <c r="Q10" i="14" s="1"/>
  <c r="O10" i="14"/>
  <c r="R9" i="14"/>
  <c r="P9" i="14"/>
  <c r="Q9" i="14" s="1"/>
  <c r="O9" i="14"/>
  <c r="R8" i="14"/>
  <c r="P8" i="14"/>
  <c r="Q8" i="14" s="1"/>
  <c r="O8" i="14"/>
  <c r="R7" i="14"/>
  <c r="P7" i="14"/>
  <c r="Q7" i="14" s="1"/>
  <c r="O7" i="14"/>
  <c r="R6" i="14"/>
  <c r="P6" i="14"/>
  <c r="Q6" i="14" s="1"/>
  <c r="O6" i="14"/>
  <c r="R4" i="14"/>
  <c r="P4" i="14"/>
  <c r="Q4" i="14" s="1"/>
  <c r="O4" i="14"/>
  <c r="P3" i="14"/>
  <c r="Q3" i="14" s="1"/>
  <c r="O52" i="13"/>
  <c r="K52" i="13"/>
  <c r="I52" i="13"/>
  <c r="S41" i="13"/>
  <c r="S13" i="13"/>
  <c r="Q13" i="13"/>
  <c r="R13" i="13" s="1"/>
  <c r="P13" i="13"/>
  <c r="S12" i="13"/>
  <c r="Q12" i="13"/>
  <c r="R12" i="13" s="1"/>
  <c r="P12" i="13"/>
  <c r="S11" i="13"/>
  <c r="Q11" i="13"/>
  <c r="R11" i="13" s="1"/>
  <c r="P11" i="13"/>
  <c r="S10" i="13"/>
  <c r="Q10" i="13"/>
  <c r="R10" i="13" s="1"/>
  <c r="P10" i="13"/>
  <c r="S9" i="13"/>
  <c r="Q9" i="13"/>
  <c r="R9" i="13" s="1"/>
  <c r="P9" i="13"/>
  <c r="S8" i="13"/>
  <c r="Q8" i="13"/>
  <c r="R8" i="13" s="1"/>
  <c r="P8" i="13"/>
  <c r="S7" i="13"/>
  <c r="Q7" i="13"/>
  <c r="R7" i="13" s="1"/>
  <c r="P7" i="13"/>
  <c r="S6" i="13"/>
  <c r="Q6" i="13"/>
  <c r="R6" i="13" s="1"/>
  <c r="P6" i="13"/>
  <c r="S5" i="13"/>
  <c r="Q5" i="13"/>
  <c r="R5" i="13" s="1"/>
  <c r="P5" i="13"/>
  <c r="S4" i="13"/>
  <c r="Q4" i="13"/>
  <c r="R4" i="13" s="1"/>
  <c r="P4" i="13"/>
  <c r="P3" i="13"/>
  <c r="S3" i="15" l="1"/>
  <c r="E22" i="7"/>
  <c r="M35" i="15"/>
  <c r="K19" i="14"/>
  <c r="E21" i="7"/>
  <c r="O3" i="14"/>
  <c r="R3" i="14" l="1"/>
  <c r="L19" i="14"/>
  <c r="S3" i="13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C18" i="7"/>
  <c r="I23" i="7" l="1"/>
  <c r="H23" i="7"/>
  <c r="O4" i="3"/>
  <c r="P4" i="3"/>
  <c r="Q4" i="3" s="1"/>
  <c r="O5" i="3"/>
  <c r="P5" i="3"/>
  <c r="Q5" i="3" s="1"/>
  <c r="O6" i="3"/>
  <c r="P6" i="3"/>
  <c r="Q6" i="3" s="1"/>
  <c r="O7" i="3"/>
  <c r="P7" i="3"/>
  <c r="Q7" i="3" s="1"/>
  <c r="O9" i="3"/>
  <c r="P9" i="3"/>
  <c r="Q9" i="3" s="1"/>
  <c r="O10" i="3"/>
  <c r="P10" i="3"/>
  <c r="Q10" i="3" s="1"/>
  <c r="O11" i="3"/>
  <c r="P11" i="3"/>
  <c r="Q11" i="3" s="1"/>
  <c r="O12" i="3"/>
  <c r="P12" i="3"/>
  <c r="Q12" i="3" s="1"/>
  <c r="O13" i="3"/>
  <c r="P13" i="3"/>
  <c r="Q13" i="3" s="1"/>
  <c r="O14" i="3"/>
  <c r="P14" i="3"/>
  <c r="Q14" i="3" s="1"/>
  <c r="O15" i="3"/>
  <c r="P15" i="3"/>
  <c r="Q15" i="3" s="1"/>
  <c r="O8" i="3" l="1"/>
  <c r="P8" i="3"/>
  <c r="Q8" i="3" s="1"/>
  <c r="R8" i="3"/>
  <c r="P3" i="3" l="1"/>
  <c r="O3" i="3"/>
  <c r="F18" i="7" l="1"/>
  <c r="G18" i="7" l="1"/>
  <c r="D18" i="7"/>
  <c r="N24" i="3"/>
  <c r="K24" i="3"/>
  <c r="J24" i="3"/>
  <c r="H24" i="3"/>
  <c r="R15" i="3"/>
  <c r="R14" i="3"/>
  <c r="R13" i="3"/>
  <c r="R12" i="3"/>
  <c r="R11" i="3"/>
  <c r="R10" i="3"/>
  <c r="R9" i="3"/>
  <c r="R7" i="3"/>
  <c r="R6" i="3"/>
  <c r="R5" i="3"/>
  <c r="R4" i="3"/>
  <c r="R3" i="3"/>
  <c r="I18" i="7" l="1"/>
  <c r="D20" i="7"/>
  <c r="G20" i="7"/>
  <c r="G25" i="7" s="1"/>
  <c r="Q3" i="3"/>
  <c r="L24" i="3"/>
  <c r="E18" i="7"/>
  <c r="D24" i="7" l="1"/>
  <c r="D27" i="7" s="1"/>
  <c r="H18" i="7"/>
  <c r="D25" i="7"/>
  <c r="G24" i="7"/>
  <c r="G27" i="7" l="1"/>
  <c r="E19" i="7"/>
  <c r="F19" i="7"/>
  <c r="I19" i="7" s="1"/>
  <c r="C19" i="7"/>
  <c r="M52" i="13"/>
  <c r="L52" i="13"/>
  <c r="S40" i="13"/>
  <c r="P40" i="13"/>
  <c r="Q40" i="13"/>
  <c r="R40" i="13" s="1"/>
  <c r="P52" i="13" l="1"/>
  <c r="Q52" i="13"/>
  <c r="R52" i="13" s="1"/>
  <c r="S52" i="13"/>
  <c r="F20" i="7"/>
  <c r="F25" i="7" s="1"/>
  <c r="E20" i="7"/>
  <c r="E24" i="7" s="1"/>
  <c r="C20" i="7"/>
  <c r="H19" i="7"/>
  <c r="H20" i="7" l="1"/>
  <c r="E25" i="7"/>
  <c r="F24" i="7"/>
  <c r="I24" i="7" s="1"/>
  <c r="I20" i="7"/>
  <c r="C24" i="7"/>
  <c r="C27" i="7" s="1"/>
  <c r="C25" i="7"/>
  <c r="E27" i="7"/>
  <c r="F27" i="7" l="1"/>
  <c r="H24" i="7"/>
</calcChain>
</file>

<file path=xl/sharedStrings.xml><?xml version="1.0" encoding="utf-8"?>
<sst xmlns="http://schemas.openxmlformats.org/spreadsheetml/2006/main" count="1008" uniqueCount="534">
  <si>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</si>
  <si>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</si>
  <si>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</si>
  <si>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</si>
  <si>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</si>
  <si>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</si>
  <si>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</si>
  <si>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</si>
  <si>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</si>
  <si>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</si>
  <si>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</si>
  <si>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</si>
  <si>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</si>
  <si>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</si>
  <si>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</si>
  <si>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</si>
  <si>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</si>
  <si>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</si>
  <si>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</si>
  <si>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</si>
  <si>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</si>
  <si>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</si>
  <si>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</si>
  <si>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</si>
  <si>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</si>
  <si>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</si>
  <si>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</si>
  <si>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</si>
  <si>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</si>
  <si>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</si>
  <si>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</si>
  <si>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</si>
  <si>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</si>
  <si>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</si>
  <si>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</si>
  <si>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</si>
  <si>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</si>
  <si>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</si>
  <si>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</si>
  <si>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</si>
  <si>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</si>
  <si>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B/2023/P-36</t>
  </si>
  <si>
    <t>N</t>
  </si>
  <si>
    <t>Powiat Ząbkowicki</t>
  </si>
  <si>
    <t>0224</t>
  </si>
  <si>
    <t>Remont drogi powiatowej nr 3029D na odcinku granica powiatu - Przedborowa, km 0+734 - 1+910, długość 1176 m</t>
  </si>
  <si>
    <t>R</t>
  </si>
  <si>
    <t>06.2023-09.2023</t>
  </si>
  <si>
    <t>B/2023/P-20</t>
  </si>
  <si>
    <t>Powiat Świdnicki</t>
  </si>
  <si>
    <t>0219</t>
  </si>
  <si>
    <t>Remont nawierzchni jezdni drogi powiatowej nr 2919D na odcinku Szymanów-Siodłkowice do drogi krajowej nr 34</t>
  </si>
  <si>
    <t>07.2023-11.2023</t>
  </si>
  <si>
    <t>B/2023/P-12</t>
  </si>
  <si>
    <t>Powiat Kłodzki</t>
  </si>
  <si>
    <t>0208</t>
  </si>
  <si>
    <t>Remont drogi powiatowej nr 3356 D w miejscowości Jugów</t>
  </si>
  <si>
    <t>07.2023-09.2023</t>
  </si>
  <si>
    <t>B/2023/P-22</t>
  </si>
  <si>
    <t xml:space="preserve">Powiat Bolesławiecki </t>
  </si>
  <si>
    <t>0201</t>
  </si>
  <si>
    <t>Remont drogi powiatowej nr 2279D na odcinku Gierałtów - Godzieszów</t>
  </si>
  <si>
    <t>B/2023/P-14</t>
  </si>
  <si>
    <t>Powiat Dzierżoniowski</t>
  </si>
  <si>
    <t>0202</t>
  </si>
  <si>
    <t>Remont odcinka drogi powiatowej nr 3005D w miejscowości Byszów</t>
  </si>
  <si>
    <t>09.2023-11.2023</t>
  </si>
  <si>
    <t>B/2023/P-38</t>
  </si>
  <si>
    <t>Powiat Trzebnicki</t>
  </si>
  <si>
    <t>0220</t>
  </si>
  <si>
    <t>Remont drogi powiatowej za miejscowością Uraz (dawna droga wojewódzka nr 341)</t>
  </si>
  <si>
    <t>06.2023-12.2023</t>
  </si>
  <si>
    <t>B/2023/P-1</t>
  </si>
  <si>
    <t xml:space="preserve">Powiat Górowski </t>
  </si>
  <si>
    <t>0204</t>
  </si>
  <si>
    <t>Remont chodnika w ciągu drogi powiatowej w miejscowości Luboszyce</t>
  </si>
  <si>
    <t>B/2023/P-23</t>
  </si>
  <si>
    <t>Remont drogi powiatowej nr 2270D na odcinku Krzyżowa - Różyniec</t>
  </si>
  <si>
    <t>B/2023/P-24</t>
  </si>
  <si>
    <t>Powiat Lubiński</t>
  </si>
  <si>
    <t>0211</t>
  </si>
  <si>
    <t>Remont drogi powiatowej nr 1234D w miejscowości Gorzyca</t>
  </si>
  <si>
    <t>09.2023-08.2024</t>
  </si>
  <si>
    <t>B/2023/P-39</t>
  </si>
  <si>
    <t>Powiat Legnicki</t>
  </si>
  <si>
    <t>0209</t>
  </si>
  <si>
    <t>Remont drogi powiatowej nr 2216D na odcinku od DK94 - do skrzyżowania Gołocin/Pawlikowice, długości 950m</t>
  </si>
  <si>
    <t>08.2023-07.2024</t>
  </si>
  <si>
    <t>B/2023/P-4</t>
  </si>
  <si>
    <t>Powiat Lwówecki</t>
  </si>
  <si>
    <t>0212</t>
  </si>
  <si>
    <t>Remont drogi powiatowej nr 2531D Pilchowice-Radomice o dł. 4,6 km (0+000-4+600)</t>
  </si>
  <si>
    <t>05.2023-10.2023</t>
  </si>
  <si>
    <t>B/2023/P-15</t>
  </si>
  <si>
    <t>Powiat Głogowski</t>
  </si>
  <si>
    <t>0203</t>
  </si>
  <si>
    <t>Remont drogi powiatowej nr 1011D od miejscowości Piersna do granicy powiatu głogowskiego</t>
  </si>
  <si>
    <t>05.2023-04.2024</t>
  </si>
  <si>
    <t>B/2023/P-9</t>
  </si>
  <si>
    <t>Miasto Jelenia Góra</t>
  </si>
  <si>
    <t>0261</t>
  </si>
  <si>
    <t>Remont ulicy Łomnickiej w Jeleniej Górze</t>
  </si>
  <si>
    <t>07.2023-05.2024</t>
  </si>
  <si>
    <t>B/2023/P-18</t>
  </si>
  <si>
    <t xml:space="preserve">Powiat Wrocławski </t>
  </si>
  <si>
    <t>0223</t>
  </si>
  <si>
    <t>Remont drogi powiatowej nr 1472D na odcinku od zjazdu w kierunku w m. Skała do granicy Powiatu Wrocławskiego</t>
  </si>
  <si>
    <t>B/2023/P-19</t>
  </si>
  <si>
    <t>Remont drogi powiatowej nr 1994D na odcinku od przejścia dla pieszych zlokalizowanego przed skrzyżowaniem z drogą 1990D do skrzyżowania z ul. B. Chrobrego w m. Sobótka, gm. Sobótka</t>
  </si>
  <si>
    <t>B/2023/P-13</t>
  </si>
  <si>
    <t>Remont drogi powiatowej nr 3235D Długopole-Zdrój - Długopole Górne</t>
  </si>
  <si>
    <t>B/2023/P-7</t>
  </si>
  <si>
    <t>Powiat Oławski</t>
  </si>
  <si>
    <t>0215</t>
  </si>
  <si>
    <t>Remont drogi powiatowej nr 1574D, ulicy Kilińskiego w Oławie, km 0+005 - 0+432, 0+614 - 0+958, 1+044 - 2+463, długość 2,190 km</t>
  </si>
  <si>
    <t>B/2023/P-35</t>
  </si>
  <si>
    <t>Powiat Karkonoski</t>
  </si>
  <si>
    <t>0206</t>
  </si>
  <si>
    <t>Remont drogi powiatowej nr 2753D w km 11+635 do km 12+740</t>
  </si>
  <si>
    <t>07.2023-06.2024</t>
  </si>
  <si>
    <t>B/2023/P-16</t>
  </si>
  <si>
    <t>Powiat Jaworski</t>
  </si>
  <si>
    <t>0205</t>
  </si>
  <si>
    <t>Remont drogi powiatowej nr 2610D w miejscowości Pomocne o dł. ok. 1,5 km</t>
  </si>
  <si>
    <t>09.2023-07.2024</t>
  </si>
  <si>
    <t>B/2023/P-21</t>
  </si>
  <si>
    <t>Remont nawierzchni jezdni drogi powiatowej nr 2881D na odcinku Przyłęgów-Łażany</t>
  </si>
  <si>
    <t>06.2023-10.2023</t>
  </si>
  <si>
    <t>21*</t>
  </si>
  <si>
    <t>B/2023/P-37</t>
  </si>
  <si>
    <t>Remont drogi powiatowej nr 3158D w miejscowości Braszowice, km 7+926 - 8+938, długość 1012 m</t>
  </si>
  <si>
    <t>B/2023/G-5</t>
  </si>
  <si>
    <t>Gmina Ziębice</t>
  </si>
  <si>
    <t>0224063</t>
  </si>
  <si>
    <t>ząbkowicki</t>
  </si>
  <si>
    <t>Remont drogi gminnej - ulicy Wałowej w Ziębicach</t>
  </si>
  <si>
    <t>11.2023-08.2024</t>
  </si>
  <si>
    <t>B/2023/G-44</t>
  </si>
  <si>
    <t>Gmina Miejska Kłodzko</t>
  </si>
  <si>
    <t>0208021</t>
  </si>
  <si>
    <t>kłodzki</t>
  </si>
  <si>
    <t>Remont ulicy Łąkowej w Kłodzku</t>
  </si>
  <si>
    <t>07.2023-10.2023</t>
  </si>
  <si>
    <t>B/2023/G-69</t>
  </si>
  <si>
    <t>Gmina Nowa Ruda</t>
  </si>
  <si>
    <t>0208112</t>
  </si>
  <si>
    <t>Remont drogi gminnej nr 118528D i 118527D w miejscowości Jugów</t>
  </si>
  <si>
    <t>06.2023-08.2023</t>
  </si>
  <si>
    <t>B/2023/G-19</t>
  </si>
  <si>
    <t>Gmina Stronie Śląskie</t>
  </si>
  <si>
    <t>0208133</t>
  </si>
  <si>
    <t>Remont drogi gminnej nr 119903D we wsi Goszów</t>
  </si>
  <si>
    <t>B/2023/G-61</t>
  </si>
  <si>
    <t>Gmina Miejska Nowa Ruda</t>
  </si>
  <si>
    <t>0208041</t>
  </si>
  <si>
    <t>Remont ul. Lipowej i ul. Matejki w Nowej Rudzie</t>
  </si>
  <si>
    <t>04.2023-11.2023</t>
  </si>
  <si>
    <t>B/2023/G-110</t>
  </si>
  <si>
    <t xml:space="preserve">Gmina Szczytna </t>
  </si>
  <si>
    <t>0208143</t>
  </si>
  <si>
    <t>Remont ulicy Zamkowej w Szczytnej</t>
  </si>
  <si>
    <t>B/2023/G-41</t>
  </si>
  <si>
    <t>Gmina Kotla</t>
  </si>
  <si>
    <t>0203042</t>
  </si>
  <si>
    <t>głogowski</t>
  </si>
  <si>
    <t>Remont drogi gminnej nr 100008D relacji Kotla - Chociemyśl</t>
  </si>
  <si>
    <t>06.2023-11.2023</t>
  </si>
  <si>
    <t>B/2023/G-149</t>
  </si>
  <si>
    <t>Gmina Żmigród</t>
  </si>
  <si>
    <t>0220063</t>
  </si>
  <si>
    <t>trzebnicki</t>
  </si>
  <si>
    <t>Remont drogi gminnej na działkach nr 63 i 107 w Przewsiu</t>
  </si>
  <si>
    <t>B/2023/G-4</t>
  </si>
  <si>
    <t>Gmina Oborniki Śląskie</t>
  </si>
  <si>
    <t>0220013</t>
  </si>
  <si>
    <t>Remont drogi gminnej ul. Młyńska i ul. Ogrodowa w miejscowości Uraz, Gmina Oborniki Śląskie</t>
  </si>
  <si>
    <t>B/2023/G-103</t>
  </si>
  <si>
    <t>Gmina Jaworzyna Śląska</t>
  </si>
  <si>
    <t>0219044</t>
  </si>
  <si>
    <t>świdnicki</t>
  </si>
  <si>
    <t>Remont drogi gminnej nr 111240D ul. Towarowa w Jaworzynie Śląskiej</t>
  </si>
  <si>
    <t>08.2023-04.2024</t>
  </si>
  <si>
    <t>B/2023/G-27</t>
  </si>
  <si>
    <t>Gmina Jedlina - Zdrój</t>
  </si>
  <si>
    <t>0221021</t>
  </si>
  <si>
    <t>wałbrzyski</t>
  </si>
  <si>
    <t>Remont ul. Dolnej w Jedlinie - Zdroju</t>
  </si>
  <si>
    <t>07-2023-09.2023</t>
  </si>
  <si>
    <t>B/2023/G-57</t>
  </si>
  <si>
    <t>Gmina Bielawa</t>
  </si>
  <si>
    <t>0202011</t>
  </si>
  <si>
    <t>dzierżoniowski</t>
  </si>
  <si>
    <t>Remont dróg gminnych łączących Camping "Sudety" w Bielawie z drogą wojewódzką nr 384 (drogi gminne nr 117931D - ul. Słowiańska, nr 117936D - ul. F. Chopina, nr 117941D - ul. Wysoka)</t>
  </si>
  <si>
    <t>B/2023/G-65</t>
  </si>
  <si>
    <t>Gmina Miejska Złotoryja</t>
  </si>
  <si>
    <t>0226021</t>
  </si>
  <si>
    <t>złotoryjski</t>
  </si>
  <si>
    <t>Remont nawierzchni dróg gminnych ulic Staszica i Legnickiej w Złotoryi</t>
  </si>
  <si>
    <t>B/2023/G-136</t>
  </si>
  <si>
    <t>Gmina Polanica - Zdrój</t>
  </si>
  <si>
    <t>0208051</t>
  </si>
  <si>
    <t>Remont ul. Żeromskiego w Polnicy Zdrój</t>
  </si>
  <si>
    <t>09.2023-03.2024</t>
  </si>
  <si>
    <t>B/2023/G-116</t>
  </si>
  <si>
    <t>Gmina Kamieniec Ząbkowicki</t>
  </si>
  <si>
    <t>0224033</t>
  </si>
  <si>
    <t>Remont drogi ul. Zamkowiej na działkach nr 645/1, 645/2, 808/6, 706 w Kamieńcu Ząbkowickim raz z nwierzchnią mostu na Budzówce</t>
  </si>
  <si>
    <t>B/2023/G-7</t>
  </si>
  <si>
    <t>Gmina Kudowa-Zdrój</t>
  </si>
  <si>
    <t>0208031</t>
  </si>
  <si>
    <t>Remont odcinka ulicy Szkolnej w Kudowie-Zdroju</t>
  </si>
  <si>
    <t>B/2023/G-18</t>
  </si>
  <si>
    <t>Gmina Miejska Kowary</t>
  </si>
  <si>
    <t>0206021</t>
  </si>
  <si>
    <t>karkonoski</t>
  </si>
  <si>
    <t>Remont ul. Bukowej w Kowarach w km 0+610,00 do 0+895,00 nawalne opady deszczu lipiec 2021 r.</t>
  </si>
  <si>
    <t>03.2023-11.2023</t>
  </si>
  <si>
    <t>B/2023/G-28</t>
  </si>
  <si>
    <t>Gmina Międzylesie</t>
  </si>
  <si>
    <t>0208103</t>
  </si>
  <si>
    <t>Remont gminnej drogi publicznej nr 119979D w miejscowości Szklarnia</t>
  </si>
  <si>
    <t>B/2023/G-29</t>
  </si>
  <si>
    <t>Gmina Pęcław</t>
  </si>
  <si>
    <t>0203052</t>
  </si>
  <si>
    <t>Remont drogi gminnej relacji Wojszyn - Borków</t>
  </si>
  <si>
    <t>06.2023-04.2024</t>
  </si>
  <si>
    <t>B/2023/G-76</t>
  </si>
  <si>
    <t>Gmina Bardo</t>
  </si>
  <si>
    <t>0224013</t>
  </si>
  <si>
    <t>Remont drogi gminnej nr 118792D w Brzeźnicy</t>
  </si>
  <si>
    <t>05.2023-09.2023</t>
  </si>
  <si>
    <t>B/2023/G-154</t>
  </si>
  <si>
    <t>Gmina Udanin</t>
  </si>
  <si>
    <t>0218052</t>
  </si>
  <si>
    <t>średzki</t>
  </si>
  <si>
    <t>Remont drogi gminnej 107345 ul. Agaty w Konarach</t>
  </si>
  <si>
    <t>05.2023-12.2023</t>
  </si>
  <si>
    <t>B/2023/G-2</t>
  </si>
  <si>
    <t>Gmina Żukowice</t>
  </si>
  <si>
    <t>0203062</t>
  </si>
  <si>
    <t>Remont drogi gminnej nr 100058D w m. Żukowice - etap II</t>
  </si>
  <si>
    <t>B/2023/G-101</t>
  </si>
  <si>
    <t>Gmina Ciepłowody</t>
  </si>
  <si>
    <t>0224022</t>
  </si>
  <si>
    <t>Remont drogi gminnej nr 118130 D w miejscowości Piotrowice Polskie</t>
  </si>
  <si>
    <t>06.2023-05.2024</t>
  </si>
  <si>
    <t>B/2023/G-1</t>
  </si>
  <si>
    <t>Gmina Głuszyca</t>
  </si>
  <si>
    <t>0221053</t>
  </si>
  <si>
    <t>Poprawa bezpieczeństwa ruchu drogowego poprzez remont drogi gminnej ul. 11 Listopada w Głuszycy</t>
  </si>
  <si>
    <t>08.2023-05.2024</t>
  </si>
  <si>
    <t>B/2023/G-79</t>
  </si>
  <si>
    <t>Gmina Wałbrzych</t>
  </si>
  <si>
    <t>0265011</t>
  </si>
  <si>
    <t xml:space="preserve">Remont drogi gminnej nr 116787D ( ul. Chałubińskiego) w Wałbrzychu </t>
  </si>
  <si>
    <t>B/2023/G-121</t>
  </si>
  <si>
    <t>Gmina Siekierczyn</t>
  </si>
  <si>
    <t>0210072</t>
  </si>
  <si>
    <t>lubański</t>
  </si>
  <si>
    <t>Remont drogi gminnej publicznej nr 109663D w Siekierczynie</t>
  </si>
  <si>
    <t>05.2023-11.2023</t>
  </si>
  <si>
    <t>B/2023/G-131</t>
  </si>
  <si>
    <t>Gmina Lewin Kłodzki</t>
  </si>
  <si>
    <t>0208092</t>
  </si>
  <si>
    <t>Remont drogi gminnej w miejscowości Jawornica</t>
  </si>
  <si>
    <t>B/2023/G-132</t>
  </si>
  <si>
    <t>Gmina Łagiewniki</t>
  </si>
  <si>
    <t>0202062</t>
  </si>
  <si>
    <t>Remont drogi gminnej publicznej nr 117257D w m. Jaźwina</t>
  </si>
  <si>
    <t>B/2023/G-43</t>
  </si>
  <si>
    <t>Gmina Ząbkowice Śląskie</t>
  </si>
  <si>
    <t>0224054</t>
  </si>
  <si>
    <t>Remont ul. Przemysłowej w Ząbkowicach Śląskich</t>
  </si>
  <si>
    <t>B/2023/G-20</t>
  </si>
  <si>
    <t>Gmina Trzebnica</t>
  </si>
  <si>
    <t>0220033</t>
  </si>
  <si>
    <t>Remont drogi gminnej nr 102052 D w miejscowości Masłowiec</t>
  </si>
  <si>
    <t>B/2023/G-90</t>
  </si>
  <si>
    <t>Gmina Syców</t>
  </si>
  <si>
    <t>0214073</t>
  </si>
  <si>
    <t>oleśnicki</t>
  </si>
  <si>
    <t>Remont drogi gminnej w m. Biskupice</t>
  </si>
  <si>
    <t>B/2023/G-123</t>
  </si>
  <si>
    <t>Gmina Niechlów</t>
  </si>
  <si>
    <t>0204032</t>
  </si>
  <si>
    <t>górowski</t>
  </si>
  <si>
    <t>Remont drogi gminnej nr 100619D - ulica Dworcowa w miejscowości Niechlów</t>
  </si>
  <si>
    <t>09.2023-06.2024</t>
  </si>
  <si>
    <t>B/2023/G-151</t>
  </si>
  <si>
    <t>Gmina Gromadka</t>
  </si>
  <si>
    <t>0201032</t>
  </si>
  <si>
    <t>bolesławiecki</t>
  </si>
  <si>
    <t xml:space="preserve">Remont drogi w miejscowości Osła w otoczeniu LSEE obszar Krzywa w gminie Gromadka </t>
  </si>
  <si>
    <t>B/2023/G-145</t>
  </si>
  <si>
    <t>Gmina Strzegom</t>
  </si>
  <si>
    <t>0219063</t>
  </si>
  <si>
    <t>Remont drogi ul Brzegowej w Strzegomiu</t>
  </si>
  <si>
    <t>B/2023/G-34</t>
  </si>
  <si>
    <t>Gmina Bolesławiec</t>
  </si>
  <si>
    <t>0201022</t>
  </si>
  <si>
    <t>Remont drogi publicznej gminnej nr 103964D na odcinku o długości 1474 mb w miejscowości Golnice - etap I</t>
  </si>
  <si>
    <t>B/2023/G-97</t>
  </si>
  <si>
    <t>Gmina Jerzmanowa</t>
  </si>
  <si>
    <t>0203032</t>
  </si>
  <si>
    <t>Remont drogi gminnej nr 100236D ul. Głogowskiej na dz. nr 491/2, 495/2 w Jerzmanowej</t>
  </si>
  <si>
    <t>B/2023/G-104</t>
  </si>
  <si>
    <t>Remont drogi gminnej nr 111212D i drogi nr 111202D na odcinku Pasieczna - Jaworzyna Śląska</t>
  </si>
  <si>
    <t>B/2023/G-127</t>
  </si>
  <si>
    <t>Gmina Czarny Bór</t>
  </si>
  <si>
    <t>0221042</t>
  </si>
  <si>
    <t>Remont drogi na dz. Nr 171 w Grzędach</t>
  </si>
  <si>
    <t>B/2023/G-22</t>
  </si>
  <si>
    <t>Gmina Marciszów</t>
  </si>
  <si>
    <t>0207042</t>
  </si>
  <si>
    <t>kamiennogórski</t>
  </si>
  <si>
    <t>Remont drogi gminnej nr 114459D w Ciechanowicach</t>
  </si>
  <si>
    <t>01.06.2023-30.06.2023</t>
  </si>
  <si>
    <t>B/2023/G-89</t>
  </si>
  <si>
    <t>Gmina Miasto Świdnica</t>
  </si>
  <si>
    <t>0219011</t>
  </si>
  <si>
    <t>Remont odcinka ulic M. Kopernika wraz z remontem mostu przez rz. Bystrzycę w ciągu ulicy M. Kopernika w Świdnicy</t>
  </si>
  <si>
    <t>B/2023/P-26</t>
  </si>
  <si>
    <t>Powiat Polkowicki</t>
  </si>
  <si>
    <t>0216</t>
  </si>
  <si>
    <t>Remont drogi powiatowej nr 1134, od km 0+080 do km 2+130</t>
  </si>
  <si>
    <t>B/2023/P-3</t>
  </si>
  <si>
    <t xml:space="preserve">Powiat Kamiennogórski </t>
  </si>
  <si>
    <t>0207</t>
  </si>
  <si>
    <t xml:space="preserve">Remont drogi powiatowej nr 3462D w obrębie Chełmsko Śląskie </t>
  </si>
  <si>
    <t>09.2023-05.2024</t>
  </si>
  <si>
    <t>B/2023/P-28</t>
  </si>
  <si>
    <t>Powiat Średzki</t>
  </si>
  <si>
    <t>0218</t>
  </si>
  <si>
    <t>Remont drogi powiatowej nr 2070D w miejscowości Wrocisławice</t>
  </si>
  <si>
    <t>B/2023/P-10</t>
  </si>
  <si>
    <t>Powiat Milicki</t>
  </si>
  <si>
    <t>0213</t>
  </si>
  <si>
    <t>Remont drogi powiatowej nr 1402 D na odcinku od skrzyżowania z drogą wojewódzką nr 439 w miejscowości Świętoszyn do miejscowości Piękocin</t>
  </si>
  <si>
    <t>B/2023/P-11</t>
  </si>
  <si>
    <t>Remont drogi powiatowej nr 1440 D na odcinku od skrzyżowania z drogą powiatową nr 1441 D do miejscowości Wierzchowice</t>
  </si>
  <si>
    <t>B/2023/P-41</t>
  </si>
  <si>
    <t>Gmina Legnica</t>
  </si>
  <si>
    <t>0262</t>
  </si>
  <si>
    <t>Remont nawierzchni ul. Jarosława Iwaszkiewicza w Legnicy na odcinku od Ronda Bitwy o Monte Cassino do skrzyżowania z ul. Gabrieli Zapolskiej</t>
  </si>
  <si>
    <t>08.2023-09.2023</t>
  </si>
  <si>
    <t>B/2023/P-5</t>
  </si>
  <si>
    <t xml:space="preserve">Powiat Lwówecki </t>
  </si>
  <si>
    <t>Remont drogi powiatowej nr 2518 D Skorzynice - granica powiatu o dł 4,012 km (5+580-9+592)</t>
  </si>
  <si>
    <t>B/2023/P-8</t>
  </si>
  <si>
    <t>Remont drogi powiatowej nr 1541D Dębina-Chwałowice długości 1,360,  km 2+402 - 3+762</t>
  </si>
  <si>
    <t>B/2023/P-33</t>
  </si>
  <si>
    <t>Powiat Złotoryjski</t>
  </si>
  <si>
    <t>0226</t>
  </si>
  <si>
    <t>Remont drogi powiatowej nr 2621 D Wilków Osiedle-Wilków</t>
  </si>
  <si>
    <t>11.2023-06.2024</t>
  </si>
  <si>
    <t>B/2023/P-34</t>
  </si>
  <si>
    <t>Remont drogi powiatowej nr 2618D Rzymówka-gr. powiatu (Krotoszyce)</t>
  </si>
  <si>
    <t>B/2023/P-17</t>
  </si>
  <si>
    <t>Remont drogi powiatowej nr 2188D w miejscowości Barycz i Snowidza</t>
  </si>
  <si>
    <t>B/2023/P-40</t>
  </si>
  <si>
    <t>Remont drogi powiatowej nr 2203D w miejscowości Dunino, długości 1800m</t>
  </si>
  <si>
    <t>B/2023/P-32</t>
  </si>
  <si>
    <t>Powiat Strzeliński</t>
  </si>
  <si>
    <t>0217</t>
  </si>
  <si>
    <t>Remont drogi 3093D w m. Przeworno</t>
  </si>
  <si>
    <t>B/2023/P-27</t>
  </si>
  <si>
    <t>Remont drogi powiatowej nr 1158D na odcinku od km 0+040 do km 0+870</t>
  </si>
  <si>
    <t>B/2023/P-29</t>
  </si>
  <si>
    <t>Remont drogi powiatowej nr 2058 D na odcinku ul. Mrozowskiej w Miękini</t>
  </si>
  <si>
    <t>16*</t>
  </si>
  <si>
    <t>B/2023/P-25</t>
  </si>
  <si>
    <t>Remont drogi powiatowej 1209D na odcinku Dziesław - Kliszków</t>
  </si>
  <si>
    <t>B/2023/G-73</t>
  </si>
  <si>
    <t xml:space="preserve">Gmina Pielgrzymka </t>
  </si>
  <si>
    <t>0226032</t>
  </si>
  <si>
    <t>Remont drogi publicznej nr 108660D relacji Proboszczów-Bałczyna</t>
  </si>
  <si>
    <t>B/2023/G-15</t>
  </si>
  <si>
    <t>Gmina Pieszyce</t>
  </si>
  <si>
    <t>0202033</t>
  </si>
  <si>
    <t>Remont chodnika w ciągu ulicy 1 Maja i ulicy W. Hermana</t>
  </si>
  <si>
    <t xml:space="preserve">06.2023-10.2023 </t>
  </si>
  <si>
    <t>B/2023/G-53</t>
  </si>
  <si>
    <t>Gmina Miasto Boguszów-Gorce</t>
  </si>
  <si>
    <t>0221011</t>
  </si>
  <si>
    <t>Remont drogi gminnej ul. Sikorskiego</t>
  </si>
  <si>
    <t>B/2023/G-84</t>
  </si>
  <si>
    <t>Gmina Olszyna</t>
  </si>
  <si>
    <t>0210053</t>
  </si>
  <si>
    <t>Remont odcinków drogi gminnej nr 109677 D (ul. Osiedle) oraz drogi gminnej 109682 D (ul. Chopina)</t>
  </si>
  <si>
    <t>04.2023-10.2023</t>
  </si>
  <si>
    <t>B/2023/G-99</t>
  </si>
  <si>
    <t>Gmina Dobroszyce</t>
  </si>
  <si>
    <t>0214032</t>
  </si>
  <si>
    <t>Remont drogi gminnej nr 101968D w relacji Siekierowice - Dobrzeń</t>
  </si>
  <si>
    <t>10.2023-06.2024</t>
  </si>
  <si>
    <t>B/2023/G-144</t>
  </si>
  <si>
    <t>Gmina Mysłakowice</t>
  </si>
  <si>
    <t>0206072</t>
  </si>
  <si>
    <t>Remont drogi gminnej - ulicy Poprzecznej w Łomnicy</t>
  </si>
  <si>
    <t>B/2023/G-147</t>
  </si>
  <si>
    <t>Gmina Malczyce</t>
  </si>
  <si>
    <t>0218022</t>
  </si>
  <si>
    <t>Remont drogi gminnej 04768D ulicy Wspólnej w miejscowości Kwietno</t>
  </si>
  <si>
    <t>08.2023-03.2024</t>
  </si>
  <si>
    <t>B/2023/G-139</t>
  </si>
  <si>
    <t>Gmina Stoszowice</t>
  </si>
  <si>
    <t>0224042</t>
  </si>
  <si>
    <t>Remont ul. Kąpielowej i ul. Słonecznej w Srebrnej Górze</t>
  </si>
  <si>
    <t>04.2023-12.2023</t>
  </si>
  <si>
    <t>B/2023/G-16</t>
  </si>
  <si>
    <t>Gmina Legnickie Pole</t>
  </si>
  <si>
    <t>0209052</t>
  </si>
  <si>
    <t>legnicki</t>
  </si>
  <si>
    <t>Remont drogi gminnej w miejscowości Bartoszów, gmina Legnickie Pole</t>
  </si>
  <si>
    <t>08.2023-12.2023</t>
  </si>
  <si>
    <t>B/2023/G-25</t>
  </si>
  <si>
    <t>Gmina Lubań</t>
  </si>
  <si>
    <t>0210042</t>
  </si>
  <si>
    <t>Remont drogi gminnej nr 108916D (dz. nr 234) ul. Dymińsko Górna, Uniegoszcz</t>
  </si>
  <si>
    <t>B/2023/G-74</t>
  </si>
  <si>
    <t>Gmina Niemcza</t>
  </si>
  <si>
    <t>0202074</t>
  </si>
  <si>
    <t>Remont drogi gminnej nr 117523D - ul. Lipowa w Niemczy</t>
  </si>
  <si>
    <t>B/2023/G-75</t>
  </si>
  <si>
    <t>Remont drogi gminnej nr 117448 ul. Wrocławska w Niemczy (odcinek od torów kolejowych do skrzyżowania z DK8)</t>
  </si>
  <si>
    <t>B/2023/G-134</t>
  </si>
  <si>
    <t>Gmina Miejska Duszniki-Zdrój</t>
  </si>
  <si>
    <t>0208011</t>
  </si>
  <si>
    <t>Remont drogi gminnej - ul. Zielona</t>
  </si>
  <si>
    <t>03.2023-07.2023</t>
  </si>
  <si>
    <t>B/2023/G-13</t>
  </si>
  <si>
    <t>Gmina Miejska Kamienna Góra</t>
  </si>
  <si>
    <t>0207011</t>
  </si>
  <si>
    <t>Remont ul. Hallera, Cegielnianej, Nowej w Kamiennej Górze</t>
  </si>
  <si>
    <t>12.2023-11.2024</t>
  </si>
  <si>
    <t>B/2023/G-30</t>
  </si>
  <si>
    <t>Gmina Prusice</t>
  </si>
  <si>
    <t>0220023</t>
  </si>
  <si>
    <t>Remont nawierzchni dróg gminnych w miejscowości Borów</t>
  </si>
  <si>
    <t>10.2023-09.2024</t>
  </si>
  <si>
    <t>B/2023/G-58</t>
  </si>
  <si>
    <t>Remont drogi gminnej nr 117932D (ul. J. Korczaka) łączącej Park Krajobrazowy Gór Sowich i Szkołę Leśną w Bielawie z drogą wojewódzką nr 384 - etap I</t>
  </si>
  <si>
    <t>B/2023/G-67</t>
  </si>
  <si>
    <t>Gmina Nowogrodziec</t>
  </si>
  <si>
    <t>0201043</t>
  </si>
  <si>
    <t>Remont drogi gminnej w Milikowie - dz. Nr 572,571</t>
  </si>
  <si>
    <t>B/2023/G-109</t>
  </si>
  <si>
    <t>Gmina Świdnica</t>
  </si>
  <si>
    <t>0219072</t>
  </si>
  <si>
    <t>Remont drogi gminnej nr 112509D w Bystrzycy Dolnej na odcinku od skrzyżowania z drogą gminną nr 111946D do mostu na rzece Bystrzyca</t>
  </si>
  <si>
    <t>08.2023-06.2024</t>
  </si>
  <si>
    <t>B/2023/G-35</t>
  </si>
  <si>
    <t>Gmina Głogów</t>
  </si>
  <si>
    <t>0203022</t>
  </si>
  <si>
    <t>Remont drogi gminnej w miejscowości Zabornia</t>
  </si>
  <si>
    <t>08.2023-11.2023</t>
  </si>
  <si>
    <t>B/2023/G-45</t>
  </si>
  <si>
    <t>Gmina Gaworzyce</t>
  </si>
  <si>
    <t>0216022</t>
  </si>
  <si>
    <t>polkowicki</t>
  </si>
  <si>
    <t>Remont ulicy Dworcowej w Gaworzycach</t>
  </si>
  <si>
    <t>B/2023/G-46</t>
  </si>
  <si>
    <t>Gmina Dzierżoniów</t>
  </si>
  <si>
    <t>0202052</t>
  </si>
  <si>
    <t>Remont odcinka drogi gminnej nr 116953D w miejscowości Nowizna</t>
  </si>
  <si>
    <t>B/2023/G-68</t>
  </si>
  <si>
    <t>Gmina Złotoryja</t>
  </si>
  <si>
    <t>0226062</t>
  </si>
  <si>
    <t>Remont drogi gminnej nr 108492D</t>
  </si>
  <si>
    <t>08.2023-10.2023</t>
  </si>
  <si>
    <t>B/2023/G-10</t>
  </si>
  <si>
    <t xml:space="preserve">Miasto i Gmina Wiązów </t>
  </si>
  <si>
    <t>0217053</t>
  </si>
  <si>
    <t>strzeliński</t>
  </si>
  <si>
    <t>Remont ulicy Polnej w Wiązowie</t>
  </si>
  <si>
    <t xml:space="preserve">B/2023/G-38 </t>
  </si>
  <si>
    <t>Remont drogi gminnej relacji Piersna-Wietszyce</t>
  </si>
  <si>
    <t>B/2023/G-72</t>
  </si>
  <si>
    <t>Gmina Miejska Dzierżoniów</t>
  </si>
  <si>
    <t>0202021</t>
  </si>
  <si>
    <t xml:space="preserve">Remont ul. Wrocławskiej od ul. Piłsudskiego do ul. Piastowskiej w Dzierżoniowie </t>
  </si>
  <si>
    <t>B/2023/G-135</t>
  </si>
  <si>
    <t>Gmina Kostomłoty</t>
  </si>
  <si>
    <t>0218012</t>
  </si>
  <si>
    <t>Remont drogi gminnej w miejscowości Mieczków</t>
  </si>
  <si>
    <t>B/2023/G-31</t>
  </si>
  <si>
    <t>Gmina Chojnów</t>
  </si>
  <si>
    <t>0209022</t>
  </si>
  <si>
    <t>Remont drogi gminnej nr 120876D w miejscowości Biskupin</t>
  </si>
  <si>
    <t>B/2023/G-71</t>
  </si>
  <si>
    <t>Gmina Miejska Zgorzelec</t>
  </si>
  <si>
    <t>0225021</t>
  </si>
  <si>
    <t>zgorzelecki</t>
  </si>
  <si>
    <t>Remont ul. Krótkiej, Łódzkiej i Drzymały w Zgorzelcu</t>
  </si>
  <si>
    <t>B/2023/G-12</t>
  </si>
  <si>
    <t>Gmina Wińsko</t>
  </si>
  <si>
    <t>0222022</t>
  </si>
  <si>
    <t>wołowski</t>
  </si>
  <si>
    <t>Remont drogi gminnej nr 100834D z Rajczyna (gm. Wińsko) w kierunku Smolne (gm. Jemielno)</t>
  </si>
  <si>
    <t>B/2023/G-113</t>
  </si>
  <si>
    <t>Gmina Pieńsk</t>
  </si>
  <si>
    <t>0225043</t>
  </si>
  <si>
    <t>Remont drogi gminnej nr 103815D ul. Hutnicza w Pieńsku</t>
  </si>
  <si>
    <t>B/2023/G-92</t>
  </si>
  <si>
    <t>Gmina Długołęka</t>
  </si>
  <si>
    <t>0223022</t>
  </si>
  <si>
    <t>wrocławski</t>
  </si>
  <si>
    <t>Remont drogi gminnej ul. Bławatnej w Mirkowie, gm. Długołęka</t>
  </si>
  <si>
    <t>01.2023-06.2023</t>
  </si>
  <si>
    <t>32*</t>
  </si>
  <si>
    <t>B/2023/G-118</t>
  </si>
  <si>
    <t>Gmina Góra</t>
  </si>
  <si>
    <t>0204013</t>
  </si>
  <si>
    <t>Remont jezdni i chodników na ul. B. Głowackiego w Górze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</si>
  <si>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2023</t>
    </r>
  </si>
  <si>
    <t>Województwo: Dolnośląskie</t>
  </si>
  <si>
    <t>Gmina Żarów</t>
  </si>
  <si>
    <t>Remont drogi gminnej ul. Hutnicza w miejscowości Żarów</t>
  </si>
  <si>
    <t>03.2023-12.2023</t>
  </si>
  <si>
    <t xml:space="preserve">Gmina Radwanice </t>
  </si>
  <si>
    <t xml:space="preserve">Remont drogi gminnej biegnącej śladem działki nr 34 w m. Przesieczna </t>
  </si>
  <si>
    <t>Gmina Marcinowice</t>
  </si>
  <si>
    <t>Remont drogi gminnej ul. Slowiańskiej w miejscowości Żarów</t>
  </si>
  <si>
    <t>Remont drogi publicznej w miejscowości Tąpadła dz. 418, 419</t>
  </si>
  <si>
    <t xml:space="preserve">Remont drogi publicznej w miejscowości Wiry dz. 189, 205 </t>
  </si>
  <si>
    <t>Gmina Siechnice</t>
  </si>
  <si>
    <t xml:space="preserve">Remont ulicy Tęczowej i Lazurowej w Radwanicach </t>
  </si>
  <si>
    <t>Remont ulicy M. Reja, A. Mickiewicza, J. Kochanowskiego, J. Słowackiego i B. Prusa w Siechnicach</t>
  </si>
  <si>
    <t>Gmina Lubin</t>
  </si>
  <si>
    <t>Remont drogi gminnej nr 103046D i 103053D w miejscowości Kłopotów</t>
  </si>
  <si>
    <t xml:space="preserve">Gmina Rudna </t>
  </si>
  <si>
    <t>lubiński</t>
  </si>
  <si>
    <t>Remont drogi gminnej nr 101166D w m. Wysokie. Długość drogi 1 660 mb</t>
  </si>
  <si>
    <t>49*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</si>
</sst>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C000"/>
      <name val="Arial"/>
      <family val="2"/>
      <charset val="238"/>
    </font>
    <font>
      <b/>
      <sz val="9"/>
      <color rgb="FFFFC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0" fontId="14" fillId="0" borderId="0" xfId="1" applyFont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20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65" fontId="16" fillId="3" borderId="21" xfId="0" applyNumberFormat="1" applyFont="1" applyFill="1" applyBorder="1" applyAlignment="1">
      <alignment vertical="center"/>
    </xf>
    <xf numFmtId="165" fontId="16" fillId="3" borderId="22" xfId="0" applyNumberFormat="1" applyFont="1" applyFill="1" applyBorder="1" applyAlignment="1">
      <alignment vertical="center"/>
    </xf>
    <xf numFmtId="165" fontId="16" fillId="4" borderId="17" xfId="0" applyNumberFormat="1" applyFont="1" applyFill="1" applyBorder="1" applyAlignment="1">
      <alignment vertical="center"/>
    </xf>
    <xf numFmtId="165" fontId="16" fillId="3" borderId="23" xfId="0" applyNumberFormat="1" applyFont="1" applyFill="1" applyBorder="1" applyAlignment="1">
      <alignment vertical="center"/>
    </xf>
    <xf numFmtId="165" fontId="13" fillId="4" borderId="17" xfId="0" applyNumberFormat="1" applyFont="1" applyFill="1" applyBorder="1" applyAlignment="1">
      <alignment vertical="center"/>
    </xf>
    <xf numFmtId="165" fontId="21" fillId="4" borderId="17" xfId="0" applyNumberFormat="1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165" fontId="21" fillId="3" borderId="23" xfId="0" applyNumberFormat="1" applyFont="1" applyFill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6" fillId="3" borderId="25" xfId="0" applyFont="1" applyFill="1" applyBorder="1" applyAlignment="1">
      <alignment vertical="center"/>
    </xf>
    <xf numFmtId="0" fontId="16" fillId="3" borderId="21" xfId="0" applyFont="1" applyFill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0" fontId="21" fillId="3" borderId="21" xfId="0" applyFont="1" applyFill="1" applyBorder="1" applyAlignment="1">
      <alignment vertical="center"/>
    </xf>
    <xf numFmtId="165" fontId="21" fillId="3" borderId="2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Font="1" applyFill="1" applyBorder="1" applyAlignment="1">
      <alignment vertical="center"/>
    </xf>
    <xf numFmtId="165" fontId="13" fillId="5" borderId="21" xfId="0" applyNumberFormat="1" applyFont="1" applyFill="1" applyBorder="1" applyAlignment="1">
      <alignment vertical="center"/>
    </xf>
    <xf numFmtId="165" fontId="21" fillId="3" borderId="22" xfId="0" applyNumberFormat="1" applyFont="1" applyFill="1" applyBorder="1" applyAlignment="1">
      <alignment vertical="center"/>
    </xf>
    <xf numFmtId="165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65" fontId="13" fillId="0" borderId="15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18" xfId="0" applyNumberFormat="1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165" fontId="13" fillId="0" borderId="3" xfId="0" applyNumberFormat="1" applyFont="1" applyBorder="1" applyAlignment="1">
      <alignment vertical="center"/>
    </xf>
    <xf numFmtId="165" fontId="13" fillId="0" borderId="5" xfId="0" applyNumberFormat="1" applyFont="1" applyBorder="1" applyAlignment="1">
      <alignment vertical="center"/>
    </xf>
    <xf numFmtId="165" fontId="13" fillId="2" borderId="24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14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 shrinkToFit="1"/>
    </xf>
    <xf numFmtId="0" fontId="22" fillId="0" borderId="1" xfId="0" applyFont="1" applyFill="1" applyBorder="1" applyAlignment="1">
      <alignment horizontal="center" vertical="center" wrapText="1" shrinkToFit="1"/>
    </xf>
    <xf numFmtId="166" fontId="22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vertical="center" wrapText="1"/>
    </xf>
    <xf numFmtId="9" fontId="22" fillId="0" borderId="1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4" fontId="23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left" vertical="center" wrapText="1"/>
    </xf>
    <xf numFmtId="166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9" fontId="17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166" fontId="24" fillId="0" borderId="1" xfId="0" applyNumberFormat="1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horizontal="right" vertical="center" wrapText="1"/>
    </xf>
    <xf numFmtId="9" fontId="2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wrapText="1"/>
    </xf>
    <xf numFmtId="0" fontId="17" fillId="0" borderId="26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wrapText="1"/>
    </xf>
    <xf numFmtId="49" fontId="24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left" vertical="center" wrapText="1" shrinkToFit="1"/>
    </xf>
    <xf numFmtId="49" fontId="17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left" vertical="center" wrapText="1" shrinkToFit="1"/>
    </xf>
    <xf numFmtId="49" fontId="24" fillId="0" borderId="1" xfId="0" applyNumberFormat="1" applyFont="1" applyFill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28515625" defaultRowHeight="15" x14ac:dyDescent="0.25"/>
  <cols>
    <col min="1" max="2" width="32.28515625" style="10" customWidth="1"/>
    <col min="3" max="3" width="10.7109375" style="10" customWidth="1"/>
    <col min="4" max="6" width="20.7109375" style="10" customWidth="1"/>
    <col min="7" max="7" width="20.28515625" style="10" customWidth="1"/>
    <col min="8" max="8" width="9.28515625" style="10"/>
    <col min="9" max="9" width="9.28515625" style="10" customWidth="1"/>
  </cols>
  <sheetData>
    <row r="1" spans="1:16" s="6" customFormat="1" ht="20.100000000000001" customHeight="1" x14ac:dyDescent="0.3">
      <c r="A1" s="3" t="s">
        <v>36</v>
      </c>
      <c r="B1" s="31"/>
      <c r="C1" s="31"/>
      <c r="D1" s="31"/>
      <c r="E1" s="31"/>
      <c r="F1" s="31"/>
      <c r="G1" s="31"/>
      <c r="H1" s="4"/>
      <c r="I1" s="4"/>
      <c r="J1" s="5"/>
      <c r="K1" s="5"/>
      <c r="L1" s="5"/>
      <c r="M1" s="5"/>
      <c r="N1" s="5"/>
      <c r="O1" s="5"/>
      <c r="P1" s="5"/>
    </row>
    <row r="2" spans="1:16" ht="20.100000000000001" customHeight="1" x14ac:dyDescent="0.25">
      <c r="A2" s="32" t="s">
        <v>35</v>
      </c>
      <c r="B2" s="33"/>
      <c r="C2" s="33"/>
      <c r="D2" s="33"/>
      <c r="E2" s="33"/>
      <c r="F2" s="33"/>
      <c r="G2" s="33"/>
      <c r="H2" s="7"/>
      <c r="I2" s="7"/>
      <c r="J2" s="8"/>
      <c r="K2" s="8"/>
      <c r="L2" s="8"/>
      <c r="M2" s="8"/>
      <c r="N2" s="8"/>
      <c r="O2" s="8"/>
      <c r="P2" s="8"/>
    </row>
    <row r="3" spans="1:16" x14ac:dyDescent="0.25">
      <c r="A3" s="9"/>
      <c r="B3" s="9"/>
      <c r="C3" s="7"/>
      <c r="D3" s="7"/>
      <c r="E3" s="7"/>
      <c r="F3" s="7"/>
      <c r="P3" s="8"/>
    </row>
    <row r="4" spans="1:16" x14ac:dyDescent="0.25">
      <c r="A4" s="11" t="s">
        <v>514</v>
      </c>
      <c r="B4" s="11"/>
      <c r="C4" s="7"/>
      <c r="D4" s="7"/>
      <c r="E4" s="7"/>
      <c r="F4" s="7"/>
      <c r="P4" s="12"/>
    </row>
    <row r="5" spans="1:16" x14ac:dyDescent="0.25">
      <c r="A5" s="7"/>
      <c r="B5" s="7"/>
      <c r="C5" s="7"/>
      <c r="D5" s="7"/>
      <c r="E5" s="7"/>
      <c r="F5" s="7"/>
      <c r="P5" s="8"/>
    </row>
    <row r="6" spans="1:16" x14ac:dyDescent="0.25">
      <c r="A6" s="11" t="s">
        <v>515</v>
      </c>
      <c r="B6" s="11"/>
      <c r="C6" s="7"/>
      <c r="D6" s="7"/>
      <c r="E6" s="7"/>
      <c r="F6" s="7"/>
      <c r="P6" s="12"/>
    </row>
    <row r="7" spans="1:16" x14ac:dyDescent="0.25">
      <c r="A7" s="11"/>
      <c r="B7" s="11"/>
      <c r="C7" s="7"/>
      <c r="D7" s="7"/>
      <c r="E7" s="7"/>
      <c r="F7" s="7"/>
      <c r="P7" s="12"/>
    </row>
    <row r="8" spans="1:16" ht="15.75" thickBot="1" x14ac:dyDescent="0.3">
      <c r="B8" s="11"/>
      <c r="C8" s="7"/>
      <c r="D8" s="7"/>
      <c r="E8" s="7"/>
      <c r="F8" s="7"/>
      <c r="P8" s="12"/>
    </row>
    <row r="9" spans="1:16" x14ac:dyDescent="0.25">
      <c r="B9" s="136" t="s">
        <v>15</v>
      </c>
      <c r="C9" s="137"/>
      <c r="D9" s="137"/>
      <c r="E9" s="137"/>
      <c r="F9" s="138"/>
      <c r="P9" s="12"/>
    </row>
    <row r="10" spans="1:16" x14ac:dyDescent="0.25">
      <c r="B10" s="139"/>
      <c r="C10" s="140"/>
      <c r="D10" s="140"/>
      <c r="E10" s="140"/>
      <c r="F10" s="141"/>
      <c r="P10" s="12"/>
    </row>
    <row r="11" spans="1:16" x14ac:dyDescent="0.25">
      <c r="B11" s="139"/>
      <c r="C11" s="140"/>
      <c r="D11" s="140"/>
      <c r="E11" s="140"/>
      <c r="F11" s="141"/>
      <c r="P11" s="12"/>
    </row>
    <row r="12" spans="1:16" x14ac:dyDescent="0.25">
      <c r="B12" s="139"/>
      <c r="C12" s="140"/>
      <c r="D12" s="140"/>
      <c r="E12" s="140"/>
      <c r="F12" s="141"/>
      <c r="P12" s="12"/>
    </row>
    <row r="13" spans="1:16" x14ac:dyDescent="0.25">
      <c r="B13" s="139"/>
      <c r="C13" s="140"/>
      <c r="D13" s="140"/>
      <c r="E13" s="140"/>
      <c r="F13" s="141"/>
      <c r="P13" s="12"/>
    </row>
    <row r="14" spans="1:16" ht="15.75" thickBot="1" x14ac:dyDescent="0.3">
      <c r="B14" s="142" t="s">
        <v>16</v>
      </c>
      <c r="C14" s="143"/>
      <c r="D14" s="143"/>
      <c r="E14" s="143"/>
      <c r="F14" s="144"/>
      <c r="P14" s="8"/>
    </row>
    <row r="15" spans="1:16" x14ac:dyDescent="0.25">
      <c r="B15" s="7"/>
      <c r="C15" s="7"/>
      <c r="D15" s="7"/>
      <c r="E15" s="7"/>
      <c r="F15" s="7"/>
      <c r="P15" s="8"/>
    </row>
    <row r="16" spans="1:16" ht="20.100000000000001" customHeight="1" thickBot="1" x14ac:dyDescent="0.3">
      <c r="A16" s="11" t="s">
        <v>0</v>
      </c>
      <c r="B16" s="11"/>
      <c r="C16" s="7"/>
      <c r="D16" s="7"/>
      <c r="E16" s="7"/>
      <c r="F16" s="7"/>
      <c r="G16" s="13"/>
      <c r="P16" s="8"/>
    </row>
    <row r="17" spans="1:16" ht="32.25" customHeight="1" thickBot="1" x14ac:dyDescent="0.3">
      <c r="A17" s="45" t="s">
        <v>1</v>
      </c>
      <c r="B17" s="46" t="s">
        <v>12</v>
      </c>
      <c r="C17" s="40" t="s">
        <v>29</v>
      </c>
      <c r="D17" s="40" t="s">
        <v>17</v>
      </c>
      <c r="E17" s="41" t="s">
        <v>18</v>
      </c>
      <c r="F17" s="42" t="s">
        <v>19</v>
      </c>
      <c r="G17" s="43">
        <v>2023</v>
      </c>
      <c r="P17" s="8"/>
    </row>
    <row r="18" spans="1:16" ht="40.15" customHeight="1" thickBot="1" x14ac:dyDescent="0.3">
      <c r="A18" s="61" t="s">
        <v>30</v>
      </c>
      <c r="B18" s="62" t="s">
        <v>31</v>
      </c>
      <c r="C18" s="63">
        <f>COUNTA('pow podst'!K3:K23)</f>
        <v>21</v>
      </c>
      <c r="D18" s="64">
        <f>SUM('pow podst'!J3:J23)</f>
        <v>37473786.289999999</v>
      </c>
      <c r="E18" s="65">
        <f>SUM('pow podst'!L3:L23)</f>
        <v>16578011.779999999</v>
      </c>
      <c r="F18" s="38">
        <f>SUM('pow podst'!K3:K23)</f>
        <v>20895774.510000002</v>
      </c>
      <c r="G18" s="66">
        <f>SUM('pow podst'!N3:N23)</f>
        <v>20895774.510000002</v>
      </c>
      <c r="H18" s="14" t="b">
        <f t="shared" ref="H18:H24" si="0">D18=(E18+F18)</f>
        <v>1</v>
      </c>
      <c r="I18" s="23" t="b">
        <f t="shared" ref="I18:I24" si="1">F18=SUM(G18:G18)</f>
        <v>1</v>
      </c>
      <c r="J18" s="15"/>
      <c r="K18" s="15"/>
      <c r="L18" s="15"/>
      <c r="M18" s="15"/>
      <c r="N18" s="8"/>
      <c r="O18" s="8"/>
      <c r="P18" s="8"/>
    </row>
    <row r="19" spans="1:16" ht="40.15" customHeight="1" thickBot="1" x14ac:dyDescent="0.3">
      <c r="A19" s="67" t="s">
        <v>32</v>
      </c>
      <c r="B19" s="68" t="s">
        <v>31</v>
      </c>
      <c r="C19" s="69">
        <f>COUNTA('gm podst'!L3:L51)</f>
        <v>49</v>
      </c>
      <c r="D19" s="70">
        <f>SUM('gm podst'!K3:K51)</f>
        <v>56022178.350000001</v>
      </c>
      <c r="E19" s="71">
        <f>SUM('gm podst'!M3:M51)</f>
        <v>19265072.745999999</v>
      </c>
      <c r="F19" s="38">
        <f>SUM('gm podst'!L3:L51)</f>
        <v>36757105.603999995</v>
      </c>
      <c r="G19" s="72">
        <f>SUM('gm podst'!O3:O51)</f>
        <v>36757105.603999995</v>
      </c>
      <c r="H19" s="14" t="b">
        <f t="shared" si="0"/>
        <v>1</v>
      </c>
      <c r="I19" s="23" t="b">
        <f t="shared" si="1"/>
        <v>1</v>
      </c>
      <c r="J19" s="15"/>
      <c r="K19" s="15"/>
      <c r="L19" s="15"/>
      <c r="M19" s="15"/>
      <c r="N19" s="15"/>
      <c r="O19" s="15"/>
      <c r="P19" s="15"/>
    </row>
    <row r="20" spans="1:16" s="17" customFormat="1" ht="40.15" customHeight="1" thickBot="1" x14ac:dyDescent="0.3">
      <c r="A20" s="47" t="s">
        <v>33</v>
      </c>
      <c r="B20" s="58" t="s">
        <v>31</v>
      </c>
      <c r="C20" s="48">
        <f>C18+C19</f>
        <v>70</v>
      </c>
      <c r="D20" s="34">
        <f>D18+D19</f>
        <v>93495964.640000001</v>
      </c>
      <c r="E20" s="35">
        <f>E18+E19</f>
        <v>35843084.526000001</v>
      </c>
      <c r="F20" s="36">
        <f>F18+F19</f>
        <v>57652880.113999993</v>
      </c>
      <c r="G20" s="37">
        <f>G18+G19</f>
        <v>57652880.113999993</v>
      </c>
      <c r="H20" s="14" t="b">
        <f t="shared" si="0"/>
        <v>1</v>
      </c>
      <c r="I20" s="23" t="b">
        <f t="shared" si="1"/>
        <v>1</v>
      </c>
      <c r="J20" s="16"/>
      <c r="K20" s="16"/>
      <c r="L20" s="16"/>
      <c r="M20" s="16"/>
      <c r="N20" s="16"/>
      <c r="O20" s="16"/>
      <c r="P20" s="16"/>
    </row>
    <row r="21" spans="1:16" ht="40.15" customHeight="1" thickBot="1" x14ac:dyDescent="0.3">
      <c r="A21" s="61" t="s">
        <v>2</v>
      </c>
      <c r="B21" s="62" t="s">
        <v>31</v>
      </c>
      <c r="C21" s="63">
        <f>COUNTA('pow rez'!K3:K18)</f>
        <v>16</v>
      </c>
      <c r="D21" s="64">
        <f>SUM('pow rez'!J3:J18)</f>
        <v>33566312.75</v>
      </c>
      <c r="E21" s="65">
        <f>SUM('pow rez'!L3:L18)</f>
        <v>18388438.050000001</v>
      </c>
      <c r="F21" s="38">
        <f>SUM('pow rez'!K3:K18)</f>
        <v>15177874.700000001</v>
      </c>
      <c r="G21" s="66">
        <f>SUM('pow rez'!N3:N18)</f>
        <v>15177874.700000001</v>
      </c>
      <c r="H21" s="14" t="b">
        <f t="shared" si="0"/>
        <v>1</v>
      </c>
      <c r="I21" s="23" t="b">
        <f t="shared" si="1"/>
        <v>1</v>
      </c>
      <c r="J21" s="15"/>
      <c r="K21" s="15"/>
      <c r="L21" s="15"/>
      <c r="M21" s="15"/>
      <c r="N21" s="15"/>
      <c r="O21" s="15"/>
      <c r="P21" s="15"/>
    </row>
    <row r="22" spans="1:16" ht="40.15" customHeight="1" thickBot="1" x14ac:dyDescent="0.3">
      <c r="A22" s="67" t="s">
        <v>3</v>
      </c>
      <c r="B22" s="68" t="s">
        <v>31</v>
      </c>
      <c r="C22" s="69">
        <f>COUNTA('gm rez'!L3:L34)</f>
        <v>32</v>
      </c>
      <c r="D22" s="70">
        <f>SUM('gm rez'!K3:K34)</f>
        <v>35118418.18</v>
      </c>
      <c r="E22" s="71">
        <f>SUM('gm rez'!M3:M34)</f>
        <v>12670530.720000003</v>
      </c>
      <c r="F22" s="38">
        <f>SUM('gm rez'!L3:L34)</f>
        <v>22447887.460000001</v>
      </c>
      <c r="G22" s="72">
        <f>SUM('gm rez'!O3:O34)</f>
        <v>22447887.460000001</v>
      </c>
      <c r="H22" s="14" t="b">
        <f t="shared" si="0"/>
        <v>1</v>
      </c>
      <c r="I22" s="23" t="b">
        <f t="shared" si="1"/>
        <v>1</v>
      </c>
      <c r="J22" s="18"/>
      <c r="K22" s="18"/>
      <c r="L22" s="18"/>
      <c r="M22" s="18"/>
      <c r="N22" s="8"/>
      <c r="O22" s="8"/>
      <c r="P22" s="8"/>
    </row>
    <row r="23" spans="1:16" ht="40.15" customHeight="1" thickBot="1" x14ac:dyDescent="0.3">
      <c r="A23" s="49" t="s">
        <v>20</v>
      </c>
      <c r="B23" s="59" t="s">
        <v>31</v>
      </c>
      <c r="C23" s="50">
        <f>C21+C22</f>
        <v>48</v>
      </c>
      <c r="D23" s="51">
        <f>D21+D22</f>
        <v>68684730.930000007</v>
      </c>
      <c r="E23" s="56">
        <f>E21+E22</f>
        <v>31058968.770000003</v>
      </c>
      <c r="F23" s="39">
        <f>F21+F22</f>
        <v>37625762.160000004</v>
      </c>
      <c r="G23" s="44">
        <f>G21+G22</f>
        <v>37625762.160000004</v>
      </c>
      <c r="H23" s="14" t="b">
        <f t="shared" si="0"/>
        <v>1</v>
      </c>
      <c r="I23" s="23" t="b">
        <f t="shared" si="1"/>
        <v>1</v>
      </c>
    </row>
    <row r="24" spans="1:16" ht="40.15" customHeight="1" thickBot="1" x14ac:dyDescent="0.3">
      <c r="A24" s="53" t="s">
        <v>28</v>
      </c>
      <c r="B24" s="60" t="s">
        <v>31</v>
      </c>
      <c r="C24" s="54">
        <f>C20+C23</f>
        <v>118</v>
      </c>
      <c r="D24" s="55">
        <f>D20+D23</f>
        <v>162180695.56999999</v>
      </c>
      <c r="E24" s="57">
        <f>E20+E23</f>
        <v>66902053.296000004</v>
      </c>
      <c r="F24" s="38">
        <f>F20+F23</f>
        <v>95278642.273999989</v>
      </c>
      <c r="G24" s="52">
        <f>G20+G23</f>
        <v>95278642.273999989</v>
      </c>
      <c r="H24" s="14" t="b">
        <f t="shared" si="0"/>
        <v>1</v>
      </c>
      <c r="I24" s="23" t="b">
        <f t="shared" si="1"/>
        <v>1</v>
      </c>
    </row>
    <row r="25" spans="1:16" x14ac:dyDescent="0.25">
      <c r="C25" s="10" t="b">
        <f>C18+C19=C20</f>
        <v>1</v>
      </c>
      <c r="D25" s="10" t="b">
        <f t="shared" ref="D25:G25" si="2">D18+D19=D20</f>
        <v>1</v>
      </c>
      <c r="E25" s="10" t="b">
        <f t="shared" si="2"/>
        <v>1</v>
      </c>
      <c r="F25" s="10" t="b">
        <f t="shared" si="2"/>
        <v>1</v>
      </c>
      <c r="G25" s="10" t="b">
        <f t="shared" si="2"/>
        <v>1</v>
      </c>
    </row>
    <row r="26" spans="1:16" x14ac:dyDescent="0.25">
      <c r="C26" s="10" t="b">
        <f>C21+C22=C23</f>
        <v>1</v>
      </c>
      <c r="D26" s="10" t="b">
        <f t="shared" ref="D26:G26" si="3">D21+D22=D23</f>
        <v>1</v>
      </c>
      <c r="E26" s="10" t="b">
        <f t="shared" si="3"/>
        <v>1</v>
      </c>
      <c r="F26" s="10" t="b">
        <f t="shared" si="3"/>
        <v>1</v>
      </c>
      <c r="G26" s="10" t="b">
        <f t="shared" si="3"/>
        <v>1</v>
      </c>
    </row>
    <row r="27" spans="1:16" x14ac:dyDescent="0.25">
      <c r="C27" s="10" t="b">
        <f>C20+C23=C24</f>
        <v>1</v>
      </c>
      <c r="D27" s="10" t="b">
        <f t="shared" ref="D27:G27" si="4">D20+D23=D24</f>
        <v>1</v>
      </c>
      <c r="E27" s="10" t="b">
        <f t="shared" si="4"/>
        <v>1</v>
      </c>
      <c r="F27" s="10" t="b">
        <f t="shared" si="4"/>
        <v>1</v>
      </c>
      <c r="G27" s="10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5" width="15.7109375" customWidth="1"/>
    <col min="6" max="6" width="36.85546875" style="76" customWidth="1"/>
    <col min="7" max="12" width="15.7109375" customWidth="1"/>
    <col min="13" max="13" width="15.7109375" style="1" customWidth="1"/>
    <col min="14" max="14" width="15.7109375" customWidth="1"/>
    <col min="15" max="15" width="15.7109375" style="24" customWidth="1"/>
    <col min="16" max="17" width="15.7109375" style="1" customWidth="1"/>
    <col min="18" max="18" width="15.7109375" style="24" customWidth="1"/>
  </cols>
  <sheetData>
    <row r="1" spans="1:18" ht="33.75" x14ac:dyDescent="0.25">
      <c r="A1" s="145" t="s">
        <v>4</v>
      </c>
      <c r="B1" s="145" t="s">
        <v>5</v>
      </c>
      <c r="C1" s="150" t="s">
        <v>40</v>
      </c>
      <c r="D1" s="147" t="s">
        <v>6</v>
      </c>
      <c r="E1" s="147" t="s">
        <v>27</v>
      </c>
      <c r="F1" s="147" t="s">
        <v>7</v>
      </c>
      <c r="G1" s="145" t="s">
        <v>22</v>
      </c>
      <c r="H1" s="145" t="s">
        <v>8</v>
      </c>
      <c r="I1" s="145" t="s">
        <v>21</v>
      </c>
      <c r="J1" s="145" t="s">
        <v>9</v>
      </c>
      <c r="K1" s="145" t="s">
        <v>14</v>
      </c>
      <c r="L1" s="147" t="s">
        <v>11</v>
      </c>
      <c r="M1" s="145" t="s">
        <v>10</v>
      </c>
      <c r="N1" s="22" t="s">
        <v>39</v>
      </c>
      <c r="O1" s="1"/>
    </row>
    <row r="2" spans="1:18" x14ac:dyDescent="0.25">
      <c r="A2" s="145"/>
      <c r="B2" s="145"/>
      <c r="C2" s="151"/>
      <c r="D2" s="148"/>
      <c r="E2" s="148"/>
      <c r="F2" s="148"/>
      <c r="G2" s="145"/>
      <c r="H2" s="145"/>
      <c r="I2" s="145"/>
      <c r="J2" s="145"/>
      <c r="K2" s="145"/>
      <c r="L2" s="148"/>
      <c r="M2" s="145"/>
      <c r="N2" s="22">
        <v>2023</v>
      </c>
      <c r="O2" s="1" t="s">
        <v>23</v>
      </c>
      <c r="P2" s="1" t="s">
        <v>24</v>
      </c>
      <c r="Q2" s="1" t="s">
        <v>25</v>
      </c>
      <c r="R2" s="1" t="s">
        <v>26</v>
      </c>
    </row>
    <row r="3" spans="1:18" ht="36" x14ac:dyDescent="0.25">
      <c r="A3" s="78">
        <v>1</v>
      </c>
      <c r="B3" s="78" t="s">
        <v>41</v>
      </c>
      <c r="C3" s="78" t="s">
        <v>42</v>
      </c>
      <c r="D3" s="79" t="s">
        <v>43</v>
      </c>
      <c r="E3" s="80" t="s">
        <v>44</v>
      </c>
      <c r="F3" s="81" t="s">
        <v>45</v>
      </c>
      <c r="G3" s="82" t="s">
        <v>46</v>
      </c>
      <c r="H3" s="83">
        <v>1.1759999999999999</v>
      </c>
      <c r="I3" s="78" t="s">
        <v>47</v>
      </c>
      <c r="J3" s="84">
        <v>1103931.26</v>
      </c>
      <c r="K3" s="84">
        <v>551965.63</v>
      </c>
      <c r="L3" s="85">
        <v>551965.63</v>
      </c>
      <c r="M3" s="86">
        <v>0.5</v>
      </c>
      <c r="N3" s="84">
        <v>551965.63</v>
      </c>
      <c r="O3" s="1" t="b">
        <f t="shared" ref="O3:O23" si="0">K3=SUM(N3:N3)</f>
        <v>1</v>
      </c>
      <c r="P3" s="25">
        <f t="shared" ref="P3:P23" si="1">ROUND(K3/J3,4)</f>
        <v>0.5</v>
      </c>
      <c r="Q3" s="26" t="b">
        <f t="shared" ref="Q3:Q23" si="2">P3=M3</f>
        <v>1</v>
      </c>
      <c r="R3" s="26" t="b">
        <f t="shared" ref="R3:R23" si="3">J3=K3+L3</f>
        <v>1</v>
      </c>
    </row>
    <row r="4" spans="1:18" ht="36" x14ac:dyDescent="0.25">
      <c r="A4" s="78">
        <v>2</v>
      </c>
      <c r="B4" s="78" t="s">
        <v>48</v>
      </c>
      <c r="C4" s="87" t="s">
        <v>42</v>
      </c>
      <c r="D4" s="79" t="s">
        <v>49</v>
      </c>
      <c r="E4" s="80" t="s">
        <v>50</v>
      </c>
      <c r="F4" s="81" t="s">
        <v>51</v>
      </c>
      <c r="G4" s="82" t="s">
        <v>46</v>
      </c>
      <c r="H4" s="83">
        <v>2.782</v>
      </c>
      <c r="I4" s="88" t="s">
        <v>52</v>
      </c>
      <c r="J4" s="84">
        <v>1207832</v>
      </c>
      <c r="K4" s="84">
        <v>966265.6</v>
      </c>
      <c r="L4" s="85">
        <v>241566.40000000002</v>
      </c>
      <c r="M4" s="86">
        <v>0.8</v>
      </c>
      <c r="N4" s="84">
        <v>966265.6</v>
      </c>
      <c r="O4" s="1" t="b">
        <f t="shared" si="0"/>
        <v>1</v>
      </c>
      <c r="P4" s="25">
        <f t="shared" si="1"/>
        <v>0.8</v>
      </c>
      <c r="Q4" s="26" t="b">
        <f t="shared" si="2"/>
        <v>1</v>
      </c>
      <c r="R4" s="26" t="b">
        <f t="shared" si="3"/>
        <v>1</v>
      </c>
    </row>
    <row r="5" spans="1:18" ht="24" x14ac:dyDescent="0.25">
      <c r="A5" s="78">
        <v>3</v>
      </c>
      <c r="B5" s="78" t="s">
        <v>53</v>
      </c>
      <c r="C5" s="87" t="s">
        <v>42</v>
      </c>
      <c r="D5" s="79" t="s">
        <v>54</v>
      </c>
      <c r="E5" s="80" t="s">
        <v>55</v>
      </c>
      <c r="F5" s="81" t="s">
        <v>56</v>
      </c>
      <c r="G5" s="82" t="s">
        <v>46</v>
      </c>
      <c r="H5" s="83">
        <v>3.673</v>
      </c>
      <c r="I5" s="88" t="s">
        <v>57</v>
      </c>
      <c r="J5" s="84">
        <v>2499574</v>
      </c>
      <c r="K5" s="84">
        <v>1249787</v>
      </c>
      <c r="L5" s="85">
        <v>1249787</v>
      </c>
      <c r="M5" s="86">
        <v>0.5</v>
      </c>
      <c r="N5" s="84">
        <v>1249787</v>
      </c>
      <c r="O5" s="1" t="b">
        <f t="shared" si="0"/>
        <v>1</v>
      </c>
      <c r="P5" s="25">
        <f t="shared" si="1"/>
        <v>0.5</v>
      </c>
      <c r="Q5" s="26" t="b">
        <f t="shared" si="2"/>
        <v>1</v>
      </c>
      <c r="R5" s="26" t="b">
        <f t="shared" si="3"/>
        <v>1</v>
      </c>
    </row>
    <row r="6" spans="1:18" ht="24" x14ac:dyDescent="0.25">
      <c r="A6" s="78">
        <v>4</v>
      </c>
      <c r="B6" s="78" t="s">
        <v>58</v>
      </c>
      <c r="C6" s="87" t="s">
        <v>42</v>
      </c>
      <c r="D6" s="79" t="s">
        <v>59</v>
      </c>
      <c r="E6" s="80" t="s">
        <v>60</v>
      </c>
      <c r="F6" s="89" t="s">
        <v>61</v>
      </c>
      <c r="G6" s="78" t="s">
        <v>46</v>
      </c>
      <c r="H6" s="83">
        <v>1.22</v>
      </c>
      <c r="I6" s="88" t="s">
        <v>47</v>
      </c>
      <c r="J6" s="90">
        <v>1297281</v>
      </c>
      <c r="K6" s="90">
        <v>648640.5</v>
      </c>
      <c r="L6" s="91">
        <v>648640.5</v>
      </c>
      <c r="M6" s="86">
        <v>0.5</v>
      </c>
      <c r="N6" s="90">
        <v>648640.5</v>
      </c>
      <c r="O6" s="1" t="b">
        <f t="shared" si="0"/>
        <v>1</v>
      </c>
      <c r="P6" s="25">
        <f t="shared" si="1"/>
        <v>0.5</v>
      </c>
      <c r="Q6" s="26" t="b">
        <f t="shared" si="2"/>
        <v>1</v>
      </c>
      <c r="R6" s="26" t="b">
        <f t="shared" si="3"/>
        <v>1</v>
      </c>
    </row>
    <row r="7" spans="1:18" ht="24" x14ac:dyDescent="0.25">
      <c r="A7" s="78">
        <v>5</v>
      </c>
      <c r="B7" s="78" t="s">
        <v>62</v>
      </c>
      <c r="C7" s="87" t="s">
        <v>42</v>
      </c>
      <c r="D7" s="79" t="s">
        <v>63</v>
      </c>
      <c r="E7" s="80" t="s">
        <v>64</v>
      </c>
      <c r="F7" s="89" t="s">
        <v>65</v>
      </c>
      <c r="G7" s="78" t="s">
        <v>46</v>
      </c>
      <c r="H7" s="83">
        <v>1.25</v>
      </c>
      <c r="I7" s="88" t="s">
        <v>66</v>
      </c>
      <c r="J7" s="90">
        <v>1451557</v>
      </c>
      <c r="K7" s="90">
        <v>1161245.6000000001</v>
      </c>
      <c r="L7" s="91">
        <v>290311.39999999991</v>
      </c>
      <c r="M7" s="86">
        <v>0.8</v>
      </c>
      <c r="N7" s="90">
        <v>1161245.6000000001</v>
      </c>
      <c r="O7" s="1" t="b">
        <f t="shared" si="0"/>
        <v>1</v>
      </c>
      <c r="P7" s="25">
        <f t="shared" si="1"/>
        <v>0.8</v>
      </c>
      <c r="Q7" s="26" t="b">
        <f t="shared" si="2"/>
        <v>1</v>
      </c>
      <c r="R7" s="26" t="b">
        <f t="shared" si="3"/>
        <v>1</v>
      </c>
    </row>
    <row r="8" spans="1:18" ht="24" x14ac:dyDescent="0.25">
      <c r="A8" s="78">
        <v>6</v>
      </c>
      <c r="B8" s="78" t="s">
        <v>67</v>
      </c>
      <c r="C8" s="78" t="s">
        <v>42</v>
      </c>
      <c r="D8" s="79" t="s">
        <v>68</v>
      </c>
      <c r="E8" s="80" t="s">
        <v>69</v>
      </c>
      <c r="F8" s="89" t="s">
        <v>70</v>
      </c>
      <c r="G8" s="78" t="s">
        <v>46</v>
      </c>
      <c r="H8" s="83">
        <v>1.2450000000000001</v>
      </c>
      <c r="I8" s="88" t="s">
        <v>71</v>
      </c>
      <c r="J8" s="90">
        <v>1727874</v>
      </c>
      <c r="K8" s="90">
        <v>863937</v>
      </c>
      <c r="L8" s="91">
        <v>863937</v>
      </c>
      <c r="M8" s="86">
        <v>0.5</v>
      </c>
      <c r="N8" s="90">
        <v>863937</v>
      </c>
      <c r="O8" s="1" t="b">
        <f t="shared" si="0"/>
        <v>1</v>
      </c>
      <c r="P8" s="25">
        <f t="shared" si="1"/>
        <v>0.5</v>
      </c>
      <c r="Q8" s="26" t="b">
        <f t="shared" si="2"/>
        <v>1</v>
      </c>
      <c r="R8" s="26" t="b">
        <f t="shared" si="3"/>
        <v>1</v>
      </c>
    </row>
    <row r="9" spans="1:18" ht="24" x14ac:dyDescent="0.25">
      <c r="A9" s="78">
        <v>7</v>
      </c>
      <c r="B9" s="78" t="s">
        <v>72</v>
      </c>
      <c r="C9" s="78" t="s">
        <v>42</v>
      </c>
      <c r="D9" s="79" t="s">
        <v>73</v>
      </c>
      <c r="E9" s="80" t="s">
        <v>74</v>
      </c>
      <c r="F9" s="89" t="s">
        <v>75</v>
      </c>
      <c r="G9" s="78" t="s">
        <v>46</v>
      </c>
      <c r="H9" s="83">
        <v>0.66820000000000002</v>
      </c>
      <c r="I9" s="88" t="s">
        <v>71</v>
      </c>
      <c r="J9" s="90">
        <v>995404</v>
      </c>
      <c r="K9" s="90">
        <v>497702</v>
      </c>
      <c r="L9" s="91">
        <v>497702</v>
      </c>
      <c r="M9" s="86">
        <v>0.5</v>
      </c>
      <c r="N9" s="90">
        <v>497702</v>
      </c>
      <c r="O9" s="1" t="b">
        <f t="shared" si="0"/>
        <v>1</v>
      </c>
      <c r="P9" s="25">
        <f t="shared" si="1"/>
        <v>0.5</v>
      </c>
      <c r="Q9" s="26" t="b">
        <f t="shared" si="2"/>
        <v>1</v>
      </c>
      <c r="R9" s="26" t="b">
        <f t="shared" si="3"/>
        <v>1</v>
      </c>
    </row>
    <row r="10" spans="1:18" ht="24" x14ac:dyDescent="0.25">
      <c r="A10" s="78">
        <v>8</v>
      </c>
      <c r="B10" s="78" t="s">
        <v>76</v>
      </c>
      <c r="C10" s="78" t="s">
        <v>42</v>
      </c>
      <c r="D10" s="79" t="s">
        <v>59</v>
      </c>
      <c r="E10" s="80" t="s">
        <v>60</v>
      </c>
      <c r="F10" s="89" t="s">
        <v>77</v>
      </c>
      <c r="G10" s="78" t="s">
        <v>46</v>
      </c>
      <c r="H10" s="83">
        <v>0.65</v>
      </c>
      <c r="I10" s="88" t="s">
        <v>47</v>
      </c>
      <c r="J10" s="90">
        <v>735918</v>
      </c>
      <c r="K10" s="90">
        <v>367959</v>
      </c>
      <c r="L10" s="91">
        <v>367959</v>
      </c>
      <c r="M10" s="86">
        <v>0.5</v>
      </c>
      <c r="N10" s="90">
        <v>367959</v>
      </c>
      <c r="O10" s="1" t="b">
        <f t="shared" si="0"/>
        <v>1</v>
      </c>
      <c r="P10" s="25">
        <f t="shared" si="1"/>
        <v>0.5</v>
      </c>
      <c r="Q10" s="26" t="b">
        <f t="shared" si="2"/>
        <v>1</v>
      </c>
      <c r="R10" s="26" t="b">
        <f t="shared" si="3"/>
        <v>1</v>
      </c>
    </row>
    <row r="11" spans="1:18" ht="24" x14ac:dyDescent="0.25">
      <c r="A11" s="78">
        <v>9</v>
      </c>
      <c r="B11" s="78" t="s">
        <v>78</v>
      </c>
      <c r="C11" s="78" t="s">
        <v>42</v>
      </c>
      <c r="D11" s="79" t="s">
        <v>79</v>
      </c>
      <c r="E11" s="80" t="s">
        <v>80</v>
      </c>
      <c r="F11" s="89" t="s">
        <v>81</v>
      </c>
      <c r="G11" s="78" t="s">
        <v>46</v>
      </c>
      <c r="H11" s="83">
        <v>1.3029999999999999</v>
      </c>
      <c r="I11" s="88" t="s">
        <v>82</v>
      </c>
      <c r="J11" s="90">
        <v>2394538</v>
      </c>
      <c r="K11" s="90">
        <f>ROUNDDOWN(J11*M11,2)</f>
        <v>1915630.4</v>
      </c>
      <c r="L11" s="91">
        <f>J11-K11</f>
        <v>478907.60000000009</v>
      </c>
      <c r="M11" s="86">
        <v>0.8</v>
      </c>
      <c r="N11" s="90">
        <f>K11</f>
        <v>1915630.4</v>
      </c>
      <c r="O11" s="1" t="b">
        <f t="shared" si="0"/>
        <v>1</v>
      </c>
      <c r="P11" s="25">
        <f t="shared" si="1"/>
        <v>0.8</v>
      </c>
      <c r="Q11" s="26" t="b">
        <f t="shared" si="2"/>
        <v>1</v>
      </c>
      <c r="R11" s="26" t="b">
        <f t="shared" si="3"/>
        <v>1</v>
      </c>
    </row>
    <row r="12" spans="1:18" ht="36" x14ac:dyDescent="0.25">
      <c r="A12" s="78">
        <v>10</v>
      </c>
      <c r="B12" s="78" t="s">
        <v>83</v>
      </c>
      <c r="C12" s="78" t="s">
        <v>42</v>
      </c>
      <c r="D12" s="79" t="s">
        <v>84</v>
      </c>
      <c r="E12" s="80" t="s">
        <v>85</v>
      </c>
      <c r="F12" s="89" t="s">
        <v>86</v>
      </c>
      <c r="G12" s="78" t="s">
        <v>46</v>
      </c>
      <c r="H12" s="83">
        <v>0.95</v>
      </c>
      <c r="I12" s="88" t="s">
        <v>87</v>
      </c>
      <c r="J12" s="90">
        <v>1034818</v>
      </c>
      <c r="K12" s="90">
        <v>517409</v>
      </c>
      <c r="L12" s="91">
        <v>517409</v>
      </c>
      <c r="M12" s="86">
        <v>0.5</v>
      </c>
      <c r="N12" s="90">
        <v>517409</v>
      </c>
      <c r="O12" s="1" t="b">
        <f t="shared" si="0"/>
        <v>1</v>
      </c>
      <c r="P12" s="25">
        <f t="shared" si="1"/>
        <v>0.5</v>
      </c>
      <c r="Q12" s="26" t="b">
        <f t="shared" si="2"/>
        <v>1</v>
      </c>
      <c r="R12" s="26" t="b">
        <f t="shared" si="3"/>
        <v>1</v>
      </c>
    </row>
    <row r="13" spans="1:18" ht="36" x14ac:dyDescent="0.25">
      <c r="A13" s="78">
        <v>11</v>
      </c>
      <c r="B13" s="92" t="s">
        <v>88</v>
      </c>
      <c r="C13" s="92" t="s">
        <v>42</v>
      </c>
      <c r="D13" s="80" t="s">
        <v>89</v>
      </c>
      <c r="E13" s="93" t="s">
        <v>90</v>
      </c>
      <c r="F13" s="94" t="s">
        <v>91</v>
      </c>
      <c r="G13" s="92" t="s">
        <v>46</v>
      </c>
      <c r="H13" s="95">
        <v>4.5999999999999996</v>
      </c>
      <c r="I13" s="96" t="s">
        <v>92</v>
      </c>
      <c r="J13" s="97">
        <v>5907976.6699999999</v>
      </c>
      <c r="K13" s="97">
        <v>2953988.33</v>
      </c>
      <c r="L13" s="98">
        <v>2953988.34</v>
      </c>
      <c r="M13" s="99">
        <v>0.5</v>
      </c>
      <c r="N13" s="97">
        <v>2953988.33</v>
      </c>
      <c r="O13" s="1" t="b">
        <f t="shared" si="0"/>
        <v>1</v>
      </c>
      <c r="P13" s="25">
        <f t="shared" si="1"/>
        <v>0.5</v>
      </c>
      <c r="Q13" s="26" t="b">
        <f t="shared" si="2"/>
        <v>1</v>
      </c>
      <c r="R13" s="26" t="b">
        <f t="shared" si="3"/>
        <v>1</v>
      </c>
    </row>
    <row r="14" spans="1:18" ht="36" x14ac:dyDescent="0.25">
      <c r="A14" s="78">
        <v>12</v>
      </c>
      <c r="B14" s="78" t="s">
        <v>93</v>
      </c>
      <c r="C14" s="78" t="s">
        <v>42</v>
      </c>
      <c r="D14" s="79" t="s">
        <v>94</v>
      </c>
      <c r="E14" s="80" t="s">
        <v>95</v>
      </c>
      <c r="F14" s="89" t="s">
        <v>96</v>
      </c>
      <c r="G14" s="78" t="s">
        <v>46</v>
      </c>
      <c r="H14" s="83">
        <v>1.4</v>
      </c>
      <c r="I14" s="88" t="s">
        <v>97</v>
      </c>
      <c r="J14" s="90">
        <v>1255000</v>
      </c>
      <c r="K14" s="90">
        <v>627500</v>
      </c>
      <c r="L14" s="91">
        <v>627500</v>
      </c>
      <c r="M14" s="86">
        <v>0.5</v>
      </c>
      <c r="N14" s="90">
        <v>627500</v>
      </c>
      <c r="O14" s="1" t="b">
        <f t="shared" si="0"/>
        <v>1</v>
      </c>
      <c r="P14" s="25">
        <f t="shared" si="1"/>
        <v>0.5</v>
      </c>
      <c r="Q14" s="26" t="b">
        <f t="shared" si="2"/>
        <v>1</v>
      </c>
      <c r="R14" s="26" t="b">
        <f t="shared" si="3"/>
        <v>1</v>
      </c>
    </row>
    <row r="15" spans="1:18" ht="24" x14ac:dyDescent="0.25">
      <c r="A15" s="78">
        <v>13</v>
      </c>
      <c r="B15" s="78" t="s">
        <v>98</v>
      </c>
      <c r="C15" s="78" t="s">
        <v>42</v>
      </c>
      <c r="D15" s="79" t="s">
        <v>99</v>
      </c>
      <c r="E15" s="80" t="s">
        <v>100</v>
      </c>
      <c r="F15" s="89" t="s">
        <v>101</v>
      </c>
      <c r="G15" s="78" t="s">
        <v>46</v>
      </c>
      <c r="H15" s="83">
        <v>0.30499999999999999</v>
      </c>
      <c r="I15" s="88" t="s">
        <v>102</v>
      </c>
      <c r="J15" s="90">
        <v>1121595</v>
      </c>
      <c r="K15" s="90">
        <v>560797.5</v>
      </c>
      <c r="L15" s="91">
        <v>560797.5</v>
      </c>
      <c r="M15" s="86">
        <v>0.5</v>
      </c>
      <c r="N15" s="90">
        <v>560797.5</v>
      </c>
      <c r="O15" s="1" t="b">
        <f t="shared" si="0"/>
        <v>1</v>
      </c>
      <c r="P15" s="25">
        <f t="shared" si="1"/>
        <v>0.5</v>
      </c>
      <c r="Q15" s="26" t="b">
        <f t="shared" si="2"/>
        <v>1</v>
      </c>
      <c r="R15" s="26" t="b">
        <f t="shared" si="3"/>
        <v>1</v>
      </c>
    </row>
    <row r="16" spans="1:18" ht="36" x14ac:dyDescent="0.25">
      <c r="A16" s="78">
        <v>14</v>
      </c>
      <c r="B16" s="78" t="s">
        <v>103</v>
      </c>
      <c r="C16" s="78" t="s">
        <v>42</v>
      </c>
      <c r="D16" s="79" t="s">
        <v>104</v>
      </c>
      <c r="E16" s="80" t="s">
        <v>105</v>
      </c>
      <c r="F16" s="89" t="s">
        <v>106</v>
      </c>
      <c r="G16" s="78" t="s">
        <v>46</v>
      </c>
      <c r="H16" s="83">
        <v>2.39</v>
      </c>
      <c r="I16" s="88" t="s">
        <v>47</v>
      </c>
      <c r="J16" s="90">
        <v>2016405</v>
      </c>
      <c r="K16" s="90">
        <v>1008202.5</v>
      </c>
      <c r="L16" s="91">
        <v>1008202.5</v>
      </c>
      <c r="M16" s="86">
        <v>0.5</v>
      </c>
      <c r="N16" s="90">
        <v>1008202.5</v>
      </c>
      <c r="O16" s="1" t="b">
        <f t="shared" si="0"/>
        <v>1</v>
      </c>
      <c r="P16" s="25">
        <f t="shared" si="1"/>
        <v>0.5</v>
      </c>
      <c r="Q16" s="26" t="b">
        <f t="shared" si="2"/>
        <v>1</v>
      </c>
      <c r="R16" s="26" t="b">
        <f t="shared" si="3"/>
        <v>1</v>
      </c>
    </row>
    <row r="17" spans="1:18" ht="60" x14ac:dyDescent="0.25">
      <c r="A17" s="78">
        <v>15</v>
      </c>
      <c r="B17" s="78" t="s">
        <v>107</v>
      </c>
      <c r="C17" s="78" t="s">
        <v>42</v>
      </c>
      <c r="D17" s="79" t="s">
        <v>104</v>
      </c>
      <c r="E17" s="80" t="s">
        <v>44</v>
      </c>
      <c r="F17" s="89" t="s">
        <v>108</v>
      </c>
      <c r="G17" s="78" t="s">
        <v>46</v>
      </c>
      <c r="H17" s="83">
        <v>1.1000000000000001</v>
      </c>
      <c r="I17" s="88" t="s">
        <v>92</v>
      </c>
      <c r="J17" s="90">
        <v>2340437</v>
      </c>
      <c r="K17" s="90">
        <v>1170218.5</v>
      </c>
      <c r="L17" s="91">
        <v>1170218.5</v>
      </c>
      <c r="M17" s="86">
        <v>0.5</v>
      </c>
      <c r="N17" s="90">
        <v>1170218.5</v>
      </c>
      <c r="O17" s="1" t="b">
        <f t="shared" si="0"/>
        <v>1</v>
      </c>
      <c r="P17" s="25">
        <f t="shared" si="1"/>
        <v>0.5</v>
      </c>
      <c r="Q17" s="26" t="b">
        <f t="shared" si="2"/>
        <v>1</v>
      </c>
      <c r="R17" s="26" t="b">
        <f t="shared" si="3"/>
        <v>1</v>
      </c>
    </row>
    <row r="18" spans="1:18" ht="24" x14ac:dyDescent="0.25">
      <c r="A18" s="78">
        <v>16</v>
      </c>
      <c r="B18" s="78" t="s">
        <v>109</v>
      </c>
      <c r="C18" s="78" t="s">
        <v>42</v>
      </c>
      <c r="D18" s="79" t="s">
        <v>54</v>
      </c>
      <c r="E18" s="80" t="s">
        <v>55</v>
      </c>
      <c r="F18" s="89" t="s">
        <v>110</v>
      </c>
      <c r="G18" s="78" t="s">
        <v>46</v>
      </c>
      <c r="H18" s="83">
        <v>1.33</v>
      </c>
      <c r="I18" s="88" t="s">
        <v>57</v>
      </c>
      <c r="J18" s="90">
        <v>1493710</v>
      </c>
      <c r="K18" s="90">
        <v>746855</v>
      </c>
      <c r="L18" s="91">
        <v>746855</v>
      </c>
      <c r="M18" s="86">
        <v>0.5</v>
      </c>
      <c r="N18" s="90">
        <v>746855</v>
      </c>
      <c r="O18" s="1" t="b">
        <f t="shared" si="0"/>
        <v>1</v>
      </c>
      <c r="P18" s="25">
        <f t="shared" si="1"/>
        <v>0.5</v>
      </c>
      <c r="Q18" s="26" t="b">
        <f t="shared" si="2"/>
        <v>1</v>
      </c>
      <c r="R18" s="26" t="b">
        <f t="shared" si="3"/>
        <v>1</v>
      </c>
    </row>
    <row r="19" spans="1:18" ht="48" x14ac:dyDescent="0.25">
      <c r="A19" s="78">
        <v>17</v>
      </c>
      <c r="B19" s="78" t="s">
        <v>111</v>
      </c>
      <c r="C19" s="78" t="s">
        <v>42</v>
      </c>
      <c r="D19" s="79" t="s">
        <v>112</v>
      </c>
      <c r="E19" s="80" t="s">
        <v>113</v>
      </c>
      <c r="F19" s="89" t="s">
        <v>114</v>
      </c>
      <c r="G19" s="78" t="s">
        <v>46</v>
      </c>
      <c r="H19" s="83">
        <v>2.19</v>
      </c>
      <c r="I19" s="88" t="s">
        <v>71</v>
      </c>
      <c r="J19" s="90">
        <v>2256000</v>
      </c>
      <c r="K19" s="90">
        <v>1128000</v>
      </c>
      <c r="L19" s="91">
        <v>1128000</v>
      </c>
      <c r="M19" s="86">
        <v>0.5</v>
      </c>
      <c r="N19" s="90">
        <v>1128000</v>
      </c>
      <c r="O19" s="1" t="b">
        <f t="shared" si="0"/>
        <v>1</v>
      </c>
      <c r="P19" s="25">
        <f t="shared" si="1"/>
        <v>0.5</v>
      </c>
      <c r="Q19" s="26" t="b">
        <f t="shared" si="2"/>
        <v>1</v>
      </c>
      <c r="R19" s="26" t="b">
        <f t="shared" si="3"/>
        <v>1</v>
      </c>
    </row>
    <row r="20" spans="1:18" ht="24" x14ac:dyDescent="0.25">
      <c r="A20" s="78">
        <v>18</v>
      </c>
      <c r="B20" s="78" t="s">
        <v>115</v>
      </c>
      <c r="C20" s="78" t="s">
        <v>42</v>
      </c>
      <c r="D20" s="79" t="s">
        <v>116</v>
      </c>
      <c r="E20" s="80" t="s">
        <v>117</v>
      </c>
      <c r="F20" s="89" t="s">
        <v>118</v>
      </c>
      <c r="G20" s="78" t="s">
        <v>46</v>
      </c>
      <c r="H20" s="83">
        <v>1.105</v>
      </c>
      <c r="I20" s="88" t="s">
        <v>119</v>
      </c>
      <c r="J20" s="90">
        <v>2499534</v>
      </c>
      <c r="K20" s="90">
        <v>1249767</v>
      </c>
      <c r="L20" s="91">
        <v>1249767</v>
      </c>
      <c r="M20" s="86">
        <v>0.5</v>
      </c>
      <c r="N20" s="90">
        <v>1249767</v>
      </c>
      <c r="O20" s="1" t="b">
        <f t="shared" si="0"/>
        <v>1</v>
      </c>
      <c r="P20" s="25">
        <f t="shared" si="1"/>
        <v>0.5</v>
      </c>
      <c r="Q20" s="26" t="b">
        <f t="shared" si="2"/>
        <v>1</v>
      </c>
      <c r="R20" s="26" t="b">
        <f t="shared" si="3"/>
        <v>1</v>
      </c>
    </row>
    <row r="21" spans="1:18" ht="24" x14ac:dyDescent="0.25">
      <c r="A21" s="78">
        <v>19</v>
      </c>
      <c r="B21" s="78" t="s">
        <v>120</v>
      </c>
      <c r="C21" s="78" t="s">
        <v>42</v>
      </c>
      <c r="D21" s="79" t="s">
        <v>121</v>
      </c>
      <c r="E21" s="80" t="s">
        <v>122</v>
      </c>
      <c r="F21" s="89" t="s">
        <v>123</v>
      </c>
      <c r="G21" s="78" t="s">
        <v>46</v>
      </c>
      <c r="H21" s="83">
        <v>1.51</v>
      </c>
      <c r="I21" s="88" t="s">
        <v>124</v>
      </c>
      <c r="J21" s="90">
        <v>1948885</v>
      </c>
      <c r="K21" s="90">
        <f>ROUNDDOWN(J21*M21,2)</f>
        <v>1559108</v>
      </c>
      <c r="L21" s="91">
        <f>J21-K21</f>
        <v>389777</v>
      </c>
      <c r="M21" s="86">
        <v>0.8</v>
      </c>
      <c r="N21" s="90">
        <f>K21</f>
        <v>1559108</v>
      </c>
      <c r="O21" s="1" t="b">
        <f t="shared" si="0"/>
        <v>1</v>
      </c>
      <c r="P21" s="25">
        <f t="shared" si="1"/>
        <v>0.8</v>
      </c>
      <c r="Q21" s="26" t="b">
        <f t="shared" si="2"/>
        <v>1</v>
      </c>
      <c r="R21" s="26" t="b">
        <f t="shared" si="3"/>
        <v>1</v>
      </c>
    </row>
    <row r="22" spans="1:18" ht="24" x14ac:dyDescent="0.25">
      <c r="A22" s="78">
        <v>20</v>
      </c>
      <c r="B22" s="78" t="s">
        <v>125</v>
      </c>
      <c r="C22" s="78" t="s">
        <v>42</v>
      </c>
      <c r="D22" s="79" t="s">
        <v>49</v>
      </c>
      <c r="E22" s="80" t="s">
        <v>50</v>
      </c>
      <c r="F22" s="89" t="s">
        <v>126</v>
      </c>
      <c r="G22" s="78" t="s">
        <v>46</v>
      </c>
      <c r="H22" s="83">
        <v>1.65</v>
      </c>
      <c r="I22" s="88" t="s">
        <v>127</v>
      </c>
      <c r="J22" s="90">
        <v>1227800</v>
      </c>
      <c r="K22" s="90">
        <v>982240</v>
      </c>
      <c r="L22" s="91">
        <v>245560</v>
      </c>
      <c r="M22" s="86">
        <v>0.8</v>
      </c>
      <c r="N22" s="90">
        <v>982240</v>
      </c>
      <c r="O22" s="1" t="b">
        <f t="shared" si="0"/>
        <v>1</v>
      </c>
      <c r="P22" s="25">
        <f t="shared" si="1"/>
        <v>0.8</v>
      </c>
      <c r="Q22" s="26" t="b">
        <f t="shared" si="2"/>
        <v>1</v>
      </c>
      <c r="R22" s="26" t="b">
        <f t="shared" si="3"/>
        <v>1</v>
      </c>
    </row>
    <row r="23" spans="1:18" ht="36" x14ac:dyDescent="0.25">
      <c r="A23" s="100" t="s">
        <v>128</v>
      </c>
      <c r="B23" s="100" t="s">
        <v>129</v>
      </c>
      <c r="C23" s="100" t="s">
        <v>42</v>
      </c>
      <c r="D23" s="101" t="s">
        <v>43</v>
      </c>
      <c r="E23" s="101" t="s">
        <v>44</v>
      </c>
      <c r="F23" s="102" t="s">
        <v>130</v>
      </c>
      <c r="G23" s="100" t="s">
        <v>46</v>
      </c>
      <c r="H23" s="103">
        <v>1.012</v>
      </c>
      <c r="I23" s="104" t="s">
        <v>47</v>
      </c>
      <c r="J23" s="105">
        <v>957716.36</v>
      </c>
      <c r="K23" s="105">
        <v>168555.95</v>
      </c>
      <c r="L23" s="106">
        <f>J23-K23</f>
        <v>789160.40999999992</v>
      </c>
      <c r="M23" s="107">
        <v>0.5</v>
      </c>
      <c r="N23" s="105">
        <v>168555.95</v>
      </c>
      <c r="O23" s="1" t="b">
        <f t="shared" si="0"/>
        <v>1</v>
      </c>
      <c r="P23" s="25">
        <f t="shared" si="1"/>
        <v>0.17599999999999999</v>
      </c>
      <c r="Q23" s="26" t="b">
        <f t="shared" si="2"/>
        <v>0</v>
      </c>
      <c r="R23" s="26" t="b">
        <f t="shared" si="3"/>
        <v>1</v>
      </c>
    </row>
    <row r="24" spans="1:18" x14ac:dyDescent="0.25">
      <c r="A24" s="149" t="s">
        <v>37</v>
      </c>
      <c r="B24" s="149"/>
      <c r="C24" s="149"/>
      <c r="D24" s="149"/>
      <c r="E24" s="149"/>
      <c r="F24" s="149"/>
      <c r="G24" s="149"/>
      <c r="H24" s="27">
        <f>SUM(H3:H23)</f>
        <v>33.509200000000007</v>
      </c>
      <c r="I24" s="28" t="s">
        <v>12</v>
      </c>
      <c r="J24" s="29">
        <f>SUM(J3:J23)</f>
        <v>37473786.289999999</v>
      </c>
      <c r="K24" s="29">
        <f>SUM(K3:K23)</f>
        <v>20895774.510000002</v>
      </c>
      <c r="L24" s="29">
        <f>SUM(L3:L23)</f>
        <v>16578011.779999999</v>
      </c>
      <c r="M24" s="30" t="s">
        <v>12</v>
      </c>
      <c r="N24" s="29">
        <f>SUM(N3:N23)</f>
        <v>20895774.510000002</v>
      </c>
      <c r="O24" s="1"/>
      <c r="P24" s="25"/>
      <c r="Q24" s="26"/>
      <c r="R24" s="26"/>
    </row>
    <row r="25" spans="1:18" x14ac:dyDescent="0.25">
      <c r="A25" s="20"/>
      <c r="B25" s="20"/>
      <c r="C25" s="20"/>
      <c r="D25" s="20"/>
      <c r="E25" s="20"/>
      <c r="F25" s="73"/>
      <c r="G25" s="20"/>
    </row>
    <row r="26" spans="1:18" x14ac:dyDescent="0.25">
      <c r="A26" s="19" t="s">
        <v>38</v>
      </c>
      <c r="B26" s="19"/>
      <c r="C26" s="19"/>
      <c r="D26" s="19"/>
      <c r="E26" s="19"/>
      <c r="F26" s="74"/>
      <c r="G26" s="19"/>
      <c r="H26" s="10"/>
      <c r="I26" s="10"/>
      <c r="J26" s="2"/>
      <c r="K26" s="10"/>
      <c r="L26" s="10"/>
      <c r="N26" s="10"/>
      <c r="O26" s="1"/>
      <c r="R26" s="26"/>
    </row>
    <row r="27" spans="1:18" x14ac:dyDescent="0.25">
      <c r="A27" s="146" t="s">
        <v>34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"/>
    </row>
    <row r="28" spans="1:18" x14ac:dyDescent="0.25">
      <c r="B28" s="21"/>
      <c r="C28" s="21"/>
      <c r="D28" s="21"/>
      <c r="E28" s="21"/>
      <c r="F28" s="75"/>
      <c r="G28" s="21"/>
    </row>
  </sheetData>
  <mergeCells count="15">
    <mergeCell ref="G1:G2"/>
    <mergeCell ref="A27:N27"/>
    <mergeCell ref="L1:L2"/>
    <mergeCell ref="M1:M2"/>
    <mergeCell ref="H1:H2"/>
    <mergeCell ref="I1:I2"/>
    <mergeCell ref="J1:J2"/>
    <mergeCell ref="K1:K2"/>
    <mergeCell ref="D1:D2"/>
    <mergeCell ref="E1:E2"/>
    <mergeCell ref="A24:G24"/>
    <mergeCell ref="A1:A2"/>
    <mergeCell ref="B1:B2"/>
    <mergeCell ref="C1:C2"/>
    <mergeCell ref="F1:F2"/>
  </mergeCells>
  <conditionalFormatting sqref="P3:Q24">
    <cfRule type="cellIs" dxfId="16" priority="35" operator="equal">
      <formula>FALSE</formula>
    </cfRule>
  </conditionalFormatting>
  <conditionalFormatting sqref="O3:O24">
    <cfRule type="cellIs" dxfId="15" priority="34" operator="equal">
      <formula>FALSE</formula>
    </cfRule>
  </conditionalFormatting>
  <conditionalFormatting sqref="O3:Q24">
    <cfRule type="containsText" dxfId="14" priority="33" operator="containsText" text="fałsz">
      <formula>NOT(ISERROR(SEARCH("fałsz",O3)))</formula>
    </cfRule>
  </conditionalFormatting>
  <conditionalFormatting sqref="R26 R3:R24">
    <cfRule type="cellIs" dxfId="13" priority="32" operator="equal">
      <formula>FALSE</formula>
    </cfRule>
  </conditionalFormatting>
  <conditionalFormatting sqref="R26 R3:R24">
    <cfRule type="cellIs" dxfId="12" priority="31" operator="equal">
      <formula>FALSE</formula>
    </cfRule>
  </conditionalFormatting>
  <dataValidations count="3">
    <dataValidation type="list" operator="equal" allowBlank="1" showInputMessage="1" showErrorMessage="1" sqref="G3:G23" xr:uid="{00000000-0002-0000-0100-000000000000}">
      <formula1>"B,P,R"</formula1>
      <formula2>0</formula2>
    </dataValidation>
    <dataValidation type="list" operator="equal" allowBlank="1" showInputMessage="1" showErrorMessage="1" sqref="C8:C23" xr:uid="{00000000-0002-0000-0100-000001000000}">
      <formula1>"N,W"</formula1>
      <formula2>0</formula2>
    </dataValidation>
    <dataValidation type="list" operator="equal" allowBlank="1" showInputMessage="1" showErrorMessage="1" sqref="C3:C7" xr:uid="{00000000-0002-0000-0100-000002000000}">
      <formula1>"N,K,W"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8" scale="84" fitToHeight="0" orientation="landscape" r:id="rId1"/>
  <headerFooter>
    <oddHeader>&amp;L&amp;K000000Województwo Dolnośląskie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1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6" width="15.7109375" customWidth="1"/>
    <col min="7" max="7" width="31.28515625" customWidth="1"/>
    <col min="8" max="13" width="15.7109375" customWidth="1"/>
    <col min="14" max="14" width="15.7109375" style="1" customWidth="1"/>
    <col min="15" max="15" width="15.7109375" customWidth="1"/>
    <col min="16" max="16" width="15.7109375" style="24" customWidth="1"/>
    <col min="17" max="18" width="15.7109375" style="1" customWidth="1"/>
    <col min="19" max="19" width="15.7109375" style="24" customWidth="1"/>
  </cols>
  <sheetData>
    <row r="1" spans="1:19" ht="33.75" x14ac:dyDescent="0.25">
      <c r="A1" s="152" t="s">
        <v>4</v>
      </c>
      <c r="B1" s="152" t="s">
        <v>5</v>
      </c>
      <c r="C1" s="155" t="s">
        <v>40</v>
      </c>
      <c r="D1" s="153" t="s">
        <v>6</v>
      </c>
      <c r="E1" s="153" t="s">
        <v>27</v>
      </c>
      <c r="F1" s="153" t="s">
        <v>13</v>
      </c>
      <c r="G1" s="153" t="s">
        <v>7</v>
      </c>
      <c r="H1" s="152" t="s">
        <v>22</v>
      </c>
      <c r="I1" s="152" t="s">
        <v>8</v>
      </c>
      <c r="J1" s="152" t="s">
        <v>21</v>
      </c>
      <c r="K1" s="152" t="s">
        <v>9</v>
      </c>
      <c r="L1" s="152" t="s">
        <v>14</v>
      </c>
      <c r="M1" s="153" t="s">
        <v>11</v>
      </c>
      <c r="N1" s="152" t="s">
        <v>10</v>
      </c>
      <c r="O1" s="108" t="s">
        <v>39</v>
      </c>
      <c r="P1" s="1"/>
    </row>
    <row r="2" spans="1:19" x14ac:dyDescent="0.25">
      <c r="A2" s="152"/>
      <c r="B2" s="152"/>
      <c r="C2" s="156"/>
      <c r="D2" s="154"/>
      <c r="E2" s="154"/>
      <c r="F2" s="154"/>
      <c r="G2" s="154"/>
      <c r="H2" s="152"/>
      <c r="I2" s="152"/>
      <c r="J2" s="152"/>
      <c r="K2" s="152"/>
      <c r="L2" s="152"/>
      <c r="M2" s="154"/>
      <c r="N2" s="152"/>
      <c r="O2" s="108">
        <v>2023</v>
      </c>
      <c r="P2" s="1" t="s">
        <v>23</v>
      </c>
      <c r="Q2" s="1" t="s">
        <v>24</v>
      </c>
      <c r="R2" s="1" t="s">
        <v>25</v>
      </c>
      <c r="S2" s="1" t="s">
        <v>26</v>
      </c>
    </row>
    <row r="3" spans="1:19" ht="24" x14ac:dyDescent="0.25">
      <c r="A3" s="109">
        <v>1</v>
      </c>
      <c r="B3" s="92" t="s">
        <v>131</v>
      </c>
      <c r="C3" s="92" t="s">
        <v>42</v>
      </c>
      <c r="D3" s="110" t="s">
        <v>132</v>
      </c>
      <c r="E3" s="80" t="s">
        <v>133</v>
      </c>
      <c r="F3" s="92" t="s">
        <v>134</v>
      </c>
      <c r="G3" s="94" t="s">
        <v>135</v>
      </c>
      <c r="H3" s="92" t="s">
        <v>46</v>
      </c>
      <c r="I3" s="95">
        <v>0.39900000000000002</v>
      </c>
      <c r="J3" s="92" t="s">
        <v>136</v>
      </c>
      <c r="K3" s="111">
        <v>1980000</v>
      </c>
      <c r="L3" s="112">
        <v>1386000</v>
      </c>
      <c r="M3" s="111">
        <v>594000</v>
      </c>
      <c r="N3" s="99">
        <v>0.7</v>
      </c>
      <c r="O3" s="113">
        <v>1386000</v>
      </c>
      <c r="P3" s="1" t="b">
        <f t="shared" ref="P3:P41" si="0">L3=SUM(O3:O3)</f>
        <v>1</v>
      </c>
      <c r="Q3" s="25">
        <f>ROUND(L3/K3,4)</f>
        <v>0.7</v>
      </c>
      <c r="R3" s="26" t="b">
        <f>Q3=N3</f>
        <v>1</v>
      </c>
      <c r="S3" s="26" t="b">
        <f t="shared" ref="S3:S41" si="1">K3=L3+M3</f>
        <v>1</v>
      </c>
    </row>
    <row r="4" spans="1:19" ht="24" x14ac:dyDescent="0.25">
      <c r="A4" s="109">
        <v>2</v>
      </c>
      <c r="B4" s="92" t="s">
        <v>137</v>
      </c>
      <c r="C4" s="92" t="s">
        <v>42</v>
      </c>
      <c r="D4" s="110" t="s">
        <v>138</v>
      </c>
      <c r="E4" s="80" t="s">
        <v>139</v>
      </c>
      <c r="F4" s="92" t="s">
        <v>140</v>
      </c>
      <c r="G4" s="114" t="s">
        <v>141</v>
      </c>
      <c r="H4" s="92" t="s">
        <v>46</v>
      </c>
      <c r="I4" s="95">
        <v>0.50600000000000001</v>
      </c>
      <c r="J4" s="92" t="s">
        <v>142</v>
      </c>
      <c r="K4" s="111">
        <v>1508210</v>
      </c>
      <c r="L4" s="111">
        <v>1206568</v>
      </c>
      <c r="M4" s="115">
        <v>301642</v>
      </c>
      <c r="N4" s="99">
        <v>0.8</v>
      </c>
      <c r="O4" s="116">
        <v>1206568</v>
      </c>
      <c r="P4" s="1" t="b">
        <f t="shared" si="0"/>
        <v>1</v>
      </c>
      <c r="Q4" s="25">
        <f t="shared" ref="Q4:Q41" si="2">ROUND(L4/K4,4)</f>
        <v>0.8</v>
      </c>
      <c r="R4" s="26" t="b">
        <f t="shared" ref="R4:R41" si="3">Q4=N4</f>
        <v>1</v>
      </c>
      <c r="S4" s="26" t="b">
        <f t="shared" si="1"/>
        <v>1</v>
      </c>
    </row>
    <row r="5" spans="1:19" ht="24" x14ac:dyDescent="0.25">
      <c r="A5" s="109">
        <v>3</v>
      </c>
      <c r="B5" s="92" t="s">
        <v>143</v>
      </c>
      <c r="C5" s="92" t="s">
        <v>42</v>
      </c>
      <c r="D5" s="110" t="s">
        <v>144</v>
      </c>
      <c r="E5" s="80" t="s">
        <v>145</v>
      </c>
      <c r="F5" s="92" t="s">
        <v>140</v>
      </c>
      <c r="G5" s="114" t="s">
        <v>146</v>
      </c>
      <c r="H5" s="92" t="s">
        <v>46</v>
      </c>
      <c r="I5" s="95">
        <v>0.38</v>
      </c>
      <c r="J5" s="92" t="s">
        <v>147</v>
      </c>
      <c r="K5" s="111">
        <v>665928</v>
      </c>
      <c r="L5" s="111">
        <v>532742.40000000002</v>
      </c>
      <c r="M5" s="115">
        <v>133185.59999999998</v>
      </c>
      <c r="N5" s="99">
        <v>0.8</v>
      </c>
      <c r="O5" s="116">
        <v>532742.40000000002</v>
      </c>
      <c r="P5" s="1" t="b">
        <f t="shared" si="0"/>
        <v>1</v>
      </c>
      <c r="Q5" s="25">
        <f t="shared" si="2"/>
        <v>0.8</v>
      </c>
      <c r="R5" s="26" t="b">
        <f t="shared" si="3"/>
        <v>1</v>
      </c>
      <c r="S5" s="26" t="b">
        <f t="shared" si="1"/>
        <v>1</v>
      </c>
    </row>
    <row r="6" spans="1:19" ht="24.75" x14ac:dyDescent="0.25">
      <c r="A6" s="109">
        <v>4</v>
      </c>
      <c r="B6" s="92" t="s">
        <v>148</v>
      </c>
      <c r="C6" s="92" t="s">
        <v>42</v>
      </c>
      <c r="D6" s="110" t="s">
        <v>149</v>
      </c>
      <c r="E6" s="80" t="s">
        <v>150</v>
      </c>
      <c r="F6" s="92" t="s">
        <v>140</v>
      </c>
      <c r="G6" s="117" t="s">
        <v>151</v>
      </c>
      <c r="H6" s="118" t="s">
        <v>46</v>
      </c>
      <c r="I6" s="95">
        <v>1.196</v>
      </c>
      <c r="J6" s="92" t="s">
        <v>47</v>
      </c>
      <c r="K6" s="111">
        <v>1355453</v>
      </c>
      <c r="L6" s="111">
        <f>ROUNDDOWN(K6*N6,2)</f>
        <v>813271.8</v>
      </c>
      <c r="M6" s="115">
        <f>K6-L6</f>
        <v>542181.19999999995</v>
      </c>
      <c r="N6" s="99">
        <v>0.6</v>
      </c>
      <c r="O6" s="116">
        <f>L6</f>
        <v>813271.8</v>
      </c>
      <c r="P6" s="1" t="b">
        <f t="shared" si="0"/>
        <v>1</v>
      </c>
      <c r="Q6" s="25">
        <f t="shared" si="2"/>
        <v>0.6</v>
      </c>
      <c r="R6" s="26" t="b">
        <f t="shared" si="3"/>
        <v>1</v>
      </c>
      <c r="S6" s="26" t="b">
        <f t="shared" si="1"/>
        <v>1</v>
      </c>
    </row>
    <row r="7" spans="1:19" ht="24" x14ac:dyDescent="0.25">
      <c r="A7" s="109">
        <v>5</v>
      </c>
      <c r="B7" s="92" t="s">
        <v>152</v>
      </c>
      <c r="C7" s="92" t="s">
        <v>42</v>
      </c>
      <c r="D7" s="110" t="s">
        <v>153</v>
      </c>
      <c r="E7" s="80" t="s">
        <v>154</v>
      </c>
      <c r="F7" s="92" t="s">
        <v>140</v>
      </c>
      <c r="G7" s="94" t="s">
        <v>155</v>
      </c>
      <c r="H7" s="92" t="s">
        <v>46</v>
      </c>
      <c r="I7" s="95">
        <v>0.31</v>
      </c>
      <c r="J7" s="92" t="s">
        <v>156</v>
      </c>
      <c r="K7" s="111">
        <v>355141</v>
      </c>
      <c r="L7" s="111">
        <v>284112.8</v>
      </c>
      <c r="M7" s="115">
        <v>71028.200000000012</v>
      </c>
      <c r="N7" s="99">
        <v>0.8</v>
      </c>
      <c r="O7" s="116">
        <v>284112.8</v>
      </c>
      <c r="P7" s="1" t="b">
        <f t="shared" si="0"/>
        <v>1</v>
      </c>
      <c r="Q7" s="25">
        <f t="shared" si="2"/>
        <v>0.8</v>
      </c>
      <c r="R7" s="26" t="b">
        <f t="shared" si="3"/>
        <v>1</v>
      </c>
      <c r="S7" s="26" t="b">
        <f t="shared" si="1"/>
        <v>1</v>
      </c>
    </row>
    <row r="8" spans="1:19" x14ac:dyDescent="0.25">
      <c r="A8" s="109">
        <v>6</v>
      </c>
      <c r="B8" s="92" t="s">
        <v>157</v>
      </c>
      <c r="C8" s="92" t="s">
        <v>42</v>
      </c>
      <c r="D8" s="110" t="s">
        <v>158</v>
      </c>
      <c r="E8" s="80" t="s">
        <v>159</v>
      </c>
      <c r="F8" s="92" t="s">
        <v>140</v>
      </c>
      <c r="G8" s="114" t="s">
        <v>160</v>
      </c>
      <c r="H8" s="92" t="s">
        <v>46</v>
      </c>
      <c r="I8" s="95">
        <v>1.35</v>
      </c>
      <c r="J8" s="92" t="s">
        <v>82</v>
      </c>
      <c r="K8" s="111">
        <v>1300000</v>
      </c>
      <c r="L8" s="111">
        <v>780000</v>
      </c>
      <c r="M8" s="115">
        <v>520000</v>
      </c>
      <c r="N8" s="99">
        <v>0.6</v>
      </c>
      <c r="O8" s="116">
        <v>780000</v>
      </c>
      <c r="P8" s="1" t="b">
        <f t="shared" si="0"/>
        <v>1</v>
      </c>
      <c r="Q8" s="25">
        <f t="shared" si="2"/>
        <v>0.6</v>
      </c>
      <c r="R8" s="26" t="b">
        <f t="shared" si="3"/>
        <v>1</v>
      </c>
      <c r="S8" s="26" t="b">
        <f t="shared" si="1"/>
        <v>1</v>
      </c>
    </row>
    <row r="9" spans="1:19" ht="24" x14ac:dyDescent="0.25">
      <c r="A9" s="109">
        <v>7</v>
      </c>
      <c r="B9" s="92" t="s">
        <v>161</v>
      </c>
      <c r="C9" s="92" t="s">
        <v>42</v>
      </c>
      <c r="D9" s="110" t="s">
        <v>162</v>
      </c>
      <c r="E9" s="80" t="s">
        <v>163</v>
      </c>
      <c r="F9" s="92" t="s">
        <v>164</v>
      </c>
      <c r="G9" s="94" t="s">
        <v>165</v>
      </c>
      <c r="H9" s="92" t="s">
        <v>46</v>
      </c>
      <c r="I9" s="95">
        <v>1.8</v>
      </c>
      <c r="J9" s="92" t="s">
        <v>166</v>
      </c>
      <c r="K9" s="111">
        <v>1429959</v>
      </c>
      <c r="L9" s="111">
        <v>857975.4</v>
      </c>
      <c r="M9" s="115">
        <v>571983.6</v>
      </c>
      <c r="N9" s="99">
        <v>0.6</v>
      </c>
      <c r="O9" s="116">
        <v>857975.4</v>
      </c>
      <c r="P9" s="1" t="b">
        <f t="shared" si="0"/>
        <v>1</v>
      </c>
      <c r="Q9" s="25">
        <f t="shared" si="2"/>
        <v>0.6</v>
      </c>
      <c r="R9" s="26" t="b">
        <f t="shared" si="3"/>
        <v>1</v>
      </c>
      <c r="S9" s="26" t="b">
        <f t="shared" si="1"/>
        <v>1</v>
      </c>
    </row>
    <row r="10" spans="1:19" ht="24" x14ac:dyDescent="0.25">
      <c r="A10" s="109">
        <v>8</v>
      </c>
      <c r="B10" s="92" t="s">
        <v>167</v>
      </c>
      <c r="C10" s="92" t="s">
        <v>42</v>
      </c>
      <c r="D10" s="117" t="s">
        <v>168</v>
      </c>
      <c r="E10" s="80" t="s">
        <v>169</v>
      </c>
      <c r="F10" s="92" t="s">
        <v>170</v>
      </c>
      <c r="G10" s="94" t="s">
        <v>171</v>
      </c>
      <c r="H10" s="92" t="s">
        <v>46</v>
      </c>
      <c r="I10" s="95">
        <v>0.92200000000000004</v>
      </c>
      <c r="J10" s="96" t="s">
        <v>71</v>
      </c>
      <c r="K10" s="111">
        <v>1091195</v>
      </c>
      <c r="L10" s="111">
        <v>654717</v>
      </c>
      <c r="M10" s="115">
        <v>436478</v>
      </c>
      <c r="N10" s="99">
        <v>0.6</v>
      </c>
      <c r="O10" s="116">
        <v>654717</v>
      </c>
      <c r="P10" s="1" t="b">
        <f t="shared" si="0"/>
        <v>1</v>
      </c>
      <c r="Q10" s="25">
        <f t="shared" si="2"/>
        <v>0.6</v>
      </c>
      <c r="R10" s="26" t="b">
        <f t="shared" si="3"/>
        <v>1</v>
      </c>
      <c r="S10" s="26" t="b">
        <f t="shared" si="1"/>
        <v>1</v>
      </c>
    </row>
    <row r="11" spans="1:19" ht="36" x14ac:dyDescent="0.25">
      <c r="A11" s="109">
        <v>9</v>
      </c>
      <c r="B11" s="92" t="s">
        <v>172</v>
      </c>
      <c r="C11" s="92" t="s">
        <v>42</v>
      </c>
      <c r="D11" s="110" t="s">
        <v>173</v>
      </c>
      <c r="E11" s="80" t="s">
        <v>174</v>
      </c>
      <c r="F11" s="92" t="s">
        <v>170</v>
      </c>
      <c r="G11" s="114" t="s">
        <v>175</v>
      </c>
      <c r="H11" s="92" t="s">
        <v>46</v>
      </c>
      <c r="I11" s="95">
        <v>0.96599999999999997</v>
      </c>
      <c r="J11" s="92" t="s">
        <v>166</v>
      </c>
      <c r="K11" s="111">
        <v>792047</v>
      </c>
      <c r="L11" s="111">
        <v>554432.9</v>
      </c>
      <c r="M11" s="115">
        <v>237614.09999999998</v>
      </c>
      <c r="N11" s="99">
        <v>0.7</v>
      </c>
      <c r="O11" s="116">
        <v>554432.9</v>
      </c>
      <c r="P11" s="1" t="b">
        <f t="shared" si="0"/>
        <v>1</v>
      </c>
      <c r="Q11" s="25">
        <f t="shared" si="2"/>
        <v>0.7</v>
      </c>
      <c r="R11" s="26" t="b">
        <f t="shared" si="3"/>
        <v>1</v>
      </c>
      <c r="S11" s="26" t="b">
        <f t="shared" si="1"/>
        <v>1</v>
      </c>
    </row>
    <row r="12" spans="1:19" ht="24" x14ac:dyDescent="0.25">
      <c r="A12" s="109">
        <v>10</v>
      </c>
      <c r="B12" s="92" t="s">
        <v>176</v>
      </c>
      <c r="C12" s="92" t="s">
        <v>42</v>
      </c>
      <c r="D12" s="110" t="s">
        <v>177</v>
      </c>
      <c r="E12" s="80" t="s">
        <v>178</v>
      </c>
      <c r="F12" s="92" t="s">
        <v>179</v>
      </c>
      <c r="G12" s="114" t="s">
        <v>180</v>
      </c>
      <c r="H12" s="92" t="s">
        <v>46</v>
      </c>
      <c r="I12" s="95">
        <v>0.433</v>
      </c>
      <c r="J12" s="92" t="s">
        <v>181</v>
      </c>
      <c r="K12" s="111">
        <v>676941</v>
      </c>
      <c r="L12" s="111">
        <v>541552.80000000005</v>
      </c>
      <c r="M12" s="115">
        <v>135388.19999999995</v>
      </c>
      <c r="N12" s="99">
        <v>0.8</v>
      </c>
      <c r="O12" s="116">
        <v>541552.80000000005</v>
      </c>
      <c r="P12" s="1" t="b">
        <f t="shared" si="0"/>
        <v>1</v>
      </c>
      <c r="Q12" s="25">
        <f t="shared" si="2"/>
        <v>0.8</v>
      </c>
      <c r="R12" s="26" t="b">
        <f t="shared" si="3"/>
        <v>1</v>
      </c>
      <c r="S12" s="26" t="b">
        <f t="shared" si="1"/>
        <v>1</v>
      </c>
    </row>
    <row r="13" spans="1:19" ht="24" x14ac:dyDescent="0.25">
      <c r="A13" s="109">
        <v>11</v>
      </c>
      <c r="B13" s="92" t="s">
        <v>182</v>
      </c>
      <c r="C13" s="92" t="s">
        <v>42</v>
      </c>
      <c r="D13" s="110" t="s">
        <v>183</v>
      </c>
      <c r="E13" s="80" t="s">
        <v>184</v>
      </c>
      <c r="F13" s="92" t="s">
        <v>185</v>
      </c>
      <c r="G13" s="114" t="s">
        <v>186</v>
      </c>
      <c r="H13" s="92" t="s">
        <v>46</v>
      </c>
      <c r="I13" s="95">
        <v>0.51</v>
      </c>
      <c r="J13" s="92" t="s">
        <v>187</v>
      </c>
      <c r="K13" s="111">
        <v>306333</v>
      </c>
      <c r="L13" s="111">
        <v>245066.4</v>
      </c>
      <c r="M13" s="115">
        <v>61266.600000000006</v>
      </c>
      <c r="N13" s="99">
        <v>0.8</v>
      </c>
      <c r="O13" s="116">
        <v>245066.4</v>
      </c>
      <c r="P13" s="1" t="b">
        <f t="shared" si="0"/>
        <v>1</v>
      </c>
      <c r="Q13" s="25">
        <f t="shared" si="2"/>
        <v>0.8</v>
      </c>
      <c r="R13" s="26" t="b">
        <f t="shared" si="3"/>
        <v>1</v>
      </c>
      <c r="S13" s="26" t="b">
        <f t="shared" si="1"/>
        <v>1</v>
      </c>
    </row>
    <row r="14" spans="1:19" ht="72" x14ac:dyDescent="0.25">
      <c r="A14" s="109">
        <v>12</v>
      </c>
      <c r="B14" s="92" t="s">
        <v>188</v>
      </c>
      <c r="C14" s="92" t="s">
        <v>42</v>
      </c>
      <c r="D14" s="110" t="s">
        <v>189</v>
      </c>
      <c r="E14" s="80" t="s">
        <v>190</v>
      </c>
      <c r="F14" s="92" t="s">
        <v>191</v>
      </c>
      <c r="G14" s="94" t="s">
        <v>192</v>
      </c>
      <c r="H14" s="92" t="s">
        <v>46</v>
      </c>
      <c r="I14" s="95">
        <v>0.90500000000000003</v>
      </c>
      <c r="J14" s="92" t="s">
        <v>87</v>
      </c>
      <c r="K14" s="111">
        <v>3996922</v>
      </c>
      <c r="L14" s="111">
        <v>3197537.6</v>
      </c>
      <c r="M14" s="115">
        <v>799384.39999999991</v>
      </c>
      <c r="N14" s="99">
        <v>0.8</v>
      </c>
      <c r="O14" s="116">
        <v>3197537.6</v>
      </c>
      <c r="P14" s="1" t="b">
        <f t="shared" si="0"/>
        <v>1</v>
      </c>
      <c r="Q14" s="25">
        <f t="shared" si="2"/>
        <v>0.8</v>
      </c>
      <c r="R14" s="26" t="b">
        <f t="shared" si="3"/>
        <v>1</v>
      </c>
      <c r="S14" s="26" t="b">
        <f t="shared" si="1"/>
        <v>1</v>
      </c>
    </row>
    <row r="15" spans="1:19" ht="24" x14ac:dyDescent="0.25">
      <c r="A15" s="109">
        <v>13</v>
      </c>
      <c r="B15" s="92" t="s">
        <v>193</v>
      </c>
      <c r="C15" s="92" t="s">
        <v>42</v>
      </c>
      <c r="D15" s="110" t="s">
        <v>194</v>
      </c>
      <c r="E15" s="80" t="s">
        <v>195</v>
      </c>
      <c r="F15" s="92" t="s">
        <v>196</v>
      </c>
      <c r="G15" s="114" t="s">
        <v>197</v>
      </c>
      <c r="H15" s="92" t="s">
        <v>46</v>
      </c>
      <c r="I15" s="95">
        <v>0.97599999999999998</v>
      </c>
      <c r="J15" s="92" t="s">
        <v>142</v>
      </c>
      <c r="K15" s="111">
        <v>1964215</v>
      </c>
      <c r="L15" s="111">
        <v>1571372</v>
      </c>
      <c r="M15" s="115">
        <v>392843</v>
      </c>
      <c r="N15" s="99">
        <v>0.8</v>
      </c>
      <c r="O15" s="116">
        <v>1571372</v>
      </c>
      <c r="P15" s="1" t="b">
        <f t="shared" si="0"/>
        <v>1</v>
      </c>
      <c r="Q15" s="25">
        <f t="shared" si="2"/>
        <v>0.8</v>
      </c>
      <c r="R15" s="26" t="b">
        <f t="shared" si="3"/>
        <v>1</v>
      </c>
      <c r="S15" s="26" t="b">
        <f t="shared" si="1"/>
        <v>1</v>
      </c>
    </row>
    <row r="16" spans="1:19" ht="24.75" x14ac:dyDescent="0.25">
      <c r="A16" s="109">
        <v>14</v>
      </c>
      <c r="B16" s="92" t="s">
        <v>198</v>
      </c>
      <c r="C16" s="92" t="s">
        <v>42</v>
      </c>
      <c r="D16" s="117" t="s">
        <v>199</v>
      </c>
      <c r="E16" s="119" t="s">
        <v>200</v>
      </c>
      <c r="F16" s="120" t="s">
        <v>140</v>
      </c>
      <c r="G16" s="94" t="s">
        <v>201</v>
      </c>
      <c r="H16" s="92" t="s">
        <v>46</v>
      </c>
      <c r="I16" s="95">
        <v>0.34399999999999997</v>
      </c>
      <c r="J16" s="96" t="s">
        <v>202</v>
      </c>
      <c r="K16" s="111">
        <v>877860</v>
      </c>
      <c r="L16" s="111">
        <f>ROUNDDOWN(K16*N16,2)</f>
        <v>614502</v>
      </c>
      <c r="M16" s="115">
        <f>K16-L16</f>
        <v>263358</v>
      </c>
      <c r="N16" s="99">
        <v>0.7</v>
      </c>
      <c r="O16" s="113">
        <f>L16</f>
        <v>614502</v>
      </c>
      <c r="P16" s="1" t="b">
        <f t="shared" si="0"/>
        <v>1</v>
      </c>
      <c r="Q16" s="25">
        <f t="shared" si="2"/>
        <v>0.7</v>
      </c>
      <c r="R16" s="26" t="b">
        <f t="shared" si="3"/>
        <v>1</v>
      </c>
      <c r="S16" s="26" t="b">
        <f t="shared" si="1"/>
        <v>1</v>
      </c>
    </row>
    <row r="17" spans="1:19" ht="48" x14ac:dyDescent="0.25">
      <c r="A17" s="109">
        <v>15</v>
      </c>
      <c r="B17" s="92" t="s">
        <v>203</v>
      </c>
      <c r="C17" s="92" t="s">
        <v>42</v>
      </c>
      <c r="D17" s="110" t="s">
        <v>204</v>
      </c>
      <c r="E17" s="80" t="s">
        <v>205</v>
      </c>
      <c r="F17" s="92" t="s">
        <v>134</v>
      </c>
      <c r="G17" s="94" t="s">
        <v>206</v>
      </c>
      <c r="H17" s="92" t="s">
        <v>46</v>
      </c>
      <c r="I17" s="95">
        <v>0.56999999999999995</v>
      </c>
      <c r="J17" s="96" t="s">
        <v>87</v>
      </c>
      <c r="K17" s="111">
        <v>3485468</v>
      </c>
      <c r="L17" s="111">
        <v>2439827.6</v>
      </c>
      <c r="M17" s="115">
        <v>1045640.3999999999</v>
      </c>
      <c r="N17" s="99">
        <v>0.7</v>
      </c>
      <c r="O17" s="113">
        <v>2439827.6</v>
      </c>
      <c r="P17" s="1" t="b">
        <f t="shared" si="0"/>
        <v>1</v>
      </c>
      <c r="Q17" s="25">
        <f t="shared" si="2"/>
        <v>0.7</v>
      </c>
      <c r="R17" s="26" t="b">
        <f t="shared" si="3"/>
        <v>1</v>
      </c>
      <c r="S17" s="26" t="b">
        <f t="shared" si="1"/>
        <v>1</v>
      </c>
    </row>
    <row r="18" spans="1:19" ht="24" x14ac:dyDescent="0.25">
      <c r="A18" s="109">
        <v>16</v>
      </c>
      <c r="B18" s="92" t="s">
        <v>207</v>
      </c>
      <c r="C18" s="92" t="s">
        <v>42</v>
      </c>
      <c r="D18" s="110" t="s">
        <v>208</v>
      </c>
      <c r="E18" s="80" t="s">
        <v>209</v>
      </c>
      <c r="F18" s="92" t="s">
        <v>140</v>
      </c>
      <c r="G18" s="121" t="s">
        <v>210</v>
      </c>
      <c r="H18" s="92" t="s">
        <v>46</v>
      </c>
      <c r="I18" s="95">
        <v>0.16800000000000001</v>
      </c>
      <c r="J18" s="96" t="s">
        <v>119</v>
      </c>
      <c r="K18" s="111">
        <v>408109</v>
      </c>
      <c r="L18" s="111">
        <v>326487.2</v>
      </c>
      <c r="M18" s="115">
        <v>81621.799999999988</v>
      </c>
      <c r="N18" s="99">
        <v>0.8</v>
      </c>
      <c r="O18" s="122">
        <v>326487.2</v>
      </c>
      <c r="P18" s="1" t="b">
        <f t="shared" si="0"/>
        <v>1</v>
      </c>
      <c r="Q18" s="25">
        <f t="shared" si="2"/>
        <v>0.8</v>
      </c>
      <c r="R18" s="26" t="b">
        <f t="shared" si="3"/>
        <v>1</v>
      </c>
      <c r="S18" s="26" t="b">
        <f t="shared" si="1"/>
        <v>1</v>
      </c>
    </row>
    <row r="19" spans="1:19" ht="36" x14ac:dyDescent="0.25">
      <c r="A19" s="109">
        <v>17</v>
      </c>
      <c r="B19" s="92" t="s">
        <v>211</v>
      </c>
      <c r="C19" s="92" t="s">
        <v>42</v>
      </c>
      <c r="D19" s="110" t="s">
        <v>212</v>
      </c>
      <c r="E19" s="80" t="s">
        <v>213</v>
      </c>
      <c r="F19" s="92" t="s">
        <v>214</v>
      </c>
      <c r="G19" s="121" t="s">
        <v>215</v>
      </c>
      <c r="H19" s="92" t="s">
        <v>46</v>
      </c>
      <c r="I19" s="95">
        <v>0.28499999999999998</v>
      </c>
      <c r="J19" s="96" t="s">
        <v>216</v>
      </c>
      <c r="K19" s="111">
        <v>513397</v>
      </c>
      <c r="L19" s="111">
        <v>308038.2</v>
      </c>
      <c r="M19" s="115">
        <v>205358.8</v>
      </c>
      <c r="N19" s="99">
        <v>0.6</v>
      </c>
      <c r="O19" s="122">
        <v>308038.2</v>
      </c>
      <c r="P19" s="1" t="b">
        <f t="shared" si="0"/>
        <v>1</v>
      </c>
      <c r="Q19" s="25">
        <f t="shared" si="2"/>
        <v>0.6</v>
      </c>
      <c r="R19" s="26" t="b">
        <f t="shared" si="3"/>
        <v>1</v>
      </c>
      <c r="S19" s="26" t="b">
        <f t="shared" si="1"/>
        <v>1</v>
      </c>
    </row>
    <row r="20" spans="1:19" ht="24" x14ac:dyDescent="0.25">
      <c r="A20" s="109">
        <v>18</v>
      </c>
      <c r="B20" s="92" t="s">
        <v>217</v>
      </c>
      <c r="C20" s="92" t="s">
        <v>42</v>
      </c>
      <c r="D20" s="110" t="s">
        <v>218</v>
      </c>
      <c r="E20" s="80" t="s">
        <v>219</v>
      </c>
      <c r="F20" s="92" t="s">
        <v>140</v>
      </c>
      <c r="G20" s="121" t="s">
        <v>220</v>
      </c>
      <c r="H20" s="92" t="s">
        <v>46</v>
      </c>
      <c r="I20" s="95">
        <v>2.4500000000000002</v>
      </c>
      <c r="J20" s="96" t="s">
        <v>87</v>
      </c>
      <c r="K20" s="111">
        <v>2501500</v>
      </c>
      <c r="L20" s="111">
        <v>1500900</v>
      </c>
      <c r="M20" s="115">
        <v>1000600</v>
      </c>
      <c r="N20" s="99">
        <v>0.6</v>
      </c>
      <c r="O20" s="122">
        <v>1500900</v>
      </c>
      <c r="P20" s="1" t="b">
        <f t="shared" si="0"/>
        <v>1</v>
      </c>
      <c r="Q20" s="25">
        <f t="shared" si="2"/>
        <v>0.6</v>
      </c>
      <c r="R20" s="26" t="b">
        <f t="shared" si="3"/>
        <v>1</v>
      </c>
      <c r="S20" s="26" t="b">
        <f t="shared" si="1"/>
        <v>1</v>
      </c>
    </row>
    <row r="21" spans="1:19" ht="24" x14ac:dyDescent="0.25">
      <c r="A21" s="109">
        <v>19</v>
      </c>
      <c r="B21" s="92" t="s">
        <v>221</v>
      </c>
      <c r="C21" s="92" t="s">
        <v>42</v>
      </c>
      <c r="D21" s="110" t="s">
        <v>222</v>
      </c>
      <c r="E21" s="80" t="s">
        <v>223</v>
      </c>
      <c r="F21" s="92" t="s">
        <v>164</v>
      </c>
      <c r="G21" s="94" t="s">
        <v>224</v>
      </c>
      <c r="H21" s="92" t="s">
        <v>46</v>
      </c>
      <c r="I21" s="95">
        <v>1.292</v>
      </c>
      <c r="J21" s="92" t="s">
        <v>225</v>
      </c>
      <c r="K21" s="111">
        <v>408995</v>
      </c>
      <c r="L21" s="111">
        <v>245397</v>
      </c>
      <c r="M21" s="111">
        <v>163598</v>
      </c>
      <c r="N21" s="99">
        <v>0.6</v>
      </c>
      <c r="O21" s="123">
        <v>245397</v>
      </c>
      <c r="P21" s="1" t="b">
        <f t="shared" si="0"/>
        <v>1</v>
      </c>
      <c r="Q21" s="25">
        <f t="shared" si="2"/>
        <v>0.6</v>
      </c>
      <c r="R21" s="26" t="b">
        <f t="shared" si="3"/>
        <v>1</v>
      </c>
      <c r="S21" s="26" t="b">
        <f t="shared" si="1"/>
        <v>1</v>
      </c>
    </row>
    <row r="22" spans="1:19" ht="24" x14ac:dyDescent="0.25">
      <c r="A22" s="109">
        <v>20</v>
      </c>
      <c r="B22" s="92" t="s">
        <v>226</v>
      </c>
      <c r="C22" s="92" t="s">
        <v>42</v>
      </c>
      <c r="D22" s="110" t="s">
        <v>227</v>
      </c>
      <c r="E22" s="80" t="s">
        <v>228</v>
      </c>
      <c r="F22" s="92" t="s">
        <v>134</v>
      </c>
      <c r="G22" s="121" t="s">
        <v>229</v>
      </c>
      <c r="H22" s="92" t="s">
        <v>46</v>
      </c>
      <c r="I22" s="95">
        <v>0.496</v>
      </c>
      <c r="J22" s="96" t="s">
        <v>230</v>
      </c>
      <c r="K22" s="111">
        <v>806000</v>
      </c>
      <c r="L22" s="111">
        <f t="shared" ref="L22:L23" si="4">ROUNDDOWN(K22*N22,2)</f>
        <v>564200</v>
      </c>
      <c r="M22" s="115">
        <f t="shared" ref="M22:M23" si="5">K22-L22</f>
        <v>241800</v>
      </c>
      <c r="N22" s="99">
        <v>0.7</v>
      </c>
      <c r="O22" s="122">
        <f t="shared" ref="O22:O23" si="6">L22</f>
        <v>564200</v>
      </c>
      <c r="P22" s="1" t="b">
        <f t="shared" si="0"/>
        <v>1</v>
      </c>
      <c r="Q22" s="25">
        <f t="shared" si="2"/>
        <v>0.7</v>
      </c>
      <c r="R22" s="26" t="b">
        <f t="shared" si="3"/>
        <v>1</v>
      </c>
      <c r="S22" s="26" t="b">
        <f t="shared" si="1"/>
        <v>1</v>
      </c>
    </row>
    <row r="23" spans="1:19" ht="24" x14ac:dyDescent="0.25">
      <c r="A23" s="109">
        <v>21</v>
      </c>
      <c r="B23" s="92" t="s">
        <v>231</v>
      </c>
      <c r="C23" s="92" t="s">
        <v>42</v>
      </c>
      <c r="D23" s="110" t="s">
        <v>232</v>
      </c>
      <c r="E23" s="80" t="s">
        <v>233</v>
      </c>
      <c r="F23" s="92" t="s">
        <v>234</v>
      </c>
      <c r="G23" s="121" t="s">
        <v>235</v>
      </c>
      <c r="H23" s="92" t="s">
        <v>46</v>
      </c>
      <c r="I23" s="95">
        <v>0.27</v>
      </c>
      <c r="J23" s="96" t="s">
        <v>236</v>
      </c>
      <c r="K23" s="111">
        <v>211844</v>
      </c>
      <c r="L23" s="111">
        <f t="shared" si="4"/>
        <v>148290.79999999999</v>
      </c>
      <c r="M23" s="115">
        <f t="shared" si="5"/>
        <v>63553.200000000012</v>
      </c>
      <c r="N23" s="99">
        <v>0.7</v>
      </c>
      <c r="O23" s="122">
        <f t="shared" si="6"/>
        <v>148290.79999999999</v>
      </c>
      <c r="P23" s="1" t="b">
        <f t="shared" si="0"/>
        <v>1</v>
      </c>
      <c r="Q23" s="25">
        <f t="shared" si="2"/>
        <v>0.7</v>
      </c>
      <c r="R23" s="26" t="b">
        <f t="shared" si="3"/>
        <v>1</v>
      </c>
      <c r="S23" s="26" t="b">
        <f t="shared" si="1"/>
        <v>1</v>
      </c>
    </row>
    <row r="24" spans="1:19" ht="24" x14ac:dyDescent="0.25">
      <c r="A24" s="109">
        <v>22</v>
      </c>
      <c r="B24" s="92" t="s">
        <v>237</v>
      </c>
      <c r="C24" s="92" t="s">
        <v>42</v>
      </c>
      <c r="D24" s="110" t="s">
        <v>238</v>
      </c>
      <c r="E24" s="80" t="s">
        <v>239</v>
      </c>
      <c r="F24" s="92" t="s">
        <v>164</v>
      </c>
      <c r="G24" s="121" t="s">
        <v>240</v>
      </c>
      <c r="H24" s="92" t="s">
        <v>46</v>
      </c>
      <c r="I24" s="95">
        <v>0.82199999999999995</v>
      </c>
      <c r="J24" s="96" t="s">
        <v>166</v>
      </c>
      <c r="K24" s="111">
        <v>900865</v>
      </c>
      <c r="L24" s="111">
        <f>ROUNDDOWN(K24*N24,2)</f>
        <v>540519</v>
      </c>
      <c r="M24" s="115">
        <f>K24-L24</f>
        <v>360346</v>
      </c>
      <c r="N24" s="99">
        <v>0.6</v>
      </c>
      <c r="O24" s="122">
        <f>L24</f>
        <v>540519</v>
      </c>
      <c r="P24" s="1" t="b">
        <f t="shared" si="0"/>
        <v>1</v>
      </c>
      <c r="Q24" s="25">
        <f t="shared" si="2"/>
        <v>0.6</v>
      </c>
      <c r="R24" s="26" t="b">
        <f t="shared" si="3"/>
        <v>1</v>
      </c>
      <c r="S24" s="26" t="b">
        <f t="shared" si="1"/>
        <v>1</v>
      </c>
    </row>
    <row r="25" spans="1:19" ht="24" x14ac:dyDescent="0.25">
      <c r="A25" s="109">
        <v>23</v>
      </c>
      <c r="B25" s="92" t="s">
        <v>241</v>
      </c>
      <c r="C25" s="92" t="s">
        <v>42</v>
      </c>
      <c r="D25" s="110" t="s">
        <v>242</v>
      </c>
      <c r="E25" s="80" t="s">
        <v>243</v>
      </c>
      <c r="F25" s="92" t="s">
        <v>134</v>
      </c>
      <c r="G25" s="121" t="s">
        <v>244</v>
      </c>
      <c r="H25" s="92" t="s">
        <v>46</v>
      </c>
      <c r="I25" s="95">
        <v>0.48599999999999999</v>
      </c>
      <c r="J25" s="96" t="s">
        <v>245</v>
      </c>
      <c r="K25" s="111">
        <v>875886</v>
      </c>
      <c r="L25" s="111">
        <f>ROUNDDOWN(K25*N25,2)</f>
        <v>613120.19999999995</v>
      </c>
      <c r="M25" s="115">
        <f>K25-L25</f>
        <v>262765.80000000005</v>
      </c>
      <c r="N25" s="99">
        <v>0.7</v>
      </c>
      <c r="O25" s="122">
        <f>L25</f>
        <v>613120.19999999995</v>
      </c>
      <c r="P25" s="1" t="b">
        <f t="shared" si="0"/>
        <v>1</v>
      </c>
      <c r="Q25" s="25">
        <f t="shared" si="2"/>
        <v>0.7</v>
      </c>
      <c r="R25" s="26" t="b">
        <f t="shared" si="3"/>
        <v>1</v>
      </c>
      <c r="S25" s="26" t="b">
        <f t="shared" si="1"/>
        <v>1</v>
      </c>
    </row>
    <row r="26" spans="1:19" ht="36" x14ac:dyDescent="0.25">
      <c r="A26" s="109">
        <v>24</v>
      </c>
      <c r="B26" s="92" t="s">
        <v>246</v>
      </c>
      <c r="C26" s="92" t="s">
        <v>42</v>
      </c>
      <c r="D26" s="110" t="s">
        <v>247</v>
      </c>
      <c r="E26" s="80" t="s">
        <v>248</v>
      </c>
      <c r="F26" s="92" t="s">
        <v>185</v>
      </c>
      <c r="G26" s="121" t="s">
        <v>249</v>
      </c>
      <c r="H26" s="92" t="s">
        <v>46</v>
      </c>
      <c r="I26" s="95">
        <v>0.41099999999999998</v>
      </c>
      <c r="J26" s="96" t="s">
        <v>250</v>
      </c>
      <c r="K26" s="111">
        <v>1789748</v>
      </c>
      <c r="L26" s="111">
        <v>1431798.4</v>
      </c>
      <c r="M26" s="115">
        <v>357949.60000000009</v>
      </c>
      <c r="N26" s="99">
        <v>0.8</v>
      </c>
      <c r="O26" s="122">
        <v>1431798.4</v>
      </c>
      <c r="P26" s="1" t="b">
        <f t="shared" si="0"/>
        <v>1</v>
      </c>
      <c r="Q26" s="25">
        <f t="shared" si="2"/>
        <v>0.8</v>
      </c>
      <c r="R26" s="26" t="b">
        <f t="shared" si="3"/>
        <v>1</v>
      </c>
      <c r="S26" s="26" t="b">
        <f t="shared" si="1"/>
        <v>1</v>
      </c>
    </row>
    <row r="27" spans="1:19" ht="24" x14ac:dyDescent="0.25">
      <c r="A27" s="109">
        <v>25</v>
      </c>
      <c r="B27" s="92" t="s">
        <v>251</v>
      </c>
      <c r="C27" s="92" t="s">
        <v>42</v>
      </c>
      <c r="D27" s="110" t="s">
        <v>252</v>
      </c>
      <c r="E27" s="80" t="s">
        <v>253</v>
      </c>
      <c r="F27" s="92" t="s">
        <v>185</v>
      </c>
      <c r="G27" s="121" t="s">
        <v>254</v>
      </c>
      <c r="H27" s="92" t="s">
        <v>46</v>
      </c>
      <c r="I27" s="95">
        <v>0.60499999999999998</v>
      </c>
      <c r="J27" s="96" t="s">
        <v>97</v>
      </c>
      <c r="K27" s="111">
        <v>2503000</v>
      </c>
      <c r="L27" s="111">
        <v>1501800</v>
      </c>
      <c r="M27" s="115">
        <v>1001200</v>
      </c>
      <c r="N27" s="99">
        <v>0.6</v>
      </c>
      <c r="O27" s="123">
        <v>1501800</v>
      </c>
      <c r="P27" s="1" t="b">
        <f t="shared" si="0"/>
        <v>1</v>
      </c>
      <c r="Q27" s="25">
        <f t="shared" si="2"/>
        <v>0.6</v>
      </c>
      <c r="R27" s="26" t="b">
        <f t="shared" si="3"/>
        <v>1</v>
      </c>
      <c r="S27" s="26" t="b">
        <f t="shared" si="1"/>
        <v>1</v>
      </c>
    </row>
    <row r="28" spans="1:19" ht="24" x14ac:dyDescent="0.25">
      <c r="A28" s="109">
        <v>26</v>
      </c>
      <c r="B28" s="92" t="s">
        <v>255</v>
      </c>
      <c r="C28" s="92" t="s">
        <v>42</v>
      </c>
      <c r="D28" s="110" t="s">
        <v>256</v>
      </c>
      <c r="E28" s="80" t="s">
        <v>257</v>
      </c>
      <c r="F28" s="92" t="s">
        <v>258</v>
      </c>
      <c r="G28" s="121" t="s">
        <v>259</v>
      </c>
      <c r="H28" s="92" t="s">
        <v>46</v>
      </c>
      <c r="I28" s="95">
        <v>2.02</v>
      </c>
      <c r="J28" s="96" t="s">
        <v>260</v>
      </c>
      <c r="K28" s="111">
        <v>1807782</v>
      </c>
      <c r="L28" s="111">
        <v>1446225.6</v>
      </c>
      <c r="M28" s="115">
        <v>361556.39999999991</v>
      </c>
      <c r="N28" s="99">
        <v>0.8</v>
      </c>
      <c r="O28" s="122">
        <v>1446225.6</v>
      </c>
      <c r="P28" s="1" t="b">
        <f t="shared" si="0"/>
        <v>1</v>
      </c>
      <c r="Q28" s="25">
        <f t="shared" si="2"/>
        <v>0.8</v>
      </c>
      <c r="R28" s="26" t="b">
        <f t="shared" si="3"/>
        <v>1</v>
      </c>
      <c r="S28" s="26" t="b">
        <f t="shared" si="1"/>
        <v>1</v>
      </c>
    </row>
    <row r="29" spans="1:19" ht="24.75" x14ac:dyDescent="0.25">
      <c r="A29" s="109">
        <v>27</v>
      </c>
      <c r="B29" s="92" t="s">
        <v>261</v>
      </c>
      <c r="C29" s="92" t="s">
        <v>42</v>
      </c>
      <c r="D29" s="117" t="s">
        <v>262</v>
      </c>
      <c r="E29" s="80" t="s">
        <v>263</v>
      </c>
      <c r="F29" s="92" t="s">
        <v>140</v>
      </c>
      <c r="G29" s="121" t="s">
        <v>264</v>
      </c>
      <c r="H29" s="92" t="s">
        <v>46</v>
      </c>
      <c r="I29" s="95">
        <v>0.31</v>
      </c>
      <c r="J29" s="96" t="s">
        <v>71</v>
      </c>
      <c r="K29" s="111">
        <v>500000</v>
      </c>
      <c r="L29" s="111">
        <f>ROUNDDOWN(K29*N29,2)</f>
        <v>350000</v>
      </c>
      <c r="M29" s="115">
        <f>K29-L29</f>
        <v>150000</v>
      </c>
      <c r="N29" s="99">
        <v>0.7</v>
      </c>
      <c r="O29" s="122">
        <f>L29</f>
        <v>350000</v>
      </c>
      <c r="P29" s="1" t="b">
        <f t="shared" si="0"/>
        <v>1</v>
      </c>
      <c r="Q29" s="25">
        <f t="shared" si="2"/>
        <v>0.7</v>
      </c>
      <c r="R29" s="26" t="b">
        <f t="shared" si="3"/>
        <v>1</v>
      </c>
      <c r="S29" s="26" t="b">
        <f t="shared" si="1"/>
        <v>1</v>
      </c>
    </row>
    <row r="30" spans="1:19" ht="24" x14ac:dyDescent="0.25">
      <c r="A30" s="109">
        <v>28</v>
      </c>
      <c r="B30" s="92" t="s">
        <v>265</v>
      </c>
      <c r="C30" s="92" t="s">
        <v>42</v>
      </c>
      <c r="D30" s="94" t="s">
        <v>266</v>
      </c>
      <c r="E30" s="80" t="s">
        <v>267</v>
      </c>
      <c r="F30" s="92" t="s">
        <v>191</v>
      </c>
      <c r="G30" s="121" t="s">
        <v>268</v>
      </c>
      <c r="H30" s="92" t="s">
        <v>46</v>
      </c>
      <c r="I30" s="95">
        <v>0.35199999999999998</v>
      </c>
      <c r="J30" s="96" t="s">
        <v>119</v>
      </c>
      <c r="K30" s="111">
        <v>512420</v>
      </c>
      <c r="L30" s="111">
        <v>409936</v>
      </c>
      <c r="M30" s="115">
        <v>102484</v>
      </c>
      <c r="N30" s="99">
        <v>0.8</v>
      </c>
      <c r="O30" s="122">
        <v>409936</v>
      </c>
      <c r="P30" s="1" t="b">
        <f t="shared" si="0"/>
        <v>1</v>
      </c>
      <c r="Q30" s="25">
        <f t="shared" si="2"/>
        <v>0.8</v>
      </c>
      <c r="R30" s="26" t="b">
        <f t="shared" si="3"/>
        <v>1</v>
      </c>
      <c r="S30" s="26" t="b">
        <f t="shared" si="1"/>
        <v>1</v>
      </c>
    </row>
    <row r="31" spans="1:19" ht="24" x14ac:dyDescent="0.25">
      <c r="A31" s="109">
        <v>29</v>
      </c>
      <c r="B31" s="92" t="s">
        <v>269</v>
      </c>
      <c r="C31" s="92" t="s">
        <v>42</v>
      </c>
      <c r="D31" s="110" t="s">
        <v>270</v>
      </c>
      <c r="E31" s="80" t="s">
        <v>271</v>
      </c>
      <c r="F31" s="92" t="s">
        <v>134</v>
      </c>
      <c r="G31" s="121" t="s">
        <v>272</v>
      </c>
      <c r="H31" s="92" t="s">
        <v>46</v>
      </c>
      <c r="I31" s="95">
        <v>0.27</v>
      </c>
      <c r="J31" s="96" t="s">
        <v>71</v>
      </c>
      <c r="K31" s="111">
        <v>164767.42000000001</v>
      </c>
      <c r="L31" s="111">
        <v>115337.194</v>
      </c>
      <c r="M31" s="115">
        <v>49430.226000000002</v>
      </c>
      <c r="N31" s="99">
        <v>0.7</v>
      </c>
      <c r="O31" s="122">
        <v>115337.194</v>
      </c>
      <c r="P31" s="1" t="b">
        <f t="shared" si="0"/>
        <v>1</v>
      </c>
      <c r="Q31" s="25">
        <f t="shared" si="2"/>
        <v>0.7</v>
      </c>
      <c r="R31" s="26" t="b">
        <f t="shared" si="3"/>
        <v>1</v>
      </c>
      <c r="S31" s="26" t="b">
        <f t="shared" si="1"/>
        <v>1</v>
      </c>
    </row>
    <row r="32" spans="1:19" ht="24" x14ac:dyDescent="0.25">
      <c r="A32" s="109">
        <v>30</v>
      </c>
      <c r="B32" s="92" t="s">
        <v>273</v>
      </c>
      <c r="C32" s="92" t="s">
        <v>42</v>
      </c>
      <c r="D32" s="110" t="s">
        <v>274</v>
      </c>
      <c r="E32" s="80" t="s">
        <v>275</v>
      </c>
      <c r="F32" s="92" t="s">
        <v>170</v>
      </c>
      <c r="G32" s="121" t="s">
        <v>276</v>
      </c>
      <c r="H32" s="92" t="s">
        <v>46</v>
      </c>
      <c r="I32" s="95">
        <v>2</v>
      </c>
      <c r="J32" s="96" t="s">
        <v>82</v>
      </c>
      <c r="K32" s="111">
        <v>904305</v>
      </c>
      <c r="L32" s="111">
        <v>452152.5</v>
      </c>
      <c r="M32" s="115">
        <v>452152.5</v>
      </c>
      <c r="N32" s="99">
        <v>0.5</v>
      </c>
      <c r="O32" s="122">
        <v>452152.5</v>
      </c>
      <c r="P32" s="1" t="b">
        <f t="shared" si="0"/>
        <v>1</v>
      </c>
      <c r="Q32" s="25">
        <f t="shared" si="2"/>
        <v>0.5</v>
      </c>
      <c r="R32" s="26" t="b">
        <f t="shared" si="3"/>
        <v>1</v>
      </c>
      <c r="S32" s="26" t="b">
        <f t="shared" si="1"/>
        <v>1</v>
      </c>
    </row>
    <row r="33" spans="1:19" ht="24" x14ac:dyDescent="0.25">
      <c r="A33" s="109">
        <v>31</v>
      </c>
      <c r="B33" s="92" t="s">
        <v>277</v>
      </c>
      <c r="C33" s="92" t="s">
        <v>42</v>
      </c>
      <c r="D33" s="110" t="s">
        <v>278</v>
      </c>
      <c r="E33" s="80" t="s">
        <v>279</v>
      </c>
      <c r="F33" s="92" t="s">
        <v>280</v>
      </c>
      <c r="G33" s="121" t="s">
        <v>281</v>
      </c>
      <c r="H33" s="92" t="s">
        <v>46</v>
      </c>
      <c r="I33" s="95">
        <v>0.36</v>
      </c>
      <c r="J33" s="96" t="s">
        <v>82</v>
      </c>
      <c r="K33" s="111">
        <v>629393</v>
      </c>
      <c r="L33" s="111">
        <v>440575.1</v>
      </c>
      <c r="M33" s="115">
        <v>188817.90000000002</v>
      </c>
      <c r="N33" s="99">
        <v>0.7</v>
      </c>
      <c r="O33" s="122">
        <v>440575.1</v>
      </c>
      <c r="P33" s="1" t="b">
        <f t="shared" si="0"/>
        <v>1</v>
      </c>
      <c r="Q33" s="25">
        <f t="shared" si="2"/>
        <v>0.7</v>
      </c>
      <c r="R33" s="26" t="b">
        <f t="shared" si="3"/>
        <v>1</v>
      </c>
      <c r="S33" s="26" t="b">
        <f t="shared" si="1"/>
        <v>1</v>
      </c>
    </row>
    <row r="34" spans="1:19" ht="36" x14ac:dyDescent="0.25">
      <c r="A34" s="109">
        <v>32</v>
      </c>
      <c r="B34" s="92" t="s">
        <v>282</v>
      </c>
      <c r="C34" s="92" t="s">
        <v>42</v>
      </c>
      <c r="D34" s="117" t="s">
        <v>283</v>
      </c>
      <c r="E34" s="80" t="s">
        <v>284</v>
      </c>
      <c r="F34" s="92" t="s">
        <v>285</v>
      </c>
      <c r="G34" s="121" t="s">
        <v>286</v>
      </c>
      <c r="H34" s="92" t="s">
        <v>46</v>
      </c>
      <c r="I34" s="95">
        <v>0.22500000000000001</v>
      </c>
      <c r="J34" s="96" t="s">
        <v>287</v>
      </c>
      <c r="K34" s="111">
        <v>450001.18</v>
      </c>
      <c r="L34" s="111">
        <v>225000.59</v>
      </c>
      <c r="M34" s="115">
        <v>225000.59</v>
      </c>
      <c r="N34" s="99">
        <v>0.5</v>
      </c>
      <c r="O34" s="122">
        <v>225000.59</v>
      </c>
      <c r="P34" s="1" t="b">
        <f t="shared" si="0"/>
        <v>1</v>
      </c>
      <c r="Q34" s="25">
        <f t="shared" si="2"/>
        <v>0.5</v>
      </c>
      <c r="R34" s="26" t="b">
        <f t="shared" si="3"/>
        <v>1</v>
      </c>
      <c r="S34" s="26" t="b">
        <f t="shared" si="1"/>
        <v>1</v>
      </c>
    </row>
    <row r="35" spans="1:19" ht="36" x14ac:dyDescent="0.25">
      <c r="A35" s="109">
        <v>33</v>
      </c>
      <c r="B35" s="92" t="s">
        <v>288</v>
      </c>
      <c r="C35" s="92" t="s">
        <v>42</v>
      </c>
      <c r="D35" s="117" t="s">
        <v>289</v>
      </c>
      <c r="E35" s="80" t="s">
        <v>290</v>
      </c>
      <c r="F35" s="92" t="s">
        <v>291</v>
      </c>
      <c r="G35" s="121" t="s">
        <v>292</v>
      </c>
      <c r="H35" s="92" t="s">
        <v>46</v>
      </c>
      <c r="I35" s="95">
        <v>0.44800000000000001</v>
      </c>
      <c r="J35" s="96" t="s">
        <v>57</v>
      </c>
      <c r="K35" s="111">
        <v>1386228</v>
      </c>
      <c r="L35" s="111">
        <v>693114</v>
      </c>
      <c r="M35" s="115">
        <v>693114</v>
      </c>
      <c r="N35" s="99">
        <v>0.5</v>
      </c>
      <c r="O35" s="122">
        <v>693114</v>
      </c>
      <c r="P35" s="1" t="b">
        <f t="shared" si="0"/>
        <v>1</v>
      </c>
      <c r="Q35" s="25">
        <f t="shared" si="2"/>
        <v>0.5</v>
      </c>
      <c r="R35" s="26" t="b">
        <f t="shared" si="3"/>
        <v>1</v>
      </c>
      <c r="S35" s="26" t="b">
        <f t="shared" si="1"/>
        <v>1</v>
      </c>
    </row>
    <row r="36" spans="1:19" ht="24" x14ac:dyDescent="0.25">
      <c r="A36" s="109">
        <v>34</v>
      </c>
      <c r="B36" s="92" t="s">
        <v>293</v>
      </c>
      <c r="C36" s="92" t="s">
        <v>42</v>
      </c>
      <c r="D36" s="117" t="s">
        <v>294</v>
      </c>
      <c r="E36" s="80" t="s">
        <v>295</v>
      </c>
      <c r="F36" s="92" t="s">
        <v>179</v>
      </c>
      <c r="G36" s="121" t="s">
        <v>296</v>
      </c>
      <c r="H36" s="92" t="s">
        <v>46</v>
      </c>
      <c r="I36" s="95">
        <v>1.319</v>
      </c>
      <c r="J36" s="96" t="s">
        <v>82</v>
      </c>
      <c r="K36" s="111">
        <v>1996556</v>
      </c>
      <c r="L36" s="111">
        <f>ROUNDDOWN(K36*N36,2)</f>
        <v>1397589.2</v>
      </c>
      <c r="M36" s="115">
        <f>K36-L36</f>
        <v>598966.80000000005</v>
      </c>
      <c r="N36" s="99">
        <v>0.7</v>
      </c>
      <c r="O36" s="122">
        <f>L36</f>
        <v>1397589.2</v>
      </c>
      <c r="P36" s="1" t="b">
        <f t="shared" si="0"/>
        <v>1</v>
      </c>
      <c r="Q36" s="25">
        <f t="shared" si="2"/>
        <v>0.7</v>
      </c>
      <c r="R36" s="26" t="b">
        <f t="shared" si="3"/>
        <v>1</v>
      </c>
      <c r="S36" s="26" t="b">
        <f t="shared" si="1"/>
        <v>1</v>
      </c>
    </row>
    <row r="37" spans="1:19" ht="36" x14ac:dyDescent="0.25">
      <c r="A37" s="109">
        <v>35</v>
      </c>
      <c r="B37" s="92" t="s">
        <v>297</v>
      </c>
      <c r="C37" s="92" t="s">
        <v>42</v>
      </c>
      <c r="D37" s="117" t="s">
        <v>298</v>
      </c>
      <c r="E37" s="80" t="s">
        <v>299</v>
      </c>
      <c r="F37" s="92" t="s">
        <v>291</v>
      </c>
      <c r="G37" s="121" t="s">
        <v>300</v>
      </c>
      <c r="H37" s="92" t="s">
        <v>46</v>
      </c>
      <c r="I37" s="95">
        <v>1.474</v>
      </c>
      <c r="J37" s="96" t="s">
        <v>87</v>
      </c>
      <c r="K37" s="111">
        <v>1208414</v>
      </c>
      <c r="L37" s="111">
        <v>604207</v>
      </c>
      <c r="M37" s="115">
        <v>604207</v>
      </c>
      <c r="N37" s="99">
        <v>0.5</v>
      </c>
      <c r="O37" s="122">
        <v>604207</v>
      </c>
      <c r="P37" s="1" t="b">
        <f t="shared" si="0"/>
        <v>1</v>
      </c>
      <c r="Q37" s="25">
        <f t="shared" si="2"/>
        <v>0.5</v>
      </c>
      <c r="R37" s="26" t="b">
        <f t="shared" si="3"/>
        <v>1</v>
      </c>
      <c r="S37" s="26" t="b">
        <f t="shared" si="1"/>
        <v>1</v>
      </c>
    </row>
    <row r="38" spans="1:19" ht="36" x14ac:dyDescent="0.25">
      <c r="A38" s="109">
        <v>36</v>
      </c>
      <c r="B38" s="92" t="s">
        <v>301</v>
      </c>
      <c r="C38" s="92" t="s">
        <v>42</v>
      </c>
      <c r="D38" s="117" t="s">
        <v>302</v>
      </c>
      <c r="E38" s="80" t="s">
        <v>303</v>
      </c>
      <c r="F38" s="92" t="s">
        <v>164</v>
      </c>
      <c r="G38" s="121" t="s">
        <v>304</v>
      </c>
      <c r="H38" s="92" t="s">
        <v>46</v>
      </c>
      <c r="I38" s="95">
        <v>0.33</v>
      </c>
      <c r="J38" s="96" t="s">
        <v>47</v>
      </c>
      <c r="K38" s="111">
        <v>507220</v>
      </c>
      <c r="L38" s="111">
        <v>253610</v>
      </c>
      <c r="M38" s="115">
        <v>253610</v>
      </c>
      <c r="N38" s="99">
        <v>0.5</v>
      </c>
      <c r="O38" s="122">
        <v>253610</v>
      </c>
      <c r="P38" s="1" t="b">
        <f t="shared" si="0"/>
        <v>1</v>
      </c>
      <c r="Q38" s="25">
        <f t="shared" si="2"/>
        <v>0.5</v>
      </c>
      <c r="R38" s="26" t="b">
        <f t="shared" si="3"/>
        <v>1</v>
      </c>
      <c r="S38" s="26" t="b">
        <f t="shared" si="1"/>
        <v>1</v>
      </c>
    </row>
    <row r="39" spans="1:19" ht="36" x14ac:dyDescent="0.25">
      <c r="A39" s="109">
        <v>37</v>
      </c>
      <c r="B39" s="92" t="s">
        <v>305</v>
      </c>
      <c r="C39" s="92" t="s">
        <v>42</v>
      </c>
      <c r="D39" s="117" t="s">
        <v>177</v>
      </c>
      <c r="E39" s="80" t="s">
        <v>178</v>
      </c>
      <c r="F39" s="92" t="s">
        <v>179</v>
      </c>
      <c r="G39" s="121" t="s">
        <v>306</v>
      </c>
      <c r="H39" s="92" t="s">
        <v>46</v>
      </c>
      <c r="I39" s="95">
        <v>0.53400000000000003</v>
      </c>
      <c r="J39" s="96" t="s">
        <v>181</v>
      </c>
      <c r="K39" s="111">
        <v>543102</v>
      </c>
      <c r="L39" s="111">
        <v>434481.6</v>
      </c>
      <c r="M39" s="115">
        <v>108620.40000000002</v>
      </c>
      <c r="N39" s="99">
        <v>0.8</v>
      </c>
      <c r="O39" s="122">
        <v>434481.6</v>
      </c>
      <c r="P39" s="1" t="b">
        <f t="shared" si="0"/>
        <v>1</v>
      </c>
      <c r="Q39" s="25">
        <f t="shared" si="2"/>
        <v>0.8</v>
      </c>
      <c r="R39" s="26" t="b">
        <f t="shared" si="3"/>
        <v>1</v>
      </c>
      <c r="S39" s="26" t="b">
        <f t="shared" si="1"/>
        <v>1</v>
      </c>
    </row>
    <row r="40" spans="1:19" ht="24" x14ac:dyDescent="0.25">
      <c r="A40" s="109">
        <v>38</v>
      </c>
      <c r="B40" s="92" t="s">
        <v>307</v>
      </c>
      <c r="C40" s="92" t="s">
        <v>42</v>
      </c>
      <c r="D40" s="117" t="s">
        <v>308</v>
      </c>
      <c r="E40" s="80" t="s">
        <v>309</v>
      </c>
      <c r="F40" s="92" t="s">
        <v>185</v>
      </c>
      <c r="G40" s="121" t="s">
        <v>310</v>
      </c>
      <c r="H40" s="92" t="s">
        <v>46</v>
      </c>
      <c r="I40" s="95">
        <v>0.33</v>
      </c>
      <c r="J40" s="96" t="s">
        <v>102</v>
      </c>
      <c r="K40" s="111">
        <v>527380</v>
      </c>
      <c r="L40" s="111">
        <f>ROUNDDOWN(K40*N40,2)</f>
        <v>369166</v>
      </c>
      <c r="M40" s="115">
        <f>K40-L40</f>
        <v>158214</v>
      </c>
      <c r="N40" s="99">
        <v>0.7</v>
      </c>
      <c r="O40" s="123">
        <f>L40</f>
        <v>369166</v>
      </c>
      <c r="P40" s="1" t="b">
        <f t="shared" si="0"/>
        <v>1</v>
      </c>
      <c r="Q40" s="25">
        <f t="shared" si="2"/>
        <v>0.7</v>
      </c>
      <c r="R40" s="26" t="b">
        <f t="shared" si="3"/>
        <v>1</v>
      </c>
      <c r="S40" s="26" t="b">
        <f t="shared" si="1"/>
        <v>1</v>
      </c>
    </row>
    <row r="41" spans="1:19" ht="24" x14ac:dyDescent="0.25">
      <c r="A41" s="109">
        <v>39</v>
      </c>
      <c r="B41" s="92" t="s">
        <v>311</v>
      </c>
      <c r="C41" s="92" t="s">
        <v>42</v>
      </c>
      <c r="D41" s="117" t="s">
        <v>312</v>
      </c>
      <c r="E41" s="80" t="s">
        <v>313</v>
      </c>
      <c r="F41" s="92" t="s">
        <v>314</v>
      </c>
      <c r="G41" s="121" t="s">
        <v>315</v>
      </c>
      <c r="H41" s="92" t="s">
        <v>46</v>
      </c>
      <c r="I41" s="95">
        <v>0.83499999999999996</v>
      </c>
      <c r="J41" s="96" t="s">
        <v>316</v>
      </c>
      <c r="K41" s="111">
        <v>452395</v>
      </c>
      <c r="L41" s="111">
        <v>361916</v>
      </c>
      <c r="M41" s="115">
        <v>90479</v>
      </c>
      <c r="N41" s="99">
        <v>0.8</v>
      </c>
      <c r="O41" s="122">
        <v>361916</v>
      </c>
      <c r="P41" s="1" t="b">
        <f t="shared" si="0"/>
        <v>1</v>
      </c>
      <c r="Q41" s="25">
        <f t="shared" si="2"/>
        <v>0.8</v>
      </c>
      <c r="R41" s="26" t="b">
        <f t="shared" si="3"/>
        <v>1</v>
      </c>
      <c r="S41" s="26" t="b">
        <f t="shared" si="1"/>
        <v>1</v>
      </c>
    </row>
    <row r="42" spans="1:19" ht="24" x14ac:dyDescent="0.25">
      <c r="A42" s="109">
        <v>40</v>
      </c>
      <c r="B42" s="92"/>
      <c r="C42" s="92" t="s">
        <v>42</v>
      </c>
      <c r="D42" s="117" t="s">
        <v>516</v>
      </c>
      <c r="E42" s="80"/>
      <c r="F42" s="92" t="s">
        <v>179</v>
      </c>
      <c r="G42" s="121" t="s">
        <v>517</v>
      </c>
      <c r="H42" s="92" t="s">
        <v>46</v>
      </c>
      <c r="I42" s="95">
        <v>0.14000000000000001</v>
      </c>
      <c r="J42" s="96" t="s">
        <v>518</v>
      </c>
      <c r="K42" s="111">
        <v>394184.61</v>
      </c>
      <c r="L42" s="111">
        <f>ROUNDDOWN(K42*N42,2)</f>
        <v>275929.21999999997</v>
      </c>
      <c r="M42" s="115">
        <f>K42-L42</f>
        <v>118255.39000000001</v>
      </c>
      <c r="N42" s="99">
        <v>0.7</v>
      </c>
      <c r="O42" s="122">
        <f>L42</f>
        <v>275929.21999999997</v>
      </c>
      <c r="P42" s="1" t="b">
        <f t="shared" ref="P42:P43" si="7">L42=SUM(O42:O42)</f>
        <v>1</v>
      </c>
      <c r="Q42" s="25">
        <f t="shared" ref="Q42:Q43" si="8">ROUND(L42/K42,4)</f>
        <v>0.7</v>
      </c>
      <c r="R42" s="26" t="b">
        <f t="shared" ref="R42:R43" si="9">Q42=N42</f>
        <v>1</v>
      </c>
      <c r="S42" s="26" t="b">
        <f t="shared" ref="S42:S43" si="10">K42=L42+M42</f>
        <v>1</v>
      </c>
    </row>
    <row r="43" spans="1:19" ht="24" x14ac:dyDescent="0.25">
      <c r="A43" s="109">
        <v>41</v>
      </c>
      <c r="B43" s="92" t="s">
        <v>456</v>
      </c>
      <c r="C43" s="92" t="s">
        <v>42</v>
      </c>
      <c r="D43" s="110" t="s">
        <v>457</v>
      </c>
      <c r="E43" s="80" t="s">
        <v>458</v>
      </c>
      <c r="F43" s="92" t="s">
        <v>459</v>
      </c>
      <c r="G43" s="121" t="s">
        <v>460</v>
      </c>
      <c r="H43" s="92" t="s">
        <v>46</v>
      </c>
      <c r="I43" s="95">
        <v>0.36</v>
      </c>
      <c r="J43" s="96" t="s">
        <v>87</v>
      </c>
      <c r="K43" s="111">
        <v>794769</v>
      </c>
      <c r="L43" s="111">
        <v>476861.4</v>
      </c>
      <c r="M43" s="115">
        <v>317907.59999999998</v>
      </c>
      <c r="N43" s="99">
        <v>0.6</v>
      </c>
      <c r="O43" s="122">
        <v>476861.4</v>
      </c>
      <c r="P43" s="1" t="b">
        <f t="shared" si="7"/>
        <v>1</v>
      </c>
      <c r="Q43" s="25">
        <f t="shared" si="8"/>
        <v>0.6</v>
      </c>
      <c r="R43" s="26" t="b">
        <f t="shared" si="9"/>
        <v>1</v>
      </c>
      <c r="S43" s="26" t="b">
        <f t="shared" si="10"/>
        <v>1</v>
      </c>
    </row>
    <row r="44" spans="1:19" ht="36" x14ac:dyDescent="0.25">
      <c r="A44" s="109">
        <v>42</v>
      </c>
      <c r="B44" s="92"/>
      <c r="C44" s="92" t="s">
        <v>42</v>
      </c>
      <c r="D44" s="117" t="s">
        <v>519</v>
      </c>
      <c r="E44" s="80"/>
      <c r="F44" s="92" t="s">
        <v>459</v>
      </c>
      <c r="G44" s="121" t="s">
        <v>520</v>
      </c>
      <c r="H44" s="92" t="s">
        <v>46</v>
      </c>
      <c r="I44" s="95"/>
      <c r="J44" s="96"/>
      <c r="K44" s="111">
        <v>1548739</v>
      </c>
      <c r="L44" s="111">
        <f t="shared" ref="L44:L48" si="11">ROUNDDOWN(K44*N44,2)</f>
        <v>774369.5</v>
      </c>
      <c r="M44" s="115">
        <f>K44-L44</f>
        <v>774369.5</v>
      </c>
      <c r="N44" s="99">
        <v>0.5</v>
      </c>
      <c r="O44" s="122">
        <f>L44</f>
        <v>774369.5</v>
      </c>
      <c r="P44" s="1" t="b">
        <f t="shared" ref="P44:P45" si="12">L44=SUM(O44:O44)</f>
        <v>1</v>
      </c>
      <c r="Q44" s="25">
        <f t="shared" ref="Q44:Q45" si="13">ROUND(L44/K44,4)</f>
        <v>0.5</v>
      </c>
      <c r="R44" s="26" t="b">
        <f t="shared" ref="R44:R45" si="14">Q44=N44</f>
        <v>1</v>
      </c>
      <c r="S44" s="26" t="b">
        <f t="shared" ref="S44:S45" si="15">K44=L44+M44</f>
        <v>1</v>
      </c>
    </row>
    <row r="45" spans="1:19" ht="48" x14ac:dyDescent="0.25">
      <c r="A45" s="109">
        <v>43</v>
      </c>
      <c r="B45" s="92" t="s">
        <v>317</v>
      </c>
      <c r="C45" s="92" t="s">
        <v>42</v>
      </c>
      <c r="D45" s="110" t="s">
        <v>318</v>
      </c>
      <c r="E45" s="80" t="s">
        <v>319</v>
      </c>
      <c r="F45" s="92" t="s">
        <v>179</v>
      </c>
      <c r="G45" s="121" t="s">
        <v>320</v>
      </c>
      <c r="H45" s="92" t="s">
        <v>46</v>
      </c>
      <c r="I45" s="95">
        <v>6.7000000000000004E-2</v>
      </c>
      <c r="J45" s="96" t="s">
        <v>119</v>
      </c>
      <c r="K45" s="111">
        <v>837944</v>
      </c>
      <c r="L45" s="111">
        <f t="shared" si="11"/>
        <v>502766.4</v>
      </c>
      <c r="M45" s="115">
        <f>K45-L45</f>
        <v>335177.59999999998</v>
      </c>
      <c r="N45" s="99">
        <v>0.6</v>
      </c>
      <c r="O45" s="123">
        <f>L45</f>
        <v>502766.4</v>
      </c>
      <c r="P45" s="1" t="b">
        <f t="shared" si="12"/>
        <v>1</v>
      </c>
      <c r="Q45" s="25">
        <f t="shared" si="13"/>
        <v>0.6</v>
      </c>
      <c r="R45" s="26" t="b">
        <f t="shared" si="14"/>
        <v>1</v>
      </c>
      <c r="S45" s="26" t="b">
        <f t="shared" si="15"/>
        <v>1</v>
      </c>
    </row>
    <row r="46" spans="1:19" ht="24" x14ac:dyDescent="0.25">
      <c r="A46" s="109">
        <v>44</v>
      </c>
      <c r="B46" s="92"/>
      <c r="C46" s="92" t="s">
        <v>42</v>
      </c>
      <c r="D46" s="117" t="s">
        <v>516</v>
      </c>
      <c r="E46" s="80"/>
      <c r="F46" s="92" t="s">
        <v>179</v>
      </c>
      <c r="G46" s="121" t="s">
        <v>522</v>
      </c>
      <c r="H46" s="92" t="s">
        <v>46</v>
      </c>
      <c r="I46" s="95">
        <v>0.30299999999999999</v>
      </c>
      <c r="J46" s="96" t="s">
        <v>518</v>
      </c>
      <c r="K46" s="111">
        <v>504965.14</v>
      </c>
      <c r="L46" s="111">
        <f t="shared" si="11"/>
        <v>353475.59</v>
      </c>
      <c r="M46" s="115">
        <f>K46-L46</f>
        <v>151489.54999999999</v>
      </c>
      <c r="N46" s="99">
        <v>0.7</v>
      </c>
      <c r="O46" s="122">
        <f>L46</f>
        <v>353475.59</v>
      </c>
      <c r="P46" s="1" t="b">
        <f t="shared" ref="P46:P47" si="16">L46=SUM(O46:O46)</f>
        <v>1</v>
      </c>
      <c r="Q46" s="25">
        <f t="shared" ref="Q46:Q47" si="17">ROUND(L46/K46,4)</f>
        <v>0.7</v>
      </c>
      <c r="R46" s="26" t="b">
        <f t="shared" ref="R46:R47" si="18">Q46=N46</f>
        <v>1</v>
      </c>
      <c r="S46" s="26" t="b">
        <f t="shared" ref="S46:S47" si="19">K46=L46+M46</f>
        <v>1</v>
      </c>
    </row>
    <row r="47" spans="1:19" ht="24.75" x14ac:dyDescent="0.25">
      <c r="A47" s="109">
        <v>45</v>
      </c>
      <c r="B47" s="92"/>
      <c r="C47" s="92" t="s">
        <v>42</v>
      </c>
      <c r="D47" s="117" t="s">
        <v>521</v>
      </c>
      <c r="E47" s="80"/>
      <c r="F47" s="92" t="s">
        <v>179</v>
      </c>
      <c r="G47" s="121" t="s">
        <v>523</v>
      </c>
      <c r="H47" s="92" t="s">
        <v>46</v>
      </c>
      <c r="I47" s="95">
        <v>0.6</v>
      </c>
      <c r="J47" s="96" t="s">
        <v>216</v>
      </c>
      <c r="K47" s="111">
        <v>1591636</v>
      </c>
      <c r="L47" s="111">
        <f t="shared" si="11"/>
        <v>1114145.2</v>
      </c>
      <c r="M47" s="115">
        <f t="shared" ref="M47:M51" si="20">K47-L47</f>
        <v>477490.80000000005</v>
      </c>
      <c r="N47" s="99">
        <v>0.7</v>
      </c>
      <c r="O47" s="122">
        <f t="shared" ref="O47:O51" si="21">L47</f>
        <v>1114145.2</v>
      </c>
      <c r="P47" s="1" t="b">
        <f t="shared" si="16"/>
        <v>1</v>
      </c>
      <c r="Q47" s="25">
        <f t="shared" si="17"/>
        <v>0.7</v>
      </c>
      <c r="R47" s="26" t="b">
        <f t="shared" si="18"/>
        <v>1</v>
      </c>
      <c r="S47" s="26" t="b">
        <f t="shared" si="19"/>
        <v>1</v>
      </c>
    </row>
    <row r="48" spans="1:19" ht="48" x14ac:dyDescent="0.25">
      <c r="A48" s="109">
        <v>46</v>
      </c>
      <c r="B48" s="92" t="s">
        <v>423</v>
      </c>
      <c r="C48" s="92" t="s">
        <v>42</v>
      </c>
      <c r="D48" s="110" t="s">
        <v>420</v>
      </c>
      <c r="E48" s="80" t="s">
        <v>421</v>
      </c>
      <c r="F48" s="92" t="s">
        <v>191</v>
      </c>
      <c r="G48" s="121" t="s">
        <v>424</v>
      </c>
      <c r="H48" s="92" t="s">
        <v>46</v>
      </c>
      <c r="I48" s="95">
        <v>1.046</v>
      </c>
      <c r="J48" s="96" t="s">
        <v>71</v>
      </c>
      <c r="K48" s="111">
        <v>1853089</v>
      </c>
      <c r="L48" s="111">
        <f t="shared" si="11"/>
        <v>1297162.3</v>
      </c>
      <c r="M48" s="115">
        <f t="shared" si="20"/>
        <v>555926.69999999995</v>
      </c>
      <c r="N48" s="99">
        <v>0.7</v>
      </c>
      <c r="O48" s="122">
        <f t="shared" si="21"/>
        <v>1297162.3</v>
      </c>
      <c r="P48" s="1" t="b">
        <f t="shared" ref="P48:P52" si="22">L48=SUM(O48:O48)</f>
        <v>1</v>
      </c>
      <c r="Q48" s="25">
        <f t="shared" ref="Q48:Q52" si="23">ROUND(L48/K48,4)</f>
        <v>0.7</v>
      </c>
      <c r="R48" s="26" t="b">
        <f t="shared" ref="R48:R52" si="24">Q48=N48</f>
        <v>1</v>
      </c>
      <c r="S48" s="26" t="b">
        <f t="shared" ref="S48:S52" si="25">K48=L48+M48</f>
        <v>1</v>
      </c>
    </row>
    <row r="49" spans="1:19" ht="24" x14ac:dyDescent="0.25">
      <c r="A49" s="109">
        <v>47</v>
      </c>
      <c r="B49" s="92"/>
      <c r="C49" s="92" t="s">
        <v>42</v>
      </c>
      <c r="D49" s="117" t="s">
        <v>525</v>
      </c>
      <c r="E49" s="80"/>
      <c r="F49" s="92" t="s">
        <v>506</v>
      </c>
      <c r="G49" s="121" t="s">
        <v>526</v>
      </c>
      <c r="H49" s="92" t="s">
        <v>46</v>
      </c>
      <c r="I49" s="95"/>
      <c r="J49" s="96"/>
      <c r="K49" s="111">
        <v>786813</v>
      </c>
      <c r="L49" s="111">
        <f t="shared" ref="L49:L50" si="26">ROUNDDOWN(K49*N49,2)</f>
        <v>393406.5</v>
      </c>
      <c r="M49" s="115">
        <f t="shared" ref="M49:M50" si="27">K49-L49</f>
        <v>393406.5</v>
      </c>
      <c r="N49" s="99">
        <v>0.5</v>
      </c>
      <c r="O49" s="122">
        <f t="shared" ref="O49:O50" si="28">L49</f>
        <v>393406.5</v>
      </c>
      <c r="P49" s="1" t="b">
        <f t="shared" ref="P49" si="29">L49=SUM(O49:O49)</f>
        <v>1</v>
      </c>
      <c r="Q49" s="25">
        <f t="shared" ref="Q49" si="30">ROUND(L49/K49,4)</f>
        <v>0.5</v>
      </c>
      <c r="R49" s="26" t="b">
        <f t="shared" ref="R49" si="31">Q49=N49</f>
        <v>1</v>
      </c>
      <c r="S49" s="26" t="b">
        <f t="shared" ref="S49" si="32">K49=L49+M49</f>
        <v>1</v>
      </c>
    </row>
    <row r="50" spans="1:19" ht="24" x14ac:dyDescent="0.25">
      <c r="A50" s="109">
        <v>48</v>
      </c>
      <c r="B50" s="92"/>
      <c r="C50" s="92" t="s">
        <v>42</v>
      </c>
      <c r="D50" s="117" t="s">
        <v>528</v>
      </c>
      <c r="E50" s="80"/>
      <c r="F50" s="92" t="s">
        <v>531</v>
      </c>
      <c r="G50" s="121" t="s">
        <v>529</v>
      </c>
      <c r="H50" s="92" t="s">
        <v>46</v>
      </c>
      <c r="I50" s="95"/>
      <c r="J50" s="96"/>
      <c r="K50" s="111">
        <v>1477346</v>
      </c>
      <c r="L50" s="111">
        <f t="shared" si="26"/>
        <v>886407.6</v>
      </c>
      <c r="M50" s="115">
        <f t="shared" si="27"/>
        <v>590938.4</v>
      </c>
      <c r="N50" s="99">
        <v>0.6</v>
      </c>
      <c r="O50" s="122">
        <f t="shared" si="28"/>
        <v>886407.6</v>
      </c>
      <c r="P50" s="1" t="b">
        <f t="shared" ref="P50" si="33">L50=SUM(O50:O50)</f>
        <v>1</v>
      </c>
      <c r="Q50" s="25">
        <f t="shared" ref="Q50" si="34">ROUND(L50/K50,4)</f>
        <v>0.6</v>
      </c>
      <c r="R50" s="26" t="b">
        <f t="shared" ref="R50" si="35">Q50=N50</f>
        <v>1</v>
      </c>
      <c r="S50" s="26" t="b">
        <f t="shared" ref="S50" si="36">K50=L50+M50</f>
        <v>1</v>
      </c>
    </row>
    <row r="51" spans="1:19" ht="24" x14ac:dyDescent="0.25">
      <c r="A51" s="124" t="s">
        <v>533</v>
      </c>
      <c r="B51" s="100"/>
      <c r="C51" s="100" t="s">
        <v>42</v>
      </c>
      <c r="D51" s="125" t="s">
        <v>530</v>
      </c>
      <c r="E51" s="101"/>
      <c r="F51" s="100" t="s">
        <v>531</v>
      </c>
      <c r="G51" s="126" t="s">
        <v>532</v>
      </c>
      <c r="H51" s="100" t="s">
        <v>46</v>
      </c>
      <c r="I51" s="103"/>
      <c r="J51" s="104"/>
      <c r="K51" s="127">
        <v>1937713</v>
      </c>
      <c r="L51" s="127">
        <v>269041.61</v>
      </c>
      <c r="M51" s="128">
        <f t="shared" si="20"/>
        <v>1668671.3900000001</v>
      </c>
      <c r="N51" s="107">
        <v>0.6</v>
      </c>
      <c r="O51" s="129">
        <f t="shared" si="21"/>
        <v>269041.61</v>
      </c>
      <c r="P51" s="1" t="b">
        <f t="shared" si="22"/>
        <v>1</v>
      </c>
      <c r="Q51" s="25">
        <f t="shared" si="23"/>
        <v>0.13880000000000001</v>
      </c>
      <c r="R51" s="26" t="b">
        <f t="shared" si="24"/>
        <v>0</v>
      </c>
      <c r="S51" s="26" t="b">
        <f t="shared" si="25"/>
        <v>1</v>
      </c>
    </row>
    <row r="52" spans="1:19" x14ac:dyDescent="0.25">
      <c r="A52" s="149" t="s">
        <v>37</v>
      </c>
      <c r="B52" s="149"/>
      <c r="C52" s="149"/>
      <c r="D52" s="149"/>
      <c r="E52" s="149"/>
      <c r="F52" s="149"/>
      <c r="G52" s="149"/>
      <c r="H52" s="149"/>
      <c r="I52" s="27">
        <f>SUM(I3:I51)</f>
        <v>32.174999999999997</v>
      </c>
      <c r="J52" s="28" t="s">
        <v>12</v>
      </c>
      <c r="K52" s="29">
        <f>SUM(K3:K51)</f>
        <v>56022178.350000001</v>
      </c>
      <c r="L52" s="29">
        <f>SUM(L3:L51)</f>
        <v>36757105.603999995</v>
      </c>
      <c r="M52" s="29">
        <f>SUM(M3:M51)</f>
        <v>19265072.745999999</v>
      </c>
      <c r="N52" s="30" t="s">
        <v>12</v>
      </c>
      <c r="O52" s="29">
        <f>SUM(O3:O51)</f>
        <v>36757105.603999995</v>
      </c>
      <c r="P52" s="1" t="b">
        <f t="shared" si="22"/>
        <v>1</v>
      </c>
      <c r="Q52" s="25">
        <f t="shared" si="23"/>
        <v>0.65610000000000002</v>
      </c>
      <c r="R52" s="26" t="b">
        <f t="shared" si="24"/>
        <v>0</v>
      </c>
      <c r="S52" s="26" t="b">
        <f t="shared" si="25"/>
        <v>1</v>
      </c>
    </row>
    <row r="53" spans="1:19" x14ac:dyDescent="0.25">
      <c r="A53" s="20"/>
      <c r="B53" s="20"/>
      <c r="C53" s="20"/>
      <c r="D53" s="20"/>
      <c r="E53" s="20"/>
      <c r="F53" s="20"/>
      <c r="G53" s="20"/>
      <c r="H53" s="20"/>
    </row>
    <row r="54" spans="1:19" x14ac:dyDescent="0.25">
      <c r="A54" s="19" t="s">
        <v>38</v>
      </c>
      <c r="B54" s="19"/>
      <c r="C54" s="19"/>
      <c r="D54" s="19"/>
      <c r="E54" s="19"/>
      <c r="F54" s="19"/>
      <c r="G54" s="19"/>
      <c r="H54" s="19"/>
      <c r="I54" s="10"/>
      <c r="J54" s="10"/>
      <c r="K54" s="2"/>
      <c r="L54" s="10"/>
      <c r="M54" s="10"/>
      <c r="O54" s="10"/>
      <c r="P54" s="1"/>
      <c r="S54" s="26"/>
    </row>
    <row r="55" spans="1:19" x14ac:dyDescent="0.25">
      <c r="A55" s="146" t="s">
        <v>34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"/>
    </row>
    <row r="56" spans="1:19" x14ac:dyDescent="0.25">
      <c r="B56" s="21"/>
      <c r="C56" s="21"/>
      <c r="D56" s="21"/>
      <c r="E56" s="21"/>
      <c r="F56" s="21"/>
      <c r="G56" s="21"/>
      <c r="H56" s="21"/>
    </row>
    <row r="59" spans="1:19" x14ac:dyDescent="0.25">
      <c r="L59" s="77"/>
    </row>
    <row r="60" spans="1:19" x14ac:dyDescent="0.25">
      <c r="L60" s="77"/>
    </row>
    <row r="61" spans="1:19" x14ac:dyDescent="0.25">
      <c r="L61" s="77"/>
    </row>
  </sheetData>
  <mergeCells count="16">
    <mergeCell ref="N1:N2"/>
    <mergeCell ref="A52:H52"/>
    <mergeCell ref="A55:O55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52">
    <cfRule type="cellIs" dxfId="11" priority="5" operator="equal">
      <formula>FALSE</formula>
    </cfRule>
  </conditionalFormatting>
  <conditionalFormatting sqref="P3:R52">
    <cfRule type="containsText" dxfId="10" priority="3" operator="containsText" text="fałsz">
      <formula>NOT(ISERROR(SEARCH("fałsz",P3)))</formula>
    </cfRule>
  </conditionalFormatting>
  <conditionalFormatting sqref="S54">
    <cfRule type="cellIs" dxfId="9" priority="2" operator="equal">
      <formula>FALSE</formula>
    </cfRule>
  </conditionalFormatting>
  <conditionalFormatting sqref="S54">
    <cfRule type="cellIs" dxfId="8" priority="1" operator="equal">
      <formula>FALSE</formula>
    </cfRule>
  </conditionalFormatting>
  <dataValidations disablePrompts="1" count="3">
    <dataValidation type="list" operator="equal" allowBlank="1" showInputMessage="1" showErrorMessage="1" sqref="C3:C42 C45 C47 C49:C51" xr:uid="{00000000-0002-0000-0200-000000000000}">
      <formula1>"N,K,W"</formula1>
      <formula2>0</formula2>
    </dataValidation>
    <dataValidation type="list" operator="equal" allowBlank="1" showInputMessage="1" showErrorMessage="1" sqref="H3:H17 G18:G20 H21 G22:G41 H44 G43:G49" xr:uid="{00000000-0002-0000-0200-000001000000}">
      <formula1>"B,P,R"</formula1>
      <formula2>0</formula2>
    </dataValidation>
    <dataValidation type="list" operator="equal" allowBlank="1" showInputMessage="1" showErrorMessage="1" sqref="C43:C44 C46 C48" xr:uid="{27C78E31-3517-41CB-8220-215FB53EEFC2}">
      <formula1>"N,W"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8" scale="81" fitToHeight="0" orientation="landscape" r:id="rId1"/>
  <headerFooter>
    <oddHeader>&amp;LWojewództwo Dolnośląskie  - zadania gminne lista podstawowa</oddHeader>
    <oddFooter>&amp;CStrona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3"/>
  <sheetViews>
    <sheetView showGridLines="0" view="pageBreakPreview" zoomScale="85" zoomScaleNormal="78" zoomScaleSheetLayoutView="85" workbookViewId="0">
      <selection activeCell="D11" sqref="D11"/>
    </sheetView>
  </sheetViews>
  <sheetFormatPr defaultColWidth="9.28515625" defaultRowHeight="15" x14ac:dyDescent="0.25"/>
  <cols>
    <col min="1" max="5" width="15.7109375" customWidth="1"/>
    <col min="6" max="6" width="31.28515625" customWidth="1"/>
    <col min="7" max="12" width="15.7109375" customWidth="1"/>
    <col min="13" max="13" width="15.7109375" style="1" customWidth="1"/>
    <col min="14" max="14" width="15.7109375" customWidth="1"/>
    <col min="15" max="15" width="15.7109375" style="24" customWidth="1"/>
    <col min="16" max="17" width="15.7109375" style="1" customWidth="1"/>
    <col min="18" max="18" width="15.7109375" style="24" customWidth="1"/>
  </cols>
  <sheetData>
    <row r="1" spans="1:18" ht="33.75" x14ac:dyDescent="0.25">
      <c r="A1" s="145" t="s">
        <v>4</v>
      </c>
      <c r="B1" s="145" t="s">
        <v>5</v>
      </c>
      <c r="C1" s="150" t="s">
        <v>40</v>
      </c>
      <c r="D1" s="147" t="s">
        <v>6</v>
      </c>
      <c r="E1" s="147" t="s">
        <v>27</v>
      </c>
      <c r="F1" s="147" t="s">
        <v>7</v>
      </c>
      <c r="G1" s="145" t="s">
        <v>22</v>
      </c>
      <c r="H1" s="145" t="s">
        <v>8</v>
      </c>
      <c r="I1" s="145" t="s">
        <v>21</v>
      </c>
      <c r="J1" s="145" t="s">
        <v>9</v>
      </c>
      <c r="K1" s="145" t="s">
        <v>14</v>
      </c>
      <c r="L1" s="147" t="s">
        <v>11</v>
      </c>
      <c r="M1" s="145" t="s">
        <v>10</v>
      </c>
      <c r="N1" s="22" t="s">
        <v>39</v>
      </c>
      <c r="O1" s="1"/>
    </row>
    <row r="2" spans="1:18" x14ac:dyDescent="0.25">
      <c r="A2" s="145"/>
      <c r="B2" s="145"/>
      <c r="C2" s="151"/>
      <c r="D2" s="148"/>
      <c r="E2" s="148"/>
      <c r="F2" s="148"/>
      <c r="G2" s="145"/>
      <c r="H2" s="145"/>
      <c r="I2" s="145"/>
      <c r="J2" s="145"/>
      <c r="K2" s="145"/>
      <c r="L2" s="148"/>
      <c r="M2" s="145"/>
      <c r="N2" s="22">
        <v>2023</v>
      </c>
      <c r="O2" s="1" t="s">
        <v>23</v>
      </c>
      <c r="P2" s="1" t="s">
        <v>24</v>
      </c>
      <c r="Q2" s="1" t="s">
        <v>25</v>
      </c>
      <c r="R2" s="1" t="s">
        <v>26</v>
      </c>
    </row>
    <row r="3" spans="1:18" ht="24" x14ac:dyDescent="0.25">
      <c r="A3" s="92">
        <v>1</v>
      </c>
      <c r="B3" s="130" t="s">
        <v>321</v>
      </c>
      <c r="C3" s="92" t="s">
        <v>42</v>
      </c>
      <c r="D3" s="80" t="s">
        <v>322</v>
      </c>
      <c r="E3" s="80" t="s">
        <v>323</v>
      </c>
      <c r="F3" s="131" t="s">
        <v>324</v>
      </c>
      <c r="G3" s="92" t="s">
        <v>46</v>
      </c>
      <c r="H3" s="95">
        <v>2.0499999999999998</v>
      </c>
      <c r="I3" s="92" t="s">
        <v>127</v>
      </c>
      <c r="J3" s="97">
        <v>2416570</v>
      </c>
      <c r="K3" s="97">
        <f>ROUNDDOWN(J3*M3,2)</f>
        <v>1691599</v>
      </c>
      <c r="L3" s="98">
        <f>J3-K3</f>
        <v>724971</v>
      </c>
      <c r="M3" s="99">
        <v>0.7</v>
      </c>
      <c r="N3" s="122">
        <f>K3</f>
        <v>1691599</v>
      </c>
      <c r="O3" s="1" t="b">
        <f t="shared" ref="O3:O18" si="0">K3=SUM(N3:N3)</f>
        <v>1</v>
      </c>
      <c r="P3" s="25">
        <f t="shared" ref="P3:P18" si="1">ROUND(K3/J3,4)</f>
        <v>0.7</v>
      </c>
      <c r="Q3" s="26" t="b">
        <f t="shared" ref="Q3:Q18" si="2">P3=M3</f>
        <v>1</v>
      </c>
      <c r="R3" s="26" t="b">
        <f t="shared" ref="R3:R18" si="3">J3=K3+L3</f>
        <v>1</v>
      </c>
    </row>
    <row r="4" spans="1:18" ht="24" x14ac:dyDescent="0.25">
      <c r="A4" s="92">
        <v>2</v>
      </c>
      <c r="B4" s="130" t="s">
        <v>325</v>
      </c>
      <c r="C4" s="92" t="s">
        <v>42</v>
      </c>
      <c r="D4" s="80" t="s">
        <v>326</v>
      </c>
      <c r="E4" s="132" t="s">
        <v>327</v>
      </c>
      <c r="F4" s="131" t="s">
        <v>328</v>
      </c>
      <c r="G4" s="92" t="s">
        <v>46</v>
      </c>
      <c r="H4" s="95">
        <v>1.5</v>
      </c>
      <c r="I4" s="92" t="s">
        <v>329</v>
      </c>
      <c r="J4" s="97">
        <v>3507204</v>
      </c>
      <c r="K4" s="97">
        <v>2104322.4</v>
      </c>
      <c r="L4" s="98">
        <v>1402881.6</v>
      </c>
      <c r="M4" s="99">
        <v>0.6</v>
      </c>
      <c r="N4" s="122">
        <v>2104322.4</v>
      </c>
      <c r="O4" s="1" t="b">
        <f t="shared" si="0"/>
        <v>1</v>
      </c>
      <c r="P4" s="25">
        <f t="shared" si="1"/>
        <v>0.6</v>
      </c>
      <c r="Q4" s="26" t="b">
        <f t="shared" si="2"/>
        <v>1</v>
      </c>
      <c r="R4" s="26" t="b">
        <f t="shared" si="3"/>
        <v>1</v>
      </c>
    </row>
    <row r="5" spans="1:18" ht="36" x14ac:dyDescent="0.25">
      <c r="A5" s="92">
        <v>3</v>
      </c>
      <c r="B5" s="130" t="s">
        <v>359</v>
      </c>
      <c r="C5" s="92" t="s">
        <v>42</v>
      </c>
      <c r="D5" s="80" t="s">
        <v>84</v>
      </c>
      <c r="E5" s="80" t="s">
        <v>85</v>
      </c>
      <c r="F5" s="131" t="s">
        <v>360</v>
      </c>
      <c r="G5" s="92" t="s">
        <v>46</v>
      </c>
      <c r="H5" s="95">
        <v>1.8</v>
      </c>
      <c r="I5" s="92" t="s">
        <v>250</v>
      </c>
      <c r="J5" s="97">
        <v>1910379</v>
      </c>
      <c r="K5" s="97">
        <v>955189.5</v>
      </c>
      <c r="L5" s="98">
        <v>955189.5</v>
      </c>
      <c r="M5" s="99">
        <v>0.5</v>
      </c>
      <c r="N5" s="122">
        <v>955189.5</v>
      </c>
      <c r="O5" s="1" t="b">
        <f t="shared" ref="O5" si="4">K5=SUM(N5:N5)</f>
        <v>1</v>
      </c>
      <c r="P5" s="25">
        <f t="shared" ref="P5" si="5">ROUND(K5/J5,4)</f>
        <v>0.5</v>
      </c>
      <c r="Q5" s="26" t="b">
        <f t="shared" ref="Q5" si="6">P5=M5</f>
        <v>1</v>
      </c>
      <c r="R5" s="26" t="b">
        <f t="shared" ref="R5" si="7">J5=K5+L5</f>
        <v>1</v>
      </c>
    </row>
    <row r="6" spans="1:18" ht="24" x14ac:dyDescent="0.25">
      <c r="A6" s="92">
        <v>4</v>
      </c>
      <c r="B6" s="130" t="s">
        <v>330</v>
      </c>
      <c r="C6" s="92" t="s">
        <v>42</v>
      </c>
      <c r="D6" s="80" t="s">
        <v>331</v>
      </c>
      <c r="E6" s="80" t="s">
        <v>332</v>
      </c>
      <c r="F6" s="131" t="s">
        <v>333</v>
      </c>
      <c r="G6" s="92" t="s">
        <v>46</v>
      </c>
      <c r="H6" s="95">
        <v>0.5</v>
      </c>
      <c r="I6" s="92" t="s">
        <v>47</v>
      </c>
      <c r="J6" s="97">
        <v>300000</v>
      </c>
      <c r="K6" s="97">
        <v>150000</v>
      </c>
      <c r="L6" s="98">
        <v>150000</v>
      </c>
      <c r="M6" s="99">
        <v>0.5</v>
      </c>
      <c r="N6" s="122">
        <v>150000</v>
      </c>
      <c r="O6" s="1" t="b">
        <f t="shared" si="0"/>
        <v>1</v>
      </c>
      <c r="P6" s="25">
        <f t="shared" si="1"/>
        <v>0.5</v>
      </c>
      <c r="Q6" s="26" t="b">
        <f t="shared" si="2"/>
        <v>1</v>
      </c>
      <c r="R6" s="26" t="b">
        <f t="shared" si="3"/>
        <v>1</v>
      </c>
    </row>
    <row r="7" spans="1:18" ht="48" x14ac:dyDescent="0.25">
      <c r="A7" s="92">
        <v>5</v>
      </c>
      <c r="B7" s="130" t="s">
        <v>334</v>
      </c>
      <c r="C7" s="92" t="s">
        <v>42</v>
      </c>
      <c r="D7" s="80" t="s">
        <v>335</v>
      </c>
      <c r="E7" s="80" t="s">
        <v>336</v>
      </c>
      <c r="F7" s="131" t="s">
        <v>337</v>
      </c>
      <c r="G7" s="92" t="s">
        <v>46</v>
      </c>
      <c r="H7" s="95">
        <v>3.1</v>
      </c>
      <c r="I7" s="92" t="s">
        <v>87</v>
      </c>
      <c r="J7" s="97">
        <v>4058472.34</v>
      </c>
      <c r="K7" s="97">
        <v>2029236.17</v>
      </c>
      <c r="L7" s="98">
        <v>2029236.17</v>
      </c>
      <c r="M7" s="99">
        <v>0.5</v>
      </c>
      <c r="N7" s="122">
        <v>2029236.17</v>
      </c>
      <c r="O7" s="1" t="b">
        <f t="shared" si="0"/>
        <v>1</v>
      </c>
      <c r="P7" s="25">
        <f t="shared" si="1"/>
        <v>0.5</v>
      </c>
      <c r="Q7" s="26" t="b">
        <f t="shared" si="2"/>
        <v>1</v>
      </c>
      <c r="R7" s="26" t="b">
        <f t="shared" si="3"/>
        <v>1</v>
      </c>
    </row>
    <row r="8" spans="1:18" ht="48" x14ac:dyDescent="0.25">
      <c r="A8" s="92">
        <v>6</v>
      </c>
      <c r="B8" s="130" t="s">
        <v>338</v>
      </c>
      <c r="C8" s="92" t="s">
        <v>42</v>
      </c>
      <c r="D8" s="80" t="s">
        <v>335</v>
      </c>
      <c r="E8" s="80" t="s">
        <v>336</v>
      </c>
      <c r="F8" s="131" t="s">
        <v>339</v>
      </c>
      <c r="G8" s="92" t="s">
        <v>46</v>
      </c>
      <c r="H8" s="95">
        <v>1.0449999999999999</v>
      </c>
      <c r="I8" s="92" t="s">
        <v>82</v>
      </c>
      <c r="J8" s="97">
        <v>2931440.8</v>
      </c>
      <c r="K8" s="97">
        <v>1465720.4</v>
      </c>
      <c r="L8" s="98">
        <v>1465720.4</v>
      </c>
      <c r="M8" s="99">
        <v>0.5</v>
      </c>
      <c r="N8" s="122">
        <v>1465720.4</v>
      </c>
      <c r="O8" s="1" t="b">
        <f t="shared" si="0"/>
        <v>1</v>
      </c>
      <c r="P8" s="25">
        <f t="shared" si="1"/>
        <v>0.5</v>
      </c>
      <c r="Q8" s="26" t="b">
        <f t="shared" si="2"/>
        <v>1</v>
      </c>
      <c r="R8" s="26" t="b">
        <f t="shared" si="3"/>
        <v>1</v>
      </c>
    </row>
    <row r="9" spans="1:18" ht="48" x14ac:dyDescent="0.25">
      <c r="A9" s="92">
        <v>7</v>
      </c>
      <c r="B9" s="130" t="s">
        <v>340</v>
      </c>
      <c r="C9" s="92" t="s">
        <v>42</v>
      </c>
      <c r="D9" s="80" t="s">
        <v>341</v>
      </c>
      <c r="E9" s="80" t="s">
        <v>342</v>
      </c>
      <c r="F9" s="131" t="s">
        <v>343</v>
      </c>
      <c r="G9" s="92" t="s">
        <v>46</v>
      </c>
      <c r="H9" s="95">
        <v>0.42</v>
      </c>
      <c r="I9" s="92" t="s">
        <v>344</v>
      </c>
      <c r="J9" s="97">
        <v>1579075</v>
      </c>
      <c r="K9" s="97">
        <v>789537.5</v>
      </c>
      <c r="L9" s="98">
        <v>789537.5</v>
      </c>
      <c r="M9" s="99">
        <v>0.5</v>
      </c>
      <c r="N9" s="122">
        <v>789537.5</v>
      </c>
      <c r="O9" s="1" t="b">
        <f t="shared" si="0"/>
        <v>1</v>
      </c>
      <c r="P9" s="25">
        <f t="shared" si="1"/>
        <v>0.5</v>
      </c>
      <c r="Q9" s="26" t="b">
        <f t="shared" si="2"/>
        <v>1</v>
      </c>
      <c r="R9" s="26" t="b">
        <f t="shared" si="3"/>
        <v>1</v>
      </c>
    </row>
    <row r="10" spans="1:18" ht="36" x14ac:dyDescent="0.25">
      <c r="A10" s="92">
        <v>8</v>
      </c>
      <c r="B10" s="130" t="s">
        <v>345</v>
      </c>
      <c r="C10" s="92" t="s">
        <v>42</v>
      </c>
      <c r="D10" s="80" t="s">
        <v>346</v>
      </c>
      <c r="E10" s="80" t="s">
        <v>90</v>
      </c>
      <c r="F10" s="131" t="s">
        <v>347</v>
      </c>
      <c r="G10" s="92" t="s">
        <v>46</v>
      </c>
      <c r="H10" s="95">
        <v>4.0119999999999996</v>
      </c>
      <c r="I10" s="92" t="s">
        <v>92</v>
      </c>
      <c r="J10" s="97">
        <v>3954233.61</v>
      </c>
      <c r="K10" s="97">
        <v>1977116.8</v>
      </c>
      <c r="L10" s="98">
        <v>1977116.81</v>
      </c>
      <c r="M10" s="99">
        <v>0.5</v>
      </c>
      <c r="N10" s="122">
        <v>1977116.8</v>
      </c>
      <c r="O10" s="1" t="b">
        <f t="shared" si="0"/>
        <v>1</v>
      </c>
      <c r="P10" s="25">
        <f t="shared" si="1"/>
        <v>0.5</v>
      </c>
      <c r="Q10" s="26" t="b">
        <f t="shared" si="2"/>
        <v>1</v>
      </c>
      <c r="R10" s="26" t="b">
        <f t="shared" si="3"/>
        <v>1</v>
      </c>
    </row>
    <row r="11" spans="1:18" ht="36" x14ac:dyDescent="0.25">
      <c r="A11" s="92">
        <v>9</v>
      </c>
      <c r="B11" s="130" t="s">
        <v>348</v>
      </c>
      <c r="C11" s="92" t="s">
        <v>42</v>
      </c>
      <c r="D11" s="80" t="s">
        <v>112</v>
      </c>
      <c r="E11" s="80" t="s">
        <v>113</v>
      </c>
      <c r="F11" s="131" t="s">
        <v>349</v>
      </c>
      <c r="G11" s="92" t="s">
        <v>46</v>
      </c>
      <c r="H11" s="95">
        <v>1.36</v>
      </c>
      <c r="I11" s="92" t="s">
        <v>71</v>
      </c>
      <c r="J11" s="97">
        <v>1102304</v>
      </c>
      <c r="K11" s="97">
        <v>551152</v>
      </c>
      <c r="L11" s="98">
        <v>551152</v>
      </c>
      <c r="M11" s="99">
        <v>0.5</v>
      </c>
      <c r="N11" s="122">
        <v>551152</v>
      </c>
      <c r="O11" s="1" t="b">
        <f t="shared" si="0"/>
        <v>1</v>
      </c>
      <c r="P11" s="25">
        <f t="shared" si="1"/>
        <v>0.5</v>
      </c>
      <c r="Q11" s="26" t="b">
        <f t="shared" si="2"/>
        <v>1</v>
      </c>
      <c r="R11" s="26" t="b">
        <f t="shared" si="3"/>
        <v>1</v>
      </c>
    </row>
    <row r="12" spans="1:18" ht="24" x14ac:dyDescent="0.25">
      <c r="A12" s="92">
        <v>10</v>
      </c>
      <c r="B12" s="130" t="s">
        <v>350</v>
      </c>
      <c r="C12" s="92" t="s">
        <v>42</v>
      </c>
      <c r="D12" s="80" t="s">
        <v>351</v>
      </c>
      <c r="E12" s="80" t="s">
        <v>352</v>
      </c>
      <c r="F12" s="131" t="s">
        <v>353</v>
      </c>
      <c r="G12" s="92" t="s">
        <v>46</v>
      </c>
      <c r="H12" s="95">
        <v>1.62</v>
      </c>
      <c r="I12" s="92" t="s">
        <v>354</v>
      </c>
      <c r="J12" s="97">
        <v>2020582</v>
      </c>
      <c r="K12" s="97">
        <v>1010291</v>
      </c>
      <c r="L12" s="98">
        <v>1010291</v>
      </c>
      <c r="M12" s="99">
        <v>0.5</v>
      </c>
      <c r="N12" s="122">
        <v>1010291</v>
      </c>
      <c r="O12" s="1" t="b">
        <f t="shared" si="0"/>
        <v>1</v>
      </c>
      <c r="P12" s="25">
        <f t="shared" si="1"/>
        <v>0.5</v>
      </c>
      <c r="Q12" s="26" t="b">
        <f t="shared" si="2"/>
        <v>1</v>
      </c>
      <c r="R12" s="26" t="b">
        <f t="shared" si="3"/>
        <v>1</v>
      </c>
    </row>
    <row r="13" spans="1:18" ht="24" x14ac:dyDescent="0.25">
      <c r="A13" s="92">
        <v>11</v>
      </c>
      <c r="B13" s="130" t="s">
        <v>355</v>
      </c>
      <c r="C13" s="92" t="s">
        <v>42</v>
      </c>
      <c r="D13" s="80" t="s">
        <v>351</v>
      </c>
      <c r="E13" s="80" t="s">
        <v>352</v>
      </c>
      <c r="F13" s="131" t="s">
        <v>356</v>
      </c>
      <c r="G13" s="92" t="s">
        <v>46</v>
      </c>
      <c r="H13" s="95">
        <v>0.43</v>
      </c>
      <c r="I13" s="92" t="s">
        <v>354</v>
      </c>
      <c r="J13" s="97">
        <v>799360</v>
      </c>
      <c r="K13" s="97">
        <v>399680</v>
      </c>
      <c r="L13" s="98">
        <v>399680</v>
      </c>
      <c r="M13" s="99">
        <v>0.5</v>
      </c>
      <c r="N13" s="122">
        <v>399680</v>
      </c>
      <c r="O13" s="1" t="b">
        <f t="shared" si="0"/>
        <v>1</v>
      </c>
      <c r="P13" s="25">
        <f t="shared" si="1"/>
        <v>0.5</v>
      </c>
      <c r="Q13" s="26" t="b">
        <f t="shared" si="2"/>
        <v>1</v>
      </c>
      <c r="R13" s="26" t="b">
        <f t="shared" si="3"/>
        <v>1</v>
      </c>
    </row>
    <row r="14" spans="1:18" ht="24" x14ac:dyDescent="0.25">
      <c r="A14" s="92">
        <v>12</v>
      </c>
      <c r="B14" s="130" t="s">
        <v>357</v>
      </c>
      <c r="C14" s="92" t="s">
        <v>42</v>
      </c>
      <c r="D14" s="80" t="s">
        <v>121</v>
      </c>
      <c r="E14" s="80" t="s">
        <v>122</v>
      </c>
      <c r="F14" s="131" t="s">
        <v>358</v>
      </c>
      <c r="G14" s="92" t="s">
        <v>46</v>
      </c>
      <c r="H14" s="95">
        <v>1.25</v>
      </c>
      <c r="I14" s="92" t="s">
        <v>181</v>
      </c>
      <c r="J14" s="97">
        <v>1115795</v>
      </c>
      <c r="K14" s="97">
        <v>557897.5</v>
      </c>
      <c r="L14" s="98">
        <v>557897.5</v>
      </c>
      <c r="M14" s="99">
        <v>0.5</v>
      </c>
      <c r="N14" s="122">
        <v>557897.5</v>
      </c>
      <c r="O14" s="1" t="b">
        <f t="shared" si="0"/>
        <v>1</v>
      </c>
      <c r="P14" s="25">
        <f t="shared" si="1"/>
        <v>0.5</v>
      </c>
      <c r="Q14" s="26" t="b">
        <f t="shared" si="2"/>
        <v>1</v>
      </c>
      <c r="R14" s="26" t="b">
        <f t="shared" si="3"/>
        <v>1</v>
      </c>
    </row>
    <row r="15" spans="1:18" x14ac:dyDescent="0.25">
      <c r="A15" s="92">
        <v>13</v>
      </c>
      <c r="B15" s="130" t="s">
        <v>361</v>
      </c>
      <c r="C15" s="92" t="s">
        <v>42</v>
      </c>
      <c r="D15" s="80" t="s">
        <v>362</v>
      </c>
      <c r="E15" s="80" t="s">
        <v>363</v>
      </c>
      <c r="F15" s="131" t="s">
        <v>364</v>
      </c>
      <c r="G15" s="92" t="s">
        <v>46</v>
      </c>
      <c r="H15" s="95">
        <v>0.18</v>
      </c>
      <c r="I15" s="92" t="s">
        <v>216</v>
      </c>
      <c r="J15" s="97">
        <v>133897</v>
      </c>
      <c r="K15" s="97">
        <v>66948.5</v>
      </c>
      <c r="L15" s="98">
        <v>66948.5</v>
      </c>
      <c r="M15" s="99">
        <v>0.5</v>
      </c>
      <c r="N15" s="122">
        <v>66948.5</v>
      </c>
      <c r="O15" s="1" t="b">
        <f t="shared" si="0"/>
        <v>1</v>
      </c>
      <c r="P15" s="25">
        <f t="shared" si="1"/>
        <v>0.5</v>
      </c>
      <c r="Q15" s="26" t="b">
        <f t="shared" si="2"/>
        <v>1</v>
      </c>
      <c r="R15" s="26" t="b">
        <f t="shared" si="3"/>
        <v>1</v>
      </c>
    </row>
    <row r="16" spans="1:18" ht="36" x14ac:dyDescent="0.25">
      <c r="A16" s="92">
        <v>14</v>
      </c>
      <c r="B16" s="130" t="s">
        <v>365</v>
      </c>
      <c r="C16" s="92" t="s">
        <v>42</v>
      </c>
      <c r="D16" s="80" t="s">
        <v>322</v>
      </c>
      <c r="E16" s="80" t="s">
        <v>323</v>
      </c>
      <c r="F16" s="131" t="s">
        <v>366</v>
      </c>
      <c r="G16" s="92" t="s">
        <v>46</v>
      </c>
      <c r="H16" s="95">
        <v>0.83</v>
      </c>
      <c r="I16" s="92" t="s">
        <v>127</v>
      </c>
      <c r="J16" s="97">
        <v>1112922</v>
      </c>
      <c r="K16" s="97">
        <v>556461</v>
      </c>
      <c r="L16" s="98">
        <v>556461</v>
      </c>
      <c r="M16" s="99">
        <v>0.5</v>
      </c>
      <c r="N16" s="122">
        <v>556461</v>
      </c>
      <c r="O16" s="1" t="b">
        <f t="shared" si="0"/>
        <v>1</v>
      </c>
      <c r="P16" s="25">
        <f t="shared" si="1"/>
        <v>0.5</v>
      </c>
      <c r="Q16" s="26" t="b">
        <f t="shared" si="2"/>
        <v>1</v>
      </c>
      <c r="R16" s="26" t="b">
        <f t="shared" si="3"/>
        <v>1</v>
      </c>
    </row>
    <row r="17" spans="1:18" ht="24" x14ac:dyDescent="0.25">
      <c r="A17" s="92">
        <v>15</v>
      </c>
      <c r="B17" s="130" t="s">
        <v>367</v>
      </c>
      <c r="C17" s="92" t="s">
        <v>42</v>
      </c>
      <c r="D17" s="80" t="s">
        <v>331</v>
      </c>
      <c r="E17" s="80" t="s">
        <v>332</v>
      </c>
      <c r="F17" s="131" t="s">
        <v>368</v>
      </c>
      <c r="G17" s="92" t="s">
        <v>46</v>
      </c>
      <c r="H17" s="95">
        <v>0.45</v>
      </c>
      <c r="I17" s="92" t="s">
        <v>47</v>
      </c>
      <c r="J17" s="97">
        <v>460520</v>
      </c>
      <c r="K17" s="97">
        <v>230260</v>
      </c>
      <c r="L17" s="98">
        <v>230260</v>
      </c>
      <c r="M17" s="99">
        <v>0.5</v>
      </c>
      <c r="N17" s="122">
        <v>230260</v>
      </c>
      <c r="O17" s="1" t="b">
        <f t="shared" si="0"/>
        <v>1</v>
      </c>
      <c r="P17" s="25">
        <f t="shared" si="1"/>
        <v>0.5</v>
      </c>
      <c r="Q17" s="26" t="b">
        <f t="shared" si="2"/>
        <v>1</v>
      </c>
      <c r="R17" s="26" t="b">
        <f t="shared" si="3"/>
        <v>1</v>
      </c>
    </row>
    <row r="18" spans="1:18" ht="24" x14ac:dyDescent="0.25">
      <c r="A18" s="100" t="s">
        <v>369</v>
      </c>
      <c r="B18" s="133" t="s">
        <v>370</v>
      </c>
      <c r="C18" s="100" t="s">
        <v>42</v>
      </c>
      <c r="D18" s="101" t="s">
        <v>79</v>
      </c>
      <c r="E18" s="101" t="s">
        <v>80</v>
      </c>
      <c r="F18" s="134" t="s">
        <v>371</v>
      </c>
      <c r="G18" s="100" t="s">
        <v>46</v>
      </c>
      <c r="H18" s="103">
        <v>2.6720000000000002</v>
      </c>
      <c r="I18" s="100" t="s">
        <v>82</v>
      </c>
      <c r="J18" s="105">
        <v>6163558</v>
      </c>
      <c r="K18" s="105">
        <v>642462.93000000005</v>
      </c>
      <c r="L18" s="106">
        <f>J18-K18</f>
        <v>5521095.0700000003</v>
      </c>
      <c r="M18" s="107">
        <v>0.5</v>
      </c>
      <c r="N18" s="105">
        <v>642462.93000000005</v>
      </c>
      <c r="O18" s="1" t="b">
        <f t="shared" si="0"/>
        <v>1</v>
      </c>
      <c r="P18" s="25">
        <f t="shared" si="1"/>
        <v>0.1042</v>
      </c>
      <c r="Q18" s="26" t="b">
        <f t="shared" si="2"/>
        <v>0</v>
      </c>
      <c r="R18" s="26" t="b">
        <f t="shared" si="3"/>
        <v>1</v>
      </c>
    </row>
    <row r="19" spans="1:18" x14ac:dyDescent="0.25">
      <c r="A19" s="149" t="s">
        <v>37</v>
      </c>
      <c r="B19" s="149"/>
      <c r="C19" s="149"/>
      <c r="D19" s="149"/>
      <c r="E19" s="149"/>
      <c r="F19" s="149"/>
      <c r="G19" s="149"/>
      <c r="H19" s="27">
        <f>SUM(H3:H18)</f>
        <v>23.218999999999998</v>
      </c>
      <c r="I19" s="28" t="s">
        <v>12</v>
      </c>
      <c r="J19" s="29">
        <f>SUM(J3:J18)</f>
        <v>33566312.75</v>
      </c>
      <c r="K19" s="29">
        <f>SUM(K3:K18)</f>
        <v>15177874.700000001</v>
      </c>
      <c r="L19" s="29">
        <f>SUM(L3:L18)</f>
        <v>18388438.050000001</v>
      </c>
      <c r="M19" s="30" t="s">
        <v>12</v>
      </c>
      <c r="N19" s="29">
        <f>SUM(N3:N18)</f>
        <v>15177874.700000001</v>
      </c>
      <c r="O19" s="1"/>
      <c r="P19" s="25"/>
      <c r="Q19" s="26"/>
      <c r="R19" s="26"/>
    </row>
    <row r="20" spans="1:18" x14ac:dyDescent="0.25">
      <c r="A20" s="20"/>
      <c r="B20" s="20"/>
      <c r="C20" s="20"/>
      <c r="D20" s="20"/>
      <c r="E20" s="20"/>
      <c r="F20" s="20"/>
      <c r="G20" s="20"/>
    </row>
    <row r="21" spans="1:18" x14ac:dyDescent="0.25">
      <c r="A21" s="19" t="s">
        <v>38</v>
      </c>
      <c r="B21" s="19"/>
      <c r="C21" s="19"/>
      <c r="D21" s="19"/>
      <c r="E21" s="19"/>
      <c r="F21" s="19"/>
      <c r="G21" s="19"/>
      <c r="H21" s="10"/>
      <c r="I21" s="10"/>
      <c r="J21" s="2"/>
      <c r="K21" s="10"/>
      <c r="L21" s="10"/>
      <c r="N21" s="10"/>
      <c r="O21" s="1"/>
      <c r="R21" s="26"/>
    </row>
    <row r="22" spans="1:18" x14ac:dyDescent="0.25">
      <c r="A22" s="146" t="s">
        <v>34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"/>
    </row>
    <row r="23" spans="1:18" x14ac:dyDescent="0.25">
      <c r="B23" s="21"/>
      <c r="C23" s="21"/>
      <c r="D23" s="21"/>
      <c r="E23" s="21"/>
      <c r="F23" s="21"/>
      <c r="G23" s="21"/>
    </row>
  </sheetData>
  <mergeCells count="15">
    <mergeCell ref="M1:M2"/>
    <mergeCell ref="A19:G19"/>
    <mergeCell ref="A22:N2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R19">
    <cfRule type="cellIs" dxfId="7" priority="5" operator="equal">
      <formula>FALSE</formula>
    </cfRule>
  </conditionalFormatting>
  <conditionalFormatting sqref="O3:Q19">
    <cfRule type="containsText" dxfId="6" priority="3" operator="containsText" text="fałsz">
      <formula>NOT(ISERROR(SEARCH("fałsz",O3)))</formula>
    </cfRule>
  </conditionalFormatting>
  <conditionalFormatting sqref="R21">
    <cfRule type="cellIs" dxfId="5" priority="2" operator="equal">
      <formula>FALSE</formula>
    </cfRule>
  </conditionalFormatting>
  <conditionalFormatting sqref="R21">
    <cfRule type="cellIs" dxfId="4" priority="1" operator="equal">
      <formula>FALSE</formula>
    </cfRule>
  </conditionalFormatting>
  <dataValidations count="2">
    <dataValidation type="list" operator="equal" allowBlank="1" showInputMessage="1" showErrorMessage="1" sqref="G3:G18" xr:uid="{00000000-0002-0000-0300-000000000000}">
      <formula1>"B,P,R"</formula1>
      <formula2>0</formula2>
    </dataValidation>
    <dataValidation type="list" operator="equal" allowBlank="1" showInputMessage="1" showErrorMessage="1" sqref="C3:C18" xr:uid="{00000000-0002-0000-0300-000001000000}">
      <formula1>"N,W"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8" scale="86" fitToHeight="0" orientation="landscape" r:id="rId1"/>
  <headerFooter>
    <oddHeader>&amp;L&amp;K000000Województwo Dolnośląskie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9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6" width="15.7109375" customWidth="1"/>
    <col min="7" max="7" width="42.28515625" customWidth="1"/>
    <col min="8" max="13" width="15.7109375" customWidth="1"/>
    <col min="14" max="14" width="15.7109375" style="1" customWidth="1"/>
    <col min="15" max="15" width="15.7109375" customWidth="1"/>
    <col min="16" max="16" width="15.7109375" style="24" customWidth="1"/>
    <col min="17" max="18" width="15.7109375" style="1" customWidth="1"/>
    <col min="19" max="19" width="15.7109375" style="24" customWidth="1"/>
  </cols>
  <sheetData>
    <row r="1" spans="1:19" ht="33.75" x14ac:dyDescent="0.25">
      <c r="A1" s="145" t="s">
        <v>4</v>
      </c>
      <c r="B1" s="145" t="s">
        <v>5</v>
      </c>
      <c r="C1" s="150" t="s">
        <v>40</v>
      </c>
      <c r="D1" s="147" t="s">
        <v>6</v>
      </c>
      <c r="E1" s="147" t="s">
        <v>27</v>
      </c>
      <c r="F1" s="147" t="s">
        <v>13</v>
      </c>
      <c r="G1" s="147" t="s">
        <v>7</v>
      </c>
      <c r="H1" s="145" t="s">
        <v>22</v>
      </c>
      <c r="I1" s="145" t="s">
        <v>8</v>
      </c>
      <c r="J1" s="145" t="s">
        <v>21</v>
      </c>
      <c r="K1" s="145" t="s">
        <v>9</v>
      </c>
      <c r="L1" s="145" t="s">
        <v>14</v>
      </c>
      <c r="M1" s="147" t="s">
        <v>11</v>
      </c>
      <c r="N1" s="145" t="s">
        <v>10</v>
      </c>
      <c r="O1" s="22" t="s">
        <v>39</v>
      </c>
      <c r="P1" s="1"/>
    </row>
    <row r="2" spans="1:19" x14ac:dyDescent="0.25">
      <c r="A2" s="145"/>
      <c r="B2" s="145"/>
      <c r="C2" s="151"/>
      <c r="D2" s="148"/>
      <c r="E2" s="148"/>
      <c r="F2" s="148"/>
      <c r="G2" s="148"/>
      <c r="H2" s="145"/>
      <c r="I2" s="145"/>
      <c r="J2" s="145"/>
      <c r="K2" s="145"/>
      <c r="L2" s="145"/>
      <c r="M2" s="148"/>
      <c r="N2" s="145"/>
      <c r="O2" s="22">
        <v>2023</v>
      </c>
      <c r="P2" s="1" t="s">
        <v>23</v>
      </c>
      <c r="Q2" s="1" t="s">
        <v>24</v>
      </c>
      <c r="R2" s="1" t="s">
        <v>25</v>
      </c>
      <c r="S2" s="1" t="s">
        <v>26</v>
      </c>
    </row>
    <row r="3" spans="1:19" ht="24" x14ac:dyDescent="0.25">
      <c r="A3" s="109">
        <v>1</v>
      </c>
      <c r="B3" s="92" t="s">
        <v>372</v>
      </c>
      <c r="C3" s="92" t="s">
        <v>42</v>
      </c>
      <c r="D3" s="110" t="s">
        <v>373</v>
      </c>
      <c r="E3" s="80" t="s">
        <v>374</v>
      </c>
      <c r="F3" s="92" t="s">
        <v>196</v>
      </c>
      <c r="G3" s="121" t="s">
        <v>375</v>
      </c>
      <c r="H3" s="92" t="s">
        <v>46</v>
      </c>
      <c r="I3" s="95">
        <v>2.4689999999999999</v>
      </c>
      <c r="J3" s="96" t="s">
        <v>82</v>
      </c>
      <c r="K3" s="111">
        <v>1219688</v>
      </c>
      <c r="L3" s="111">
        <v>731812.8</v>
      </c>
      <c r="M3" s="115">
        <v>487875.19999999995</v>
      </c>
      <c r="N3" s="99">
        <v>0.6</v>
      </c>
      <c r="O3" s="122">
        <v>731812.8</v>
      </c>
      <c r="P3" s="1" t="b">
        <f t="shared" ref="P3:P34" si="0">L3=SUM(O3:O3)</f>
        <v>1</v>
      </c>
      <c r="Q3" s="25">
        <f t="shared" ref="Q3:Q34" si="1">ROUND(L3/K3,4)</f>
        <v>0.6</v>
      </c>
      <c r="R3" s="26" t="b">
        <f t="shared" ref="R3:R34" si="2">Q3=N3</f>
        <v>1</v>
      </c>
      <c r="S3" s="26" t="b">
        <f t="shared" ref="S3:S34" si="3">K3=L3+M3</f>
        <v>1</v>
      </c>
    </row>
    <row r="4" spans="1:19" ht="24" x14ac:dyDescent="0.25">
      <c r="A4" s="92">
        <v>2</v>
      </c>
      <c r="B4" s="92" t="s">
        <v>376</v>
      </c>
      <c r="C4" s="92" t="s">
        <v>42</v>
      </c>
      <c r="D4" s="110" t="s">
        <v>377</v>
      </c>
      <c r="E4" s="80" t="s">
        <v>378</v>
      </c>
      <c r="F4" s="92" t="s">
        <v>191</v>
      </c>
      <c r="G4" s="121" t="s">
        <v>379</v>
      </c>
      <c r="H4" s="92" t="s">
        <v>46</v>
      </c>
      <c r="I4" s="95">
        <v>0.16</v>
      </c>
      <c r="J4" s="96" t="s">
        <v>380</v>
      </c>
      <c r="K4" s="111">
        <v>192421</v>
      </c>
      <c r="L4" s="111">
        <v>134694.70000000001</v>
      </c>
      <c r="M4" s="115">
        <v>57726.299999999988</v>
      </c>
      <c r="N4" s="99">
        <v>0.7</v>
      </c>
      <c r="O4" s="122">
        <v>134694.70000000001</v>
      </c>
      <c r="P4" s="1" t="b">
        <f t="shared" si="0"/>
        <v>1</v>
      </c>
      <c r="Q4" s="25">
        <f t="shared" si="1"/>
        <v>0.7</v>
      </c>
      <c r="R4" s="26" t="b">
        <f t="shared" si="2"/>
        <v>1</v>
      </c>
      <c r="S4" s="26" t="b">
        <f t="shared" si="3"/>
        <v>1</v>
      </c>
    </row>
    <row r="5" spans="1:19" ht="24" x14ac:dyDescent="0.25">
      <c r="A5" s="109">
        <v>3</v>
      </c>
      <c r="B5" s="92" t="s">
        <v>381</v>
      </c>
      <c r="C5" s="92" t="s">
        <v>42</v>
      </c>
      <c r="D5" s="110" t="s">
        <v>382</v>
      </c>
      <c r="E5" s="80" t="s">
        <v>383</v>
      </c>
      <c r="F5" s="92" t="s">
        <v>185</v>
      </c>
      <c r="G5" s="121" t="s">
        <v>384</v>
      </c>
      <c r="H5" s="92" t="s">
        <v>46</v>
      </c>
      <c r="I5" s="95">
        <v>0.9</v>
      </c>
      <c r="J5" s="96" t="s">
        <v>287</v>
      </c>
      <c r="K5" s="111">
        <v>500000</v>
      </c>
      <c r="L5" s="111">
        <v>400000</v>
      </c>
      <c r="M5" s="115">
        <v>100000</v>
      </c>
      <c r="N5" s="99">
        <v>0.8</v>
      </c>
      <c r="O5" s="122">
        <v>400000</v>
      </c>
      <c r="P5" s="1" t="b">
        <f t="shared" si="0"/>
        <v>1</v>
      </c>
      <c r="Q5" s="25">
        <f t="shared" si="1"/>
        <v>0.8</v>
      </c>
      <c r="R5" s="26" t="b">
        <f t="shared" si="2"/>
        <v>1</v>
      </c>
      <c r="S5" s="26" t="b">
        <f t="shared" si="3"/>
        <v>1</v>
      </c>
    </row>
    <row r="6" spans="1:19" ht="36" x14ac:dyDescent="0.25">
      <c r="A6" s="92">
        <v>4</v>
      </c>
      <c r="B6" s="92" t="s">
        <v>385</v>
      </c>
      <c r="C6" s="92" t="s">
        <v>42</v>
      </c>
      <c r="D6" s="110" t="s">
        <v>386</v>
      </c>
      <c r="E6" s="80" t="s">
        <v>387</v>
      </c>
      <c r="F6" s="92" t="s">
        <v>258</v>
      </c>
      <c r="G6" s="121" t="s">
        <v>388</v>
      </c>
      <c r="H6" s="92" t="s">
        <v>46</v>
      </c>
      <c r="I6" s="95">
        <v>1.33</v>
      </c>
      <c r="J6" s="96" t="s">
        <v>389</v>
      </c>
      <c r="K6" s="111">
        <v>1395290</v>
      </c>
      <c r="L6" s="111">
        <v>1116232</v>
      </c>
      <c r="M6" s="115">
        <v>279058</v>
      </c>
      <c r="N6" s="99">
        <v>0.8</v>
      </c>
      <c r="O6" s="122">
        <v>1116232</v>
      </c>
      <c r="P6" s="1" t="b">
        <f t="shared" si="0"/>
        <v>1</v>
      </c>
      <c r="Q6" s="25">
        <f t="shared" si="1"/>
        <v>0.8</v>
      </c>
      <c r="R6" s="26" t="b">
        <f t="shared" si="2"/>
        <v>1</v>
      </c>
      <c r="S6" s="26" t="b">
        <f t="shared" si="3"/>
        <v>1</v>
      </c>
    </row>
    <row r="7" spans="1:19" ht="24" x14ac:dyDescent="0.25">
      <c r="A7" s="109">
        <v>5</v>
      </c>
      <c r="B7" s="92" t="s">
        <v>390</v>
      </c>
      <c r="C7" s="92" t="s">
        <v>42</v>
      </c>
      <c r="D7" s="110" t="s">
        <v>391</v>
      </c>
      <c r="E7" s="80" t="s">
        <v>392</v>
      </c>
      <c r="F7" s="92" t="s">
        <v>280</v>
      </c>
      <c r="G7" s="121" t="s">
        <v>393</v>
      </c>
      <c r="H7" s="92" t="s">
        <v>46</v>
      </c>
      <c r="I7" s="95">
        <v>2.3519999999999999</v>
      </c>
      <c r="J7" s="96" t="s">
        <v>394</v>
      </c>
      <c r="K7" s="111">
        <v>1905000</v>
      </c>
      <c r="L7" s="111">
        <v>952500</v>
      </c>
      <c r="M7" s="115">
        <v>952500</v>
      </c>
      <c r="N7" s="99">
        <v>0.5</v>
      </c>
      <c r="O7" s="122">
        <v>952500</v>
      </c>
      <c r="P7" s="1" t="b">
        <f t="shared" si="0"/>
        <v>1</v>
      </c>
      <c r="Q7" s="25">
        <f t="shared" si="1"/>
        <v>0.5</v>
      </c>
      <c r="R7" s="26" t="b">
        <f t="shared" si="2"/>
        <v>1</v>
      </c>
      <c r="S7" s="26" t="b">
        <f t="shared" si="3"/>
        <v>1</v>
      </c>
    </row>
    <row r="8" spans="1:19" ht="24" x14ac:dyDescent="0.25">
      <c r="A8" s="92">
        <v>6</v>
      </c>
      <c r="B8" s="92"/>
      <c r="C8" s="92" t="s">
        <v>42</v>
      </c>
      <c r="D8" s="110" t="s">
        <v>521</v>
      </c>
      <c r="E8" s="80"/>
      <c r="F8" s="92" t="s">
        <v>179</v>
      </c>
      <c r="G8" s="121" t="s">
        <v>524</v>
      </c>
      <c r="H8" s="92" t="s">
        <v>46</v>
      </c>
      <c r="I8" s="95">
        <v>0.55000000000000004</v>
      </c>
      <c r="J8" s="96" t="s">
        <v>216</v>
      </c>
      <c r="K8" s="111">
        <v>1119600</v>
      </c>
      <c r="L8" s="111">
        <f t="shared" ref="L8" si="4">ROUNDDOWN(K8*N8,2)</f>
        <v>783720</v>
      </c>
      <c r="M8" s="115">
        <f t="shared" ref="M8" si="5">K8-L8</f>
        <v>335880</v>
      </c>
      <c r="N8" s="99">
        <v>0.7</v>
      </c>
      <c r="O8" s="123">
        <f t="shared" ref="O8" si="6">L8</f>
        <v>783720</v>
      </c>
      <c r="P8" s="1" t="b">
        <f t="shared" ref="P8" si="7">L8=SUM(O8:O8)</f>
        <v>1</v>
      </c>
      <c r="Q8" s="25">
        <f t="shared" ref="Q8" si="8">ROUND(L8/K8,4)</f>
        <v>0.7</v>
      </c>
      <c r="R8" s="26" t="b">
        <f t="shared" ref="R8" si="9">Q8=N8</f>
        <v>1</v>
      </c>
      <c r="S8" s="26" t="b">
        <f t="shared" ref="S8" si="10">K8=L8+M8</f>
        <v>1</v>
      </c>
    </row>
    <row r="9" spans="1:19" ht="24" x14ac:dyDescent="0.25">
      <c r="A9" s="109">
        <v>7</v>
      </c>
      <c r="B9" s="92" t="s">
        <v>395</v>
      </c>
      <c r="C9" s="92" t="s">
        <v>42</v>
      </c>
      <c r="D9" s="110" t="s">
        <v>396</v>
      </c>
      <c r="E9" s="80" t="s">
        <v>397</v>
      </c>
      <c r="F9" s="92" t="s">
        <v>214</v>
      </c>
      <c r="G9" s="121" t="s">
        <v>398</v>
      </c>
      <c r="H9" s="92" t="s">
        <v>46</v>
      </c>
      <c r="I9" s="95">
        <v>0.77300000000000002</v>
      </c>
      <c r="J9" s="96" t="s">
        <v>156</v>
      </c>
      <c r="K9" s="111">
        <v>1357800</v>
      </c>
      <c r="L9" s="111">
        <v>950460</v>
      </c>
      <c r="M9" s="115">
        <v>407340</v>
      </c>
      <c r="N9" s="99">
        <v>0.7</v>
      </c>
      <c r="O9" s="122">
        <v>950460</v>
      </c>
      <c r="P9" s="1" t="b">
        <f t="shared" si="0"/>
        <v>1</v>
      </c>
      <c r="Q9" s="25">
        <f t="shared" si="1"/>
        <v>0.7</v>
      </c>
      <c r="R9" s="26" t="b">
        <f t="shared" si="2"/>
        <v>1</v>
      </c>
      <c r="S9" s="26" t="b">
        <f t="shared" si="3"/>
        <v>1</v>
      </c>
    </row>
    <row r="10" spans="1:19" ht="24" x14ac:dyDescent="0.25">
      <c r="A10" s="92">
        <v>8</v>
      </c>
      <c r="B10" s="92" t="s">
        <v>399</v>
      </c>
      <c r="C10" s="92" t="s">
        <v>42</v>
      </c>
      <c r="D10" s="110" t="s">
        <v>400</v>
      </c>
      <c r="E10" s="80" t="s">
        <v>401</v>
      </c>
      <c r="F10" s="92" t="s">
        <v>234</v>
      </c>
      <c r="G10" s="121" t="s">
        <v>402</v>
      </c>
      <c r="H10" s="92" t="s">
        <v>46</v>
      </c>
      <c r="I10" s="95">
        <v>0.95299999999999996</v>
      </c>
      <c r="J10" s="96" t="s">
        <v>403</v>
      </c>
      <c r="K10" s="111">
        <v>834809</v>
      </c>
      <c r="L10" s="111">
        <v>667847.19999999995</v>
      </c>
      <c r="M10" s="115">
        <v>166961.80000000005</v>
      </c>
      <c r="N10" s="99">
        <v>0.8</v>
      </c>
      <c r="O10" s="122">
        <v>667847.19999999995</v>
      </c>
      <c r="P10" s="1" t="b">
        <f t="shared" si="0"/>
        <v>1</v>
      </c>
      <c r="Q10" s="25">
        <f t="shared" si="1"/>
        <v>0.8</v>
      </c>
      <c r="R10" s="26" t="b">
        <f t="shared" si="2"/>
        <v>1</v>
      </c>
      <c r="S10" s="26" t="b">
        <f t="shared" si="3"/>
        <v>1</v>
      </c>
    </row>
    <row r="11" spans="1:19" ht="24" x14ac:dyDescent="0.25">
      <c r="A11" s="109">
        <v>9</v>
      </c>
      <c r="B11" s="92" t="s">
        <v>404</v>
      </c>
      <c r="C11" s="92" t="s">
        <v>42</v>
      </c>
      <c r="D11" s="110" t="s">
        <v>405</v>
      </c>
      <c r="E11" s="80" t="s">
        <v>406</v>
      </c>
      <c r="F11" s="92" t="s">
        <v>134</v>
      </c>
      <c r="G11" s="121" t="s">
        <v>407</v>
      </c>
      <c r="H11" s="92" t="s">
        <v>46</v>
      </c>
      <c r="I11" s="95">
        <v>0.89600000000000002</v>
      </c>
      <c r="J11" s="96" t="s">
        <v>408</v>
      </c>
      <c r="K11" s="111">
        <v>1388547</v>
      </c>
      <c r="L11" s="111">
        <v>971982.9</v>
      </c>
      <c r="M11" s="115">
        <v>416564.1</v>
      </c>
      <c r="N11" s="99">
        <v>0.7</v>
      </c>
      <c r="O11" s="122">
        <v>971982.9</v>
      </c>
      <c r="P11" s="1" t="b">
        <f t="shared" si="0"/>
        <v>1</v>
      </c>
      <c r="Q11" s="25">
        <f t="shared" si="1"/>
        <v>0.7</v>
      </c>
      <c r="R11" s="26" t="b">
        <f t="shared" si="2"/>
        <v>1</v>
      </c>
      <c r="S11" s="26" t="b">
        <f t="shared" si="3"/>
        <v>1</v>
      </c>
    </row>
    <row r="12" spans="1:19" ht="24" x14ac:dyDescent="0.25">
      <c r="A12" s="92">
        <v>10</v>
      </c>
      <c r="B12" s="92" t="s">
        <v>409</v>
      </c>
      <c r="C12" s="92" t="s">
        <v>42</v>
      </c>
      <c r="D12" s="110" t="s">
        <v>410</v>
      </c>
      <c r="E12" s="80" t="s">
        <v>411</v>
      </c>
      <c r="F12" s="92" t="s">
        <v>412</v>
      </c>
      <c r="G12" s="121" t="s">
        <v>413</v>
      </c>
      <c r="H12" s="92" t="s">
        <v>46</v>
      </c>
      <c r="I12" s="95">
        <v>0.71899999999999997</v>
      </c>
      <c r="J12" s="96" t="s">
        <v>414</v>
      </c>
      <c r="K12" s="111">
        <v>998353.65</v>
      </c>
      <c r="L12" s="111">
        <v>499176.82</v>
      </c>
      <c r="M12" s="115">
        <v>499176.83</v>
      </c>
      <c r="N12" s="99">
        <v>0.5</v>
      </c>
      <c r="O12" s="122">
        <v>499176.82</v>
      </c>
      <c r="P12" s="1" t="b">
        <f t="shared" ref="P12" si="11">L12=SUM(O12:O12)</f>
        <v>1</v>
      </c>
      <c r="Q12" s="25">
        <f t="shared" ref="Q12" si="12">ROUND(L12/K12,4)</f>
        <v>0.5</v>
      </c>
      <c r="R12" s="26" t="b">
        <f t="shared" ref="R12" si="13">Q12=N12</f>
        <v>1</v>
      </c>
      <c r="S12" s="26" t="b">
        <f t="shared" ref="S12" si="14">K12=L12+M12</f>
        <v>1</v>
      </c>
    </row>
    <row r="13" spans="1:19" ht="36" x14ac:dyDescent="0.25">
      <c r="A13" s="109">
        <v>11</v>
      </c>
      <c r="B13" s="92"/>
      <c r="C13" s="92" t="s">
        <v>42</v>
      </c>
      <c r="D13" s="117" t="s">
        <v>525</v>
      </c>
      <c r="E13" s="80"/>
      <c r="F13" s="92"/>
      <c r="G13" s="121" t="s">
        <v>527</v>
      </c>
      <c r="H13" s="92" t="s">
        <v>46</v>
      </c>
      <c r="I13" s="95"/>
      <c r="J13" s="96"/>
      <c r="K13" s="111">
        <v>1948495</v>
      </c>
      <c r="L13" s="111">
        <f>ROUNDDOWN(K13*N13,2)</f>
        <v>974247.5</v>
      </c>
      <c r="M13" s="115">
        <f t="shared" ref="M13" si="15">K13-L13</f>
        <v>974247.5</v>
      </c>
      <c r="N13" s="99">
        <v>0.5</v>
      </c>
      <c r="O13" s="122">
        <f t="shared" ref="O13" si="16">L13</f>
        <v>974247.5</v>
      </c>
      <c r="P13" s="1" t="b">
        <f>L12=SUM(O12:O12)</f>
        <v>1</v>
      </c>
      <c r="Q13" s="25">
        <f>ROUND(L12/K12,4)</f>
        <v>0.5</v>
      </c>
      <c r="R13" s="26" t="b">
        <f>Q13=N12</f>
        <v>1</v>
      </c>
      <c r="S13" s="26" t="b">
        <f>K12=L12+M12</f>
        <v>1</v>
      </c>
    </row>
    <row r="14" spans="1:19" ht="24" x14ac:dyDescent="0.25">
      <c r="A14" s="92">
        <v>12</v>
      </c>
      <c r="B14" s="92" t="s">
        <v>415</v>
      </c>
      <c r="C14" s="92" t="s">
        <v>42</v>
      </c>
      <c r="D14" s="110" t="s">
        <v>416</v>
      </c>
      <c r="E14" s="80" t="s">
        <v>417</v>
      </c>
      <c r="F14" s="92" t="s">
        <v>258</v>
      </c>
      <c r="G14" s="121" t="s">
        <v>418</v>
      </c>
      <c r="H14" s="92" t="s">
        <v>46</v>
      </c>
      <c r="I14" s="95">
        <v>0.84</v>
      </c>
      <c r="J14" s="96" t="s">
        <v>127</v>
      </c>
      <c r="K14" s="111">
        <v>224585</v>
      </c>
      <c r="L14" s="111">
        <v>134751</v>
      </c>
      <c r="M14" s="115">
        <v>89834</v>
      </c>
      <c r="N14" s="99">
        <v>0.6</v>
      </c>
      <c r="O14" s="122">
        <v>134751</v>
      </c>
      <c r="P14" s="1" t="b">
        <f t="shared" si="0"/>
        <v>1</v>
      </c>
      <c r="Q14" s="25">
        <f t="shared" si="1"/>
        <v>0.6</v>
      </c>
      <c r="R14" s="26" t="b">
        <f t="shared" si="2"/>
        <v>1</v>
      </c>
      <c r="S14" s="26" t="b">
        <f t="shared" si="3"/>
        <v>1</v>
      </c>
    </row>
    <row r="15" spans="1:19" ht="24" x14ac:dyDescent="0.25">
      <c r="A15" s="109">
        <v>13</v>
      </c>
      <c r="B15" s="92" t="s">
        <v>419</v>
      </c>
      <c r="C15" s="92" t="s">
        <v>42</v>
      </c>
      <c r="D15" s="110" t="s">
        <v>420</v>
      </c>
      <c r="E15" s="80" t="s">
        <v>421</v>
      </c>
      <c r="F15" s="92" t="s">
        <v>191</v>
      </c>
      <c r="G15" s="121" t="s">
        <v>422</v>
      </c>
      <c r="H15" s="92" t="s">
        <v>46</v>
      </c>
      <c r="I15" s="95">
        <v>0.1</v>
      </c>
      <c r="J15" s="96" t="s">
        <v>71</v>
      </c>
      <c r="K15" s="111">
        <v>171616</v>
      </c>
      <c r="L15" s="111">
        <f t="shared" ref="L15" si="17">ROUNDDOWN(K15*N15,2)</f>
        <v>137292.79999999999</v>
      </c>
      <c r="M15" s="115">
        <f t="shared" ref="M15" si="18">K15-L15</f>
        <v>34323.200000000012</v>
      </c>
      <c r="N15" s="99">
        <v>0.8</v>
      </c>
      <c r="O15" s="122">
        <f t="shared" ref="O15" si="19">L15</f>
        <v>137292.79999999999</v>
      </c>
      <c r="P15" s="1" t="b">
        <f t="shared" si="0"/>
        <v>1</v>
      </c>
      <c r="Q15" s="25">
        <f t="shared" si="1"/>
        <v>0.8</v>
      </c>
      <c r="R15" s="26" t="b">
        <f t="shared" si="2"/>
        <v>1</v>
      </c>
      <c r="S15" s="26" t="b">
        <f t="shared" si="3"/>
        <v>1</v>
      </c>
    </row>
    <row r="16" spans="1:19" ht="24" x14ac:dyDescent="0.25">
      <c r="A16" s="92">
        <v>14</v>
      </c>
      <c r="B16" s="92" t="s">
        <v>425</v>
      </c>
      <c r="C16" s="92" t="s">
        <v>42</v>
      </c>
      <c r="D16" s="110" t="s">
        <v>426</v>
      </c>
      <c r="E16" s="80" t="s">
        <v>427</v>
      </c>
      <c r="F16" s="92" t="s">
        <v>140</v>
      </c>
      <c r="G16" s="121" t="s">
        <v>428</v>
      </c>
      <c r="H16" s="92" t="s">
        <v>46</v>
      </c>
      <c r="I16" s="95">
        <v>0.52700000000000002</v>
      </c>
      <c r="J16" s="96" t="s">
        <v>429</v>
      </c>
      <c r="K16" s="111">
        <v>1337236.53</v>
      </c>
      <c r="L16" s="111">
        <v>668618.26</v>
      </c>
      <c r="M16" s="115">
        <v>668618.27</v>
      </c>
      <c r="N16" s="99">
        <v>0.5</v>
      </c>
      <c r="O16" s="122">
        <v>668618.26</v>
      </c>
      <c r="P16" s="1" t="b">
        <f t="shared" si="0"/>
        <v>1</v>
      </c>
      <c r="Q16" s="25">
        <f t="shared" si="1"/>
        <v>0.5</v>
      </c>
      <c r="R16" s="26" t="b">
        <f t="shared" si="2"/>
        <v>1</v>
      </c>
      <c r="S16" s="26" t="b">
        <f t="shared" si="3"/>
        <v>1</v>
      </c>
    </row>
    <row r="17" spans="1:19" ht="24" x14ac:dyDescent="0.25">
      <c r="A17" s="109">
        <v>15</v>
      </c>
      <c r="B17" s="92" t="s">
        <v>430</v>
      </c>
      <c r="C17" s="92" t="s">
        <v>42</v>
      </c>
      <c r="D17" s="110" t="s">
        <v>431</v>
      </c>
      <c r="E17" s="80" t="s">
        <v>432</v>
      </c>
      <c r="F17" s="92" t="s">
        <v>314</v>
      </c>
      <c r="G17" s="121" t="s">
        <v>433</v>
      </c>
      <c r="H17" s="92" t="s">
        <v>46</v>
      </c>
      <c r="I17" s="95">
        <v>0.85699999999999998</v>
      </c>
      <c r="J17" s="96" t="s">
        <v>434</v>
      </c>
      <c r="K17" s="111">
        <v>1425166</v>
      </c>
      <c r="L17" s="111">
        <v>1140132.8</v>
      </c>
      <c r="M17" s="115">
        <v>285033.19999999995</v>
      </c>
      <c r="N17" s="99">
        <v>0.8</v>
      </c>
      <c r="O17" s="122">
        <v>1140132.8</v>
      </c>
      <c r="P17" s="1" t="b">
        <f t="shared" si="0"/>
        <v>1</v>
      </c>
      <c r="Q17" s="25">
        <f t="shared" si="1"/>
        <v>0.8</v>
      </c>
      <c r="R17" s="26" t="b">
        <f t="shared" si="2"/>
        <v>1</v>
      </c>
      <c r="S17" s="26" t="b">
        <f t="shared" si="3"/>
        <v>1</v>
      </c>
    </row>
    <row r="18" spans="1:19" ht="24" x14ac:dyDescent="0.25">
      <c r="A18" s="92">
        <v>16</v>
      </c>
      <c r="B18" s="92" t="s">
        <v>435</v>
      </c>
      <c r="C18" s="92" t="s">
        <v>42</v>
      </c>
      <c r="D18" s="110" t="s">
        <v>436</v>
      </c>
      <c r="E18" s="80" t="s">
        <v>437</v>
      </c>
      <c r="F18" s="92" t="s">
        <v>170</v>
      </c>
      <c r="G18" s="121" t="s">
        <v>438</v>
      </c>
      <c r="H18" s="92" t="s">
        <v>46</v>
      </c>
      <c r="I18" s="95">
        <v>1.3280000000000001</v>
      </c>
      <c r="J18" s="96" t="s">
        <v>439</v>
      </c>
      <c r="K18" s="111">
        <v>1186117</v>
      </c>
      <c r="L18" s="111">
        <v>593058.5</v>
      </c>
      <c r="M18" s="115">
        <v>593058.5</v>
      </c>
      <c r="N18" s="99">
        <v>0.5</v>
      </c>
      <c r="O18" s="122">
        <v>593058.5</v>
      </c>
      <c r="P18" s="1" t="b">
        <f t="shared" si="0"/>
        <v>1</v>
      </c>
      <c r="Q18" s="25">
        <f t="shared" si="1"/>
        <v>0.5</v>
      </c>
      <c r="R18" s="26" t="b">
        <f t="shared" si="2"/>
        <v>1</v>
      </c>
      <c r="S18" s="26" t="b">
        <f t="shared" si="3"/>
        <v>1</v>
      </c>
    </row>
    <row r="19" spans="1:19" ht="48" x14ac:dyDescent="0.25">
      <c r="A19" s="109">
        <v>17</v>
      </c>
      <c r="B19" s="92" t="s">
        <v>440</v>
      </c>
      <c r="C19" s="92" t="s">
        <v>42</v>
      </c>
      <c r="D19" s="110" t="s">
        <v>189</v>
      </c>
      <c r="E19" s="80" t="s">
        <v>190</v>
      </c>
      <c r="F19" s="92" t="s">
        <v>191</v>
      </c>
      <c r="G19" s="121" t="s">
        <v>441</v>
      </c>
      <c r="H19" s="92" t="s">
        <v>46</v>
      </c>
      <c r="I19" s="95">
        <v>0.54</v>
      </c>
      <c r="J19" s="96" t="s">
        <v>87</v>
      </c>
      <c r="K19" s="111">
        <v>3961461</v>
      </c>
      <c r="L19" s="111">
        <v>3169168.8</v>
      </c>
      <c r="M19" s="115">
        <v>792292.20000000019</v>
      </c>
      <c r="N19" s="99">
        <v>0.8</v>
      </c>
      <c r="O19" s="122">
        <v>3169168.8</v>
      </c>
      <c r="P19" s="1" t="b">
        <f t="shared" si="0"/>
        <v>1</v>
      </c>
      <c r="Q19" s="25">
        <f t="shared" si="1"/>
        <v>0.8</v>
      </c>
      <c r="R19" s="26" t="b">
        <f t="shared" si="2"/>
        <v>1</v>
      </c>
      <c r="S19" s="26" t="b">
        <f t="shared" si="3"/>
        <v>1</v>
      </c>
    </row>
    <row r="20" spans="1:19" ht="24" x14ac:dyDescent="0.25">
      <c r="A20" s="92">
        <v>18</v>
      </c>
      <c r="B20" s="92" t="s">
        <v>442</v>
      </c>
      <c r="C20" s="92" t="s">
        <v>42</v>
      </c>
      <c r="D20" s="110" t="s">
        <v>443</v>
      </c>
      <c r="E20" s="80" t="s">
        <v>444</v>
      </c>
      <c r="F20" s="92" t="s">
        <v>291</v>
      </c>
      <c r="G20" s="121" t="s">
        <v>445</v>
      </c>
      <c r="H20" s="92" t="s">
        <v>46</v>
      </c>
      <c r="I20" s="95">
        <v>0.5</v>
      </c>
      <c r="J20" s="96" t="s">
        <v>92</v>
      </c>
      <c r="K20" s="111">
        <v>182000</v>
      </c>
      <c r="L20" s="111">
        <v>91000</v>
      </c>
      <c r="M20" s="115">
        <v>91000</v>
      </c>
      <c r="N20" s="99">
        <v>0.5</v>
      </c>
      <c r="O20" s="122">
        <v>91000</v>
      </c>
      <c r="P20" s="1" t="b">
        <f t="shared" si="0"/>
        <v>1</v>
      </c>
      <c r="Q20" s="25">
        <f t="shared" si="1"/>
        <v>0.5</v>
      </c>
      <c r="R20" s="26" t="b">
        <f t="shared" si="2"/>
        <v>1</v>
      </c>
      <c r="S20" s="26" t="b">
        <f t="shared" si="3"/>
        <v>1</v>
      </c>
    </row>
    <row r="21" spans="1:19" ht="36" x14ac:dyDescent="0.25">
      <c r="A21" s="109">
        <v>19</v>
      </c>
      <c r="B21" s="92" t="s">
        <v>446</v>
      </c>
      <c r="C21" s="92" t="s">
        <v>42</v>
      </c>
      <c r="D21" s="110" t="s">
        <v>447</v>
      </c>
      <c r="E21" s="80" t="s">
        <v>448</v>
      </c>
      <c r="F21" s="92" t="s">
        <v>179</v>
      </c>
      <c r="G21" s="121" t="s">
        <v>449</v>
      </c>
      <c r="H21" s="92" t="s">
        <v>46</v>
      </c>
      <c r="I21" s="95">
        <v>0.36799999999999999</v>
      </c>
      <c r="J21" s="96" t="s">
        <v>450</v>
      </c>
      <c r="K21" s="111">
        <v>457370</v>
      </c>
      <c r="L21" s="111">
        <v>274422</v>
      </c>
      <c r="M21" s="115">
        <v>182948</v>
      </c>
      <c r="N21" s="99">
        <v>0.6</v>
      </c>
      <c r="O21" s="122">
        <v>274422</v>
      </c>
      <c r="P21" s="1" t="b">
        <f t="shared" si="0"/>
        <v>1</v>
      </c>
      <c r="Q21" s="25">
        <f t="shared" si="1"/>
        <v>0.6</v>
      </c>
      <c r="R21" s="26" t="b">
        <f t="shared" si="2"/>
        <v>1</v>
      </c>
      <c r="S21" s="26" t="b">
        <f t="shared" si="3"/>
        <v>1</v>
      </c>
    </row>
    <row r="22" spans="1:19" x14ac:dyDescent="0.25">
      <c r="A22" s="92">
        <v>20</v>
      </c>
      <c r="B22" s="92" t="s">
        <v>451</v>
      </c>
      <c r="C22" s="92" t="s">
        <v>42</v>
      </c>
      <c r="D22" s="110" t="s">
        <v>452</v>
      </c>
      <c r="E22" s="80" t="s">
        <v>453</v>
      </c>
      <c r="F22" s="92" t="s">
        <v>164</v>
      </c>
      <c r="G22" s="121" t="s">
        <v>454</v>
      </c>
      <c r="H22" s="92" t="s">
        <v>46</v>
      </c>
      <c r="I22" s="95">
        <v>0.48899999999999999</v>
      </c>
      <c r="J22" s="96" t="s">
        <v>455</v>
      </c>
      <c r="K22" s="111">
        <v>724625</v>
      </c>
      <c r="L22" s="111">
        <v>362312.5</v>
      </c>
      <c r="M22" s="115">
        <v>362312.5</v>
      </c>
      <c r="N22" s="99">
        <v>0.5</v>
      </c>
      <c r="O22" s="122">
        <v>362312.5</v>
      </c>
      <c r="P22" s="1" t="b">
        <f t="shared" si="0"/>
        <v>1</v>
      </c>
      <c r="Q22" s="25">
        <f t="shared" si="1"/>
        <v>0.5</v>
      </c>
      <c r="R22" s="26" t="b">
        <f t="shared" si="2"/>
        <v>1</v>
      </c>
      <c r="S22" s="26" t="b">
        <f t="shared" si="3"/>
        <v>1</v>
      </c>
    </row>
    <row r="23" spans="1:19" ht="24" x14ac:dyDescent="0.25">
      <c r="A23" s="109">
        <v>21</v>
      </c>
      <c r="B23" s="92" t="s">
        <v>461</v>
      </c>
      <c r="C23" s="92" t="s">
        <v>42</v>
      </c>
      <c r="D23" s="110" t="s">
        <v>462</v>
      </c>
      <c r="E23" s="80" t="s">
        <v>463</v>
      </c>
      <c r="F23" s="92" t="s">
        <v>191</v>
      </c>
      <c r="G23" s="121" t="s">
        <v>464</v>
      </c>
      <c r="H23" s="92" t="s">
        <v>46</v>
      </c>
      <c r="I23" s="95">
        <v>0.89</v>
      </c>
      <c r="J23" s="96" t="s">
        <v>260</v>
      </c>
      <c r="K23" s="111">
        <v>878222</v>
      </c>
      <c r="L23" s="111">
        <v>614755.4</v>
      </c>
      <c r="M23" s="115">
        <v>263466.59999999998</v>
      </c>
      <c r="N23" s="99">
        <v>0.7</v>
      </c>
      <c r="O23" s="122">
        <v>614755.4</v>
      </c>
      <c r="P23" s="1" t="b">
        <f t="shared" si="0"/>
        <v>1</v>
      </c>
      <c r="Q23" s="25">
        <f t="shared" si="1"/>
        <v>0.7</v>
      </c>
      <c r="R23" s="26" t="b">
        <f t="shared" si="2"/>
        <v>1</v>
      </c>
      <c r="S23" s="26" t="b">
        <f t="shared" si="3"/>
        <v>1</v>
      </c>
    </row>
    <row r="24" spans="1:19" x14ac:dyDescent="0.25">
      <c r="A24" s="92">
        <v>22</v>
      </c>
      <c r="B24" s="92" t="s">
        <v>465</v>
      </c>
      <c r="C24" s="92" t="s">
        <v>42</v>
      </c>
      <c r="D24" s="110" t="s">
        <v>466</v>
      </c>
      <c r="E24" s="80" t="s">
        <v>467</v>
      </c>
      <c r="F24" s="92" t="s">
        <v>196</v>
      </c>
      <c r="G24" s="121" t="s">
        <v>468</v>
      </c>
      <c r="H24" s="92" t="s">
        <v>46</v>
      </c>
      <c r="I24" s="95">
        <v>1.3</v>
      </c>
      <c r="J24" s="96" t="s">
        <v>469</v>
      </c>
      <c r="K24" s="111">
        <v>1335321</v>
      </c>
      <c r="L24" s="111">
        <v>667660.5</v>
      </c>
      <c r="M24" s="115">
        <v>667660.5</v>
      </c>
      <c r="N24" s="99">
        <v>0.5</v>
      </c>
      <c r="O24" s="122">
        <v>667660.5</v>
      </c>
      <c r="P24" s="1" t="b">
        <f t="shared" si="0"/>
        <v>1</v>
      </c>
      <c r="Q24" s="25">
        <f t="shared" si="1"/>
        <v>0.5</v>
      </c>
      <c r="R24" s="26" t="b">
        <f t="shared" si="2"/>
        <v>1</v>
      </c>
      <c r="S24" s="26" t="b">
        <f t="shared" si="3"/>
        <v>1</v>
      </c>
    </row>
    <row r="25" spans="1:19" ht="24" x14ac:dyDescent="0.25">
      <c r="A25" s="109">
        <v>23</v>
      </c>
      <c r="B25" s="92" t="s">
        <v>470</v>
      </c>
      <c r="C25" s="92" t="s">
        <v>42</v>
      </c>
      <c r="D25" s="110" t="s">
        <v>471</v>
      </c>
      <c r="E25" s="80" t="s">
        <v>472</v>
      </c>
      <c r="F25" s="92" t="s">
        <v>473</v>
      </c>
      <c r="G25" s="121" t="s">
        <v>474</v>
      </c>
      <c r="H25" s="92" t="s">
        <v>46</v>
      </c>
      <c r="I25" s="95">
        <v>0.97699999999999998</v>
      </c>
      <c r="J25" s="96" t="s">
        <v>408</v>
      </c>
      <c r="K25" s="111">
        <v>1737717</v>
      </c>
      <c r="L25" s="111">
        <v>1042630.2</v>
      </c>
      <c r="M25" s="115">
        <v>695086.8</v>
      </c>
      <c r="N25" s="99">
        <v>0.6</v>
      </c>
      <c r="O25" s="122">
        <v>1042630.2</v>
      </c>
      <c r="P25" s="1" t="b">
        <f t="shared" si="0"/>
        <v>1</v>
      </c>
      <c r="Q25" s="25">
        <f t="shared" si="1"/>
        <v>0.6</v>
      </c>
      <c r="R25" s="26" t="b">
        <f t="shared" si="2"/>
        <v>1</v>
      </c>
      <c r="S25" s="26" t="b">
        <f t="shared" si="3"/>
        <v>1</v>
      </c>
    </row>
    <row r="26" spans="1:19" x14ac:dyDescent="0.25">
      <c r="A26" s="92">
        <v>24</v>
      </c>
      <c r="B26" s="92" t="s">
        <v>475</v>
      </c>
      <c r="C26" s="92" t="s">
        <v>42</v>
      </c>
      <c r="D26" s="110" t="s">
        <v>222</v>
      </c>
      <c r="E26" s="80" t="s">
        <v>223</v>
      </c>
      <c r="F26" s="92" t="s">
        <v>164</v>
      </c>
      <c r="G26" s="121" t="s">
        <v>476</v>
      </c>
      <c r="H26" s="92" t="s">
        <v>46</v>
      </c>
      <c r="I26" s="95">
        <v>2.69</v>
      </c>
      <c r="J26" s="96" t="s">
        <v>225</v>
      </c>
      <c r="K26" s="111">
        <v>959098</v>
      </c>
      <c r="L26" s="111">
        <v>575458.80000000005</v>
      </c>
      <c r="M26" s="115">
        <v>383639.19999999995</v>
      </c>
      <c r="N26" s="99">
        <v>0.6</v>
      </c>
      <c r="O26" s="122">
        <v>575458.80000000005</v>
      </c>
      <c r="P26" s="1" t="b">
        <f t="shared" si="0"/>
        <v>1</v>
      </c>
      <c r="Q26" s="25">
        <f t="shared" si="1"/>
        <v>0.6</v>
      </c>
      <c r="R26" s="26" t="b">
        <f t="shared" si="2"/>
        <v>1</v>
      </c>
      <c r="S26" s="26" t="b">
        <f t="shared" si="3"/>
        <v>1</v>
      </c>
    </row>
    <row r="27" spans="1:19" ht="24" x14ac:dyDescent="0.25">
      <c r="A27" s="109">
        <v>25</v>
      </c>
      <c r="B27" s="92" t="s">
        <v>477</v>
      </c>
      <c r="C27" s="92" t="s">
        <v>42</v>
      </c>
      <c r="D27" s="110" t="s">
        <v>478</v>
      </c>
      <c r="E27" s="80" t="s">
        <v>479</v>
      </c>
      <c r="F27" s="92" t="s">
        <v>191</v>
      </c>
      <c r="G27" s="121" t="s">
        <v>480</v>
      </c>
      <c r="H27" s="92" t="s">
        <v>46</v>
      </c>
      <c r="I27" s="95">
        <v>0.187</v>
      </c>
      <c r="J27" s="96" t="s">
        <v>102</v>
      </c>
      <c r="K27" s="111">
        <v>1326130</v>
      </c>
      <c r="L27" s="111">
        <v>1060904</v>
      </c>
      <c r="M27" s="115">
        <v>265226</v>
      </c>
      <c r="N27" s="99">
        <v>0.8</v>
      </c>
      <c r="O27" s="122">
        <v>1060904</v>
      </c>
      <c r="P27" s="1" t="b">
        <f t="shared" si="0"/>
        <v>1</v>
      </c>
      <c r="Q27" s="25">
        <f t="shared" si="1"/>
        <v>0.8</v>
      </c>
      <c r="R27" s="26" t="b">
        <f t="shared" si="2"/>
        <v>1</v>
      </c>
      <c r="S27" s="26" t="b">
        <f t="shared" si="3"/>
        <v>1</v>
      </c>
    </row>
    <row r="28" spans="1:19" x14ac:dyDescent="0.25">
      <c r="A28" s="92">
        <v>26</v>
      </c>
      <c r="B28" s="92" t="s">
        <v>481</v>
      </c>
      <c r="C28" s="92" t="s">
        <v>42</v>
      </c>
      <c r="D28" s="110" t="s">
        <v>482</v>
      </c>
      <c r="E28" s="80" t="s">
        <v>483</v>
      </c>
      <c r="F28" s="92" t="s">
        <v>234</v>
      </c>
      <c r="G28" s="121" t="s">
        <v>484</v>
      </c>
      <c r="H28" s="92" t="s">
        <v>46</v>
      </c>
      <c r="I28" s="95">
        <v>0.90200000000000002</v>
      </c>
      <c r="J28" s="96" t="s">
        <v>127</v>
      </c>
      <c r="K28" s="111">
        <v>737214</v>
      </c>
      <c r="L28" s="111">
        <v>442328.4</v>
      </c>
      <c r="M28" s="115">
        <v>294885.59999999998</v>
      </c>
      <c r="N28" s="99">
        <v>0.6</v>
      </c>
      <c r="O28" s="122">
        <v>442328.4</v>
      </c>
      <c r="P28" s="1" t="b">
        <f t="shared" si="0"/>
        <v>1</v>
      </c>
      <c r="Q28" s="25">
        <f t="shared" si="1"/>
        <v>0.6</v>
      </c>
      <c r="R28" s="26" t="b">
        <f t="shared" si="2"/>
        <v>1</v>
      </c>
      <c r="S28" s="26" t="b">
        <f t="shared" si="3"/>
        <v>1</v>
      </c>
    </row>
    <row r="29" spans="1:19" ht="24" x14ac:dyDescent="0.25">
      <c r="A29" s="109">
        <v>27</v>
      </c>
      <c r="B29" s="92" t="s">
        <v>485</v>
      </c>
      <c r="C29" s="92" t="s">
        <v>42</v>
      </c>
      <c r="D29" s="110" t="s">
        <v>486</v>
      </c>
      <c r="E29" s="80" t="s">
        <v>487</v>
      </c>
      <c r="F29" s="92" t="s">
        <v>412</v>
      </c>
      <c r="G29" s="121" t="s">
        <v>488</v>
      </c>
      <c r="H29" s="92" t="s">
        <v>46</v>
      </c>
      <c r="I29" s="95">
        <v>1.53</v>
      </c>
      <c r="J29" s="96" t="s">
        <v>287</v>
      </c>
      <c r="K29" s="111">
        <v>1952164</v>
      </c>
      <c r="L29" s="111">
        <v>976082</v>
      </c>
      <c r="M29" s="115">
        <v>976082</v>
      </c>
      <c r="N29" s="99">
        <v>0.5</v>
      </c>
      <c r="O29" s="122">
        <v>976082</v>
      </c>
      <c r="P29" s="1" t="b">
        <f t="shared" si="0"/>
        <v>1</v>
      </c>
      <c r="Q29" s="25">
        <f t="shared" si="1"/>
        <v>0.5</v>
      </c>
      <c r="R29" s="26" t="b">
        <f t="shared" si="2"/>
        <v>1</v>
      </c>
      <c r="S29" s="26" t="b">
        <f t="shared" si="3"/>
        <v>1</v>
      </c>
    </row>
    <row r="30" spans="1:19" ht="24" x14ac:dyDescent="0.25">
      <c r="A30" s="92">
        <v>28</v>
      </c>
      <c r="B30" s="92" t="s">
        <v>489</v>
      </c>
      <c r="C30" s="92" t="s">
        <v>42</v>
      </c>
      <c r="D30" s="110" t="s">
        <v>490</v>
      </c>
      <c r="E30" s="80" t="s">
        <v>491</v>
      </c>
      <c r="F30" s="92" t="s">
        <v>492</v>
      </c>
      <c r="G30" s="121" t="s">
        <v>493</v>
      </c>
      <c r="H30" s="92" t="s">
        <v>46</v>
      </c>
      <c r="I30" s="95">
        <v>0.73199999999999998</v>
      </c>
      <c r="J30" s="96" t="s">
        <v>287</v>
      </c>
      <c r="K30" s="111">
        <v>2194671</v>
      </c>
      <c r="L30" s="111">
        <v>1536269.7</v>
      </c>
      <c r="M30" s="115">
        <v>658401.30000000005</v>
      </c>
      <c r="N30" s="99">
        <v>0.7</v>
      </c>
      <c r="O30" s="122">
        <v>1536269.7</v>
      </c>
      <c r="P30" s="1" t="b">
        <f t="shared" si="0"/>
        <v>1</v>
      </c>
      <c r="Q30" s="25">
        <f t="shared" si="1"/>
        <v>0.7</v>
      </c>
      <c r="R30" s="26" t="b">
        <f t="shared" si="2"/>
        <v>1</v>
      </c>
      <c r="S30" s="26" t="b">
        <f t="shared" si="3"/>
        <v>1</v>
      </c>
    </row>
    <row r="31" spans="1:19" ht="24" x14ac:dyDescent="0.25">
      <c r="A31" s="109">
        <v>29</v>
      </c>
      <c r="B31" s="92" t="s">
        <v>494</v>
      </c>
      <c r="C31" s="92" t="s">
        <v>42</v>
      </c>
      <c r="D31" s="110" t="s">
        <v>495</v>
      </c>
      <c r="E31" s="80" t="s">
        <v>496</v>
      </c>
      <c r="F31" s="92" t="s">
        <v>497</v>
      </c>
      <c r="G31" s="121" t="s">
        <v>498</v>
      </c>
      <c r="H31" s="92" t="s">
        <v>46</v>
      </c>
      <c r="I31" s="95">
        <v>0.755</v>
      </c>
      <c r="J31" s="96" t="s">
        <v>92</v>
      </c>
      <c r="K31" s="111">
        <v>210000</v>
      </c>
      <c r="L31" s="111">
        <v>126000</v>
      </c>
      <c r="M31" s="115">
        <v>84000</v>
      </c>
      <c r="N31" s="99">
        <v>0.6</v>
      </c>
      <c r="O31" s="122">
        <v>126000</v>
      </c>
      <c r="P31" s="1" t="b">
        <f t="shared" si="0"/>
        <v>1</v>
      </c>
      <c r="Q31" s="25">
        <f t="shared" si="1"/>
        <v>0.6</v>
      </c>
      <c r="R31" s="26" t="b">
        <f t="shared" si="2"/>
        <v>1</v>
      </c>
      <c r="S31" s="26" t="b">
        <f t="shared" si="3"/>
        <v>1</v>
      </c>
    </row>
    <row r="32" spans="1:19" ht="24" x14ac:dyDescent="0.25">
      <c r="A32" s="92">
        <v>30</v>
      </c>
      <c r="B32" s="92" t="s">
        <v>499</v>
      </c>
      <c r="C32" s="92" t="s">
        <v>42</v>
      </c>
      <c r="D32" s="110" t="s">
        <v>500</v>
      </c>
      <c r="E32" s="80" t="s">
        <v>501</v>
      </c>
      <c r="F32" s="92" t="s">
        <v>492</v>
      </c>
      <c r="G32" s="121" t="s">
        <v>502</v>
      </c>
      <c r="H32" s="92" t="s">
        <v>46</v>
      </c>
      <c r="I32" s="95">
        <v>0.155</v>
      </c>
      <c r="J32" s="96" t="s">
        <v>394</v>
      </c>
      <c r="K32" s="111">
        <v>393986</v>
      </c>
      <c r="L32" s="111">
        <v>275790.2</v>
      </c>
      <c r="M32" s="115">
        <v>118195.79999999999</v>
      </c>
      <c r="N32" s="99">
        <v>0.7</v>
      </c>
      <c r="O32" s="122">
        <v>275790.2</v>
      </c>
      <c r="P32" s="1" t="b">
        <f t="shared" si="0"/>
        <v>1</v>
      </c>
      <c r="Q32" s="25">
        <f t="shared" si="1"/>
        <v>0.7</v>
      </c>
      <c r="R32" s="26" t="b">
        <f t="shared" si="2"/>
        <v>1</v>
      </c>
      <c r="S32" s="26" t="b">
        <f t="shared" si="3"/>
        <v>1</v>
      </c>
    </row>
    <row r="33" spans="1:19" ht="24" x14ac:dyDescent="0.25">
      <c r="A33" s="109">
        <v>31</v>
      </c>
      <c r="B33" s="92" t="s">
        <v>503</v>
      </c>
      <c r="C33" s="92" t="s">
        <v>42</v>
      </c>
      <c r="D33" s="110" t="s">
        <v>504</v>
      </c>
      <c r="E33" s="80" t="s">
        <v>505</v>
      </c>
      <c r="F33" s="92" t="s">
        <v>506</v>
      </c>
      <c r="G33" s="121" t="s">
        <v>507</v>
      </c>
      <c r="H33" s="92" t="s">
        <v>46</v>
      </c>
      <c r="I33" s="95">
        <v>0.1</v>
      </c>
      <c r="J33" s="96" t="s">
        <v>508</v>
      </c>
      <c r="K33" s="111">
        <v>451750</v>
      </c>
      <c r="L33" s="111">
        <v>225875</v>
      </c>
      <c r="M33" s="115">
        <v>225875</v>
      </c>
      <c r="N33" s="99">
        <v>0.5</v>
      </c>
      <c r="O33" s="122">
        <v>225875</v>
      </c>
      <c r="P33" s="1" t="b">
        <f t="shared" si="0"/>
        <v>1</v>
      </c>
      <c r="Q33" s="25">
        <f t="shared" si="1"/>
        <v>0.5</v>
      </c>
      <c r="R33" s="26" t="b">
        <f t="shared" si="2"/>
        <v>1</v>
      </c>
      <c r="S33" s="26" t="b">
        <f t="shared" si="3"/>
        <v>1</v>
      </c>
    </row>
    <row r="34" spans="1:19" ht="24" x14ac:dyDescent="0.25">
      <c r="A34" s="100" t="s">
        <v>509</v>
      </c>
      <c r="B34" s="100" t="s">
        <v>510</v>
      </c>
      <c r="C34" s="100" t="s">
        <v>42</v>
      </c>
      <c r="D34" s="135" t="s">
        <v>511</v>
      </c>
      <c r="E34" s="101" t="s">
        <v>512</v>
      </c>
      <c r="F34" s="100" t="s">
        <v>285</v>
      </c>
      <c r="G34" s="126" t="s">
        <v>513</v>
      </c>
      <c r="H34" s="100" t="s">
        <v>46</v>
      </c>
      <c r="I34" s="103">
        <v>9.9000000000000005E-2</v>
      </c>
      <c r="J34" s="104" t="s">
        <v>127</v>
      </c>
      <c r="K34" s="127">
        <v>411965</v>
      </c>
      <c r="L34" s="127">
        <v>150702.68</v>
      </c>
      <c r="M34" s="128">
        <f>K34-L34</f>
        <v>261262.32</v>
      </c>
      <c r="N34" s="107">
        <v>0.7</v>
      </c>
      <c r="O34" s="129">
        <v>150702.68</v>
      </c>
      <c r="P34" s="1" t="b">
        <f t="shared" si="0"/>
        <v>1</v>
      </c>
      <c r="Q34" s="25">
        <f t="shared" si="1"/>
        <v>0.36580000000000001</v>
      </c>
      <c r="R34" s="26" t="b">
        <f t="shared" si="2"/>
        <v>0</v>
      </c>
      <c r="S34" s="26" t="b">
        <f t="shared" si="3"/>
        <v>1</v>
      </c>
    </row>
    <row r="35" spans="1:19" x14ac:dyDescent="0.25">
      <c r="A35" s="149" t="s">
        <v>37</v>
      </c>
      <c r="B35" s="149"/>
      <c r="C35" s="149"/>
      <c r="D35" s="149"/>
      <c r="E35" s="149"/>
      <c r="F35" s="149"/>
      <c r="G35" s="149"/>
      <c r="H35" s="149"/>
      <c r="I35" s="27">
        <f>SUM(I3:I34)</f>
        <v>26.968000000000004</v>
      </c>
      <c r="J35" s="28" t="s">
        <v>12</v>
      </c>
      <c r="K35" s="29">
        <f>SUM(K3:K34)</f>
        <v>35118418.18</v>
      </c>
      <c r="L35" s="29">
        <f>SUM(L3:L34)</f>
        <v>22447887.460000001</v>
      </c>
      <c r="M35" s="29">
        <f>SUM(M3:M34)</f>
        <v>12670530.720000003</v>
      </c>
      <c r="N35" s="30" t="s">
        <v>12</v>
      </c>
      <c r="O35" s="29">
        <f>SUM(O3:O34)</f>
        <v>22447887.460000001</v>
      </c>
      <c r="P35" s="1"/>
      <c r="Q35" s="25"/>
      <c r="R35" s="26"/>
      <c r="S35" s="26"/>
    </row>
    <row r="36" spans="1:19" x14ac:dyDescent="0.25">
      <c r="A36" s="20"/>
      <c r="B36" s="20"/>
      <c r="C36" s="20"/>
      <c r="D36" s="20"/>
      <c r="E36" s="20"/>
      <c r="F36" s="20"/>
      <c r="G36" s="20"/>
      <c r="H36" s="20"/>
    </row>
    <row r="37" spans="1:19" x14ac:dyDescent="0.25">
      <c r="A37" s="19" t="s">
        <v>38</v>
      </c>
      <c r="B37" s="19"/>
      <c r="C37" s="19"/>
      <c r="D37" s="19"/>
      <c r="E37" s="19"/>
      <c r="F37" s="19"/>
      <c r="G37" s="19"/>
      <c r="H37" s="19"/>
      <c r="I37" s="10"/>
      <c r="J37" s="10"/>
      <c r="K37" s="2"/>
      <c r="L37" s="10"/>
      <c r="M37" s="10"/>
      <c r="O37" s="10"/>
      <c r="P37" s="1"/>
      <c r="S37" s="26"/>
    </row>
    <row r="38" spans="1:19" x14ac:dyDescent="0.25">
      <c r="A38" s="146" t="s">
        <v>34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"/>
    </row>
    <row r="39" spans="1:19" x14ac:dyDescent="0.25">
      <c r="B39" s="21"/>
      <c r="C39" s="21"/>
      <c r="D39" s="21"/>
      <c r="E39" s="21"/>
      <c r="F39" s="21"/>
      <c r="G39" s="21"/>
      <c r="H39" s="21"/>
    </row>
  </sheetData>
  <mergeCells count="16">
    <mergeCell ref="M1:M2"/>
    <mergeCell ref="N1:N2"/>
    <mergeCell ref="A35:H35"/>
    <mergeCell ref="A38:O38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35">
    <cfRule type="cellIs" dxfId="3" priority="5" operator="equal">
      <formula>FALSE</formula>
    </cfRule>
  </conditionalFormatting>
  <conditionalFormatting sqref="P3:R35">
    <cfRule type="containsText" dxfId="2" priority="3" operator="containsText" text="fałsz">
      <formula>NOT(ISERROR(SEARCH("fałsz",P3)))</formula>
    </cfRule>
  </conditionalFormatting>
  <conditionalFormatting sqref="S37">
    <cfRule type="cellIs" dxfId="1" priority="2" operator="equal">
      <formula>FALSE</formula>
    </cfRule>
  </conditionalFormatting>
  <conditionalFormatting sqref="S37">
    <cfRule type="cellIs" dxfId="0" priority="1" operator="equal">
      <formula>FALSE</formula>
    </cfRule>
  </conditionalFormatting>
  <dataValidations count="3">
    <dataValidation type="list" operator="equal" allowBlank="1" showInputMessage="1" showErrorMessage="1" sqref="G3:G4 G6:G34" xr:uid="{00000000-0002-0000-0400-000001000000}">
      <formula1>"B,P,R"</formula1>
      <formula2>0</formula2>
    </dataValidation>
    <dataValidation type="list" operator="equal" allowBlank="1" showInputMessage="1" showErrorMessage="1" sqref="C3:C7 C9:C12 C14:C34" xr:uid="{00000000-0002-0000-0400-000000000000}">
      <formula1>"N,W"</formula1>
      <formula2>0</formula2>
    </dataValidation>
    <dataValidation type="list" operator="equal" allowBlank="1" showInputMessage="1" showErrorMessage="1" sqref="C8 C13" xr:uid="{A9DAEC91-2C19-42FD-BB15-A15B33032420}">
      <formula1>"N,K,W"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8" scale="78" fitToHeight="0" orientation="landscape" r:id="rId1"/>
  <headerFooter>
    <oddHeader>&amp;L&amp;K000000Województwo Dolnośląskie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dolnośląskie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dolnośląskie'!Obszar_wydruku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2023-05-04T08:39:14Z</cp:lastPrinted>
  <dcterms:created xsi:type="dcterms:W3CDTF">2019-02-25T10:53:14Z</dcterms:created>
  <dcterms:modified xsi:type="dcterms:W3CDTF">2023-07-18T10:54:32Z</dcterms:modified>
</cp:coreProperties>
</file>