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3\12.Grudzień\"/>
    </mc:Choice>
  </mc:AlternateContent>
  <xr:revisionPtr revIDLastSave="0" documentId="13_ncr:1_{96F83CD7-3DA5-49D3-BCA9-B7DF2F2F72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mówienia" sheetId="2" r:id="rId1"/>
  </sheets>
  <definedNames>
    <definedName name="_xlnm._FilterDatabase" localSheetId="0" hidden="1">zamówienia!$B$3:$F$171</definedName>
    <definedName name="_xlnm.Print_Area" localSheetId="0">zamówienia!$A$1:$F$171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9" i="2" l="1"/>
  <c r="F107" i="2"/>
  <c r="F87" i="2"/>
  <c r="F165" i="2"/>
  <c r="F7" i="2"/>
  <c r="F40" i="2"/>
  <c r="F55" i="2"/>
  <c r="F95" i="2"/>
  <c r="F84" i="2"/>
  <c r="F93" i="2"/>
  <c r="F151" i="2"/>
  <c r="F159" i="2"/>
  <c r="F155" i="2"/>
  <c r="F13" i="2"/>
  <c r="F61" i="2"/>
  <c r="F62" i="2"/>
  <c r="F102" i="2"/>
  <c r="F120" i="2"/>
  <c r="F142" i="2"/>
  <c r="F90" i="2" l="1"/>
  <c r="F58" i="2"/>
  <c r="F36" i="2"/>
  <c r="F18" i="2"/>
  <c r="F12" i="2"/>
  <c r="F110" i="2"/>
  <c r="F11" i="2"/>
  <c r="F112" i="2"/>
  <c r="F38" i="2"/>
  <c r="F76" i="2"/>
  <c r="F111" i="2"/>
  <c r="F27" i="2"/>
  <c r="F106" i="2"/>
  <c r="F103" i="2"/>
  <c r="F99" i="2"/>
  <c r="F98" i="2"/>
  <c r="F97" i="2"/>
  <c r="F10" i="2"/>
  <c r="F83" i="2"/>
  <c r="F96" i="2"/>
  <c r="F66" i="2"/>
  <c r="F82" i="2"/>
  <c r="F89" i="2"/>
  <c r="F94" i="2"/>
  <c r="F59" i="2"/>
  <c r="F32" i="2"/>
  <c r="F92" i="2"/>
  <c r="F88" i="2"/>
  <c r="F22" i="2"/>
  <c r="F73" i="2"/>
  <c r="F67" i="2"/>
  <c r="F91" i="2"/>
  <c r="F81" i="2"/>
  <c r="F77" i="2"/>
  <c r="F9" i="2"/>
  <c r="F44" i="2"/>
  <c r="F80" i="2"/>
  <c r="F75" i="2"/>
  <c r="F54" i="2"/>
  <c r="F25" i="2" l="1"/>
  <c r="F37" i="2"/>
  <c r="F39" i="2"/>
  <c r="F21" i="2"/>
  <c r="F35" i="2"/>
  <c r="F17" i="2"/>
  <c r="F19" i="2" l="1"/>
  <c r="F20" i="2"/>
  <c r="F15" i="2"/>
  <c r="F14" i="2"/>
</calcChain>
</file>

<file path=xl/sharedStrings.xml><?xml version="1.0" encoding="utf-8"?>
<sst xmlns="http://schemas.openxmlformats.org/spreadsheetml/2006/main" count="509" uniqueCount="411">
  <si>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</si>
  <si>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</si>
  <si>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</si>
  <si>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</si>
  <si>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</si>
  <si>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</si>
  <si>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</si>
  <si>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</si>
  <si>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</si>
  <si>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>Opłata za odbiorniki radiofoniczne i telefoniczne CPPC za 2021 r.</t>
  </si>
  <si>
    <t xml:space="preserve">Nr zamówienia - wniosku </t>
  </si>
  <si>
    <t>DF-WBO/2021/033</t>
  </si>
  <si>
    <t>D07-WB/2022/192</t>
  </si>
  <si>
    <t xml:space="preserve"> Rejestr zamówień finansowanych przez Centrum Projektów Polska Cyfrowa w 2023 roku </t>
  </si>
  <si>
    <t>D07-WB/2022/207</t>
  </si>
  <si>
    <t>D07-WB/2023/005</t>
  </si>
  <si>
    <t>D07-WB/2023/003</t>
  </si>
  <si>
    <t>Świadczenia usług eksperckich w ramach oceny projektów dla naborów w ramach II osi POPC .</t>
  </si>
  <si>
    <t>Usługa kompleksowa polegająca na przygotowaniu i produkcji radiowego spotu informacyjno-promocyjnego dotyczącego projektu „Cyfrowe Koła Gospodyń Wiejskich” realizowanego w ramach działania 3.2 „Innowacyjne rozwiązania na rzecz aktywizacji cyfrowej” Programu Operacyjnego Polska Cyfrowa oraz zapewnieniu jego emisji we wskazanych rozgłośniach radiowych, a także publikacji w prasie lokalnej artykułu sponsorowanego.</t>
  </si>
  <si>
    <t>Szkolenie pn. Jak sporządzać dokumenty z postępowania kontrolnego - aspekty praktyczne pisania protokołu kontroli dla 9 pracowników CPPC.</t>
  </si>
  <si>
    <t>Udział 3 pracowników Wydział Prawnego CPPC w szkoleniu online pn. "Odpowiedzialność za naruszenie dyscypliny finansów publicznych " - w terminie 16.01.2023 r.</t>
  </si>
  <si>
    <t>Polski Instytut Kontroli Wewnętrznej Sp. z o.o.</t>
  </si>
  <si>
    <t>ACC Training &amp; Consulting Group Płużańska Marzena Anna</t>
  </si>
  <si>
    <t xml:space="preserve">Udział w szkoleniu zdalnym Power BI i DAX - analiza na podstawie dat w dniach 01-02.12.2022r. pracownik CPPC. </t>
  </si>
  <si>
    <t>LEO MEDIA AGNIESZKA DOMAŃSKA-LEOŃCZUK</t>
  </si>
  <si>
    <t>Comarch S.A.</t>
  </si>
  <si>
    <t>D07-WB/2023/001</t>
  </si>
  <si>
    <t>D07-WB/2023/002</t>
  </si>
  <si>
    <t>D07-WB/2023/018</t>
  </si>
  <si>
    <t>Refundacja kosztów nauki języka angielskiego dla pracownika CPPC</t>
  </si>
  <si>
    <t>D07-WB/2023/033</t>
  </si>
  <si>
    <t>D07-WB/2022/257</t>
  </si>
  <si>
    <t>D07-WB/2023/028</t>
  </si>
  <si>
    <t>D07-WB/2023/007</t>
  </si>
  <si>
    <t>D07-WB/2023/032</t>
  </si>
  <si>
    <t>D07-WB/2023/017</t>
  </si>
  <si>
    <t>D07-WB/2023/030</t>
  </si>
  <si>
    <t>D07-WB/2023/011</t>
  </si>
  <si>
    <t>D07-WB/2023/016</t>
  </si>
  <si>
    <t>Szkolenie w formie warsztatów 2 x 1 dzień Leadership Essentials: Zarządzanie efektywnym zespołem. Zlecanie i delegowanie zadań. Skuteczna komunikacja dla 1 pracownika BIT.</t>
  </si>
  <si>
    <t>GET Training Cezary Handziuk</t>
  </si>
  <si>
    <t>Udział pracowników Wydział Prawnego CPPC w szkoleniu stacjonarnym pn. „Udzielanie ulg w spłacie środków europejskich w trybie ustawy o finansach publicznych w świetle najnowszego orzecznictwa sądowego” oraz „Analiza zmian w prawie egzekucyjnym wprowadzonych po 7 lipca 2022 r. i innych wybranych zagadnień ” – w terminie 12-13.01.2023 r.</t>
  </si>
  <si>
    <t>Szkolenia Prawne Agnieszka Kuźdub</t>
  </si>
  <si>
    <t>Szkolenie online pn. „Prowadzenie kancelarii tajnej z uwzględnieniem prawidłowego przetwarzania danych osobowych” dla pracownika DZC, w terminie 23.01.2023r.</t>
  </si>
  <si>
    <t>FUNDACJA ROZWOJU DEMOKRACJI LOKALNEJ im. Jerzego Regulskiego</t>
  </si>
  <si>
    <t>Szkolenie online pn. Kontrola zamówień publicznych w praktyce z uwzględnieniem taryfikatora korekt – obowiązki i zakres odpowiedzialności podmiotów kontrolujących - dla 8 pracowników Departamentu Kontroli Projektów, w terminie 24-25.01.2023 r.</t>
  </si>
  <si>
    <t>ApexNet Sp. z o.o. S.k.</t>
  </si>
  <si>
    <t>Szkolenie „Kontrola zamówień publicznych w praktyce z uwzględnieniem taryfikatora korekt - obowiązki i zakres odpowiedzialności podmiotów kontrolujących”, w terminie 24-25.01.2023r.</t>
  </si>
  <si>
    <t>Gremi Media S.A.</t>
  </si>
  <si>
    <t>Szkolenie online pn. Legal Design, prosty język, komunikacja wizualna narzędzia usprawniające komunikację w praktyce prawniczej - dla 2 pracowników Departamentu Kontroli Projektów, w terminie 06-07.02.2023 r.</t>
  </si>
  <si>
    <t>Agnieszka Kostrzewa-Nowak</t>
  </si>
  <si>
    <t>EDUMED Jerzy Niewiński</t>
  </si>
  <si>
    <t>Barbara Le Nart English Tutoring</t>
  </si>
  <si>
    <t>Udział 25 pracowników Wydział Prawnego i Wydziału Kontroli Zamówień Publicznych CPPC w szkoleniu online pn. „Zasady kwalifikowalności wydatków dla perspektywy finansowej 2021-2027 – główne zmiany względem perspektywy 2014-2020”</t>
  </si>
  <si>
    <t>Akcesoria komputerowe i teleinformatyczne</t>
  </si>
  <si>
    <t>Zakup</t>
  </si>
  <si>
    <t>Tomex Tomasz Lech Kwiaciarnia</t>
  </si>
  <si>
    <t>Zakup akcesoriów na wyposażenie biur i pomieszczeń socjalnych.</t>
  </si>
  <si>
    <t>Płatność za miejsce parkingowe w trakcie delegacji.</t>
  </si>
  <si>
    <t>Publikacja ogłoszeń rekrutacyjnych w internecie na potrzeby CPPC w latach 2022-2023.</t>
  </si>
  <si>
    <t>Grupa Pracuj S.A.</t>
  </si>
  <si>
    <t>D07-WB/2023/034</t>
  </si>
  <si>
    <t>D07-WB/2023/035</t>
  </si>
  <si>
    <t>D07-WB/2023/036</t>
  </si>
  <si>
    <t>D07-WB/2023/041</t>
  </si>
  <si>
    <t>D07-WB/2023/042</t>
  </si>
  <si>
    <t>D07-WB/2023/051</t>
  </si>
  <si>
    <t>D07-WB/2023/029</t>
  </si>
  <si>
    <t>D07-WB/2023/044</t>
  </si>
  <si>
    <t>D07-WB/2023/046</t>
  </si>
  <si>
    <t>D07-WB/2023/047</t>
  </si>
  <si>
    <t>D07-WB/2023/010</t>
  </si>
  <si>
    <t>D07-WB/2023/025</t>
  </si>
  <si>
    <t>D07-WB/2023/058</t>
  </si>
  <si>
    <t>D07-WB/2023/027</t>
  </si>
  <si>
    <t>Zakup art spożwyczych na potrzeby CPPC.</t>
  </si>
  <si>
    <t>D07-WB/2023/059</t>
  </si>
  <si>
    <t>D07-WB/2023/068</t>
  </si>
  <si>
    <t>DF-WBO/2022/157</t>
  </si>
  <si>
    <t>Szkolenie pn. Szkolenie online Księgowość i kontrola dotacji unijnych dla 2 pracowników Wydziału Kontroli Projektów</t>
  </si>
  <si>
    <t xml:space="preserve">ADN Akademia sp. z o.o. sp.k.
</t>
  </si>
  <si>
    <t>Szkolenie online pn. Power BI – analiza oraz wizualizacja danych. - dla pracownika Departamentu Koordynacji Realizacji Projektów w terminie 02-03.02.2023 r.</t>
  </si>
  <si>
    <t xml:space="preserve">Comarch S.A.
</t>
  </si>
  <si>
    <t>Szkolenie online pn. „Mistrzowski feedback – jak skutecznie udzielać informacji zwrotnej pracownikowi?” dla 4 pracowników DNP</t>
  </si>
  <si>
    <t xml:space="preserve">Ośrodek Szkoleń i Informacji "EFFECT" Joanna Jarosz-Opolka
</t>
  </si>
  <si>
    <t xml:space="preserve">Usługi drukarskie i poligraficzne na potrzeby POPC, REACT-EU
</t>
  </si>
  <si>
    <t xml:space="preserve">Strefa Xero - Druk i Reklama Sp. z o.o.
</t>
  </si>
  <si>
    <t>Szkolenie stacjonarne pn. „Język urzędowy w praktyce – upraszczanie komunikacji dla linii urząd-klient” dla 24 pracowników DNP i 4 pracowników DZC</t>
  </si>
  <si>
    <t>Polska Platforma Szkoleniowa Sp. z o.o.</t>
  </si>
  <si>
    <t>Zakup 25 subskrypcji Microsoft Power BI PRO</t>
  </si>
  <si>
    <t>Zakup subskrypcji w programie do wizualizacji danych na potrzeby POPC</t>
  </si>
  <si>
    <t>P&amp;P SOLUTIONS Sp. z o.o.</t>
  </si>
  <si>
    <t>IT MEDIA s.c. Jacek Chojnowski, Andrzej Perzanowski</t>
  </si>
  <si>
    <t>Udział 3 pracowników Wydziału Prawnego CPPC oraz pracownika Biura Administracyjnego w szkoleniu online pn. „E-doręczenia po zmianach z 2022 r. Jak i kiedy wdrożyć? Jak i kiedy stosować?” – w terminie 17.02.2023 r.</t>
  </si>
  <si>
    <t>Szkolenie pn. „Przyjazny Język Urzędowy - 2 dniowe warsztaty praktyczne - Dr J. Kowalczyk” dla 9 pracowników CPPC w terminie 20-21.02.2023r.</t>
  </si>
  <si>
    <t>Szkolenie online pn. „Tworzenie mierników oceny systemu kontroli zarządczej” dla pracowników DZC.</t>
  </si>
  <si>
    <t>Udział w szkoleniu on-line „Archiwizacja dokumentacji projektów dofinansowanych z funduszy UE” pracownika CPPC Anny Kołodziej w dniu 1 marca 2023 r.</t>
  </si>
  <si>
    <t>SUKCES Centrum Rozwoju Edyta Szczerkowska</t>
  </si>
  <si>
    <t>Speak Up Learning Sp. z o.o.</t>
  </si>
  <si>
    <t>Świadczenie usługi 36 miesięcznego serwisu internetowego w zakresie Kompleksowej Bazy Wiedzy dla pracowników CPPC</t>
  </si>
  <si>
    <t>Zakup 20 szt. licencji Total Commander</t>
  </si>
  <si>
    <t>Zakup artykułów spożywczych na potrzeby CPPC.</t>
  </si>
  <si>
    <t>INFOR PL S.A.</t>
  </si>
  <si>
    <t>CDO-Group Sp. z o.o.</t>
  </si>
  <si>
    <t>Zakup subskrypcji w programie do wizualizacji danych na potrzeby POPC (Canva).</t>
  </si>
  <si>
    <t>Canva Pty Ltd</t>
  </si>
  <si>
    <t>Wanda-Wypieki z otwocka Wanda Góźdź</t>
  </si>
  <si>
    <t>Viki Transcar Grzegorz Trochiniuk</t>
  </si>
  <si>
    <t>D07-WB/2023/043</t>
  </si>
  <si>
    <t>D07-WB/2023/049</t>
  </si>
  <si>
    <t>D07-WB/2023/069</t>
  </si>
  <si>
    <t>D07-WB/2023/073</t>
  </si>
  <si>
    <t>D07-WB/2023/070</t>
  </si>
  <si>
    <t>D07-WB/2023/040</t>
  </si>
  <si>
    <t>D07-WB/2023/060</t>
  </si>
  <si>
    <t>D07-WB/2023/062</t>
  </si>
  <si>
    <t>DF-WBO/2022/152</t>
  </si>
  <si>
    <t>D07-WB/2023/014</t>
  </si>
  <si>
    <t>Refundacja studiów "Zarządzanie w Warszawskiej Szkole Zarządzania w Warszawie"</t>
  </si>
  <si>
    <t>WARSZAWSKA SZKOŁA ZARZĄDZANIA-SZKOŁA WYŻSZA</t>
  </si>
  <si>
    <t>Zakup usługi przesyłania treści mailowych 25 000 odbiorców co miesiąc, na okres roku.</t>
  </si>
  <si>
    <t>FRESHMAIL SP. Z O.O.</t>
  </si>
  <si>
    <t xml:space="preserve">Szkolenie pn. „Tworzenie stron internetowych zgodnie z WCAG – poziom zaawansowany” dla 1 pracownika CPPC </t>
  </si>
  <si>
    <t>Fundacja WIDZIALNI</t>
  </si>
  <si>
    <t>Szkolenie online pn. "Dostęp i odmowa dostępu do informacji publicznej. Zasady realizacji wniosków o udostępnienie informacji publicznej krok po kroku" dla pracowników DZC</t>
  </si>
  <si>
    <t>Three Lions Pride Beniamin Grudzień</t>
  </si>
  <si>
    <t>Zakup akcesoriów na wyposażenie biur i pomieszczeń socjalnych CPPC</t>
  </si>
  <si>
    <t>Szkolenie w formie warsztatów z Administrowania oprogramowaniem Commvault dla 2 pracowników BIT  w terminie 28-29.03.2023 r.</t>
  </si>
  <si>
    <t>S4E S.A.</t>
  </si>
  <si>
    <t xml:space="preserve">Udział radcy prawnego CPPC w szkoleniu online pn. „Upadłość konsumencka w praktyce” – w terminie 27.03.2023 r. </t>
  </si>
  <si>
    <t>Zakup drukarki laserowej kolorowej firmy Canon</t>
  </si>
  <si>
    <t>Wydawnictwo C.H.Beck Sp. z o.o.</t>
  </si>
  <si>
    <t>Centrum Druku AM Stachura Sp. k.</t>
  </si>
  <si>
    <t>D07-WB/2023/050</t>
  </si>
  <si>
    <t>D07-WB/2023/074</t>
  </si>
  <si>
    <t>D07-WB/2023/077</t>
  </si>
  <si>
    <t>D07-WB/2023/078</t>
  </si>
  <si>
    <t>D07-WB/2023/080</t>
  </si>
  <si>
    <t>D07-WB/2023/075</t>
  </si>
  <si>
    <t>D07-WB/2023/067</t>
  </si>
  <si>
    <t>D07-WB/2023/009</t>
  </si>
  <si>
    <t>D07-WB/2023/045</t>
  </si>
  <si>
    <t>D07-WB/2023/086</t>
  </si>
  <si>
    <t>D07-WB/2023/087</t>
  </si>
  <si>
    <t>D07-WB/2023/037</t>
  </si>
  <si>
    <t>Refundacja kosztów nauki języka obcego dla pracownika CPPC</t>
  </si>
  <si>
    <t xml:space="preserve">Szkolenie pn. "UI Design" dla 1 pracownika Departametru Strategii. </t>
  </si>
  <si>
    <t>INFOSHARE ACADEMY Sp. z o.o.</t>
  </si>
  <si>
    <t>Centrum Organizacji Szkoleń i Konferencji SEMPER Magdalena Wolniewicz-Kesaria</t>
  </si>
  <si>
    <t>Udział w szkoleniu online pn. "Redagowanie aktów administracyjnych i korespondencji urzędowej w postępowaniu administracyjnym. Poprawny i przejrzysty język urzędowy." dla 2 pracowników Wydziału Kontroli Projektów w terminie 24.04.2023 r.</t>
  </si>
  <si>
    <t>Rozbudowa aplikacji HelpDesk + Salki.</t>
  </si>
  <si>
    <t>Systeo Spółka Z Ograniczoną Odpowiedzialnością</t>
  </si>
  <si>
    <t xml:space="preserve">Udział w szkoleniu "Projekty unijne dla początkujących. Warsztaty przygotowujące do pozyskania środków w ramach nowej perspektywy finansowania 2021-2027" w terminie 17-18.04.2023 r. </t>
  </si>
  <si>
    <t>J.G.Training Jadwiga Gwóźdź</t>
  </si>
  <si>
    <t>Goethe-Institut e.V</t>
  </si>
  <si>
    <t>Refundacja kosztów nauki języka niemieckiego dla pracownika CPPC</t>
  </si>
  <si>
    <t>Wykonanie i dostawa pieczątek (automaty samotuszujące, gumki z tekstem), datowników dla pracowników CPPC zgodnie z ustalonymi parametrami.</t>
  </si>
  <si>
    <t>Bazarnik Sp.z o.o.</t>
  </si>
  <si>
    <t>Rozbudowa posiadanej przez Centrum Projektów Polska Cyfrowa licencji na oprogramowanie ManageEngine Endpoint Central</t>
  </si>
  <si>
    <t>ECLIPSO Sp. z o.o.</t>
  </si>
  <si>
    <t>Udział 3 pracowników Departamentu Prawnego w szkoleniu online pn. „Upadłość i restrukturyzacja beneficjenta a zwrot środków europejskich” – w terminie 20.04.2023 r.</t>
  </si>
  <si>
    <t>Refundacja za uczestnictwo w szkoleniu na I roku aplikacji radcowskiej.</t>
  </si>
  <si>
    <t>Okręgowa izba Radców Prawnych</t>
  </si>
  <si>
    <t>Centrum Doskonalenia Językowego Dominika Dymerska</t>
  </si>
  <si>
    <t>EURO-TRAINING Centrum Szkoleniowo-Doradcze Patrycja Mencfel</t>
  </si>
  <si>
    <t>Udział 5 pracowników DKSF-K w szkoleniu on-line pn. „POMOC TECHNICZNA W PERSPEKTYWIE FINANSOWANIA 2021-2027” w dn. 11-12.05.2023r.</t>
  </si>
  <si>
    <t>D07-WB/2023/071</t>
  </si>
  <si>
    <t>Usługa</t>
  </si>
  <si>
    <t xml:space="preserve">Przejazd służbowy. </t>
  </si>
  <si>
    <t>Dostęp do oprogramowania FeedHive do zarządzania mediami społecznościowymi</t>
  </si>
  <si>
    <t>D07-WB/2023/061</t>
  </si>
  <si>
    <t>D07-WB/2023/076</t>
  </si>
  <si>
    <t>D07-WB/2023/081</t>
  </si>
  <si>
    <t>D07-WB/2023/085</t>
  </si>
  <si>
    <t>D07-WB/2023/095</t>
  </si>
  <si>
    <t>D07-WB/2023/100</t>
  </si>
  <si>
    <t>D07-WB/2023/097</t>
  </si>
  <si>
    <t>D07-WB/2023/065</t>
  </si>
  <si>
    <t>D07-WB/2023/072</t>
  </si>
  <si>
    <t>D07-WB/2023/008</t>
  </si>
  <si>
    <t>D07-WB/2023/093</t>
  </si>
  <si>
    <t>D07-WB/2023/099</t>
  </si>
  <si>
    <t>Przygotowanie i przeprowadzenie postępowania o udzielenie zamówienia publicznego.</t>
  </si>
  <si>
    <t>Udział w stacjonarnym (lub zdalnym) szkoleniu dot. instrumentów finansowych w perspektywie finansowej 2014-2020 oraz założeń na lata 2021-2027 dla 2 pracowników CPPC, w terminie 20-21.02.2023.</t>
  </si>
  <si>
    <t>Miasto Stołeczne Warszwa</t>
  </si>
  <si>
    <t>Zakup 600 szt. biletów ZTM</t>
  </si>
  <si>
    <t>Przeprowadzenie 5 stacjonarnych warsztatów rozwojowych dla kadry menadżerskiej średniego i niższego szczebla dla około 15 pracowników CPPC.</t>
  </si>
  <si>
    <t>CREATIVE INTELLIGENCE ŁUKASZ SZYMULA</t>
  </si>
  <si>
    <t>Zakup opon do samochodu Mercedes nr.rej. WY843CP</t>
  </si>
  <si>
    <t>OPONEO.PL S.A.</t>
  </si>
  <si>
    <t>Udział w szkoleniu zdalnym pt. Budżetowanie z MS Excel i Power BI w dniach 22-23.05.2023 dla 2 pracowników CPPC.</t>
  </si>
  <si>
    <t>Szkolenie w formie będzie trwało 2 dni (2x 7godzin zegarowych) i zostałyby zorganizowane w siedzibie CPPC (Warszawa) w kwietniu/maju 2023 roku. Ilość uczestników – 23 osoby dla pracowników CPPC.</t>
  </si>
  <si>
    <t>Udział 15 pracowników CPPC w szkoleniu on-line z zakresu pomocy publicznej i pomocy de minimis z uwględnieniem zmian w zasadach przyznawania w perspektywie 2021-2027</t>
  </si>
  <si>
    <t>WLR Training Group Wojciech Jędrzejczyk</t>
  </si>
  <si>
    <t>Obsługa techniczna samochodów służbowych: Skoda Rapid WY2031H i mercedes V Classe WY843CP</t>
  </si>
  <si>
    <t>Udział w szkoleniu online "Dochody i wydatki budżetowe 2023 w JSFP – ewidencja, klasyfikacja oraz sprawozdawczość budżetowa" dla 1 pracownika CPPC.</t>
  </si>
  <si>
    <t>ADN Akademia Biznesu Sp. z o.o.</t>
  </si>
  <si>
    <t>Zakup artykułów biurowych na potrzeby CPPC.</t>
  </si>
  <si>
    <t>M&amp;M Partners s.c., Wydawnictwa Akcydensowe S.A.</t>
  </si>
  <si>
    <t>Udział 3 pracowników CPPC w szkoleniu, pn. „Windykacja międzynarodowa. Egzekucja długów od osób zamieszkałych za granicą w sprawach cywilnych i handlowych.” w dniu 02.06.2023r.</t>
  </si>
  <si>
    <t>Dostawa 2 szt. licencji na 1 rok dla FortiGate 100E ze wsparciem 24x7</t>
  </si>
  <si>
    <t>thomas it Paweł Marczyński</t>
  </si>
  <si>
    <t>Świadczenie usług transportowych tj. przewóz pracowników CPPC na terenie Warszawy.</t>
  </si>
  <si>
    <t>Centrum Obsługi Administracji Rządowej</t>
  </si>
  <si>
    <t xml:space="preserve">FeedHive </t>
  </si>
  <si>
    <t>D07-WB/2023/022</t>
  </si>
  <si>
    <t>D07-WB/2023/055</t>
  </si>
  <si>
    <t>D07-WB/2023/056</t>
  </si>
  <si>
    <t>D07-WB/2023/102</t>
  </si>
  <si>
    <t>D07-WB/2023/094</t>
  </si>
  <si>
    <t>D07-WB/2023/083</t>
  </si>
  <si>
    <t>D07-WB/2023/064</t>
  </si>
  <si>
    <t>D07-WB/2023/103</t>
  </si>
  <si>
    <t>D07-WB/2023/105</t>
  </si>
  <si>
    <t>D07-WB/2023/084</t>
  </si>
  <si>
    <t>D07-WB/2023/108</t>
  </si>
  <si>
    <t>Cherry School Agnieszka Malinowska</t>
  </si>
  <si>
    <t>DAGMA Sp.z o.o.</t>
  </si>
  <si>
    <t>Szkolenie online pn. „Wirtualizacja Hyper-V, magazynowanie i przetwarzanie danych w środowisku Microsoft Windows Server 2019/2022” dla 2 pracowników CPPC.</t>
  </si>
  <si>
    <t>GB English sp. z o.o</t>
  </si>
  <si>
    <t>CENTRUM SZKOLENIOWE FRR SP. Z O.O.</t>
  </si>
  <si>
    <t>Udział w szkoleniu online Faktura VAT 2023 – z uwzględnieniem projektu SLIM VAT 3 i obligatoryjnego „e-fakturowania” w ramach Krajowego Systemu e-Faktur dla 2 pracowników CPPC.</t>
  </si>
  <si>
    <t>Udział 15 pracowników CPPC w szkoleniu on-line z zakresu trwałości projektów współfinansowanych ze środków UE z uwzględnieniem zmian wynikających z nowej perspektywy 2021-2027.</t>
  </si>
  <si>
    <t>OWAL - Móżdżyński i Rafałko S.C.</t>
  </si>
  <si>
    <t>Szkolenie „DAX od podstaw – obliczenia w modelu danych w Power BI, SSAS oraz w dodatku PowerPivot dla MS Excel”</t>
  </si>
  <si>
    <t>Udział pracowników Wydział w szkoleniu pn. „Nadpłaty w systemie należności publicznych – przesłanki i procedury prawne dotyczące stwierdzania i określania nadpłat” – w terminie 28.06.2023 r.</t>
  </si>
  <si>
    <t>Zakup książek w wersji drukowanej i elektronicznej (ebook) na potrzeby CPPC.</t>
  </si>
  <si>
    <t>Artur Bartoszewicz</t>
  </si>
  <si>
    <t>Sporządzenie formularza dotyczącego określenia czy przedsiębiorstwo/wnioskodawca znajduje się w trudnej sytuacji ekonomicznej</t>
  </si>
  <si>
    <t>SGH GV Szkoła Główna Handlowa w Warszawie</t>
  </si>
  <si>
    <t>Refundacja kosztów studiów podyplomowych pt."Data Science w Biznesie" organizowanych przez SGH w Warszawie pracownika CPPC.</t>
  </si>
  <si>
    <t>L&amp;P Sp. zo.o., Miasto Stołeczne WarszawaZarząd Dróg Miejskich</t>
  </si>
  <si>
    <t>D07-WB/2023/109</t>
  </si>
  <si>
    <t>D07-WB/2023/110</t>
  </si>
  <si>
    <t>D07-WB/2023/116</t>
  </si>
  <si>
    <t>Uniwersytet Warszawski</t>
  </si>
  <si>
    <t>D07-WB/2023/128</t>
  </si>
  <si>
    <t>Refundacja kosztów nauki języka hiszpańskiego dla pracownika CPPC</t>
  </si>
  <si>
    <t>D07-WB/2023/090</t>
  </si>
  <si>
    <t>Rossmann SDP Sp. z o.o.</t>
  </si>
  <si>
    <t>Pure Joy</t>
  </si>
  <si>
    <t>Szkolenie online pn. „Mierniki oceny systemu kontroli zarządczej w Polsce” dla 4 pracowników CPPC.</t>
  </si>
  <si>
    <t>Refundacja kosztów studiów wyższych II stopnia "Bezpieczeństwo wewnętrzne" organizowanych przez Uniwersytet Warszawski na Wydziale Nauk Politycznych i Studiów Międzynarodowych pracownika CPPC</t>
  </si>
  <si>
    <t>SÍ SZKOŁA JĘZYKÓW OBCYCH MARTA LEWIŃSKA</t>
  </si>
  <si>
    <t>Zakup środków higieny osobistej.</t>
  </si>
  <si>
    <t>D07-WB/2023/135</t>
  </si>
  <si>
    <t>D07-WB/2023/031</t>
  </si>
  <si>
    <t>D07-WB/2023/136</t>
  </si>
  <si>
    <t>Anna Czekalska, Sebastian Trzciński</t>
  </si>
  <si>
    <t>Szkolenie online pn. "Aktualne zagrożenia dla bezpieczeństwa danych osobowych i informacji" dla 2 pracowników CPPC.</t>
  </si>
  <si>
    <t xml:space="preserve">Taxi osobowe Paweł Niewiadomski, Taxi Mariusz Jaworski, Taksówka Osobowa AR.Group sp. Zo.o.,  Taksówka Osobowa BETAMED Dariusz Reks, Taxi osobowe Marian Szwarocki, HALO-TANIE TAXI SP. Z O.O., Tanie Taxi Sp. z o.o. </t>
  </si>
  <si>
    <t>Usługa animacji w czasie pikników rodzinnych organizowanych na potrzeby działań informacyjno-edukacyjnych dotyczących Programu Operacyjnego Polska Cyfrowa i działań podejmowanych w jego ramach.</t>
  </si>
  <si>
    <t>Animatria Arlena Hamdi</t>
  </si>
  <si>
    <t>I know IT Szymański Bojar spółka komndytowa</t>
  </si>
  <si>
    <t>Udział w szkolenie online „FORTIGATE – kompleksowe bezpieczeństwo sieci komputerowej” dla 1 pracownika CPPC.</t>
  </si>
  <si>
    <t>D07-WB/2023/129</t>
  </si>
  <si>
    <t>D07-WB/2023/134</t>
  </si>
  <si>
    <t>D07-WB/2023/133</t>
  </si>
  <si>
    <t>D07-WB/2023/149</t>
  </si>
  <si>
    <t>D07-WB/2023/063</t>
  </si>
  <si>
    <t>D07-WB/2023/152</t>
  </si>
  <si>
    <t>D07-WB/2023/154</t>
  </si>
  <si>
    <t>D07-WB/2023/144</t>
  </si>
  <si>
    <t>D07-WB/2023/012</t>
  </si>
  <si>
    <t>D07-WB/2023/127</t>
  </si>
  <si>
    <t>D07-WB/2023/158</t>
  </si>
  <si>
    <t>D07-WB/2023/142</t>
  </si>
  <si>
    <t>D07-WB/2023/021</t>
  </si>
  <si>
    <t>D07-WB/2023/132</t>
  </si>
  <si>
    <t>D07-WB/2023/139</t>
  </si>
  <si>
    <t>D07-WB/2023/164</t>
  </si>
  <si>
    <t>D07-WB/2023/054</t>
  </si>
  <si>
    <t>BARBARA MIRON CONSULTING</t>
  </si>
  <si>
    <t>FLUENTBE Sp. z o.o</t>
  </si>
  <si>
    <t>Tutore Poland Sp. z o.o.</t>
  </si>
  <si>
    <t xml:space="preserve">Refundacja kosztów studiów podyplomowych ,,Prawo Pracy i Ubezpieczeń Społecznych w Praktyce Działu Kadr i Płac" pracownika CPPC </t>
  </si>
  <si>
    <t>TEAM PROMOTION Elżbieta Strzelecka</t>
  </si>
  <si>
    <t>FUNDACJA KULTURY BEZ BARIER</t>
  </si>
  <si>
    <t>Realizacja usługi transkrypcji webinarów w ramach projektu „Pracownie Aktywnego Korzystania z Technologii – PAK</t>
  </si>
  <si>
    <t>Lexispro Julia Kurek Quality Language Services JULIA KUREK</t>
  </si>
  <si>
    <t>RefundaSzkolenie: „SCRUMstudy Scrum Master Certified (SMC®)”- pracownik CPPCcja kosztów nauki języka angielskiego dla pracownika CPPC</t>
  </si>
  <si>
    <t>Altkom Akademia S.A.</t>
  </si>
  <si>
    <t>COMMUNITY COLLEGE PIOTR MOSIONEK</t>
  </si>
  <si>
    <t>Szkolenie AI w marketingu. Szkolenie dla pracownika CPPC.</t>
  </si>
  <si>
    <t>Udział 3 pracowników DKSF-K w szkoleniu on-line pn. „PODRÓŻE SŁUŻBOWE – KRAJOWE I ZAGRANICZNE – WARSZTATY ONLINE” w dn. 09.10.2023r.</t>
  </si>
  <si>
    <t>Effect Group Sp. z o.o.</t>
  </si>
  <si>
    <t>Szkolenie online i stacjonarne pn. Praktyczne zamówienia publiczne - ćwiczenia, case study, orzecznictwo na podstawie błędów z wyników kontroli i z uwzględnieniem klauzul waloryzacyjnych dla 6 pracowników CPPC.</t>
  </si>
  <si>
    <t>Edustacja Sokołowska Zawadka Spółka Jawna</t>
  </si>
  <si>
    <t>Zakup prenumeraty w wersji papierowej i elektronicznej na potrzeby CPPC.</t>
  </si>
  <si>
    <t>Taxpress s.c.</t>
  </si>
  <si>
    <t>Stowarzyszenie Księgowych w Polsce</t>
  </si>
  <si>
    <t>Kurs online pn. Kadry i płace w praktyce - dla 1 pracownika CPPC, w terminie 03.11.2023-25.05.2024</t>
  </si>
  <si>
    <t>Kurs stacjonarny „Kurs podstaw rachunkowości ( I stopień) organizowany przez Stowarzyszenie Księgowych w Polsce Oddział Okręgowy w Warszawie dla 2 pracowników CPPC.</t>
  </si>
  <si>
    <t>GIRASOL Magdalena Wegner</t>
  </si>
  <si>
    <t>D07-WB/2023/048</t>
  </si>
  <si>
    <t>D07-WB/2023/198</t>
  </si>
  <si>
    <t>D07-WB/2023/159</t>
  </si>
  <si>
    <t>D07-WB/2023/162</t>
  </si>
  <si>
    <t>D07-WB/2023/143</t>
  </si>
  <si>
    <t>D07-WB/2023/176</t>
  </si>
  <si>
    <t>D07-WB/2023/177</t>
  </si>
  <si>
    <t>D07-WB/2023/191</t>
  </si>
  <si>
    <t>D07-WB/2023/170</t>
  </si>
  <si>
    <t>D07-WB/2023/179</t>
  </si>
  <si>
    <t>D07-WB/2023/175</t>
  </si>
  <si>
    <t>D07-WB/2023/160</t>
  </si>
  <si>
    <t>D07-WB/2023/141</t>
  </si>
  <si>
    <t>D07-WB/2023/111</t>
  </si>
  <si>
    <t>D07-WB/2023/145</t>
  </si>
  <si>
    <t>D07-WB/2023/147</t>
  </si>
  <si>
    <t>D07-WB/2023/112</t>
  </si>
  <si>
    <t>D07-WB/2023/161</t>
  </si>
  <si>
    <t>D07-WB/2023/169</t>
  </si>
  <si>
    <t>D07-WB/2023/167</t>
  </si>
  <si>
    <t>D07-WB/2023/187</t>
  </si>
  <si>
    <t>D07-WB/2023/172</t>
  </si>
  <si>
    <t>D07-WB/2023/188</t>
  </si>
  <si>
    <t>D07-WB/2023/190</t>
  </si>
  <si>
    <t>D07-WB/2023/202</t>
  </si>
  <si>
    <t>D07-WB/2023/115</t>
  </si>
  <si>
    <t>D07-WB/2023/166</t>
  </si>
  <si>
    <t>D07-WB/2023/192</t>
  </si>
  <si>
    <t>D07-WB/2023/195</t>
  </si>
  <si>
    <t>D07-WB/2023/181</t>
  </si>
  <si>
    <t>D07-WB/2023/182</t>
  </si>
  <si>
    <t>D07-WB/2023/183</t>
  </si>
  <si>
    <t>D07-WB/2023/178</t>
  </si>
  <si>
    <t>Komputronik S.A., DYNAMIC SOFTWARE SOLUTIONS SPÓŁKA Z OGRANICZONĄ ODPOWIEDZIALNOŚCIĄ, X-KOM Sp. z o.o.</t>
  </si>
  <si>
    <t>Lincoln Sp. z o. o.</t>
  </si>
  <si>
    <t>aVecar Aleksandra Bychawska, Carrefour Polska Sp. z o.o., Grupa Cichy-Zasada Spółka z ograniczoną odpowiedzialnością spółka jawna; Mercedes-Benz Warszawa Sp. z o.o.; SKP NAGRABA DAWID NAGRABA SKP WX/119/P</t>
  </si>
  <si>
    <t>Refundacja kosztów studiów podyplomowych "Prawo Nowych Technoilogii"  dla pracownika CPPC.</t>
  </si>
  <si>
    <t>Instytut Nauk Prawnych PAN</t>
  </si>
  <si>
    <t>Udział pracowników DKSF-K w szkoleniu stacjonarnym pn. „Klasyfikacja budżetowa 2023 – z uwzględnieniem zmian od 14 lipca i bieżących problemów” w dniu 24.10.2023r.</t>
  </si>
  <si>
    <t>OPEN SCHOOL REGINA ORLIŃSKA</t>
  </si>
  <si>
    <t>Udział pracowników Wydziału Prawnego CPPC w szkoleniu stacjonarnym pn. „Postępowanie cywilne po zmianach wprowadzonych ustawą z dnia 9 marca 2023 r. o zmianie KPC i innych ustaw oraz ustawy uchwalonej w dniu 7 lipca 2023 r.o zmianie KPC i innych ustaw”</t>
  </si>
  <si>
    <t>Usługi drukarskie i poligraficzne na potrzeby POPC, REACT-EU.</t>
  </si>
  <si>
    <t>Strefa Xero - Druk i Reklama Sp. z o.o.</t>
  </si>
  <si>
    <t>Udział w szkoleniu online pn. „Koordynator dostępności w jsfp” dla pracownika DZC-CPPC</t>
  </si>
  <si>
    <t>Włoski Instytut Kultury w Krakowie</t>
  </si>
  <si>
    <t>PRESSCOM Sp. z o.o.</t>
  </si>
  <si>
    <t>Inspiro Language Academy Weronika Sokołowska</t>
  </si>
  <si>
    <t>Ernst Young Sp.z o. o. Academy of Business sp.k.</t>
  </si>
  <si>
    <t>Realizacja szkolenia dla Wydziału Komunikacji i Biura HR w zakresie budowy eksperckiego profilu na LinkedIn (do 10 osób).</t>
  </si>
  <si>
    <t>Udział w szkoleniu „Creative writing w biznesie” zakończone certyfikowanym egzaminem dla 1 pracownika z Wydziału Komunikacji. Szkolenie odbędzie się online 23-24 października 2023r.</t>
  </si>
  <si>
    <t>Udział w warsztatach pn.: „Prawo zamówień publicznych - analiza problemów i sprzeczności występujących w praktyce” dla trzech pracowników WZP, w dn. 24-26.10.2023r.</t>
  </si>
  <si>
    <t>Szkoła Językowa TUKAN Marta Różyk</t>
  </si>
  <si>
    <t>Agata Czarska</t>
  </si>
  <si>
    <t>Sii Sp. z o.o.</t>
  </si>
  <si>
    <t>Polsko - Japońska Akademia Technik Komputerowych</t>
  </si>
  <si>
    <t>Szkoła Głowna Handlowa w Warszawie</t>
  </si>
  <si>
    <t>Just-English.pl Justyna Stolarczyk</t>
  </si>
  <si>
    <t>Udział 1 pracownika CPPC w szkoleniu Szkolenie: „Scrum Product Owner” - +egzamin.</t>
  </si>
  <si>
    <t>Refundacja kosztu dotyczącego studiów wyższych I stopnia na kierunku „Informatyka”, dla 1 pracownika CPPC.</t>
  </si>
  <si>
    <t>Refundacja kosztów studiów podyplomowych „AUDYTU, KONTROLI ZARZĄDCZEJ I RACHUNKOWOŚCI”, dla 1 pracownika CPPC.</t>
  </si>
  <si>
    <t>Refundacja kosztu dotyczącego studiów podyplomowych „Biznes.AI: zarządzanie projektami sztucznej inteligencji”, w roku akademickim 2024/2025.</t>
  </si>
  <si>
    <t>Akademia Leona Koźmińskiego</t>
  </si>
  <si>
    <t>Refundacja kosztu nauki studiów podyplomowych ZARZĄDZANIE I BIZNES (EMBA) - dla 1 pracownika CPPC.</t>
  </si>
  <si>
    <t>Menedżerska Akademia Nauk Stosowanych w Warszawie</t>
  </si>
  <si>
    <t>Studio Językowe Językownia Eleonora Derewicka</t>
  </si>
  <si>
    <t xml:space="preserve">Refundacja kosztu dotyczącego studiów podyplomowych „Biznes.AI: zarządzanie projektami sztucznej inteligencji”, w roku akademickim 2024/2025. </t>
  </si>
  <si>
    <t>Szkolenie „Improwizacja stosowana w organizacji”</t>
  </si>
  <si>
    <t>Fundacja Rozwoju Przedsiębiorczości "Twój StartUp"</t>
  </si>
  <si>
    <t>Usługa transportowa do miejsca przeprowadzania szkolenia zewnętrznego pn. „Improwizacja w organizacji” w hotelu Aparthotel "Termy Uniejów" z siedziby CPPC i z powrotem w dniach 6-7.11.2023r.</t>
  </si>
  <si>
    <t>PRO COMPLEX GRUPA DOMINIK SKIBA</t>
  </si>
  <si>
    <t>Stan na 31-12-2023</t>
  </si>
  <si>
    <t>stan na 31.12.2023</t>
  </si>
  <si>
    <t>D07-WB/2023/189</t>
  </si>
  <si>
    <t>D07-WB/2023/194</t>
  </si>
  <si>
    <t>D07-WB/2023/185</t>
  </si>
  <si>
    <t>D07-WB/2023/165</t>
  </si>
  <si>
    <t>D07-WB/2023/171</t>
  </si>
  <si>
    <t>D07-WB/2023/196</t>
  </si>
  <si>
    <t>D07-WB/2023/197</t>
  </si>
  <si>
    <t>D07-WB/2023/146</t>
  </si>
  <si>
    <t>D07-WB/2023/117</t>
  </si>
  <si>
    <t>D07-WB/2023/180</t>
  </si>
  <si>
    <t>D07-WB/2023/173</t>
  </si>
  <si>
    <t>D07-WB/2023/150</t>
  </si>
  <si>
    <t>D07-WB/2023/186</t>
  </si>
  <si>
    <t>D07-WB/2023/163</t>
  </si>
  <si>
    <t>D07-WB/2023/155</t>
  </si>
  <si>
    <t>D07-WB/2023/206</t>
  </si>
  <si>
    <t>D07-WB/2023/204</t>
  </si>
  <si>
    <t>D07-WB/2023/207</t>
  </si>
  <si>
    <t>CAMBRIDGE SCHOOL OF ENGLISH SP. Z O.O., Archibald Sp. z o.o.</t>
  </si>
  <si>
    <t>Transgourmet Polska Sp.z o.o., Lidl Sp. z o.o. sp.k., Carrefour Polska Sp. z o.o., Tiger Sp. z o.o., Jeronimo Martins Polska S.A., Adamska Magdalena</t>
  </si>
  <si>
    <t>Smyk s.a., Carrefour Polska Sp. z o.o., Transgourmet Polska Sp.z o.o., NORTH.PL SP.Z O.O. SP. K.,  CASTORAMA POLSKA Sp. z o.o., Leroy Merlin Polska Sp. z o.o., Tomex Tomasz Lech Kwiaciarnia Zielsko, SAP Katarzyna Bartosik-Wójcik, kawawbiurze.pl Michał Ścisk, Rossmann SDP Sklep 777, Tiger Sp. z o.o., SMYK S.A., Pepco Poland Sp. z o.o., MediaExpert Sp. z o.o., OLE.PL APOLA SPÓŁKA KOMANDYTOWA, Kwiaciarnia Cuda Wianki Aleksandra Zawadzka &amp; Magdalena Ragan Spółka Cywilna, JURA Poland Sp. z o.o., Tomex Tomasz Lech Kwiaciarnia Zielsko</t>
  </si>
  <si>
    <t>PPK Piotr Wilk, Wolters Kluwer Polska Sp. z o.o., Wydawnictwo C.H.Beck Sp. z o.o.</t>
  </si>
  <si>
    <t>refundacja kosztów studiów podyplomowych "Prawo Nowych Technoilogii" organizowanych przez Instytut Nauk Prawnych Polskiej Akademii Nauk pracownika CPPC.</t>
  </si>
  <si>
    <t>Udział w szkoleniu: „SCRUMstudy Scrum Master Certified (SMC®)”</t>
  </si>
  <si>
    <t>Udział 2 pracowników w szkoleniu online pn. „Krajowy System e-Faktur (KSeF) w 2024 r. – obowiązkowe faktury ustrukturyzowane w sektorze finansów publicznych – przygotowanie do wdrożenia” - terminie 19.12.2023 r.</t>
  </si>
  <si>
    <t>Akademia Finansów i Rachunkowości Halina Piwowarczyk</t>
  </si>
  <si>
    <t>D07-WB/2023/157</t>
  </si>
  <si>
    <t>Udział 3 pracowników DKSF-K w szkoleniu pn. „XV Forum Finansów Publicznych” w dniach 20-22.11.2023</t>
  </si>
  <si>
    <t>Progress Project Sp. z o.o</t>
  </si>
  <si>
    <t>Udział w szkoleniu „Warsztat ZARZĄDZANIA PROJEKTAMI i dopasowanie do specyfiki biznesu” realizowanego przez Progress Project w dniach 29.11-01.12.2023.</t>
  </si>
  <si>
    <t>Szkolenie online pn. „Rozliczanie Projektów Unijnych oraz kwalifikowalność wydatków w Perspektywie Finansowej 2021-2027. 2-dniowe warsztaty praktyczne z uwzględnieniem obowiązujących zmian”.</t>
  </si>
  <si>
    <t>Udział w szkoleniu: „Warsztaty archiwistyczne - program zaawansowany, zmiana kategorii archiwalnej, brakowanie dokumentacji odziedziczonej, kontrola prawidłowości wykonywania czynności kancelaryjnych.”</t>
  </si>
  <si>
    <t>Udział w szkoleniu pt. „AgilePM® Foundation”+ egzamin</t>
  </si>
  <si>
    <t>Szkolenie stacjonarne pn. Zamówienia publiczne dla kontrolerów - jak skutecznie, zgodnie z prawem i w praktyce przeprowadzać kontrole postępowań w terminie 28-29.11.2023 r. dla 6 pracowników CPPC.</t>
  </si>
  <si>
    <t>Szkolenie online pn. „Rozliczanie Projektów Unijnych oraz kwalifikowalność wydatków w Perspektywie Finansowej 2021-2027. 2-dniowe warsztaty praktyczne z uwzględnieniem obowiązujących zmian”</t>
  </si>
  <si>
    <t>UCZELNIA ŁAZARSKIEGO</t>
  </si>
  <si>
    <t>Refundacja kosztów jednego semestru studiów doktoranckich na temat prawnych regulacji wykorzystywania sztucznej inteligencji, organizowanych przez Międzynarodową Szkołę Doktorską Uczelni Łazarskiego w Warszawie dla pracownika CPPC.</t>
  </si>
  <si>
    <t>SKULE PIOTR WDOWIARSKI</t>
  </si>
  <si>
    <t>Szkolenie online z zasad zarządzania projektem metodyką zwinną Agile zakończone egzaminem dla 2 pracowników CPPC.</t>
  </si>
  <si>
    <t>EVENTRICK-MACIEJ PISKORZ</t>
  </si>
  <si>
    <t>Zakup usługi na spotkanie świąteczne</t>
  </si>
  <si>
    <t>Usługa polega na zamówieniu subskrypcji do banku bezpłatnych zdjęć i grafik do pobrania dla pięciu użytkowników</t>
  </si>
  <si>
    <t>Shutterstock Ireland Ltd.</t>
  </si>
  <si>
    <t>Lekkomyślna Artystka Warsztaty Artystyczne Danuta Lesicka-Kurzyp</t>
  </si>
  <si>
    <t>Usługa warsztatu oraz pakietów choinkowych dla rodziców i dzieci z okazji spotkania choinkowego w dniu 09.12.2023r.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</si>
</sst>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</numFmts>
  <fonts count="6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1"/>
      <color rgb="FF9C5700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11"/>
      <color rgb="FFFF0000"/>
      <name val="Trebuchet MS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9">
    <xf numFmtId="0" fontId="0" fillId="0" borderId="0"/>
    <xf numFmtId="0" fontId="23" fillId="0" borderId="0"/>
    <xf numFmtId="0" fontId="27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0" borderId="0"/>
    <xf numFmtId="0" fontId="27" fillId="0" borderId="0"/>
    <xf numFmtId="0" fontId="31" fillId="0" borderId="0"/>
    <xf numFmtId="0" fontId="30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164" fontId="28" fillId="0" borderId="0" applyFont="0" applyFill="0" applyBorder="0" applyAlignment="0" applyProtection="0"/>
    <xf numFmtId="0" fontId="23" fillId="0" borderId="0"/>
    <xf numFmtId="0" fontId="23" fillId="0" borderId="0"/>
    <xf numFmtId="164" fontId="28" fillId="0" borderId="0" applyFont="0" applyFill="0" applyBorder="0" applyAlignment="0" applyProtection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9" fillId="3" borderId="0" applyNumberFormat="0" applyBorder="0" applyAlignment="0" applyProtection="0"/>
    <xf numFmtId="0" fontId="40" fillId="4" borderId="0" applyNumberFormat="0" applyBorder="0" applyAlignment="0" applyProtection="0"/>
    <xf numFmtId="0" fontId="41" fillId="5" borderId="12" applyNumberFormat="0" applyAlignment="0" applyProtection="0"/>
    <xf numFmtId="0" fontId="42" fillId="6" borderId="13" applyNumberFormat="0" applyAlignment="0" applyProtection="0"/>
    <xf numFmtId="0" fontId="43" fillId="6" borderId="12" applyNumberFormat="0" applyAlignment="0" applyProtection="0"/>
    <xf numFmtId="0" fontId="44" fillId="0" borderId="14" applyNumberFormat="0" applyFill="0" applyAlignment="0" applyProtection="0"/>
    <xf numFmtId="0" fontId="45" fillId="7" borderId="1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7" applyNumberFormat="0" applyFill="0" applyAlignment="0" applyProtection="0"/>
    <xf numFmtId="0" fontId="4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2" borderId="0" applyNumberFormat="0" applyBorder="0" applyAlignment="0" applyProtection="0"/>
    <xf numFmtId="0" fontId="9" fillId="0" borderId="0"/>
    <xf numFmtId="0" fontId="9" fillId="8" borderId="16" applyNumberFormat="0" applyFont="0" applyAlignment="0" applyProtection="0"/>
    <xf numFmtId="0" fontId="30" fillId="0" borderId="0"/>
    <xf numFmtId="0" fontId="50" fillId="0" borderId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16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51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1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8" borderId="1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58" fillId="0" borderId="0"/>
    <xf numFmtId="0" fontId="58" fillId="0" borderId="0"/>
    <xf numFmtId="0" fontId="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6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/>
    <xf numFmtId="43" fontId="58" fillId="0" borderId="0" applyFont="0" applyFill="0" applyBorder="0" applyAlignment="0" applyProtection="0"/>
    <xf numFmtId="0" fontId="2" fillId="0" borderId="0"/>
    <xf numFmtId="0" fontId="2" fillId="0" borderId="0"/>
    <xf numFmtId="0" fontId="59" fillId="4" borderId="0" applyNumberFormat="0" applyBorder="0" applyAlignment="0" applyProtection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</cellStyleXfs>
  <cellXfs count="34">
    <xf numFmtId="0" fontId="0" fillId="0" borderId="0" xfId="0"/>
    <xf numFmtId="0" fontId="24" fillId="0" borderId="0" xfId="0" applyFont="1" applyAlignment="1">
      <alignment vertical="center"/>
    </xf>
    <xf numFmtId="0" fontId="24" fillId="0" borderId="0" xfId="0" applyFont="1"/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33" fillId="0" borderId="0" xfId="0" applyFont="1"/>
    <xf numFmtId="0" fontId="26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left" vertical="center" wrapText="1"/>
    </xf>
    <xf numFmtId="0" fontId="26" fillId="0" borderId="7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25" fillId="0" borderId="4" xfId="0" applyFont="1" applyBorder="1"/>
    <xf numFmtId="4" fontId="24" fillId="0" borderId="0" xfId="0" applyNumberFormat="1" applyFont="1"/>
    <xf numFmtId="165" fontId="26" fillId="0" borderId="19" xfId="0" applyNumberFormat="1" applyFont="1" applyBorder="1" applyAlignment="1">
      <alignment vertical="center" wrapText="1"/>
    </xf>
    <xf numFmtId="165" fontId="32" fillId="0" borderId="8" xfId="1" applyNumberFormat="1" applyFont="1" applyBorder="1" applyAlignment="1">
      <alignment horizontal="right" vertical="center" wrapText="1"/>
    </xf>
    <xf numFmtId="0" fontId="7" fillId="0" borderId="0" xfId="103" applyAlignment="1">
      <alignment wrapText="1"/>
    </xf>
    <xf numFmtId="0" fontId="7" fillId="0" borderId="0" xfId="103" applyAlignment="1">
      <alignment horizontal="right" wrapText="1"/>
    </xf>
    <xf numFmtId="0" fontId="24" fillId="0" borderId="0" xfId="0" applyFont="1" applyAlignment="1">
      <alignment vertical="center" wrapText="1"/>
    </xf>
    <xf numFmtId="14" fontId="26" fillId="0" borderId="18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65" fontId="24" fillId="0" borderId="0" xfId="0" applyNumberFormat="1" applyFont="1"/>
    <xf numFmtId="164" fontId="24" fillId="0" borderId="0" xfId="0" applyNumberFormat="1" applyFont="1"/>
    <xf numFmtId="165" fontId="4" fillId="0" borderId="0" xfId="103" applyNumberFormat="1" applyFont="1" applyAlignment="1">
      <alignment wrapText="1"/>
    </xf>
    <xf numFmtId="0" fontId="24" fillId="0" borderId="0" xfId="0" applyFont="1" applyAlignment="1">
      <alignment wrapText="1"/>
    </xf>
    <xf numFmtId="0" fontId="26" fillId="0" borderId="8" xfId="1" applyFont="1" applyBorder="1" applyAlignment="1">
      <alignment horizontal="center" vertical="center" wrapText="1"/>
    </xf>
    <xf numFmtId="43" fontId="61" fillId="0" borderId="0" xfId="285" applyFont="1"/>
    <xf numFmtId="43" fontId="24" fillId="0" borderId="0" xfId="285" applyFont="1"/>
    <xf numFmtId="43" fontId="24" fillId="0" borderId="0" xfId="285" applyFont="1" applyAlignment="1">
      <alignment vertical="center" wrapText="1"/>
    </xf>
    <xf numFmtId="43" fontId="7" fillId="0" borderId="0" xfId="285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</cellXfs>
  <cellStyles count="289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1 7" xfId="215" xr:uid="{00000000-0005-0000-0000-000006000000}"/>
    <cellStyle name="20% — akcent 1 8" xfId="244" xr:uid="{00000000-0005-0000-0000-000007000000}"/>
    <cellStyle name="20% — akcent 1 9" xfId="267" xr:uid="{0CC98083-B4A0-46C0-BCED-5667BB2C55DA}"/>
    <cellStyle name="20% — akcent 2" xfId="66" builtinId="34" customBuiltin="1"/>
    <cellStyle name="20% — akcent 2 2" xfId="93" xr:uid="{00000000-0005-0000-0000-000009000000}"/>
    <cellStyle name="20% — akcent 2 3" xfId="107" xr:uid="{00000000-0005-0000-0000-00000A000000}"/>
    <cellStyle name="20% — akcent 2 4" xfId="154" xr:uid="{00000000-0005-0000-0000-00000B000000}"/>
    <cellStyle name="20% — akcent 2 5" xfId="173" xr:uid="{00000000-0005-0000-0000-00000C000000}"/>
    <cellStyle name="20% — akcent 2 6" xfId="193" xr:uid="{00000000-0005-0000-0000-00000D000000}"/>
    <cellStyle name="20% — akcent 2 7" xfId="217" xr:uid="{00000000-0005-0000-0000-00000E000000}"/>
    <cellStyle name="20% — akcent 2 8" xfId="247" xr:uid="{00000000-0005-0000-0000-00000F000000}"/>
    <cellStyle name="20% — akcent 2 9" xfId="270" xr:uid="{73597CEA-C75D-4114-9C18-859D39690493}"/>
    <cellStyle name="20% — akcent 3" xfId="70" builtinId="38" customBuiltin="1"/>
    <cellStyle name="20% — akcent 3 2" xfId="95" xr:uid="{00000000-0005-0000-0000-000011000000}"/>
    <cellStyle name="20% — akcent 3 3" xfId="109" xr:uid="{00000000-0005-0000-0000-000012000000}"/>
    <cellStyle name="20% — akcent 3 4" xfId="156" xr:uid="{00000000-0005-0000-0000-000013000000}"/>
    <cellStyle name="20% — akcent 3 5" xfId="175" xr:uid="{00000000-0005-0000-0000-000014000000}"/>
    <cellStyle name="20% — akcent 3 6" xfId="195" xr:uid="{00000000-0005-0000-0000-000015000000}"/>
    <cellStyle name="20% — akcent 3 7" xfId="220" xr:uid="{00000000-0005-0000-0000-000016000000}"/>
    <cellStyle name="20% — akcent 3 8" xfId="250" xr:uid="{00000000-0005-0000-0000-000017000000}"/>
    <cellStyle name="20% — akcent 3 9" xfId="273" xr:uid="{3ABAB016-F82E-45B0-B749-2507434D9564}"/>
    <cellStyle name="20% — akcent 4" xfId="74" builtinId="42" customBuiltin="1"/>
    <cellStyle name="20% — akcent 4 2" xfId="97" xr:uid="{00000000-0005-0000-0000-000019000000}"/>
    <cellStyle name="20% — akcent 4 3" xfId="111" xr:uid="{00000000-0005-0000-0000-00001A000000}"/>
    <cellStyle name="20% — akcent 4 4" xfId="158" xr:uid="{00000000-0005-0000-0000-00001B000000}"/>
    <cellStyle name="20% — akcent 4 5" xfId="177" xr:uid="{00000000-0005-0000-0000-00001C000000}"/>
    <cellStyle name="20% — akcent 4 6" xfId="198" xr:uid="{00000000-0005-0000-0000-00001D000000}"/>
    <cellStyle name="20% — akcent 4 7" xfId="223" xr:uid="{00000000-0005-0000-0000-00001E000000}"/>
    <cellStyle name="20% — akcent 4 8" xfId="253" xr:uid="{00000000-0005-0000-0000-00001F000000}"/>
    <cellStyle name="20% — akcent 4 9" xfId="276" xr:uid="{5CE9BEBC-9977-4987-B265-8EE4EAA9A844}"/>
    <cellStyle name="20% — akcent 5" xfId="78" builtinId="46" customBuiltin="1"/>
    <cellStyle name="20% — akcent 5 2" xfId="99" xr:uid="{00000000-0005-0000-0000-000021000000}"/>
    <cellStyle name="20% — akcent 5 3" xfId="113" xr:uid="{00000000-0005-0000-0000-000022000000}"/>
    <cellStyle name="20% — akcent 5 4" xfId="161" xr:uid="{00000000-0005-0000-0000-000023000000}"/>
    <cellStyle name="20% — akcent 5 5" xfId="179" xr:uid="{00000000-0005-0000-0000-000024000000}"/>
    <cellStyle name="20% — akcent 5 6" xfId="201" xr:uid="{00000000-0005-0000-0000-000025000000}"/>
    <cellStyle name="20% — akcent 5 7" xfId="226" xr:uid="{00000000-0005-0000-0000-000026000000}"/>
    <cellStyle name="20% — akcent 5 8" xfId="256" xr:uid="{00000000-0005-0000-0000-000027000000}"/>
    <cellStyle name="20% — akcent 5 9" xfId="279" xr:uid="{37FB58D5-619F-4578-A9B3-1B443E1F83AE}"/>
    <cellStyle name="20% — akcent 6" xfId="82" builtinId="50" customBuiltin="1"/>
    <cellStyle name="20% — akcent 6 2" xfId="101" xr:uid="{00000000-0005-0000-0000-000029000000}"/>
    <cellStyle name="20% — akcent 6 3" xfId="115" xr:uid="{00000000-0005-0000-0000-00002A000000}"/>
    <cellStyle name="20% — akcent 6 4" xfId="163" xr:uid="{00000000-0005-0000-0000-00002B000000}"/>
    <cellStyle name="20% — akcent 6 5" xfId="181" xr:uid="{00000000-0005-0000-0000-00002C000000}"/>
    <cellStyle name="20% — akcent 6 6" xfId="203" xr:uid="{00000000-0005-0000-0000-00002D000000}"/>
    <cellStyle name="20% — akcent 6 7" xfId="229" xr:uid="{00000000-0005-0000-0000-00002E000000}"/>
    <cellStyle name="20% — akcent 6 8" xfId="260" xr:uid="{00000000-0005-0000-0000-00002F000000}"/>
    <cellStyle name="20% — akcent 6 9" xfId="282" xr:uid="{DA6EDC46-D3C6-440A-B3A1-58BF7D3861B1}"/>
    <cellStyle name="40% — akcent 1" xfId="63" builtinId="31" customBuiltin="1"/>
    <cellStyle name="40% — akcent 1 2" xfId="92" xr:uid="{00000000-0005-0000-0000-000031000000}"/>
    <cellStyle name="40% — akcent 1 3" xfId="106" xr:uid="{00000000-0005-0000-0000-000032000000}"/>
    <cellStyle name="40% — akcent 1 4" xfId="152" xr:uid="{00000000-0005-0000-0000-000033000000}"/>
    <cellStyle name="40% — akcent 1 5" xfId="172" xr:uid="{00000000-0005-0000-0000-000034000000}"/>
    <cellStyle name="40% — akcent 1 6" xfId="191" xr:uid="{00000000-0005-0000-0000-000035000000}"/>
    <cellStyle name="40% — akcent 1 7" xfId="216" xr:uid="{00000000-0005-0000-0000-000036000000}"/>
    <cellStyle name="40% — akcent 1 8" xfId="245" xr:uid="{00000000-0005-0000-0000-000037000000}"/>
    <cellStyle name="40% — akcent 1 9" xfId="268" xr:uid="{185F6DF8-8C8A-4BD6-BF09-B97528E93963}"/>
    <cellStyle name="40% — akcent 2" xfId="67" builtinId="35" customBuiltin="1"/>
    <cellStyle name="40% — akcent 2 2" xfId="94" xr:uid="{00000000-0005-0000-0000-000039000000}"/>
    <cellStyle name="40% — akcent 2 3" xfId="108" xr:uid="{00000000-0005-0000-0000-00003A000000}"/>
    <cellStyle name="40% — akcent 2 4" xfId="155" xr:uid="{00000000-0005-0000-0000-00003B000000}"/>
    <cellStyle name="40% — akcent 2 5" xfId="174" xr:uid="{00000000-0005-0000-0000-00003C000000}"/>
    <cellStyle name="40% — akcent 2 6" xfId="194" xr:uid="{00000000-0005-0000-0000-00003D000000}"/>
    <cellStyle name="40% — akcent 2 7" xfId="218" xr:uid="{00000000-0005-0000-0000-00003E000000}"/>
    <cellStyle name="40% — akcent 2 8" xfId="248" xr:uid="{00000000-0005-0000-0000-00003F000000}"/>
    <cellStyle name="40% — akcent 2 9" xfId="271" xr:uid="{4A9718E3-7A20-4A7A-93F8-ABA0038B7A23}"/>
    <cellStyle name="40% — akcent 3" xfId="71" builtinId="39" customBuiltin="1"/>
    <cellStyle name="40% — akcent 3 2" xfId="96" xr:uid="{00000000-0005-0000-0000-000041000000}"/>
    <cellStyle name="40% — akcent 3 3" xfId="110" xr:uid="{00000000-0005-0000-0000-000042000000}"/>
    <cellStyle name="40% — akcent 3 4" xfId="157" xr:uid="{00000000-0005-0000-0000-000043000000}"/>
    <cellStyle name="40% — akcent 3 5" xfId="176" xr:uid="{00000000-0005-0000-0000-000044000000}"/>
    <cellStyle name="40% — akcent 3 6" xfId="196" xr:uid="{00000000-0005-0000-0000-000045000000}"/>
    <cellStyle name="40% — akcent 3 7" xfId="221" xr:uid="{00000000-0005-0000-0000-000046000000}"/>
    <cellStyle name="40% — akcent 3 8" xfId="251" xr:uid="{00000000-0005-0000-0000-000047000000}"/>
    <cellStyle name="40% — akcent 3 9" xfId="274" xr:uid="{96C90512-C777-4914-A67A-1C0AFDFA6214}"/>
    <cellStyle name="40% — akcent 4" xfId="75" builtinId="43" customBuiltin="1"/>
    <cellStyle name="40% — akcent 4 2" xfId="98" xr:uid="{00000000-0005-0000-0000-000049000000}"/>
    <cellStyle name="40% — akcent 4 3" xfId="112" xr:uid="{00000000-0005-0000-0000-00004A000000}"/>
    <cellStyle name="40% — akcent 4 4" xfId="159" xr:uid="{00000000-0005-0000-0000-00004B000000}"/>
    <cellStyle name="40% — akcent 4 5" xfId="178" xr:uid="{00000000-0005-0000-0000-00004C000000}"/>
    <cellStyle name="40% — akcent 4 6" xfId="199" xr:uid="{00000000-0005-0000-0000-00004D000000}"/>
    <cellStyle name="40% — akcent 4 7" xfId="224" xr:uid="{00000000-0005-0000-0000-00004E000000}"/>
    <cellStyle name="40% — akcent 4 8" xfId="254" xr:uid="{00000000-0005-0000-0000-00004F000000}"/>
    <cellStyle name="40% — akcent 4 9" xfId="277" xr:uid="{ABD28688-FC9F-4D53-B7A5-DFCD4EF3748C}"/>
    <cellStyle name="40% — akcent 5" xfId="79" builtinId="47" customBuiltin="1"/>
    <cellStyle name="40% — akcent 5 2" xfId="100" xr:uid="{00000000-0005-0000-0000-000051000000}"/>
    <cellStyle name="40% — akcent 5 3" xfId="114" xr:uid="{00000000-0005-0000-0000-000052000000}"/>
    <cellStyle name="40% — akcent 5 4" xfId="162" xr:uid="{00000000-0005-0000-0000-000053000000}"/>
    <cellStyle name="40% — akcent 5 5" xfId="180" xr:uid="{00000000-0005-0000-0000-000054000000}"/>
    <cellStyle name="40% — akcent 5 6" xfId="202" xr:uid="{00000000-0005-0000-0000-000055000000}"/>
    <cellStyle name="40% — akcent 5 7" xfId="227" xr:uid="{00000000-0005-0000-0000-000056000000}"/>
    <cellStyle name="40% — akcent 5 8" xfId="257" xr:uid="{00000000-0005-0000-0000-000057000000}"/>
    <cellStyle name="40% — akcent 5 9" xfId="280" xr:uid="{8371A613-AD76-45D4-B4DF-DDC3AB34FF4D}"/>
    <cellStyle name="40% — akcent 6" xfId="83" builtinId="51" customBuiltin="1"/>
    <cellStyle name="40% — akcent 6 2" xfId="102" xr:uid="{00000000-0005-0000-0000-000059000000}"/>
    <cellStyle name="40% — akcent 6 3" xfId="116" xr:uid="{00000000-0005-0000-0000-00005A000000}"/>
    <cellStyle name="40% — akcent 6 4" xfId="164" xr:uid="{00000000-0005-0000-0000-00005B000000}"/>
    <cellStyle name="40% — akcent 6 5" xfId="182" xr:uid="{00000000-0005-0000-0000-00005C000000}"/>
    <cellStyle name="40% — akcent 6 6" xfId="204" xr:uid="{00000000-0005-0000-0000-00005D000000}"/>
    <cellStyle name="40% — akcent 6 7" xfId="230" xr:uid="{00000000-0005-0000-0000-00005E000000}"/>
    <cellStyle name="40% — akcent 6 8" xfId="261" xr:uid="{00000000-0005-0000-0000-00005F000000}"/>
    <cellStyle name="40% — akcent 6 9" xfId="283" xr:uid="{06065370-9D3C-486A-995A-D52E5071A9BE}"/>
    <cellStyle name="60% — akcent 1" xfId="64" builtinId="32" customBuiltin="1"/>
    <cellStyle name="60% — akcent 1 2" xfId="246" xr:uid="{00000000-0005-0000-0000-000061000000}"/>
    <cellStyle name="60% — akcent 1 3" xfId="269" xr:uid="{C46011D6-E79C-4755-9FC8-5A5E97E95C4A}"/>
    <cellStyle name="60% — akcent 2" xfId="68" builtinId="36" customBuiltin="1"/>
    <cellStyle name="60% — akcent 2 2" xfId="249" xr:uid="{00000000-0005-0000-0000-000063000000}"/>
    <cellStyle name="60% — akcent 2 3" xfId="272" xr:uid="{7A9A069F-B7F2-44A8-A9F3-68D27A59AE61}"/>
    <cellStyle name="60% — akcent 3" xfId="72" builtinId="40" customBuiltin="1"/>
    <cellStyle name="60% — akcent 3 2" xfId="252" xr:uid="{00000000-0005-0000-0000-000065000000}"/>
    <cellStyle name="60% — akcent 3 3" xfId="275" xr:uid="{BC6F4B56-9338-4C6E-95B5-EE2D61B384B0}"/>
    <cellStyle name="60% — akcent 4" xfId="76" builtinId="44" customBuiltin="1"/>
    <cellStyle name="60% — akcent 4 2" xfId="255" xr:uid="{00000000-0005-0000-0000-000067000000}"/>
    <cellStyle name="60% — akcent 4 3" xfId="278" xr:uid="{D4A6FC43-B812-4B44-82C5-61CA17085EE1}"/>
    <cellStyle name="60% — akcent 5" xfId="80" builtinId="48" customBuiltin="1"/>
    <cellStyle name="60% — akcent 5 2" xfId="258" xr:uid="{00000000-0005-0000-0000-000069000000}"/>
    <cellStyle name="60% — akcent 5 3" xfId="281" xr:uid="{039A591B-560A-4C12-A194-BC3AE159FD7E}"/>
    <cellStyle name="60% — akcent 6" xfId="84" builtinId="52" customBuiltin="1"/>
    <cellStyle name="60% — akcent 6 2" xfId="262" xr:uid="{00000000-0005-0000-0000-00006B000000}"/>
    <cellStyle name="60% — akcent 6 3" xfId="284" xr:uid="{50FC87B9-7CA0-4CD5-914B-D10873CFA8D4}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" xfId="285" builtinId="3"/>
    <cellStyle name="Dziesiętny 2" xfId="4" xr:uid="{00000000-0005-0000-0000-000076000000}"/>
    <cellStyle name="Dziesiętny 2 2" xfId="17" xr:uid="{00000000-0005-0000-0000-000077000000}"/>
    <cellStyle name="Dziesiętny 2 2 2" xfId="35" xr:uid="{00000000-0005-0000-0000-000078000000}"/>
    <cellStyle name="Dziesiętny 2 2 3" xfId="38" xr:uid="{00000000-0005-0000-0000-000079000000}"/>
    <cellStyle name="Dziesiętny 2 2 4" xfId="32" xr:uid="{00000000-0005-0000-0000-00007A000000}"/>
    <cellStyle name="Dziesiętny 2 3" xfId="20" xr:uid="{00000000-0005-0000-0000-00007B000000}"/>
    <cellStyle name="Dziesiętny 2 3 2" xfId="36" xr:uid="{00000000-0005-0000-0000-00007C000000}"/>
    <cellStyle name="Dziesiętny 2 3 3" xfId="39" xr:uid="{00000000-0005-0000-0000-00007D000000}"/>
    <cellStyle name="Dziesiętny 2 3 4" xfId="33" xr:uid="{00000000-0005-0000-0000-00007E000000}"/>
    <cellStyle name="Dziesiętny 2 4" xfId="34" xr:uid="{00000000-0005-0000-0000-00007F000000}"/>
    <cellStyle name="Dziesiętny 2 5" xfId="37" xr:uid="{00000000-0005-0000-0000-000080000000}"/>
    <cellStyle name="Dziesiętny 2 6" xfId="40" xr:uid="{00000000-0005-0000-0000-000081000000}"/>
    <cellStyle name="Dziesiętny 2 7" xfId="31" xr:uid="{00000000-0005-0000-0000-000082000000}"/>
    <cellStyle name="Dziesiętny 3" xfId="41" xr:uid="{00000000-0005-0000-0000-000083000000}"/>
    <cellStyle name="Dziesiętny 4" xfId="239" xr:uid="{00000000-0005-0000-0000-000084000000}"/>
    <cellStyle name="Dziesiętny 5" xfId="264" xr:uid="{55235F98-F8DB-4007-9ABB-316A80A79490}"/>
    <cellStyle name="Dziesiętny 6" xfId="286" xr:uid="{F6408A4A-C815-4C30-8682-1D5104F897C3}"/>
    <cellStyle name="Dziesiętny 7" xfId="287" xr:uid="{34159208-7491-45AD-A0CE-2B0F4B487AB1}"/>
    <cellStyle name="Dziesiętny 8" xfId="288" xr:uid="{189BCD44-2CE7-449C-8880-6B98213C6ABB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eutralny 2" xfId="242" xr:uid="{00000000-0005-0000-0000-00008C000000}"/>
    <cellStyle name="Normalny" xfId="0" builtinId="0"/>
    <cellStyle name="Normalny 10" xfId="21" xr:uid="{00000000-0005-0000-0000-00008E000000}"/>
    <cellStyle name="Normalny 100" xfId="259" xr:uid="{00000000-0005-0000-0000-00008F000000}"/>
    <cellStyle name="Normalny 101" xfId="263" xr:uid="{00000000-0005-0000-0000-000090000000}"/>
    <cellStyle name="Normalny 102" xfId="265" xr:uid="{BB01185B-93A1-482D-8D82-8F1BF27DBC0F}"/>
    <cellStyle name="Normalny 11" xfId="22" xr:uid="{00000000-0005-0000-0000-000091000000}"/>
    <cellStyle name="Normalny 12" xfId="23" xr:uid="{00000000-0005-0000-0000-000092000000}"/>
    <cellStyle name="Normalny 13" xfId="24" xr:uid="{00000000-0005-0000-0000-000093000000}"/>
    <cellStyle name="Normalny 14" xfId="25" xr:uid="{00000000-0005-0000-0000-000094000000}"/>
    <cellStyle name="Normalny 15" xfId="26" xr:uid="{00000000-0005-0000-0000-000095000000}"/>
    <cellStyle name="Normalny 16" xfId="27" xr:uid="{00000000-0005-0000-0000-000096000000}"/>
    <cellStyle name="Normalny 17" xfId="28" xr:uid="{00000000-0005-0000-0000-000097000000}"/>
    <cellStyle name="Normalny 18" xfId="29" xr:uid="{00000000-0005-0000-0000-000098000000}"/>
    <cellStyle name="Normalny 19" xfId="30" xr:uid="{00000000-0005-0000-0000-000099000000}"/>
    <cellStyle name="Normalny 2" xfId="3" xr:uid="{00000000-0005-0000-0000-00009A000000}"/>
    <cellStyle name="Normalny 2 2" xfId="5" xr:uid="{00000000-0005-0000-0000-00009B000000}"/>
    <cellStyle name="Normalny 20" xfId="42" xr:uid="{00000000-0005-0000-0000-00009C000000}"/>
    <cellStyle name="Normalny 21" xfId="43" xr:uid="{00000000-0005-0000-0000-00009D000000}"/>
    <cellStyle name="Normalny 22" xfId="44" xr:uid="{00000000-0005-0000-0000-00009E000000}"/>
    <cellStyle name="Normalny 23" xfId="85" xr:uid="{00000000-0005-0000-0000-00009F000000}"/>
    <cellStyle name="Normalny 24" xfId="87" xr:uid="{00000000-0005-0000-0000-0000A0000000}"/>
    <cellStyle name="Normalny 25" xfId="88" xr:uid="{00000000-0005-0000-0000-0000A1000000}"/>
    <cellStyle name="Normalny 26" xfId="89" xr:uid="{00000000-0005-0000-0000-0000A2000000}"/>
    <cellStyle name="Normalny 27" xfId="103" xr:uid="{00000000-0005-0000-0000-0000A3000000}"/>
    <cellStyle name="Normalny 28" xfId="117" xr:uid="{00000000-0005-0000-0000-0000A4000000}"/>
    <cellStyle name="Normalny 29" xfId="118" xr:uid="{00000000-0005-0000-0000-0000A5000000}"/>
    <cellStyle name="Normalny 3" xfId="1" xr:uid="{00000000-0005-0000-0000-0000A6000000}"/>
    <cellStyle name="Normalny 3 2" xfId="6" xr:uid="{00000000-0005-0000-0000-0000A7000000}"/>
    <cellStyle name="Normalny 3 3" xfId="16" xr:uid="{00000000-0005-0000-0000-0000A8000000}"/>
    <cellStyle name="Normalny 3_Osoby Prawne - ZBIORCZO (2)" xfId="7" xr:uid="{00000000-0005-0000-0000-0000A9000000}"/>
    <cellStyle name="Normalny 30" xfId="119" xr:uid="{00000000-0005-0000-0000-0000AA000000}"/>
    <cellStyle name="Normalny 31" xfId="120" xr:uid="{00000000-0005-0000-0000-0000AB000000}"/>
    <cellStyle name="Normalny 32" xfId="121" xr:uid="{00000000-0005-0000-0000-0000AC000000}"/>
    <cellStyle name="Normalny 33" xfId="122" xr:uid="{00000000-0005-0000-0000-0000AD000000}"/>
    <cellStyle name="Normalny 34" xfId="123" xr:uid="{00000000-0005-0000-0000-0000AE000000}"/>
    <cellStyle name="Normalny 35" xfId="124" xr:uid="{00000000-0005-0000-0000-0000AF000000}"/>
    <cellStyle name="Normalny 36" xfId="125" xr:uid="{00000000-0005-0000-0000-0000B0000000}"/>
    <cellStyle name="Normalny 37" xfId="126" xr:uid="{00000000-0005-0000-0000-0000B1000000}"/>
    <cellStyle name="Normalny 38" xfId="127" xr:uid="{00000000-0005-0000-0000-0000B2000000}"/>
    <cellStyle name="Normalny 39" xfId="128" xr:uid="{00000000-0005-0000-0000-0000B3000000}"/>
    <cellStyle name="Normalny 4" xfId="8" xr:uid="{00000000-0005-0000-0000-0000B4000000}"/>
    <cellStyle name="Normalny 4 2" xfId="9" xr:uid="{00000000-0005-0000-0000-0000B5000000}"/>
    <cellStyle name="Normalny 4 3" xfId="10" xr:uid="{00000000-0005-0000-0000-0000B6000000}"/>
    <cellStyle name="Normalny 40" xfId="129" xr:uid="{00000000-0005-0000-0000-0000B7000000}"/>
    <cellStyle name="Normalny 41" xfId="130" xr:uid="{00000000-0005-0000-0000-0000B8000000}"/>
    <cellStyle name="Normalny 42" xfId="131" xr:uid="{00000000-0005-0000-0000-0000B9000000}"/>
    <cellStyle name="Normalny 43" xfId="132" xr:uid="{00000000-0005-0000-0000-0000BA000000}"/>
    <cellStyle name="Normalny 44" xfId="133" xr:uid="{00000000-0005-0000-0000-0000BB000000}"/>
    <cellStyle name="Normalny 45" xfId="134" xr:uid="{00000000-0005-0000-0000-0000BC000000}"/>
    <cellStyle name="Normalny 46" xfId="135" xr:uid="{00000000-0005-0000-0000-0000BD000000}"/>
    <cellStyle name="Normalny 47" xfId="136" xr:uid="{00000000-0005-0000-0000-0000BE000000}"/>
    <cellStyle name="Normalny 48" xfId="137" xr:uid="{00000000-0005-0000-0000-0000BF000000}"/>
    <cellStyle name="Normalny 49" xfId="138" xr:uid="{00000000-0005-0000-0000-0000C0000000}"/>
    <cellStyle name="Normalny 5" xfId="11" xr:uid="{00000000-0005-0000-0000-0000C1000000}"/>
    <cellStyle name="Normalny 50" xfId="139" xr:uid="{00000000-0005-0000-0000-0000C2000000}"/>
    <cellStyle name="Normalny 51" xfId="140" xr:uid="{00000000-0005-0000-0000-0000C3000000}"/>
    <cellStyle name="Normalny 52" xfId="141" xr:uid="{00000000-0005-0000-0000-0000C4000000}"/>
    <cellStyle name="Normalny 53" xfId="142" xr:uid="{00000000-0005-0000-0000-0000C5000000}"/>
    <cellStyle name="Normalny 54" xfId="143" xr:uid="{00000000-0005-0000-0000-0000C6000000}"/>
    <cellStyle name="Normalny 55" xfId="144" xr:uid="{00000000-0005-0000-0000-0000C7000000}"/>
    <cellStyle name="Normalny 56" xfId="145" xr:uid="{00000000-0005-0000-0000-0000C8000000}"/>
    <cellStyle name="Normalny 57" xfId="148" xr:uid="{00000000-0005-0000-0000-0000C9000000}"/>
    <cellStyle name="Normalny 58" xfId="147" xr:uid="{00000000-0005-0000-0000-0000CA000000}"/>
    <cellStyle name="Normalny 59" xfId="146" xr:uid="{00000000-0005-0000-0000-0000CB000000}"/>
    <cellStyle name="Normalny 6" xfId="13" xr:uid="{00000000-0005-0000-0000-0000CC000000}"/>
    <cellStyle name="Normalny 6 2" xfId="18" xr:uid="{00000000-0005-0000-0000-0000CD000000}"/>
    <cellStyle name="Normalny 60" xfId="149" xr:uid="{00000000-0005-0000-0000-0000CE000000}"/>
    <cellStyle name="Normalny 61" xfId="160" xr:uid="{00000000-0005-0000-0000-0000CF000000}"/>
    <cellStyle name="Normalny 62" xfId="165" xr:uid="{00000000-0005-0000-0000-0000D0000000}"/>
    <cellStyle name="Normalny 63" xfId="153" xr:uid="{00000000-0005-0000-0000-0000D1000000}"/>
    <cellStyle name="Normalny 64" xfId="166" xr:uid="{00000000-0005-0000-0000-0000D2000000}"/>
    <cellStyle name="Normalny 65" xfId="167" xr:uid="{00000000-0005-0000-0000-0000D3000000}"/>
    <cellStyle name="Normalny 66" xfId="168" xr:uid="{00000000-0005-0000-0000-0000D4000000}"/>
    <cellStyle name="Normalny 67" xfId="169" xr:uid="{00000000-0005-0000-0000-0000D5000000}"/>
    <cellStyle name="Normalny 68" xfId="183" xr:uid="{00000000-0005-0000-0000-0000D6000000}"/>
    <cellStyle name="Normalny 69" xfId="184" xr:uid="{00000000-0005-0000-0000-0000D7000000}"/>
    <cellStyle name="Normalny 7" xfId="14" xr:uid="{00000000-0005-0000-0000-0000D8000000}"/>
    <cellStyle name="Normalny 7 2" xfId="19" xr:uid="{00000000-0005-0000-0000-0000D9000000}"/>
    <cellStyle name="Normalny 70" xfId="187" xr:uid="{00000000-0005-0000-0000-0000DA000000}"/>
    <cellStyle name="Normalny 71" xfId="186" xr:uid="{00000000-0005-0000-0000-0000DB000000}"/>
    <cellStyle name="Normalny 72" xfId="185" xr:uid="{00000000-0005-0000-0000-0000DC000000}"/>
    <cellStyle name="Normalny 73" xfId="188" xr:uid="{00000000-0005-0000-0000-0000DD000000}"/>
    <cellStyle name="Normalny 74" xfId="200" xr:uid="{00000000-0005-0000-0000-0000DE000000}"/>
    <cellStyle name="Normalny 75" xfId="205" xr:uid="{00000000-0005-0000-0000-0000DF000000}"/>
    <cellStyle name="Normalny 76" xfId="192" xr:uid="{00000000-0005-0000-0000-0000E0000000}"/>
    <cellStyle name="Normalny 77" xfId="197" xr:uid="{00000000-0005-0000-0000-0000E1000000}"/>
    <cellStyle name="Normalny 78" xfId="206" xr:uid="{00000000-0005-0000-0000-0000E2000000}"/>
    <cellStyle name="Normalny 79" xfId="207" xr:uid="{00000000-0005-0000-0000-0000E3000000}"/>
    <cellStyle name="Normalny 8" xfId="15" xr:uid="{00000000-0005-0000-0000-0000E4000000}"/>
    <cellStyle name="Normalny 80" xfId="208" xr:uid="{00000000-0005-0000-0000-0000E5000000}"/>
    <cellStyle name="Normalny 81" xfId="209" xr:uid="{00000000-0005-0000-0000-0000E6000000}"/>
    <cellStyle name="Normalny 82" xfId="212" xr:uid="{00000000-0005-0000-0000-0000E7000000}"/>
    <cellStyle name="Normalny 83" xfId="210" xr:uid="{00000000-0005-0000-0000-0000E8000000}"/>
    <cellStyle name="Normalny 84" xfId="211" xr:uid="{00000000-0005-0000-0000-0000E9000000}"/>
    <cellStyle name="Normalny 85" xfId="228" xr:uid="{00000000-0005-0000-0000-0000EA000000}"/>
    <cellStyle name="Normalny 86" xfId="214" xr:uid="{00000000-0005-0000-0000-0000EB000000}"/>
    <cellStyle name="Normalny 87" xfId="219" xr:uid="{00000000-0005-0000-0000-0000EC000000}"/>
    <cellStyle name="Normalny 88" xfId="232" xr:uid="{00000000-0005-0000-0000-0000ED000000}"/>
    <cellStyle name="Normalny 89" xfId="237" xr:uid="{00000000-0005-0000-0000-0000EE000000}"/>
    <cellStyle name="Normalny 9" xfId="2" xr:uid="{00000000-0005-0000-0000-0000EF000000}"/>
    <cellStyle name="Normalny 90" xfId="235" xr:uid="{00000000-0005-0000-0000-0000F0000000}"/>
    <cellStyle name="Normalny 91" xfId="225" xr:uid="{00000000-0005-0000-0000-0000F1000000}"/>
    <cellStyle name="Normalny 92" xfId="236" xr:uid="{00000000-0005-0000-0000-0000F2000000}"/>
    <cellStyle name="Normalny 93" xfId="234" xr:uid="{00000000-0005-0000-0000-0000F3000000}"/>
    <cellStyle name="Normalny 94" xfId="233" xr:uid="{00000000-0005-0000-0000-0000F4000000}"/>
    <cellStyle name="Normalny 95" xfId="231" xr:uid="{00000000-0005-0000-0000-0000F5000000}"/>
    <cellStyle name="Normalny 96" xfId="222" xr:uid="{00000000-0005-0000-0000-0000F6000000}"/>
    <cellStyle name="Normalny 97" xfId="238" xr:uid="{00000000-0005-0000-0000-0000F7000000}"/>
    <cellStyle name="Normalny 98" xfId="240" xr:uid="{00000000-0005-0000-0000-0000F8000000}"/>
    <cellStyle name="Normalny 99" xfId="241" xr:uid="{00000000-0005-0000-0000-0000F9000000}"/>
    <cellStyle name="Obliczenia" xfId="55" builtinId="22" customBuiltin="1"/>
    <cellStyle name="Procentowy 2" xfId="12" xr:uid="{00000000-0005-0000-0000-0000FB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10" xfId="266" xr:uid="{7337B408-5EA0-47FB-9F24-4494F305A342}"/>
    <cellStyle name="Uwaga 2" xfId="86" xr:uid="{00000000-0005-0000-0000-000000010000}"/>
    <cellStyle name="Uwaga 3" xfId="90" xr:uid="{00000000-0005-0000-0000-000001010000}"/>
    <cellStyle name="Uwaga 4" xfId="104" xr:uid="{00000000-0005-0000-0000-000002010000}"/>
    <cellStyle name="Uwaga 5" xfId="150" xr:uid="{00000000-0005-0000-0000-000003010000}"/>
    <cellStyle name="Uwaga 6" xfId="170" xr:uid="{00000000-0005-0000-0000-000004010000}"/>
    <cellStyle name="Uwaga 7" xfId="189" xr:uid="{00000000-0005-0000-0000-000005010000}"/>
    <cellStyle name="Uwaga 8" xfId="213" xr:uid="{00000000-0005-0000-0000-000006010000}"/>
    <cellStyle name="Uwaga 9" xfId="243" xr:uid="{00000000-0005-0000-0000-000007010000}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2295525</xdr:colOff>
      <xdr:row>0</xdr:row>
      <xdr:rowOff>295275</xdr:rowOff>
    </xdr:from>
    <xdr:to>
      <xdr:col>5</xdr:col>
      <xdr:colOff>245110</xdr:colOff>
      <xdr:row>0</xdr:row>
      <xdr:rowOff>1038225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238625" y="295275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171450</xdr:colOff>
      <xdr:row>0</xdr:row>
      <xdr:rowOff>238124</xdr:rowOff>
    </xdr:from>
    <xdr:to>
      <xdr:col>2</xdr:col>
      <xdr:colOff>1924049</xdr:colOff>
      <xdr:row>0</xdr:row>
      <xdr:rowOff>1147481</xdr:rowOff>
    </xdr:to>
    <xdr:pic>
      <xdr:nvPicPr>
        <xdr:cNvPr id="3" name="Obraz 4" descr="Logo serwisu - strona główna">
          <a:extLst>
            <a:ext uri="{FF2B5EF4-FFF2-40B4-BE49-F238E27FC236}">
              <a16:creationId xmlns:a16="http://schemas.microsoft.com/office/drawing/2014/main" id="{63E01B6B-8F48-4958-89EF-DFE017E02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238124"/>
          <a:ext cx="1752599" cy="90935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58"/>
  <sheetViews>
    <sheetView tabSelected="1" topLeftCell="B1" zoomScaleNormal="100" workbookViewId="0">
      <pane ySplit="1" topLeftCell="A2" activePane="bottomLeft" state="frozen"/>
      <selection pane="bottomLeft" activeCell="C168" sqref="C168"/>
    </sheetView>
  </sheetViews>
  <sheetFormatPr defaultRowHeight="16.5"/>
  <cols>
    <col min="1" max="1" width="6.125" style="2" customWidth="1"/>
    <col min="2" max="2" width="19.375" style="2" customWidth="1"/>
    <col min="3" max="3" width="42.75" style="1" customWidth="1"/>
    <col min="4" max="4" width="13.875" style="22" customWidth="1"/>
    <col min="5" max="5" width="70.375" style="26" customWidth="1"/>
    <col min="6" max="6" width="19.875" style="15" customWidth="1"/>
    <col min="7" max="7" width="18" style="29" customWidth="1"/>
    <col min="8" max="8" width="16.625" style="2" customWidth="1"/>
    <col min="9" max="9" width="17.875" style="2" customWidth="1"/>
    <col min="10" max="10" width="11.375" style="2" bestFit="1" customWidth="1"/>
    <col min="11" max="16384" width="9" style="2"/>
  </cols>
  <sheetData>
    <row r="1" spans="1:28" ht="108" customHeight="1">
      <c r="A1" s="32"/>
      <c r="B1" s="32"/>
      <c r="C1" s="32"/>
      <c r="D1" s="32"/>
      <c r="E1" s="32"/>
      <c r="F1" s="32"/>
      <c r="G1" s="28"/>
      <c r="H1" s="24"/>
      <c r="I1" s="23"/>
    </row>
    <row r="2" spans="1:28" ht="25.5" customHeight="1" thickBot="1">
      <c r="A2" s="33" t="s">
        <v>13</v>
      </c>
      <c r="B2" s="33"/>
      <c r="C2" s="33"/>
      <c r="D2" s="33"/>
      <c r="E2" s="33"/>
      <c r="F2" s="14" t="s">
        <v>364</v>
      </c>
    </row>
    <row r="3" spans="1:28" s="1" customFormat="1" ht="67.5" customHeight="1">
      <c r="A3" s="3" t="s">
        <v>3</v>
      </c>
      <c r="B3" s="4" t="s">
        <v>10</v>
      </c>
      <c r="C3" s="5" t="s">
        <v>0</v>
      </c>
      <c r="D3" s="6" t="s">
        <v>2</v>
      </c>
      <c r="E3" s="6" t="s">
        <v>1</v>
      </c>
      <c r="F3" s="7" t="s">
        <v>4</v>
      </c>
      <c r="G3" s="2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0" customFormat="1" ht="17.25" customHeight="1">
      <c r="A4" s="9">
        <v>1</v>
      </c>
      <c r="B4" s="10" t="s">
        <v>7</v>
      </c>
      <c r="C4" s="11" t="s">
        <v>8</v>
      </c>
      <c r="D4" s="21" t="s">
        <v>5</v>
      </c>
      <c r="E4" s="11" t="s">
        <v>9</v>
      </c>
      <c r="F4" s="16">
        <v>350.01</v>
      </c>
      <c r="G4" s="30"/>
    </row>
    <row r="5" spans="1:28" s="20" customFormat="1">
      <c r="A5" s="9">
        <v>2</v>
      </c>
      <c r="B5" s="10" t="s">
        <v>55</v>
      </c>
      <c r="C5" s="11" t="s">
        <v>56</v>
      </c>
      <c r="D5" s="21" t="s">
        <v>5</v>
      </c>
      <c r="E5" s="11" t="s">
        <v>57</v>
      </c>
      <c r="F5" s="16">
        <v>200</v>
      </c>
      <c r="G5" s="30"/>
    </row>
    <row r="6" spans="1:28" s="20" customFormat="1">
      <c r="A6" s="9">
        <v>3</v>
      </c>
      <c r="B6" s="10" t="s">
        <v>55</v>
      </c>
      <c r="C6" s="11" t="s">
        <v>106</v>
      </c>
      <c r="D6" s="21" t="s">
        <v>5</v>
      </c>
      <c r="E6" s="11" t="s">
        <v>75</v>
      </c>
      <c r="F6" s="16">
        <v>758</v>
      </c>
      <c r="G6" s="30"/>
    </row>
    <row r="7" spans="1:28" s="20" customFormat="1" ht="30">
      <c r="A7" s="9">
        <v>4</v>
      </c>
      <c r="B7" s="10" t="s">
        <v>167</v>
      </c>
      <c r="C7" s="11" t="s">
        <v>231</v>
      </c>
      <c r="D7" s="21" t="s">
        <v>5</v>
      </c>
      <c r="E7" s="11" t="s">
        <v>58</v>
      </c>
      <c r="F7" s="16">
        <f>15+24+4.5+26+12.6+16.3+4.5+4.1+5.4+4.5+4.1+8.3+4+4+9.9+4.3+13.2+3.4+30.97+32</f>
        <v>231.07</v>
      </c>
      <c r="G7" s="30"/>
    </row>
    <row r="8" spans="1:28" s="20" customFormat="1">
      <c r="A8" s="9">
        <v>5</v>
      </c>
      <c r="B8" s="10" t="s">
        <v>167</v>
      </c>
      <c r="C8" s="11" t="s">
        <v>107</v>
      </c>
      <c r="D8" s="21" t="s">
        <v>5</v>
      </c>
      <c r="E8" s="11" t="s">
        <v>168</v>
      </c>
      <c r="F8" s="16">
        <v>26</v>
      </c>
      <c r="G8" s="30"/>
    </row>
    <row r="9" spans="1:28" s="20" customFormat="1">
      <c r="A9" s="9">
        <v>6</v>
      </c>
      <c r="B9" s="10" t="s">
        <v>167</v>
      </c>
      <c r="C9" s="11" t="s">
        <v>204</v>
      </c>
      <c r="D9" s="21" t="s">
        <v>5</v>
      </c>
      <c r="E9" s="11" t="s">
        <v>169</v>
      </c>
      <c r="F9" s="16">
        <f>1133.4+47.68</f>
        <v>1181.0800000000002</v>
      </c>
      <c r="G9" s="30"/>
    </row>
    <row r="10" spans="1:28" s="20" customFormat="1">
      <c r="A10" s="9">
        <v>7</v>
      </c>
      <c r="B10" s="10" t="s">
        <v>167</v>
      </c>
      <c r="C10" s="11" t="s">
        <v>203</v>
      </c>
      <c r="D10" s="21" t="s">
        <v>5</v>
      </c>
      <c r="E10" s="11" t="s">
        <v>182</v>
      </c>
      <c r="F10" s="16">
        <f>1430+3397.39</f>
        <v>4827.3899999999994</v>
      </c>
      <c r="G10" s="30"/>
    </row>
    <row r="11" spans="1:28" s="20" customFormat="1" ht="30">
      <c r="A11" s="9">
        <v>8</v>
      </c>
      <c r="B11" s="10" t="s">
        <v>11</v>
      </c>
      <c r="C11" s="11" t="s">
        <v>248</v>
      </c>
      <c r="D11" s="21">
        <v>44273</v>
      </c>
      <c r="E11" s="11" t="s">
        <v>17</v>
      </c>
      <c r="F11" s="16">
        <f>1249.13+226.87+1476+1476+1476+1200</f>
        <v>7104</v>
      </c>
      <c r="G11" s="30"/>
    </row>
    <row r="12" spans="1:28" s="20" customFormat="1">
      <c r="A12" s="9">
        <v>9</v>
      </c>
      <c r="B12" s="10" t="s">
        <v>116</v>
      </c>
      <c r="C12" s="11" t="s">
        <v>119</v>
      </c>
      <c r="D12" s="21">
        <v>44742</v>
      </c>
      <c r="E12" s="11" t="s">
        <v>118</v>
      </c>
      <c r="F12" s="16">
        <f>2000+307.4+1692.6</f>
        <v>4000</v>
      </c>
      <c r="G12" s="30"/>
    </row>
    <row r="13" spans="1:28" s="20" customFormat="1">
      <c r="A13" s="9">
        <v>10</v>
      </c>
      <c r="B13" s="10" t="s">
        <v>78</v>
      </c>
      <c r="C13" s="11" t="s">
        <v>60</v>
      </c>
      <c r="D13" s="21">
        <v>44754</v>
      </c>
      <c r="E13" s="11" t="s">
        <v>59</v>
      </c>
      <c r="F13" s="16">
        <f>4393.25+878.65+2635.95+743.6+135.05+878.65+743.6+135.05+1757.3+743.6+135.05+743.6+135.05</f>
        <v>14058.399999999996</v>
      </c>
      <c r="G13" s="30"/>
    </row>
    <row r="14" spans="1:28" s="20" customFormat="1" ht="75">
      <c r="A14" s="9">
        <v>11</v>
      </c>
      <c r="B14" s="10" t="s">
        <v>12</v>
      </c>
      <c r="C14" s="11" t="s">
        <v>24</v>
      </c>
      <c r="D14" s="21">
        <v>44806</v>
      </c>
      <c r="E14" s="11" t="s">
        <v>18</v>
      </c>
      <c r="F14" s="16">
        <f>9103.61+50126.1</f>
        <v>59229.71</v>
      </c>
      <c r="G14" s="30"/>
    </row>
    <row r="15" spans="1:28" s="20" customFormat="1" ht="30">
      <c r="A15" s="9">
        <v>12</v>
      </c>
      <c r="B15" s="10" t="s">
        <v>14</v>
      </c>
      <c r="C15" s="11" t="s">
        <v>25</v>
      </c>
      <c r="D15" s="21">
        <v>44827</v>
      </c>
      <c r="E15" s="11" t="s">
        <v>23</v>
      </c>
      <c r="F15" s="16">
        <f>1184.82+215.18</f>
        <v>1400</v>
      </c>
      <c r="G15" s="30"/>
    </row>
    <row r="16" spans="1:28" s="20" customFormat="1" ht="30">
      <c r="A16" s="9">
        <v>13</v>
      </c>
      <c r="B16" s="10" t="s">
        <v>31</v>
      </c>
      <c r="C16" s="11" t="s">
        <v>40</v>
      </c>
      <c r="D16" s="21">
        <v>44904</v>
      </c>
      <c r="E16" s="11" t="s">
        <v>39</v>
      </c>
      <c r="F16" s="16">
        <v>7550</v>
      </c>
      <c r="G16" s="30"/>
    </row>
    <row r="17" spans="1:7" s="20" customFormat="1" ht="75">
      <c r="A17" s="9">
        <v>14</v>
      </c>
      <c r="B17" s="10" t="s">
        <v>26</v>
      </c>
      <c r="C17" s="11" t="s">
        <v>42</v>
      </c>
      <c r="D17" s="21">
        <v>44935</v>
      </c>
      <c r="E17" s="11" t="s">
        <v>41</v>
      </c>
      <c r="F17" s="16">
        <f>17800</f>
        <v>17800</v>
      </c>
      <c r="G17" s="30"/>
    </row>
    <row r="18" spans="1:7" s="20" customFormat="1" ht="30">
      <c r="A18" s="9">
        <v>15</v>
      </c>
      <c r="B18" s="10" t="s">
        <v>27</v>
      </c>
      <c r="C18" s="11" t="s">
        <v>384</v>
      </c>
      <c r="D18" s="21">
        <v>44945</v>
      </c>
      <c r="E18" s="11" t="s">
        <v>29</v>
      </c>
      <c r="F18" s="16">
        <f>1563+1494+541.63+98.37+1303</f>
        <v>5000</v>
      </c>
      <c r="G18" s="30"/>
    </row>
    <row r="19" spans="1:7" s="20" customFormat="1" ht="30">
      <c r="A19" s="9">
        <v>16</v>
      </c>
      <c r="B19" s="10" t="s">
        <v>16</v>
      </c>
      <c r="C19" s="11" t="s">
        <v>21</v>
      </c>
      <c r="D19" s="21">
        <v>44937</v>
      </c>
      <c r="E19" s="11" t="s">
        <v>19</v>
      </c>
      <c r="F19" s="16">
        <f>7704.29+1399.21</f>
        <v>9103.5</v>
      </c>
      <c r="G19" s="30"/>
    </row>
    <row r="20" spans="1:7" s="20" customFormat="1" ht="30">
      <c r="A20" s="9">
        <v>17</v>
      </c>
      <c r="B20" s="10" t="s">
        <v>15</v>
      </c>
      <c r="C20" s="11" t="s">
        <v>22</v>
      </c>
      <c r="D20" s="21">
        <v>44931</v>
      </c>
      <c r="E20" s="11" t="s">
        <v>20</v>
      </c>
      <c r="F20" s="16">
        <f>1497.95+272.05</f>
        <v>1770</v>
      </c>
      <c r="G20" s="30"/>
    </row>
    <row r="21" spans="1:7" s="20" customFormat="1" ht="30">
      <c r="A21" s="9">
        <v>18</v>
      </c>
      <c r="B21" s="10" t="s">
        <v>33</v>
      </c>
      <c r="C21" s="11" t="s">
        <v>44</v>
      </c>
      <c r="D21" s="21">
        <v>44942</v>
      </c>
      <c r="E21" s="11" t="s">
        <v>43</v>
      </c>
      <c r="F21" s="16">
        <f>758</f>
        <v>758</v>
      </c>
      <c r="G21" s="30"/>
    </row>
    <row r="22" spans="1:7" s="20" customFormat="1" ht="45">
      <c r="A22" s="9">
        <v>19</v>
      </c>
      <c r="B22" s="10" t="s">
        <v>179</v>
      </c>
      <c r="C22" s="11" t="s">
        <v>153</v>
      </c>
      <c r="D22" s="21">
        <v>44939</v>
      </c>
      <c r="E22" s="11" t="s">
        <v>183</v>
      </c>
      <c r="F22" s="16">
        <f>2451</f>
        <v>2451</v>
      </c>
      <c r="G22" s="30"/>
    </row>
    <row r="23" spans="1:7" s="20" customFormat="1">
      <c r="A23" s="9">
        <v>20</v>
      </c>
      <c r="B23" s="10" t="s">
        <v>140</v>
      </c>
      <c r="C23" s="11" t="s">
        <v>125</v>
      </c>
      <c r="D23" s="21">
        <v>44945</v>
      </c>
      <c r="E23" s="11" t="s">
        <v>145</v>
      </c>
      <c r="F23" s="16">
        <v>3000</v>
      </c>
      <c r="G23" s="30"/>
    </row>
    <row r="24" spans="1:7" s="20" customFormat="1" ht="30">
      <c r="A24" s="9">
        <v>21</v>
      </c>
      <c r="B24" s="10" t="s">
        <v>71</v>
      </c>
      <c r="C24" s="11" t="s">
        <v>80</v>
      </c>
      <c r="D24" s="21">
        <v>44944</v>
      </c>
      <c r="E24" s="11" t="s">
        <v>79</v>
      </c>
      <c r="F24" s="16">
        <v>1280</v>
      </c>
      <c r="G24" s="30"/>
    </row>
    <row r="25" spans="1:7" s="20" customFormat="1" ht="45">
      <c r="A25" s="9">
        <v>22</v>
      </c>
      <c r="B25" s="10" t="s">
        <v>37</v>
      </c>
      <c r="C25" s="11" t="s">
        <v>46</v>
      </c>
      <c r="D25" s="21">
        <v>44945</v>
      </c>
      <c r="E25" s="11" t="s">
        <v>45</v>
      </c>
      <c r="F25" s="16">
        <f>7992</f>
        <v>7992</v>
      </c>
      <c r="G25" s="30"/>
    </row>
    <row r="26" spans="1:7" s="20" customFormat="1">
      <c r="A26" s="9">
        <v>23</v>
      </c>
      <c r="B26" s="10" t="s">
        <v>263</v>
      </c>
      <c r="C26" s="11" t="s">
        <v>272</v>
      </c>
      <c r="D26" s="21">
        <v>44945</v>
      </c>
      <c r="E26" s="11" t="s">
        <v>145</v>
      </c>
      <c r="F26" s="16">
        <v>2990</v>
      </c>
      <c r="G26" s="30"/>
    </row>
    <row r="27" spans="1:7" s="20" customFormat="1">
      <c r="A27" s="9">
        <v>24</v>
      </c>
      <c r="B27" s="10" t="s">
        <v>117</v>
      </c>
      <c r="C27" s="11" t="s">
        <v>121</v>
      </c>
      <c r="D27" s="21">
        <v>44943</v>
      </c>
      <c r="E27" s="11" t="s">
        <v>120</v>
      </c>
      <c r="F27" s="16">
        <f>551.04+466.34+84.7+466.34+84.7+6983.69</f>
        <v>8636.81</v>
      </c>
      <c r="G27" s="30"/>
    </row>
    <row r="28" spans="1:7" s="20" customFormat="1" ht="45">
      <c r="A28" s="9">
        <v>25</v>
      </c>
      <c r="B28" s="10" t="s">
        <v>38</v>
      </c>
      <c r="C28" s="11" t="s">
        <v>46</v>
      </c>
      <c r="D28" s="21">
        <v>44944</v>
      </c>
      <c r="E28" s="11" t="s">
        <v>47</v>
      </c>
      <c r="F28" s="16">
        <v>999</v>
      </c>
      <c r="G28" s="30"/>
    </row>
    <row r="29" spans="1:7" s="20" customFormat="1" ht="45">
      <c r="A29" s="9">
        <v>26</v>
      </c>
      <c r="B29" s="10" t="s">
        <v>35</v>
      </c>
      <c r="C29" s="11" t="s">
        <v>48</v>
      </c>
      <c r="D29" s="21">
        <v>44945</v>
      </c>
      <c r="E29" s="11" t="s">
        <v>49</v>
      </c>
      <c r="F29" s="16">
        <v>3700</v>
      </c>
      <c r="G29" s="30"/>
    </row>
    <row r="30" spans="1:7" s="20" customFormat="1">
      <c r="A30" s="9">
        <v>27</v>
      </c>
      <c r="B30" s="10" t="s">
        <v>28</v>
      </c>
      <c r="C30" s="11" t="s">
        <v>50</v>
      </c>
      <c r="D30" s="21">
        <v>44946</v>
      </c>
      <c r="E30" s="11" t="s">
        <v>29</v>
      </c>
      <c r="F30" s="16">
        <v>5000</v>
      </c>
      <c r="G30" s="30"/>
    </row>
    <row r="31" spans="1:7" s="20" customFormat="1">
      <c r="A31" s="9">
        <v>28</v>
      </c>
      <c r="B31" s="10" t="s">
        <v>267</v>
      </c>
      <c r="C31" s="11" t="s">
        <v>273</v>
      </c>
      <c r="D31" s="21">
        <v>44946</v>
      </c>
      <c r="E31" s="11" t="s">
        <v>145</v>
      </c>
      <c r="F31" s="16">
        <v>2790</v>
      </c>
      <c r="G31" s="30"/>
    </row>
    <row r="32" spans="1:7" s="20" customFormat="1">
      <c r="A32" s="9">
        <v>29</v>
      </c>
      <c r="B32" s="10" t="s">
        <v>205</v>
      </c>
      <c r="C32" s="11" t="s">
        <v>216</v>
      </c>
      <c r="D32" s="21">
        <v>44949</v>
      </c>
      <c r="E32" s="11" t="s">
        <v>29</v>
      </c>
      <c r="F32" s="16">
        <f>4231.5+768.5</f>
        <v>5000</v>
      </c>
      <c r="G32" s="30"/>
    </row>
    <row r="33" spans="1:7" s="20" customFormat="1" ht="30">
      <c r="A33" s="9">
        <v>30</v>
      </c>
      <c r="B33" s="10" t="s">
        <v>72</v>
      </c>
      <c r="C33" s="11" t="s">
        <v>82</v>
      </c>
      <c r="D33" s="21">
        <v>44952</v>
      </c>
      <c r="E33" s="11" t="s">
        <v>81</v>
      </c>
      <c r="F33" s="16">
        <v>1400</v>
      </c>
      <c r="G33" s="30"/>
    </row>
    <row r="34" spans="1:7" s="20" customFormat="1" ht="45">
      <c r="A34" s="9">
        <v>31</v>
      </c>
      <c r="B34" s="10" t="s">
        <v>74</v>
      </c>
      <c r="C34" s="11" t="s">
        <v>84</v>
      </c>
      <c r="D34" s="21">
        <v>44953</v>
      </c>
      <c r="E34" s="11" t="s">
        <v>83</v>
      </c>
      <c r="F34" s="16">
        <v>2960</v>
      </c>
      <c r="G34" s="30"/>
    </row>
    <row r="35" spans="1:7" s="20" customFormat="1">
      <c r="A35" s="9">
        <v>32</v>
      </c>
      <c r="B35" s="10" t="s">
        <v>32</v>
      </c>
      <c r="C35" s="11" t="s">
        <v>51</v>
      </c>
      <c r="D35" s="21">
        <v>44953</v>
      </c>
      <c r="E35" s="11" t="s">
        <v>29</v>
      </c>
      <c r="F35" s="16">
        <f>2400</f>
        <v>2400</v>
      </c>
      <c r="G35" s="30"/>
    </row>
    <row r="36" spans="1:7" s="20" customFormat="1" ht="30">
      <c r="A36" s="9">
        <v>33</v>
      </c>
      <c r="B36" s="10" t="s">
        <v>67</v>
      </c>
      <c r="C36" s="11" t="s">
        <v>86</v>
      </c>
      <c r="D36" s="21">
        <v>44959</v>
      </c>
      <c r="E36" s="11" t="s">
        <v>85</v>
      </c>
      <c r="F36" s="16">
        <f>411.07+17.96+98.89+111.9+20.33+253.89+46.11+341.89+62.1+190.41+34.59+9368.54+1701.46+967.02+175.63+78.07+14.18+653.71+118.73+165.6+30.08+4684.27+850.73+487.16+88.48+177.5+32.24+653.71+118.73+265.5+48.22+93.68+17.02</f>
        <v>22379.4</v>
      </c>
      <c r="G36" s="30"/>
    </row>
    <row r="37" spans="1:7" s="20" customFormat="1">
      <c r="A37" s="9">
        <v>34</v>
      </c>
      <c r="B37" s="10" t="s">
        <v>36</v>
      </c>
      <c r="C37" s="11" t="s">
        <v>52</v>
      </c>
      <c r="D37" s="21">
        <v>44956</v>
      </c>
      <c r="E37" s="11" t="s">
        <v>29</v>
      </c>
      <c r="F37" s="16">
        <f>4920</f>
        <v>4920</v>
      </c>
      <c r="G37" s="30"/>
    </row>
    <row r="38" spans="1:7" s="20" customFormat="1" ht="30">
      <c r="A38" s="9">
        <v>35</v>
      </c>
      <c r="B38" s="10" t="s">
        <v>246</v>
      </c>
      <c r="C38" s="11" t="s">
        <v>44</v>
      </c>
      <c r="D38" s="21">
        <v>44953</v>
      </c>
      <c r="E38" s="11" t="s">
        <v>249</v>
      </c>
      <c r="F38" s="16">
        <f>539.93+98.07</f>
        <v>638</v>
      </c>
      <c r="G38" s="30"/>
    </row>
    <row r="39" spans="1:7" s="20" customFormat="1" ht="45">
      <c r="A39" s="9">
        <v>36</v>
      </c>
      <c r="B39" s="10" t="s">
        <v>34</v>
      </c>
      <c r="C39" s="11" t="s">
        <v>42</v>
      </c>
      <c r="D39" s="21">
        <v>44956</v>
      </c>
      <c r="E39" s="11" t="s">
        <v>53</v>
      </c>
      <c r="F39" s="16">
        <f>6900</f>
        <v>6900</v>
      </c>
      <c r="G39" s="30"/>
    </row>
    <row r="40" spans="1:7" s="20" customFormat="1" ht="45">
      <c r="A40" s="9">
        <v>37</v>
      </c>
      <c r="B40" s="10" t="s">
        <v>30</v>
      </c>
      <c r="C40" s="11" t="s">
        <v>327</v>
      </c>
      <c r="D40" s="21">
        <v>44956</v>
      </c>
      <c r="E40" s="11" t="s">
        <v>54</v>
      </c>
      <c r="F40" s="16">
        <f>1488+1926.18+3888.8+5291.93+29.9+9783.8</f>
        <v>22408.61</v>
      </c>
      <c r="G40" s="30"/>
    </row>
    <row r="41" spans="1:7" s="20" customFormat="1" ht="30">
      <c r="A41" s="9">
        <v>38</v>
      </c>
      <c r="B41" s="10" t="s">
        <v>61</v>
      </c>
      <c r="C41" s="11" t="s">
        <v>88</v>
      </c>
      <c r="D41" s="21">
        <v>44977</v>
      </c>
      <c r="E41" s="11" t="s">
        <v>87</v>
      </c>
      <c r="F41" s="16">
        <v>8300</v>
      </c>
      <c r="G41" s="30"/>
    </row>
    <row r="42" spans="1:7" s="20" customFormat="1">
      <c r="A42" s="9">
        <v>39</v>
      </c>
      <c r="B42" s="10" t="s">
        <v>62</v>
      </c>
      <c r="C42" s="11" t="s">
        <v>91</v>
      </c>
      <c r="D42" s="21">
        <v>44960</v>
      </c>
      <c r="E42" s="11" t="s">
        <v>89</v>
      </c>
      <c r="F42" s="16">
        <v>11482.05</v>
      </c>
      <c r="G42" s="30"/>
    </row>
    <row r="43" spans="1:7" s="20" customFormat="1">
      <c r="A43" s="9">
        <v>40</v>
      </c>
      <c r="B43" s="10" t="s">
        <v>63</v>
      </c>
      <c r="C43" s="11" t="s">
        <v>92</v>
      </c>
      <c r="D43" s="21">
        <v>44959</v>
      </c>
      <c r="E43" s="11" t="s">
        <v>90</v>
      </c>
      <c r="F43" s="16">
        <v>24507.75</v>
      </c>
      <c r="G43" s="30"/>
    </row>
    <row r="44" spans="1:7" s="20" customFormat="1">
      <c r="A44" s="9">
        <v>41</v>
      </c>
      <c r="B44" s="10" t="s">
        <v>144</v>
      </c>
      <c r="C44" s="11" t="s">
        <v>147</v>
      </c>
      <c r="D44" s="21">
        <v>44966</v>
      </c>
      <c r="E44" s="11" t="s">
        <v>146</v>
      </c>
      <c r="F44" s="16">
        <f>2844.72</f>
        <v>2844.72</v>
      </c>
      <c r="G44" s="30"/>
    </row>
    <row r="45" spans="1:7" s="20" customFormat="1" ht="30">
      <c r="A45" s="9">
        <v>42</v>
      </c>
      <c r="B45" s="10" t="s">
        <v>113</v>
      </c>
      <c r="C45" s="11" t="s">
        <v>123</v>
      </c>
      <c r="D45" s="21">
        <v>44965</v>
      </c>
      <c r="E45" s="11" t="s">
        <v>122</v>
      </c>
      <c r="F45" s="16">
        <v>1960</v>
      </c>
      <c r="G45" s="30"/>
    </row>
    <row r="46" spans="1:7" s="20" customFormat="1" ht="45">
      <c r="A46" s="9">
        <v>43</v>
      </c>
      <c r="B46" s="10" t="s">
        <v>64</v>
      </c>
      <c r="C46" s="11" t="s">
        <v>44</v>
      </c>
      <c r="D46" s="21">
        <v>44964</v>
      </c>
      <c r="E46" s="11" t="s">
        <v>93</v>
      </c>
      <c r="F46" s="16">
        <v>1556</v>
      </c>
      <c r="G46" s="30"/>
    </row>
    <row r="47" spans="1:7" s="20" customFormat="1" ht="30">
      <c r="A47" s="9">
        <v>44</v>
      </c>
      <c r="B47" s="10" t="s">
        <v>65</v>
      </c>
      <c r="C47" s="11" t="s">
        <v>88</v>
      </c>
      <c r="D47" s="21">
        <v>44966</v>
      </c>
      <c r="E47" s="11" t="s">
        <v>94</v>
      </c>
      <c r="F47" s="16">
        <v>8640</v>
      </c>
      <c r="G47" s="30"/>
    </row>
    <row r="48" spans="1:7" s="20" customFormat="1" ht="30">
      <c r="A48" s="9">
        <v>45</v>
      </c>
      <c r="B48" s="10" t="s">
        <v>108</v>
      </c>
      <c r="C48" s="11" t="s">
        <v>44</v>
      </c>
      <c r="D48" s="21">
        <v>44971</v>
      </c>
      <c r="E48" s="11" t="s">
        <v>124</v>
      </c>
      <c r="F48" s="16">
        <v>790</v>
      </c>
      <c r="G48" s="30"/>
    </row>
    <row r="49" spans="1:7" s="20" customFormat="1" ht="30">
      <c r="A49" s="9">
        <v>46</v>
      </c>
      <c r="B49" s="10" t="s">
        <v>68</v>
      </c>
      <c r="C49" s="11" t="s">
        <v>44</v>
      </c>
      <c r="D49" s="21">
        <v>44971</v>
      </c>
      <c r="E49" s="11" t="s">
        <v>95</v>
      </c>
      <c r="F49" s="16">
        <v>758</v>
      </c>
      <c r="G49" s="30"/>
    </row>
    <row r="50" spans="1:7" s="20" customFormat="1" ht="45">
      <c r="A50" s="9">
        <v>47</v>
      </c>
      <c r="B50" s="10" t="s">
        <v>141</v>
      </c>
      <c r="C50" s="11" t="s">
        <v>148</v>
      </c>
      <c r="D50" s="21">
        <v>44970</v>
      </c>
      <c r="E50" s="11" t="s">
        <v>149</v>
      </c>
      <c r="F50" s="16">
        <v>1280</v>
      </c>
      <c r="G50" s="30"/>
    </row>
    <row r="51" spans="1:7" s="20" customFormat="1" ht="30">
      <c r="A51" s="9">
        <v>48</v>
      </c>
      <c r="B51" s="10" t="s">
        <v>69</v>
      </c>
      <c r="C51" s="11" t="s">
        <v>97</v>
      </c>
      <c r="D51" s="21">
        <v>44972</v>
      </c>
      <c r="E51" s="11" t="s">
        <v>96</v>
      </c>
      <c r="F51" s="16">
        <v>350</v>
      </c>
      <c r="G51" s="30"/>
    </row>
    <row r="52" spans="1:7" s="20" customFormat="1">
      <c r="A52" s="9">
        <v>49</v>
      </c>
      <c r="B52" s="10" t="s">
        <v>70</v>
      </c>
      <c r="C52" s="11" t="s">
        <v>98</v>
      </c>
      <c r="D52" s="21">
        <v>44967</v>
      </c>
      <c r="E52" s="11" t="s">
        <v>29</v>
      </c>
      <c r="F52" s="16">
        <v>3000</v>
      </c>
      <c r="G52" s="30"/>
    </row>
    <row r="53" spans="1:7" s="20" customFormat="1">
      <c r="A53" s="9">
        <v>50</v>
      </c>
      <c r="B53" s="10" t="s">
        <v>294</v>
      </c>
      <c r="C53" s="11" t="s">
        <v>328</v>
      </c>
      <c r="D53" s="21">
        <v>44977</v>
      </c>
      <c r="E53" s="11" t="s">
        <v>29</v>
      </c>
      <c r="F53" s="16">
        <v>2464</v>
      </c>
      <c r="G53" s="30"/>
    </row>
    <row r="54" spans="1:7" s="20" customFormat="1">
      <c r="A54" s="9">
        <v>51</v>
      </c>
      <c r="B54" s="10" t="s">
        <v>109</v>
      </c>
      <c r="C54" s="11" t="s">
        <v>125</v>
      </c>
      <c r="D54" s="21">
        <v>44977</v>
      </c>
      <c r="E54" s="11" t="s">
        <v>29</v>
      </c>
      <c r="F54" s="16">
        <f>3000</f>
        <v>3000</v>
      </c>
      <c r="G54" s="30"/>
    </row>
    <row r="55" spans="1:7" s="20" customFormat="1">
      <c r="A55" s="9">
        <v>52</v>
      </c>
      <c r="B55" s="10" t="s">
        <v>133</v>
      </c>
      <c r="C55" s="11" t="s">
        <v>151</v>
      </c>
      <c r="D55" s="21">
        <v>44977</v>
      </c>
      <c r="E55" s="11" t="s">
        <v>150</v>
      </c>
      <c r="F55" s="16">
        <f>12046.62+4491.96+1429.26+6533.76</f>
        <v>24501.599999999999</v>
      </c>
      <c r="G55" s="30"/>
    </row>
    <row r="56" spans="1:7" s="20" customFormat="1" ht="30">
      <c r="A56" s="9">
        <v>53</v>
      </c>
      <c r="B56" s="10" t="s">
        <v>66</v>
      </c>
      <c r="C56" s="11" t="s">
        <v>102</v>
      </c>
      <c r="D56" s="21">
        <v>44978</v>
      </c>
      <c r="E56" s="11" t="s">
        <v>99</v>
      </c>
      <c r="F56" s="16">
        <v>19374.36</v>
      </c>
      <c r="G56" s="30"/>
    </row>
    <row r="57" spans="1:7" s="20" customFormat="1">
      <c r="A57" s="9">
        <v>54</v>
      </c>
      <c r="B57" s="10" t="s">
        <v>271</v>
      </c>
      <c r="C57" s="11" t="s">
        <v>274</v>
      </c>
      <c r="D57" s="21">
        <v>44986</v>
      </c>
      <c r="E57" s="11" t="s">
        <v>29</v>
      </c>
      <c r="F57" s="16">
        <v>3000</v>
      </c>
      <c r="G57" s="30"/>
    </row>
    <row r="58" spans="1:7" s="20" customFormat="1">
      <c r="A58" s="9">
        <v>55</v>
      </c>
      <c r="B58" s="10" t="s">
        <v>206</v>
      </c>
      <c r="C58" s="11" t="s">
        <v>216</v>
      </c>
      <c r="D58" s="21">
        <v>44991</v>
      </c>
      <c r="E58" s="11" t="s">
        <v>29</v>
      </c>
      <c r="F58" s="16">
        <f>253.61+1396.39+514.9+2835.1</f>
        <v>5000</v>
      </c>
      <c r="G58" s="30"/>
    </row>
    <row r="59" spans="1:7" s="20" customFormat="1" ht="30">
      <c r="A59" s="9">
        <v>56</v>
      </c>
      <c r="B59" s="10" t="s">
        <v>207</v>
      </c>
      <c r="C59" s="11" t="s">
        <v>217</v>
      </c>
      <c r="D59" s="21">
        <v>44988</v>
      </c>
      <c r="E59" s="11" t="s">
        <v>218</v>
      </c>
      <c r="F59" s="16">
        <f>3876.05+703.95</f>
        <v>4580</v>
      </c>
      <c r="G59" s="30"/>
    </row>
    <row r="60" spans="1:7" s="20" customFormat="1">
      <c r="A60" s="9">
        <v>57</v>
      </c>
      <c r="B60" s="10" t="s">
        <v>73</v>
      </c>
      <c r="C60" s="11" t="s">
        <v>103</v>
      </c>
      <c r="D60" s="21">
        <v>44994</v>
      </c>
      <c r="E60" s="11" t="s">
        <v>100</v>
      </c>
      <c r="F60" s="16">
        <v>2049.1799999999998</v>
      </c>
      <c r="G60" s="30"/>
    </row>
    <row r="61" spans="1:7" s="20" customFormat="1" ht="45">
      <c r="A61" s="9">
        <v>58</v>
      </c>
      <c r="B61" s="10" t="s">
        <v>76</v>
      </c>
      <c r="C61" s="11" t="s">
        <v>385</v>
      </c>
      <c r="D61" s="21">
        <v>44994</v>
      </c>
      <c r="E61" s="11" t="s">
        <v>101</v>
      </c>
      <c r="F61" s="16">
        <f>3693.12+97.02+54.37+255.81+59.7+3515.99+16+482.7+239.04+49.98+39.9+41.98+478.08+3136.5+182.72+59.98+657.73+100.6+493.02+707.88+3993.89+458.9+152.93+179.28+2582.48</f>
        <v>21729.599999999999</v>
      </c>
      <c r="G61" s="30"/>
    </row>
    <row r="62" spans="1:7" s="20" customFormat="1" ht="165">
      <c r="A62" s="9">
        <v>59</v>
      </c>
      <c r="B62" s="10" t="s">
        <v>114</v>
      </c>
      <c r="C62" s="11" t="s">
        <v>386</v>
      </c>
      <c r="D62" s="21">
        <v>44994</v>
      </c>
      <c r="E62" s="11" t="s">
        <v>126</v>
      </c>
      <c r="F62" s="16">
        <f>144.94+2781.89+68.68+200+747.94+95.91+399+119.96+470.73+225.28+240.99+45.87+31.96+768+50+50.44+33+89.93+30+49.13+229.17+57.45+86.85+391.4+485.16+28.97+178+150+119.97+184.96+20.99+39.35+50.97+199.92+109</f>
        <v>8975.8099999999959</v>
      </c>
      <c r="G62" s="30"/>
    </row>
    <row r="63" spans="1:7" s="20" customFormat="1">
      <c r="A63" s="9">
        <v>60</v>
      </c>
      <c r="B63" s="10" t="s">
        <v>170</v>
      </c>
      <c r="C63" s="11" t="s">
        <v>184</v>
      </c>
      <c r="D63" s="21">
        <v>44994</v>
      </c>
      <c r="E63" s="11" t="s">
        <v>185</v>
      </c>
      <c r="F63" s="16">
        <v>2640</v>
      </c>
      <c r="G63" s="30"/>
    </row>
    <row r="64" spans="1:7" s="20" customFormat="1">
      <c r="A64" s="9">
        <v>61</v>
      </c>
      <c r="B64" s="10" t="s">
        <v>115</v>
      </c>
      <c r="C64" s="11" t="s">
        <v>125</v>
      </c>
      <c r="D64" s="21">
        <v>44999</v>
      </c>
      <c r="E64" s="11" t="s">
        <v>29</v>
      </c>
      <c r="F64" s="16">
        <v>3000</v>
      </c>
      <c r="G64" s="30"/>
    </row>
    <row r="65" spans="1:7" s="20" customFormat="1" ht="30">
      <c r="A65" s="9">
        <v>62</v>
      </c>
      <c r="B65" s="10" t="s">
        <v>259</v>
      </c>
      <c r="C65" s="11" t="s">
        <v>229</v>
      </c>
      <c r="D65" s="21">
        <v>44995</v>
      </c>
      <c r="E65" s="11" t="s">
        <v>275</v>
      </c>
      <c r="F65" s="16">
        <v>6500</v>
      </c>
      <c r="G65" s="30"/>
    </row>
    <row r="66" spans="1:7" s="20" customFormat="1">
      <c r="A66" s="9">
        <v>63</v>
      </c>
      <c r="B66" s="10" t="s">
        <v>211</v>
      </c>
      <c r="C66" s="11" t="s">
        <v>219</v>
      </c>
      <c r="D66" s="21">
        <v>44999</v>
      </c>
      <c r="E66" s="11" t="s">
        <v>29</v>
      </c>
      <c r="F66" s="16">
        <f>768.5+4231.5</f>
        <v>5000</v>
      </c>
      <c r="G66" s="30"/>
    </row>
    <row r="67" spans="1:7" s="20" customFormat="1" ht="30">
      <c r="A67" s="9">
        <v>64</v>
      </c>
      <c r="B67" s="10" t="s">
        <v>177</v>
      </c>
      <c r="C67" s="11" t="s">
        <v>187</v>
      </c>
      <c r="D67" s="21">
        <v>45001</v>
      </c>
      <c r="E67" s="11" t="s">
        <v>186</v>
      </c>
      <c r="F67" s="16">
        <f>16926+3074</f>
        <v>20000</v>
      </c>
      <c r="G67" s="30"/>
    </row>
    <row r="68" spans="1:7" s="20" customFormat="1" ht="45">
      <c r="A68" s="9">
        <v>65</v>
      </c>
      <c r="B68" s="10" t="s">
        <v>139</v>
      </c>
      <c r="C68" s="11" t="s">
        <v>153</v>
      </c>
      <c r="D68" s="21">
        <v>45009</v>
      </c>
      <c r="E68" s="11" t="s">
        <v>152</v>
      </c>
      <c r="F68" s="16">
        <v>1290</v>
      </c>
      <c r="G68" s="30"/>
    </row>
    <row r="69" spans="1:7" s="20" customFormat="1">
      <c r="A69" s="9">
        <v>66</v>
      </c>
      <c r="B69" s="10" t="s">
        <v>77</v>
      </c>
      <c r="C69" s="11" t="s">
        <v>105</v>
      </c>
      <c r="D69" s="21">
        <v>45012</v>
      </c>
      <c r="E69" s="11" t="s">
        <v>104</v>
      </c>
      <c r="F69" s="16">
        <v>449.99</v>
      </c>
      <c r="G69" s="30"/>
    </row>
    <row r="70" spans="1:7" s="20" customFormat="1" ht="30">
      <c r="A70" s="9">
        <v>67</v>
      </c>
      <c r="B70" s="10" t="s">
        <v>110</v>
      </c>
      <c r="C70" s="11" t="s">
        <v>128</v>
      </c>
      <c r="D70" s="21">
        <v>45006</v>
      </c>
      <c r="E70" s="11" t="s">
        <v>127</v>
      </c>
      <c r="F70" s="16">
        <v>1960</v>
      </c>
      <c r="G70" s="30"/>
    </row>
    <row r="71" spans="1:7" s="20" customFormat="1" ht="30">
      <c r="A71" s="9">
        <v>68</v>
      </c>
      <c r="B71" s="10" t="s">
        <v>112</v>
      </c>
      <c r="C71" s="11" t="s">
        <v>131</v>
      </c>
      <c r="D71" s="21">
        <v>45006</v>
      </c>
      <c r="E71" s="11" t="s">
        <v>129</v>
      </c>
      <c r="F71" s="16">
        <v>642.28</v>
      </c>
      <c r="G71" s="30"/>
    </row>
    <row r="72" spans="1:7" s="20" customFormat="1">
      <c r="A72" s="9">
        <v>69</v>
      </c>
      <c r="B72" s="10" t="s">
        <v>166</v>
      </c>
      <c r="C72" s="11" t="s">
        <v>189</v>
      </c>
      <c r="D72" s="21">
        <v>45012</v>
      </c>
      <c r="E72" s="11" t="s">
        <v>188</v>
      </c>
      <c r="F72" s="16">
        <v>2144</v>
      </c>
      <c r="G72" s="30"/>
    </row>
    <row r="73" spans="1:7" s="20" customFormat="1" ht="30">
      <c r="A73" s="9">
        <v>70</v>
      </c>
      <c r="B73" s="10" t="s">
        <v>178</v>
      </c>
      <c r="C73" s="11" t="s">
        <v>25</v>
      </c>
      <c r="D73" s="21">
        <v>45012</v>
      </c>
      <c r="E73" s="11" t="s">
        <v>190</v>
      </c>
      <c r="F73" s="16">
        <f>2369.64+430.36</f>
        <v>2800</v>
      </c>
      <c r="G73" s="30"/>
    </row>
    <row r="74" spans="1:7" s="20" customFormat="1">
      <c r="A74" s="9">
        <v>71</v>
      </c>
      <c r="B74" s="10" t="s">
        <v>111</v>
      </c>
      <c r="C74" s="11" t="s">
        <v>132</v>
      </c>
      <c r="D74" s="21">
        <v>45014</v>
      </c>
      <c r="E74" s="11" t="s">
        <v>130</v>
      </c>
      <c r="F74" s="16">
        <v>2265</v>
      </c>
      <c r="G74" s="30"/>
    </row>
    <row r="75" spans="1:7" s="20" customFormat="1">
      <c r="A75" s="9">
        <v>72</v>
      </c>
      <c r="B75" s="10" t="s">
        <v>134</v>
      </c>
      <c r="C75" s="11" t="s">
        <v>154</v>
      </c>
      <c r="D75" s="21">
        <v>45015</v>
      </c>
      <c r="E75" s="11" t="s">
        <v>155</v>
      </c>
      <c r="F75" s="16">
        <f>1600</f>
        <v>1600</v>
      </c>
      <c r="G75" s="30"/>
    </row>
    <row r="76" spans="1:7" s="20" customFormat="1" ht="30">
      <c r="A76" s="9">
        <v>73</v>
      </c>
      <c r="B76" s="10" t="s">
        <v>138</v>
      </c>
      <c r="C76" s="11" t="s">
        <v>157</v>
      </c>
      <c r="D76" s="21">
        <v>45029</v>
      </c>
      <c r="E76" s="11" t="s">
        <v>156</v>
      </c>
      <c r="F76" s="16">
        <f>378.15+85.5+28.5</f>
        <v>492.15</v>
      </c>
      <c r="G76" s="30"/>
    </row>
    <row r="77" spans="1:7" s="20" customFormat="1" ht="45">
      <c r="A77" s="9">
        <v>74</v>
      </c>
      <c r="B77" s="10" t="s">
        <v>171</v>
      </c>
      <c r="C77" s="11" t="s">
        <v>88</v>
      </c>
      <c r="D77" s="21">
        <v>45028</v>
      </c>
      <c r="E77" s="11" t="s">
        <v>191</v>
      </c>
      <c r="F77" s="16">
        <f>9900</f>
        <v>9900</v>
      </c>
      <c r="G77" s="30"/>
    </row>
    <row r="78" spans="1:7" s="20" customFormat="1" ht="30">
      <c r="A78" s="9">
        <v>75</v>
      </c>
      <c r="B78" s="10" t="s">
        <v>135</v>
      </c>
      <c r="C78" s="11" t="s">
        <v>159</v>
      </c>
      <c r="D78" s="21">
        <v>45029</v>
      </c>
      <c r="E78" s="11" t="s">
        <v>158</v>
      </c>
      <c r="F78" s="16">
        <v>51660</v>
      </c>
      <c r="G78" s="30"/>
    </row>
    <row r="79" spans="1:7" s="20" customFormat="1" ht="30">
      <c r="A79" s="9">
        <v>76</v>
      </c>
      <c r="B79" s="10" t="s">
        <v>136</v>
      </c>
      <c r="C79" s="11" t="s">
        <v>42</v>
      </c>
      <c r="D79" s="21">
        <v>45029</v>
      </c>
      <c r="E79" s="11" t="s">
        <v>160</v>
      </c>
      <c r="F79" s="16">
        <v>2070</v>
      </c>
      <c r="G79" s="30"/>
    </row>
    <row r="80" spans="1:7" s="20" customFormat="1">
      <c r="A80" s="9">
        <v>77</v>
      </c>
      <c r="B80" s="10" t="s">
        <v>137</v>
      </c>
      <c r="C80" s="11" t="s">
        <v>162</v>
      </c>
      <c r="D80" s="21">
        <v>45035</v>
      </c>
      <c r="E80" s="11" t="s">
        <v>161</v>
      </c>
      <c r="F80" s="16">
        <f>5850</f>
        <v>5850</v>
      </c>
      <c r="G80" s="30"/>
    </row>
    <row r="81" spans="1:7" s="20" customFormat="1" ht="30">
      <c r="A81" s="9">
        <v>78</v>
      </c>
      <c r="B81" s="10" t="s">
        <v>172</v>
      </c>
      <c r="C81" s="11" t="s">
        <v>193</v>
      </c>
      <c r="D81" s="21">
        <v>45033</v>
      </c>
      <c r="E81" s="11" t="s">
        <v>192</v>
      </c>
      <c r="F81" s="16">
        <f>7278.18+1321.82</f>
        <v>8600</v>
      </c>
      <c r="G81" s="30"/>
    </row>
    <row r="82" spans="1:7" s="20" customFormat="1" ht="45">
      <c r="A82" s="9">
        <v>79</v>
      </c>
      <c r="B82" s="10" t="s">
        <v>210</v>
      </c>
      <c r="C82" s="11" t="s">
        <v>220</v>
      </c>
      <c r="D82" s="21">
        <v>45034</v>
      </c>
      <c r="E82" s="11" t="s">
        <v>221</v>
      </c>
      <c r="F82" s="16">
        <f>1100.19+199.81</f>
        <v>1300</v>
      </c>
      <c r="G82" s="30"/>
    </row>
    <row r="83" spans="1:7" s="20" customFormat="1" ht="45">
      <c r="A83" s="9">
        <v>80</v>
      </c>
      <c r="B83" s="10" t="s">
        <v>214</v>
      </c>
      <c r="C83" s="11" t="s">
        <v>223</v>
      </c>
      <c r="D83" s="21">
        <v>45034</v>
      </c>
      <c r="E83" s="11" t="s">
        <v>222</v>
      </c>
      <c r="F83" s="16">
        <f>4908.54+891.46</f>
        <v>5800</v>
      </c>
      <c r="G83" s="30"/>
    </row>
    <row r="84" spans="1:7" s="20" customFormat="1" ht="75">
      <c r="A84" s="9">
        <v>81</v>
      </c>
      <c r="B84" s="10" t="s">
        <v>173</v>
      </c>
      <c r="C84" s="11" t="s">
        <v>329</v>
      </c>
      <c r="D84" s="21">
        <v>45036</v>
      </c>
      <c r="E84" s="11" t="s">
        <v>194</v>
      </c>
      <c r="F84" s="16">
        <f>169.99+120+4695.41+64.97+98+100.81+2219.65+120.98+1024.02</f>
        <v>8613.83</v>
      </c>
      <c r="G84" s="30"/>
    </row>
    <row r="85" spans="1:7" s="20" customFormat="1">
      <c r="A85" s="9">
        <v>82</v>
      </c>
      <c r="B85" s="10" t="s">
        <v>142</v>
      </c>
      <c r="C85" s="11" t="s">
        <v>163</v>
      </c>
      <c r="D85" s="21">
        <v>45041</v>
      </c>
      <c r="E85" s="11" t="s">
        <v>29</v>
      </c>
      <c r="F85" s="16">
        <v>3000</v>
      </c>
      <c r="G85" s="30"/>
    </row>
    <row r="86" spans="1:7" s="20" customFormat="1" ht="30">
      <c r="A86" s="9">
        <v>83</v>
      </c>
      <c r="B86" s="10" t="s">
        <v>143</v>
      </c>
      <c r="C86" s="11" t="s">
        <v>164</v>
      </c>
      <c r="D86" s="21">
        <v>45040</v>
      </c>
      <c r="E86" s="11" t="s">
        <v>165</v>
      </c>
      <c r="F86" s="16">
        <v>5950</v>
      </c>
      <c r="G86" s="30"/>
    </row>
    <row r="87" spans="1:7" s="20" customFormat="1">
      <c r="A87" s="9">
        <v>84</v>
      </c>
      <c r="B87" s="10" t="s">
        <v>238</v>
      </c>
      <c r="C87" s="11" t="s">
        <v>239</v>
      </c>
      <c r="D87" s="21">
        <v>45044</v>
      </c>
      <c r="E87" s="11" t="s">
        <v>244</v>
      </c>
      <c r="F87" s="16">
        <f>200.63+997.37</f>
        <v>1198</v>
      </c>
      <c r="G87" s="30"/>
    </row>
    <row r="88" spans="1:7" s="20" customFormat="1" ht="30">
      <c r="A88" s="9">
        <v>85</v>
      </c>
      <c r="B88" s="10" t="s">
        <v>180</v>
      </c>
      <c r="C88" s="11" t="s">
        <v>196</v>
      </c>
      <c r="D88" s="21">
        <v>45062</v>
      </c>
      <c r="E88" s="11" t="s">
        <v>195</v>
      </c>
      <c r="F88" s="16">
        <f>372.37+67.63</f>
        <v>440</v>
      </c>
      <c r="G88" s="30"/>
    </row>
    <row r="89" spans="1:7" s="20" customFormat="1" ht="30">
      <c r="A89" s="9">
        <v>86</v>
      </c>
      <c r="B89" s="10" t="s">
        <v>209</v>
      </c>
      <c r="C89" s="11" t="s">
        <v>25</v>
      </c>
      <c r="D89" s="21">
        <v>45070</v>
      </c>
      <c r="E89" s="11" t="s">
        <v>224</v>
      </c>
      <c r="F89" s="16">
        <f>1184.82+215.18</f>
        <v>1400</v>
      </c>
      <c r="G89" s="30"/>
    </row>
    <row r="90" spans="1:7" s="20" customFormat="1">
      <c r="A90" s="9">
        <v>87</v>
      </c>
      <c r="B90" s="10" t="s">
        <v>174</v>
      </c>
      <c r="C90" s="11" t="s">
        <v>198</v>
      </c>
      <c r="D90" s="21">
        <v>45072</v>
      </c>
      <c r="E90" s="11" t="s">
        <v>197</v>
      </c>
      <c r="F90" s="16">
        <f>375.44+92.25+92.25</f>
        <v>559.94000000000005</v>
      </c>
      <c r="G90" s="30"/>
    </row>
    <row r="91" spans="1:7" s="20" customFormat="1" ht="45">
      <c r="A91" s="9">
        <v>88</v>
      </c>
      <c r="B91" s="10" t="s">
        <v>176</v>
      </c>
      <c r="C91" s="11" t="s">
        <v>153</v>
      </c>
      <c r="D91" s="21">
        <v>45076</v>
      </c>
      <c r="E91" s="11" t="s">
        <v>199</v>
      </c>
      <c r="F91" s="16">
        <f>1664.24+302.26</f>
        <v>1966.5</v>
      </c>
      <c r="G91" s="30"/>
    </row>
    <row r="92" spans="1:7" s="20" customFormat="1">
      <c r="A92" s="9">
        <v>89</v>
      </c>
      <c r="B92" s="10" t="s">
        <v>181</v>
      </c>
      <c r="C92" s="11" t="s">
        <v>201</v>
      </c>
      <c r="D92" s="21">
        <v>45079</v>
      </c>
      <c r="E92" s="11" t="s">
        <v>200</v>
      </c>
      <c r="F92" s="16">
        <f>19065</f>
        <v>19065</v>
      </c>
      <c r="G92" s="30"/>
    </row>
    <row r="93" spans="1:7" s="20" customFormat="1" ht="75">
      <c r="A93" s="9">
        <v>90</v>
      </c>
      <c r="B93" s="10" t="s">
        <v>175</v>
      </c>
      <c r="C93" s="11" t="s">
        <v>250</v>
      </c>
      <c r="D93" s="21">
        <v>45082</v>
      </c>
      <c r="E93" s="11" t="s">
        <v>202</v>
      </c>
      <c r="F93" s="16">
        <f>27.5+29+60.5+48.5+26+57.5+60.5+48+45+52+63.5</f>
        <v>518</v>
      </c>
      <c r="G93" s="30"/>
    </row>
    <row r="94" spans="1:7" s="20" customFormat="1" ht="45">
      <c r="A94" s="9">
        <v>91</v>
      </c>
      <c r="B94" s="10" t="s">
        <v>208</v>
      </c>
      <c r="C94" s="11" t="s">
        <v>42</v>
      </c>
      <c r="D94" s="21">
        <v>45086</v>
      </c>
      <c r="E94" s="11" t="s">
        <v>225</v>
      </c>
      <c r="F94" s="16">
        <f>7870.59+1429.41</f>
        <v>9300</v>
      </c>
      <c r="G94" s="30"/>
    </row>
    <row r="95" spans="1:7" s="20" customFormat="1" ht="30">
      <c r="A95" s="9">
        <v>92</v>
      </c>
      <c r="B95" s="10" t="s">
        <v>212</v>
      </c>
      <c r="C95" s="11" t="s">
        <v>387</v>
      </c>
      <c r="D95" s="21">
        <v>45089</v>
      </c>
      <c r="E95" s="11" t="s">
        <v>226</v>
      </c>
      <c r="F95" s="16">
        <f>179.11+32.54+144.31+26.21+311.01+56.49+151.68+27.55+87.49+15.89</f>
        <v>1032.2800000000002</v>
      </c>
      <c r="G95" s="30"/>
    </row>
    <row r="96" spans="1:7" s="20" customFormat="1" ht="30">
      <c r="A96" s="9">
        <v>93</v>
      </c>
      <c r="B96" s="10" t="s">
        <v>213</v>
      </c>
      <c r="C96" s="11" t="s">
        <v>227</v>
      </c>
      <c r="D96" s="21">
        <v>45092</v>
      </c>
      <c r="E96" s="11" t="s">
        <v>228</v>
      </c>
      <c r="F96" s="16">
        <f>19464.9+3535.1</f>
        <v>23000</v>
      </c>
      <c r="G96" s="30"/>
    </row>
    <row r="97" spans="1:7" s="20" customFormat="1" ht="30">
      <c r="A97" s="9">
        <v>94</v>
      </c>
      <c r="B97" s="10" t="s">
        <v>215</v>
      </c>
      <c r="C97" s="11" t="s">
        <v>229</v>
      </c>
      <c r="D97" s="21">
        <v>45106</v>
      </c>
      <c r="E97" s="11" t="s">
        <v>230</v>
      </c>
      <c r="F97" s="16">
        <f>9309.3+1690.7</f>
        <v>11000</v>
      </c>
      <c r="G97" s="30"/>
    </row>
    <row r="98" spans="1:7" s="20" customFormat="1">
      <c r="A98" s="9">
        <v>95</v>
      </c>
      <c r="B98" s="10" t="s">
        <v>232</v>
      </c>
      <c r="C98" s="11" t="s">
        <v>240</v>
      </c>
      <c r="D98" s="21">
        <v>45107</v>
      </c>
      <c r="E98" s="11" t="s">
        <v>29</v>
      </c>
      <c r="F98" s="16">
        <f>2538.9+461.1</f>
        <v>3000</v>
      </c>
      <c r="G98" s="30"/>
    </row>
    <row r="99" spans="1:7" s="20" customFormat="1" ht="30">
      <c r="A99" s="9">
        <v>96</v>
      </c>
      <c r="B99" s="10" t="s">
        <v>233</v>
      </c>
      <c r="C99" s="11" t="s">
        <v>21</v>
      </c>
      <c r="D99" s="21">
        <v>45112</v>
      </c>
      <c r="E99" s="11" t="s">
        <v>241</v>
      </c>
      <c r="F99" s="16">
        <f>3625.54+658.46</f>
        <v>4284</v>
      </c>
      <c r="G99" s="30"/>
    </row>
    <row r="100" spans="1:7" s="20" customFormat="1" ht="30">
      <c r="A100" s="9">
        <v>97</v>
      </c>
      <c r="B100" s="10" t="s">
        <v>307</v>
      </c>
      <c r="C100" s="11" t="s">
        <v>331</v>
      </c>
      <c r="D100" s="21">
        <v>45112</v>
      </c>
      <c r="E100" s="11" t="s">
        <v>330</v>
      </c>
      <c r="F100" s="16">
        <v>5500</v>
      </c>
      <c r="G100" s="30"/>
    </row>
    <row r="101" spans="1:7" s="20" customFormat="1" ht="30">
      <c r="A101" s="9">
        <v>98</v>
      </c>
      <c r="B101" s="10" t="s">
        <v>310</v>
      </c>
      <c r="C101" s="11" t="s">
        <v>331</v>
      </c>
      <c r="D101" s="21">
        <v>45114</v>
      </c>
      <c r="E101" s="11" t="s">
        <v>330</v>
      </c>
      <c r="F101" s="16">
        <v>5500</v>
      </c>
      <c r="G101" s="30"/>
    </row>
    <row r="102" spans="1:7" s="20" customFormat="1" ht="30">
      <c r="A102" s="9">
        <v>99</v>
      </c>
      <c r="B102" s="10" t="s">
        <v>319</v>
      </c>
      <c r="C102" s="11" t="s">
        <v>331</v>
      </c>
      <c r="D102" s="21">
        <v>45119</v>
      </c>
      <c r="E102" s="11" t="s">
        <v>330</v>
      </c>
      <c r="F102" s="16">
        <f>5400</f>
        <v>5400</v>
      </c>
      <c r="G102" s="30"/>
    </row>
    <row r="103" spans="1:7" s="20" customFormat="1" ht="45">
      <c r="A103" s="9">
        <v>100</v>
      </c>
      <c r="B103" s="10" t="s">
        <v>234</v>
      </c>
      <c r="C103" s="11" t="s">
        <v>235</v>
      </c>
      <c r="D103" s="21">
        <v>45121</v>
      </c>
      <c r="E103" s="11" t="s">
        <v>242</v>
      </c>
      <c r="F103" s="16">
        <f>5999</f>
        <v>5999</v>
      </c>
      <c r="G103" s="30"/>
    </row>
    <row r="104" spans="1:7" s="20" customFormat="1" ht="30">
      <c r="A104" s="9">
        <v>101</v>
      </c>
      <c r="B104" s="10" t="s">
        <v>374</v>
      </c>
      <c r="C104" s="11" t="s">
        <v>331</v>
      </c>
      <c r="D104" s="21">
        <v>45121</v>
      </c>
      <c r="E104" s="11" t="s">
        <v>388</v>
      </c>
      <c r="F104" s="16">
        <v>5400</v>
      </c>
      <c r="G104" s="30"/>
    </row>
    <row r="105" spans="1:7" s="20" customFormat="1">
      <c r="A105" s="9">
        <v>102</v>
      </c>
      <c r="B105" s="10" t="s">
        <v>264</v>
      </c>
      <c r="C105" s="11" t="s">
        <v>276</v>
      </c>
      <c r="D105" s="21">
        <v>45145</v>
      </c>
      <c r="E105" s="11" t="s">
        <v>29</v>
      </c>
      <c r="F105" s="16">
        <v>3000</v>
      </c>
      <c r="G105" s="30"/>
    </row>
    <row r="106" spans="1:7" s="20" customFormat="1">
      <c r="A106" s="9">
        <v>103</v>
      </c>
      <c r="B106" s="10" t="s">
        <v>236</v>
      </c>
      <c r="C106" s="11" t="s">
        <v>243</v>
      </c>
      <c r="D106" s="21">
        <v>45145</v>
      </c>
      <c r="E106" s="11" t="s">
        <v>237</v>
      </c>
      <c r="F106" s="16">
        <f>2538.9+461.1</f>
        <v>3000</v>
      </c>
      <c r="G106" s="30"/>
    </row>
    <row r="107" spans="1:7" s="20" customFormat="1" ht="30">
      <c r="A107" s="9">
        <v>104</v>
      </c>
      <c r="B107" s="10" t="s">
        <v>255</v>
      </c>
      <c r="C107" s="11" t="s">
        <v>277</v>
      </c>
      <c r="D107" s="21">
        <v>45183</v>
      </c>
      <c r="E107" s="11" t="s">
        <v>278</v>
      </c>
      <c r="F107" s="16">
        <f>302.11+1663.43+2105.08+288.95+282.52+11590.97+1592.95+1557.56</f>
        <v>19383.57</v>
      </c>
      <c r="G107" s="30"/>
    </row>
    <row r="108" spans="1:7" s="20" customFormat="1" ht="30">
      <c r="A108" s="9">
        <v>105</v>
      </c>
      <c r="B108" s="10" t="s">
        <v>268</v>
      </c>
      <c r="C108" s="11" t="s">
        <v>279</v>
      </c>
      <c r="D108" s="21">
        <v>45155</v>
      </c>
      <c r="E108" s="11" t="s">
        <v>29</v>
      </c>
      <c r="F108" s="16">
        <v>5000</v>
      </c>
      <c r="G108" s="30"/>
    </row>
    <row r="109" spans="1:7" s="20" customFormat="1" ht="30">
      <c r="A109" s="9">
        <v>106</v>
      </c>
      <c r="B109" s="10" t="s">
        <v>257</v>
      </c>
      <c r="C109" s="11" t="s">
        <v>281</v>
      </c>
      <c r="D109" s="21">
        <v>45154</v>
      </c>
      <c r="E109" s="11" t="s">
        <v>280</v>
      </c>
      <c r="F109" s="16">
        <v>1500</v>
      </c>
      <c r="G109" s="30"/>
    </row>
    <row r="110" spans="1:7" s="20" customFormat="1">
      <c r="A110" s="9">
        <v>107</v>
      </c>
      <c r="B110" s="10" t="s">
        <v>256</v>
      </c>
      <c r="C110" s="11" t="s">
        <v>282</v>
      </c>
      <c r="D110" s="21">
        <v>45156</v>
      </c>
      <c r="E110" s="11" t="s">
        <v>29</v>
      </c>
      <c r="F110" s="16">
        <f>2454.27+445.73</f>
        <v>2900</v>
      </c>
      <c r="G110" s="30"/>
    </row>
    <row r="111" spans="1:7" s="20" customFormat="1" ht="45">
      <c r="A111" s="9">
        <v>108</v>
      </c>
      <c r="B111" s="10" t="s">
        <v>245</v>
      </c>
      <c r="C111" s="11" t="s">
        <v>252</v>
      </c>
      <c r="D111" s="21">
        <v>45160</v>
      </c>
      <c r="E111" s="11" t="s">
        <v>251</v>
      </c>
      <c r="F111" s="16">
        <f>1166.45+6422.65+6422.65+1166.45</f>
        <v>15178.2</v>
      </c>
      <c r="G111" s="30"/>
    </row>
    <row r="112" spans="1:7" s="20" customFormat="1" ht="30">
      <c r="A112" s="9">
        <v>109</v>
      </c>
      <c r="B112" s="10" t="s">
        <v>247</v>
      </c>
      <c r="C112" s="11" t="s">
        <v>253</v>
      </c>
      <c r="D112" s="21">
        <v>45162</v>
      </c>
      <c r="E112" s="11" t="s">
        <v>254</v>
      </c>
      <c r="F112" s="16">
        <f>2538.9+461.1</f>
        <v>3000</v>
      </c>
      <c r="G112" s="30"/>
    </row>
    <row r="113" spans="1:7" s="20" customFormat="1">
      <c r="A113" s="9">
        <v>110</v>
      </c>
      <c r="B113" s="10" t="s">
        <v>269</v>
      </c>
      <c r="C113" s="11" t="s">
        <v>92</v>
      </c>
      <c r="D113" s="21">
        <v>45174</v>
      </c>
      <c r="E113" s="11" t="s">
        <v>283</v>
      </c>
      <c r="F113" s="16">
        <v>1600</v>
      </c>
      <c r="G113" s="30"/>
    </row>
    <row r="114" spans="1:7" s="20" customFormat="1" ht="30">
      <c r="A114" s="9">
        <v>111</v>
      </c>
      <c r="B114" s="10" t="s">
        <v>306</v>
      </c>
      <c r="C114" s="11" t="s">
        <v>196</v>
      </c>
      <c r="D114" s="21">
        <v>45175</v>
      </c>
      <c r="E114" s="11" t="s">
        <v>332</v>
      </c>
      <c r="F114" s="16">
        <v>3780</v>
      </c>
      <c r="G114" s="30"/>
    </row>
    <row r="115" spans="1:7" s="20" customFormat="1" ht="30">
      <c r="A115" s="9">
        <v>112</v>
      </c>
      <c r="B115" s="10" t="s">
        <v>266</v>
      </c>
      <c r="C115" s="11" t="s">
        <v>285</v>
      </c>
      <c r="D115" s="21">
        <v>45190</v>
      </c>
      <c r="E115" s="11" t="s">
        <v>284</v>
      </c>
      <c r="F115" s="16">
        <v>1950</v>
      </c>
      <c r="G115" s="30"/>
    </row>
    <row r="116" spans="1:7" s="20" customFormat="1">
      <c r="A116" s="9">
        <v>113</v>
      </c>
      <c r="B116" s="10" t="s">
        <v>298</v>
      </c>
      <c r="C116" s="11" t="s">
        <v>333</v>
      </c>
      <c r="D116" s="21">
        <v>45177</v>
      </c>
      <c r="E116" s="11" t="s">
        <v>29</v>
      </c>
      <c r="F116" s="16">
        <v>3000</v>
      </c>
      <c r="G116" s="30"/>
    </row>
    <row r="117" spans="1:7" s="20" customFormat="1" ht="45">
      <c r="A117" s="9">
        <v>114</v>
      </c>
      <c r="B117" s="10" t="s">
        <v>262</v>
      </c>
      <c r="C117" s="11" t="s">
        <v>46</v>
      </c>
      <c r="D117" s="21">
        <v>45177</v>
      </c>
      <c r="E117" s="11" t="s">
        <v>286</v>
      </c>
      <c r="F117" s="16">
        <v>5995</v>
      </c>
      <c r="G117" s="30"/>
    </row>
    <row r="118" spans="1:7" s="20" customFormat="1" ht="45">
      <c r="A118" s="9">
        <v>115</v>
      </c>
      <c r="B118" s="10" t="s">
        <v>308</v>
      </c>
      <c r="C118" s="11" t="s">
        <v>42</v>
      </c>
      <c r="D118" s="21">
        <v>45180</v>
      </c>
      <c r="E118" s="11" t="s">
        <v>334</v>
      </c>
      <c r="F118" s="16">
        <v>8450</v>
      </c>
      <c r="G118" s="30"/>
    </row>
    <row r="119" spans="1:7" s="20" customFormat="1">
      <c r="A119" s="9">
        <v>116</v>
      </c>
      <c r="B119" s="10" t="s">
        <v>373</v>
      </c>
      <c r="C119" s="11" t="s">
        <v>361</v>
      </c>
      <c r="D119" s="21">
        <v>45183</v>
      </c>
      <c r="E119" s="11" t="s">
        <v>29</v>
      </c>
      <c r="F119" s="16">
        <v>3000</v>
      </c>
      <c r="G119" s="30"/>
    </row>
    <row r="120" spans="1:7" s="20" customFormat="1">
      <c r="A120" s="9">
        <v>117</v>
      </c>
      <c r="B120" s="10" t="s">
        <v>309</v>
      </c>
      <c r="C120" s="11" t="s">
        <v>336</v>
      </c>
      <c r="D120" s="21">
        <v>45183</v>
      </c>
      <c r="E120" s="11" t="s">
        <v>335</v>
      </c>
      <c r="F120" s="16">
        <f>922.5+1266.48+230.02</f>
        <v>2419</v>
      </c>
      <c r="G120" s="30"/>
    </row>
    <row r="121" spans="1:7" s="20" customFormat="1">
      <c r="A121" s="9">
        <v>118</v>
      </c>
      <c r="B121" s="10" t="s">
        <v>258</v>
      </c>
      <c r="C121" s="11" t="s">
        <v>287</v>
      </c>
      <c r="D121" s="21">
        <v>45187</v>
      </c>
      <c r="E121" s="11" t="s">
        <v>29</v>
      </c>
      <c r="F121" s="16">
        <v>2700</v>
      </c>
      <c r="G121" s="30"/>
    </row>
    <row r="122" spans="1:7" s="20" customFormat="1">
      <c r="A122" s="9">
        <v>119</v>
      </c>
      <c r="B122" s="10" t="s">
        <v>377</v>
      </c>
      <c r="C122" s="11" t="s">
        <v>281</v>
      </c>
      <c r="D122" s="21">
        <v>45187</v>
      </c>
      <c r="E122" s="11" t="s">
        <v>389</v>
      </c>
      <c r="F122" s="16">
        <v>1700</v>
      </c>
      <c r="G122" s="30"/>
    </row>
    <row r="123" spans="1:7" s="20" customFormat="1">
      <c r="A123" s="9">
        <v>120</v>
      </c>
      <c r="B123" s="10" t="s">
        <v>260</v>
      </c>
      <c r="C123" s="11" t="s">
        <v>289</v>
      </c>
      <c r="D123" s="21">
        <v>45187</v>
      </c>
      <c r="E123" s="11" t="s">
        <v>288</v>
      </c>
      <c r="F123" s="16">
        <v>300</v>
      </c>
      <c r="G123" s="30"/>
    </row>
    <row r="124" spans="1:7" s="20" customFormat="1" ht="30">
      <c r="A124" s="9">
        <v>121</v>
      </c>
      <c r="B124" s="10" t="s">
        <v>261</v>
      </c>
      <c r="C124" s="11" t="s">
        <v>290</v>
      </c>
      <c r="D124" s="21">
        <v>45194</v>
      </c>
      <c r="E124" s="11" t="s">
        <v>291</v>
      </c>
      <c r="F124" s="16">
        <v>3415.25</v>
      </c>
      <c r="G124" s="30"/>
    </row>
    <row r="125" spans="1:7" s="20" customFormat="1" ht="45">
      <c r="A125" s="9">
        <v>122</v>
      </c>
      <c r="B125" s="10" t="s">
        <v>380</v>
      </c>
      <c r="C125" s="11" t="s">
        <v>391</v>
      </c>
      <c r="D125" s="21">
        <v>45195</v>
      </c>
      <c r="E125" s="11" t="s">
        <v>390</v>
      </c>
      <c r="F125" s="16">
        <v>998</v>
      </c>
      <c r="G125" s="30"/>
    </row>
    <row r="126" spans="1:7" s="20" customFormat="1" ht="30">
      <c r="A126" s="9">
        <v>123</v>
      </c>
      <c r="B126" s="10" t="s">
        <v>392</v>
      </c>
      <c r="C126" s="11" t="s">
        <v>339</v>
      </c>
      <c r="D126" s="21">
        <v>45202</v>
      </c>
      <c r="E126" s="11" t="s">
        <v>393</v>
      </c>
      <c r="F126" s="16">
        <v>7910</v>
      </c>
      <c r="G126" s="30"/>
    </row>
    <row r="127" spans="1:7" s="20" customFormat="1" ht="45">
      <c r="A127" s="9">
        <v>124</v>
      </c>
      <c r="B127" s="10" t="s">
        <v>265</v>
      </c>
      <c r="C127" s="11" t="s">
        <v>290</v>
      </c>
      <c r="D127" s="21">
        <v>45202</v>
      </c>
      <c r="E127" s="11" t="s">
        <v>292</v>
      </c>
      <c r="F127" s="16">
        <v>5100</v>
      </c>
      <c r="G127" s="30"/>
    </row>
    <row r="128" spans="1:7" s="20" customFormat="1" ht="30">
      <c r="A128" s="9">
        <v>125</v>
      </c>
      <c r="B128" s="10" t="s">
        <v>296</v>
      </c>
      <c r="C128" s="11" t="s">
        <v>44</v>
      </c>
      <c r="D128" s="21">
        <v>45202</v>
      </c>
      <c r="E128" s="11" t="s">
        <v>337</v>
      </c>
      <c r="F128" s="16">
        <v>389</v>
      </c>
      <c r="G128" s="30"/>
    </row>
    <row r="129" spans="1:7" s="20" customFormat="1">
      <c r="A129" s="9">
        <v>126</v>
      </c>
      <c r="B129" s="10" t="s">
        <v>305</v>
      </c>
      <c r="C129" s="11" t="s">
        <v>338</v>
      </c>
      <c r="D129" s="21">
        <v>45202</v>
      </c>
      <c r="E129" s="11" t="s">
        <v>29</v>
      </c>
      <c r="F129" s="16">
        <v>850</v>
      </c>
      <c r="G129" s="30"/>
    </row>
    <row r="130" spans="1:7" s="20" customFormat="1" ht="30">
      <c r="A130" s="9">
        <v>127</v>
      </c>
      <c r="B130" s="10" t="s">
        <v>311</v>
      </c>
      <c r="C130" s="11" t="s">
        <v>339</v>
      </c>
      <c r="D130" s="21">
        <v>45208</v>
      </c>
      <c r="E130" s="11" t="s">
        <v>344</v>
      </c>
      <c r="F130" s="16">
        <v>4440</v>
      </c>
      <c r="G130" s="30"/>
    </row>
    <row r="131" spans="1:7" s="20" customFormat="1">
      <c r="A131" s="9">
        <v>128</v>
      </c>
      <c r="B131" s="10" t="s">
        <v>297</v>
      </c>
      <c r="C131" s="11" t="s">
        <v>340</v>
      </c>
      <c r="D131" s="21">
        <v>45208</v>
      </c>
      <c r="E131" s="11" t="s">
        <v>29</v>
      </c>
      <c r="F131" s="16">
        <v>4940</v>
      </c>
      <c r="G131" s="30"/>
    </row>
    <row r="132" spans="1:7" s="20" customFormat="1" ht="30">
      <c r="A132" s="9">
        <v>129</v>
      </c>
      <c r="B132" s="10" t="s">
        <v>379</v>
      </c>
      <c r="C132" s="11" t="s">
        <v>394</v>
      </c>
      <c r="D132" s="21">
        <v>45209</v>
      </c>
      <c r="E132" s="11" t="s">
        <v>395</v>
      </c>
      <c r="F132" s="16">
        <v>9450</v>
      </c>
      <c r="G132" s="30"/>
    </row>
    <row r="133" spans="1:7" s="20" customFormat="1">
      <c r="A133" s="9">
        <v>130</v>
      </c>
      <c r="B133" s="10" t="s">
        <v>270</v>
      </c>
      <c r="C133" s="11" t="s">
        <v>293</v>
      </c>
      <c r="D133" s="21">
        <v>45209</v>
      </c>
      <c r="E133" s="11" t="s">
        <v>237</v>
      </c>
      <c r="F133" s="16">
        <v>3000</v>
      </c>
      <c r="G133" s="30"/>
    </row>
    <row r="134" spans="1:7" s="20" customFormat="1" ht="45">
      <c r="A134" s="9">
        <v>131</v>
      </c>
      <c r="B134" s="10" t="s">
        <v>369</v>
      </c>
      <c r="C134" s="11" t="s">
        <v>148</v>
      </c>
      <c r="D134" s="21">
        <v>45209</v>
      </c>
      <c r="E134" s="11" t="s">
        <v>396</v>
      </c>
      <c r="F134" s="16">
        <v>1090</v>
      </c>
      <c r="G134" s="30"/>
    </row>
    <row r="135" spans="1:7" s="20" customFormat="1" ht="30">
      <c r="A135" s="9">
        <v>132</v>
      </c>
      <c r="B135" s="10" t="s">
        <v>320</v>
      </c>
      <c r="C135" s="11" t="s">
        <v>341</v>
      </c>
      <c r="D135" s="21">
        <v>45211</v>
      </c>
      <c r="E135" s="11" t="s">
        <v>342</v>
      </c>
      <c r="F135" s="16">
        <v>7500</v>
      </c>
      <c r="G135" s="30"/>
    </row>
    <row r="136" spans="1:7" s="20" customFormat="1" ht="45">
      <c r="A136" s="9">
        <v>133</v>
      </c>
      <c r="B136" s="10" t="s">
        <v>313</v>
      </c>
      <c r="C136" s="11" t="s">
        <v>341</v>
      </c>
      <c r="D136" s="21">
        <v>45211</v>
      </c>
      <c r="E136" s="11" t="s">
        <v>343</v>
      </c>
      <c r="F136" s="16">
        <v>2300</v>
      </c>
      <c r="G136" s="30"/>
    </row>
    <row r="137" spans="1:7" s="20" customFormat="1" ht="45">
      <c r="A137" s="9">
        <v>134</v>
      </c>
      <c r="B137" s="10" t="s">
        <v>312</v>
      </c>
      <c r="C137" s="11" t="s">
        <v>341</v>
      </c>
      <c r="D137" s="21">
        <v>45212</v>
      </c>
      <c r="E137" s="11" t="s">
        <v>343</v>
      </c>
      <c r="F137" s="16">
        <v>2300</v>
      </c>
      <c r="G137" s="30"/>
    </row>
    <row r="138" spans="1:7" s="20" customFormat="1">
      <c r="A138" s="9">
        <v>135</v>
      </c>
      <c r="B138" s="10" t="s">
        <v>302</v>
      </c>
      <c r="C138" s="11" t="s">
        <v>274</v>
      </c>
      <c r="D138" s="21">
        <v>45215</v>
      </c>
      <c r="E138" s="11" t="s">
        <v>29</v>
      </c>
      <c r="F138" s="16">
        <v>2340</v>
      </c>
      <c r="G138" s="30"/>
    </row>
    <row r="139" spans="1:7" s="20" customFormat="1" ht="45">
      <c r="A139" s="9">
        <v>136</v>
      </c>
      <c r="B139" s="10" t="s">
        <v>370</v>
      </c>
      <c r="C139" s="11" t="s">
        <v>97</v>
      </c>
      <c r="D139" s="21">
        <v>45212</v>
      </c>
      <c r="E139" s="11" t="s">
        <v>397</v>
      </c>
      <c r="F139" s="16">
        <v>350</v>
      </c>
      <c r="G139" s="30"/>
    </row>
    <row r="140" spans="1:7" s="20" customFormat="1">
      <c r="A140" s="9">
        <v>137</v>
      </c>
      <c r="B140" s="10" t="s">
        <v>315</v>
      </c>
      <c r="C140" s="11" t="s">
        <v>345</v>
      </c>
      <c r="D140" s="21">
        <v>45212</v>
      </c>
      <c r="E140" s="11" t="s">
        <v>237</v>
      </c>
      <c r="F140" s="16">
        <v>2400</v>
      </c>
      <c r="G140" s="30"/>
    </row>
    <row r="141" spans="1:7" s="20" customFormat="1">
      <c r="A141" s="9">
        <v>138</v>
      </c>
      <c r="B141" s="10" t="s">
        <v>376</v>
      </c>
      <c r="C141" s="11" t="s">
        <v>347</v>
      </c>
      <c r="D141" s="21">
        <v>45216</v>
      </c>
      <c r="E141" s="11" t="s">
        <v>398</v>
      </c>
      <c r="F141" s="16">
        <v>2350</v>
      </c>
      <c r="G141" s="30"/>
    </row>
    <row r="142" spans="1:7" s="20" customFormat="1">
      <c r="A142" s="9">
        <v>139</v>
      </c>
      <c r="B142" s="10" t="s">
        <v>304</v>
      </c>
      <c r="C142" s="11" t="s">
        <v>347</v>
      </c>
      <c r="D142" s="21">
        <v>45216</v>
      </c>
      <c r="E142" s="11" t="s">
        <v>351</v>
      </c>
      <c r="F142" s="16">
        <f>1861.86+338.14</f>
        <v>2200</v>
      </c>
      <c r="G142" s="30"/>
    </row>
    <row r="143" spans="1:7" s="20" customFormat="1">
      <c r="A143" s="9">
        <v>140</v>
      </c>
      <c r="B143" s="10" t="s">
        <v>299</v>
      </c>
      <c r="C143" s="11" t="s">
        <v>346</v>
      </c>
      <c r="D143" s="21">
        <v>45212</v>
      </c>
      <c r="E143" s="11" t="s">
        <v>29</v>
      </c>
      <c r="F143" s="16">
        <v>3000</v>
      </c>
      <c r="G143" s="30"/>
    </row>
    <row r="144" spans="1:7" s="20" customFormat="1" ht="30">
      <c r="A144" s="9">
        <v>141</v>
      </c>
      <c r="B144" s="10" t="s">
        <v>300</v>
      </c>
      <c r="C144" s="11" t="s">
        <v>348</v>
      </c>
      <c r="D144" s="21">
        <v>45216</v>
      </c>
      <c r="E144" s="11" t="s">
        <v>352</v>
      </c>
      <c r="F144" s="16">
        <v>3000</v>
      </c>
      <c r="G144" s="30"/>
    </row>
    <row r="145" spans="1:7" s="20" customFormat="1" ht="30">
      <c r="A145" s="9">
        <v>142</v>
      </c>
      <c r="B145" s="10" t="s">
        <v>326</v>
      </c>
      <c r="C145" s="11" t="s">
        <v>349</v>
      </c>
      <c r="D145" s="21">
        <v>45215</v>
      </c>
      <c r="E145" s="11" t="s">
        <v>353</v>
      </c>
      <c r="F145" s="16">
        <v>6000</v>
      </c>
      <c r="G145" s="30"/>
    </row>
    <row r="146" spans="1:7" s="20" customFormat="1">
      <c r="A146" s="9">
        <v>143</v>
      </c>
      <c r="B146" s="10" t="s">
        <v>303</v>
      </c>
      <c r="C146" s="11" t="s">
        <v>350</v>
      </c>
      <c r="D146" s="21">
        <v>45215</v>
      </c>
      <c r="E146" s="11" t="s">
        <v>29</v>
      </c>
      <c r="F146" s="16">
        <v>3000</v>
      </c>
      <c r="G146" s="30"/>
    </row>
    <row r="147" spans="1:7" s="20" customFormat="1" ht="45">
      <c r="A147" s="9">
        <v>144</v>
      </c>
      <c r="B147" s="10" t="s">
        <v>375</v>
      </c>
      <c r="C147" s="11" t="s">
        <v>46</v>
      </c>
      <c r="D147" s="21">
        <v>45212</v>
      </c>
      <c r="E147" s="11" t="s">
        <v>399</v>
      </c>
      <c r="F147" s="16">
        <v>7974.3</v>
      </c>
      <c r="G147" s="30"/>
    </row>
    <row r="148" spans="1:7" s="20" customFormat="1" ht="30">
      <c r="A148" s="9">
        <v>145</v>
      </c>
      <c r="B148" s="10" t="s">
        <v>323</v>
      </c>
      <c r="C148" s="11" t="s">
        <v>355</v>
      </c>
      <c r="D148" s="21">
        <v>45215</v>
      </c>
      <c r="E148" s="11" t="s">
        <v>354</v>
      </c>
      <c r="F148" s="16">
        <v>7900</v>
      </c>
      <c r="G148" s="30"/>
    </row>
    <row r="149" spans="1:7" s="20" customFormat="1" ht="30">
      <c r="A149" s="9">
        <v>146</v>
      </c>
      <c r="B149" s="10" t="s">
        <v>324</v>
      </c>
      <c r="C149" s="11" t="s">
        <v>355</v>
      </c>
      <c r="D149" s="21">
        <v>45215</v>
      </c>
      <c r="E149" s="11" t="s">
        <v>354</v>
      </c>
      <c r="F149" s="16">
        <v>7900</v>
      </c>
      <c r="G149" s="30"/>
    </row>
    <row r="150" spans="1:7" s="20" customFormat="1" ht="30">
      <c r="A150" s="9">
        <v>147</v>
      </c>
      <c r="B150" s="10" t="s">
        <v>325</v>
      </c>
      <c r="C150" s="11" t="s">
        <v>355</v>
      </c>
      <c r="D150" s="21">
        <v>45215</v>
      </c>
      <c r="E150" s="11" t="s">
        <v>354</v>
      </c>
      <c r="F150" s="16">
        <v>7900</v>
      </c>
      <c r="G150" s="30"/>
    </row>
    <row r="151" spans="1:7" s="20" customFormat="1" ht="45">
      <c r="A151" s="9">
        <v>148</v>
      </c>
      <c r="B151" s="10" t="s">
        <v>368</v>
      </c>
      <c r="C151" s="11" t="s">
        <v>148</v>
      </c>
      <c r="D151" s="21">
        <v>45217</v>
      </c>
      <c r="E151" s="11" t="s">
        <v>400</v>
      </c>
      <c r="F151" s="16">
        <f>922.46+167.54</f>
        <v>1090</v>
      </c>
      <c r="G151" s="30"/>
    </row>
    <row r="152" spans="1:7" s="20" customFormat="1" ht="45">
      <c r="A152" s="9">
        <v>149</v>
      </c>
      <c r="B152" s="10" t="s">
        <v>378</v>
      </c>
      <c r="C152" s="11" t="s">
        <v>401</v>
      </c>
      <c r="D152" s="21">
        <v>45217</v>
      </c>
      <c r="E152" s="11" t="s">
        <v>402</v>
      </c>
      <c r="F152" s="16">
        <v>2930</v>
      </c>
      <c r="G152" s="30"/>
    </row>
    <row r="153" spans="1:7" s="20" customFormat="1" ht="30">
      <c r="A153" s="9">
        <v>150</v>
      </c>
      <c r="B153" s="10" t="s">
        <v>314</v>
      </c>
      <c r="C153" s="11" t="s">
        <v>357</v>
      </c>
      <c r="D153" s="21">
        <v>45216</v>
      </c>
      <c r="E153" s="11" t="s">
        <v>356</v>
      </c>
      <c r="F153" s="16">
        <v>12200</v>
      </c>
      <c r="G153" s="30"/>
    </row>
    <row r="154" spans="1:7" s="20" customFormat="1" ht="30">
      <c r="A154" s="9">
        <v>151</v>
      </c>
      <c r="B154" s="10" t="s">
        <v>316</v>
      </c>
      <c r="C154" s="11" t="s">
        <v>357</v>
      </c>
      <c r="D154" s="21">
        <v>45216</v>
      </c>
      <c r="E154" s="11" t="s">
        <v>356</v>
      </c>
      <c r="F154" s="16">
        <v>12200</v>
      </c>
      <c r="G154" s="30"/>
    </row>
    <row r="155" spans="1:7" s="20" customFormat="1">
      <c r="A155" s="9">
        <v>152</v>
      </c>
      <c r="B155" s="10" t="s">
        <v>366</v>
      </c>
      <c r="C155" s="11" t="s">
        <v>403</v>
      </c>
      <c r="D155" s="21">
        <v>45222</v>
      </c>
      <c r="E155" s="11" t="s">
        <v>29</v>
      </c>
      <c r="F155" s="16">
        <f>460.49+2535.51</f>
        <v>2996</v>
      </c>
      <c r="G155" s="30"/>
    </row>
    <row r="156" spans="1:7" s="20" customFormat="1" ht="30">
      <c r="A156" s="9">
        <v>153</v>
      </c>
      <c r="B156" s="10" t="s">
        <v>317</v>
      </c>
      <c r="C156" s="11" t="s">
        <v>357</v>
      </c>
      <c r="D156" s="21">
        <v>45216</v>
      </c>
      <c r="E156" s="11" t="s">
        <v>356</v>
      </c>
      <c r="F156" s="16">
        <v>12200</v>
      </c>
      <c r="G156" s="30"/>
    </row>
    <row r="157" spans="1:7" s="20" customFormat="1">
      <c r="A157" s="9">
        <v>154</v>
      </c>
      <c r="B157" s="10" t="s">
        <v>301</v>
      </c>
      <c r="C157" s="11" t="s">
        <v>358</v>
      </c>
      <c r="D157" s="21">
        <v>45216</v>
      </c>
      <c r="E157" s="11" t="s">
        <v>29</v>
      </c>
      <c r="F157" s="16">
        <v>3000</v>
      </c>
      <c r="G157" s="30"/>
    </row>
    <row r="158" spans="1:7" s="20" customFormat="1" ht="30">
      <c r="A158" s="9">
        <v>155</v>
      </c>
      <c r="B158" s="10" t="s">
        <v>321</v>
      </c>
      <c r="C158" s="11" t="s">
        <v>355</v>
      </c>
      <c r="D158" s="21">
        <v>45216</v>
      </c>
      <c r="E158" s="11" t="s">
        <v>359</v>
      </c>
      <c r="F158" s="16">
        <v>7900</v>
      </c>
      <c r="G158" s="30"/>
    </row>
    <row r="159" spans="1:7" s="20" customFormat="1" ht="30">
      <c r="A159" s="9">
        <v>156</v>
      </c>
      <c r="B159" s="10" t="s">
        <v>367</v>
      </c>
      <c r="C159" s="11" t="s">
        <v>281</v>
      </c>
      <c r="D159" s="21">
        <v>45218</v>
      </c>
      <c r="E159" s="11" t="s">
        <v>404</v>
      </c>
      <c r="F159" s="16">
        <f>2708.16+491.84</f>
        <v>3200</v>
      </c>
      <c r="G159" s="30"/>
    </row>
    <row r="160" spans="1:7" s="20" customFormat="1">
      <c r="A160" s="9">
        <v>157</v>
      </c>
      <c r="B160" s="10" t="s">
        <v>322</v>
      </c>
      <c r="C160" s="11" t="s">
        <v>361</v>
      </c>
      <c r="D160" s="21">
        <v>45222</v>
      </c>
      <c r="E160" s="11" t="s">
        <v>360</v>
      </c>
      <c r="F160" s="16">
        <v>19900</v>
      </c>
      <c r="G160" s="30"/>
    </row>
    <row r="161" spans="1:7" s="20" customFormat="1">
      <c r="A161" s="9">
        <v>158</v>
      </c>
      <c r="B161" s="10" t="s">
        <v>371</v>
      </c>
      <c r="C161" s="11" t="s">
        <v>274</v>
      </c>
      <c r="D161" s="21">
        <v>45222</v>
      </c>
      <c r="E161" s="11" t="s">
        <v>29</v>
      </c>
      <c r="F161" s="16">
        <v>3000</v>
      </c>
      <c r="G161" s="30"/>
    </row>
    <row r="162" spans="1:7" s="20" customFormat="1">
      <c r="A162" s="9">
        <v>159</v>
      </c>
      <c r="B162" s="10" t="s">
        <v>372</v>
      </c>
      <c r="C162" s="11" t="s">
        <v>216</v>
      </c>
      <c r="D162" s="21">
        <v>45222</v>
      </c>
      <c r="E162" s="11" t="s">
        <v>29</v>
      </c>
      <c r="F162" s="16">
        <v>3000</v>
      </c>
      <c r="G162" s="30"/>
    </row>
    <row r="163" spans="1:7" s="20" customFormat="1">
      <c r="A163" s="9">
        <v>160</v>
      </c>
      <c r="B163" s="10" t="s">
        <v>295</v>
      </c>
      <c r="C163" s="11" t="s">
        <v>340</v>
      </c>
      <c r="D163" s="21">
        <v>45219</v>
      </c>
      <c r="E163" s="11" t="s">
        <v>29</v>
      </c>
      <c r="F163" s="16">
        <v>3000</v>
      </c>
      <c r="G163" s="30"/>
    </row>
    <row r="164" spans="1:7" s="20" customFormat="1" ht="45">
      <c r="A164" s="9">
        <v>161</v>
      </c>
      <c r="B164" s="10" t="s">
        <v>318</v>
      </c>
      <c r="C164" s="11" t="s">
        <v>363</v>
      </c>
      <c r="D164" s="21">
        <v>45219</v>
      </c>
      <c r="E164" s="11" t="s">
        <v>362</v>
      </c>
      <c r="F164" s="16">
        <v>19890</v>
      </c>
      <c r="G164" s="30"/>
    </row>
    <row r="165" spans="1:7" s="20" customFormat="1">
      <c r="A165" s="9">
        <v>162</v>
      </c>
      <c r="B165" s="10" t="s">
        <v>382</v>
      </c>
      <c r="C165" s="11" t="s">
        <v>405</v>
      </c>
      <c r="D165" s="21">
        <v>45259</v>
      </c>
      <c r="E165" s="11" t="s">
        <v>406</v>
      </c>
      <c r="F165" s="16">
        <f>2000</f>
        <v>2000</v>
      </c>
      <c r="G165" s="30"/>
    </row>
    <row r="166" spans="1:7" s="20" customFormat="1" ht="30">
      <c r="A166" s="9">
        <v>163</v>
      </c>
      <c r="B166" s="10" t="s">
        <v>381</v>
      </c>
      <c r="C166" s="11" t="s">
        <v>408</v>
      </c>
      <c r="D166" s="21">
        <v>45266</v>
      </c>
      <c r="E166" s="11" t="s">
        <v>407</v>
      </c>
      <c r="F166" s="16">
        <v>21519.59</v>
      </c>
      <c r="G166" s="30"/>
    </row>
    <row r="167" spans="1:7" s="20" customFormat="1" ht="30">
      <c r="A167" s="9">
        <v>164</v>
      </c>
      <c r="B167" s="10" t="s">
        <v>383</v>
      </c>
      <c r="C167" s="11" t="s">
        <v>409</v>
      </c>
      <c r="D167" s="21">
        <v>45267</v>
      </c>
      <c r="E167" s="11" t="s">
        <v>410</v>
      </c>
      <c r="F167" s="16">
        <v>2500</v>
      </c>
      <c r="G167" s="30"/>
    </row>
    <row r="168" spans="1:7" s="20" customFormat="1">
      <c r="A168" s="9"/>
      <c r="B168" s="10"/>
      <c r="C168" s="11"/>
      <c r="D168" s="21"/>
      <c r="E168" s="11"/>
      <c r="F168" s="16"/>
      <c r="G168" s="30"/>
    </row>
    <row r="169" spans="1:7" s="20" customFormat="1" ht="13.5" customHeight="1" thickBot="1">
      <c r="A169" s="12"/>
      <c r="B169" s="13" t="s">
        <v>6</v>
      </c>
      <c r="C169" s="27"/>
      <c r="D169" s="27"/>
      <c r="E169" s="27"/>
      <c r="F169" s="17">
        <f>SUM(F4:F168)</f>
        <v>991802.92999999982</v>
      </c>
      <c r="G169" s="30"/>
    </row>
    <row r="170" spans="1:7" s="20" customFormat="1">
      <c r="A170" s="19"/>
      <c r="B170" s="18"/>
      <c r="C170" s="18"/>
      <c r="D170" s="18"/>
      <c r="E170" s="18"/>
      <c r="F170" s="25"/>
      <c r="G170" s="30"/>
    </row>
    <row r="171" spans="1:7" s="20" customFormat="1" ht="17.25">
      <c r="A171" s="8" t="s">
        <v>365</v>
      </c>
      <c r="B171" s="8"/>
      <c r="C171" s="1"/>
      <c r="D171" s="22"/>
      <c r="E171" s="26"/>
      <c r="F171" s="15"/>
      <c r="G171" s="30"/>
    </row>
    <row r="172" spans="1:7" s="20" customFormat="1">
      <c r="A172" s="2"/>
      <c r="B172" s="2"/>
      <c r="C172" s="1"/>
      <c r="D172" s="22"/>
      <c r="E172" s="26"/>
      <c r="F172" s="15"/>
      <c r="G172" s="30"/>
    </row>
    <row r="173" spans="1:7" s="20" customFormat="1">
      <c r="A173" s="2"/>
      <c r="B173" s="2"/>
      <c r="C173" s="1"/>
      <c r="D173" s="22"/>
      <c r="E173" s="26"/>
      <c r="F173" s="15"/>
      <c r="G173" s="30"/>
    </row>
    <row r="174" spans="1:7" s="20" customFormat="1">
      <c r="A174" s="2"/>
      <c r="B174" s="2"/>
      <c r="C174" s="1"/>
      <c r="D174" s="22"/>
      <c r="E174" s="26"/>
      <c r="F174" s="15"/>
      <c r="G174" s="30"/>
    </row>
    <row r="175" spans="1:7" s="20" customFormat="1">
      <c r="A175" s="2"/>
      <c r="B175" s="2"/>
      <c r="C175" s="1"/>
      <c r="D175" s="22"/>
      <c r="E175" s="26"/>
      <c r="F175" s="15"/>
      <c r="G175" s="30"/>
    </row>
    <row r="176" spans="1:7" s="20" customFormat="1">
      <c r="A176" s="2"/>
      <c r="B176" s="2"/>
      <c r="C176" s="1"/>
      <c r="D176" s="22"/>
      <c r="E176" s="26"/>
      <c r="F176" s="15"/>
      <c r="G176" s="30"/>
    </row>
    <row r="177" spans="1:7" s="20" customFormat="1">
      <c r="A177" s="2"/>
      <c r="B177" s="2"/>
      <c r="C177" s="1"/>
      <c r="D177" s="22"/>
      <c r="E177" s="26"/>
      <c r="F177" s="15"/>
      <c r="G177" s="30"/>
    </row>
    <row r="178" spans="1:7" s="20" customFormat="1">
      <c r="A178" s="2"/>
      <c r="B178" s="2"/>
      <c r="C178" s="1"/>
      <c r="D178" s="22"/>
      <c r="E178" s="26"/>
      <c r="F178" s="15"/>
      <c r="G178" s="30"/>
    </row>
    <row r="179" spans="1:7" s="20" customFormat="1">
      <c r="A179" s="2"/>
      <c r="B179" s="2"/>
      <c r="C179" s="1"/>
      <c r="D179" s="22"/>
      <c r="E179" s="26"/>
      <c r="F179" s="15"/>
      <c r="G179" s="30"/>
    </row>
    <row r="180" spans="1:7" s="20" customFormat="1">
      <c r="A180" s="2"/>
      <c r="B180" s="2"/>
      <c r="C180" s="1"/>
      <c r="D180" s="22"/>
      <c r="E180" s="26"/>
      <c r="F180" s="15"/>
      <c r="G180" s="30"/>
    </row>
    <row r="181" spans="1:7" s="20" customFormat="1">
      <c r="A181" s="2"/>
      <c r="B181" s="2"/>
      <c r="C181" s="1"/>
      <c r="D181" s="22"/>
      <c r="E181" s="26"/>
      <c r="F181" s="15"/>
      <c r="G181" s="30"/>
    </row>
    <row r="182" spans="1:7" s="20" customFormat="1">
      <c r="A182" s="2"/>
      <c r="B182" s="2"/>
      <c r="C182" s="1"/>
      <c r="D182" s="22"/>
      <c r="E182" s="26"/>
      <c r="F182" s="15"/>
      <c r="G182" s="30"/>
    </row>
    <row r="183" spans="1:7" s="20" customFormat="1">
      <c r="A183" s="2"/>
      <c r="B183" s="2"/>
      <c r="C183" s="1"/>
      <c r="D183" s="22"/>
      <c r="E183" s="26"/>
      <c r="F183" s="15"/>
      <c r="G183" s="30"/>
    </row>
    <row r="184" spans="1:7" s="20" customFormat="1">
      <c r="A184" s="2"/>
      <c r="B184" s="2"/>
      <c r="C184" s="1"/>
      <c r="D184" s="22"/>
      <c r="E184" s="26"/>
      <c r="F184" s="15"/>
      <c r="G184" s="30"/>
    </row>
    <row r="185" spans="1:7" s="20" customFormat="1">
      <c r="A185" s="2"/>
      <c r="B185" s="2"/>
      <c r="C185" s="1"/>
      <c r="D185" s="22"/>
      <c r="E185" s="26"/>
      <c r="F185" s="15"/>
      <c r="G185" s="30"/>
    </row>
    <row r="186" spans="1:7" s="20" customFormat="1">
      <c r="A186" s="2"/>
      <c r="B186" s="2"/>
      <c r="C186" s="1"/>
      <c r="D186" s="22"/>
      <c r="E186" s="26"/>
      <c r="F186" s="15"/>
      <c r="G186" s="30"/>
    </row>
    <row r="187" spans="1:7" s="20" customFormat="1">
      <c r="A187" s="2"/>
      <c r="B187" s="2"/>
      <c r="C187" s="1"/>
      <c r="D187" s="22"/>
      <c r="E187" s="26"/>
      <c r="F187" s="15"/>
      <c r="G187" s="30"/>
    </row>
    <row r="188" spans="1:7" s="20" customFormat="1">
      <c r="A188" s="2"/>
      <c r="B188" s="2"/>
      <c r="C188" s="1"/>
      <c r="D188" s="22"/>
      <c r="E188" s="26"/>
      <c r="F188" s="15"/>
      <c r="G188" s="30"/>
    </row>
    <row r="189" spans="1:7" s="20" customFormat="1">
      <c r="A189" s="2"/>
      <c r="B189" s="2"/>
      <c r="C189" s="1"/>
      <c r="D189" s="22"/>
      <c r="E189" s="26"/>
      <c r="F189" s="15"/>
      <c r="G189" s="30"/>
    </row>
    <row r="190" spans="1:7" s="20" customFormat="1">
      <c r="A190" s="2"/>
      <c r="B190" s="2"/>
      <c r="C190" s="1"/>
      <c r="D190" s="22"/>
      <c r="E190" s="26"/>
      <c r="F190" s="15"/>
      <c r="G190" s="30"/>
    </row>
    <row r="191" spans="1:7" s="20" customFormat="1">
      <c r="A191" s="2"/>
      <c r="B191" s="2"/>
      <c r="C191" s="1"/>
      <c r="D191" s="22"/>
      <c r="E191" s="26"/>
      <c r="F191" s="15"/>
      <c r="G191" s="30"/>
    </row>
    <row r="192" spans="1:7" s="20" customFormat="1">
      <c r="A192" s="2"/>
      <c r="B192" s="2"/>
      <c r="C192" s="1"/>
      <c r="D192" s="22"/>
      <c r="E192" s="26"/>
      <c r="F192" s="15"/>
      <c r="G192" s="30"/>
    </row>
    <row r="193" spans="1:7" s="20" customFormat="1">
      <c r="A193" s="2"/>
      <c r="B193" s="2"/>
      <c r="C193" s="1"/>
      <c r="D193" s="22"/>
      <c r="E193" s="26"/>
      <c r="F193" s="15"/>
      <c r="G193" s="30"/>
    </row>
    <row r="194" spans="1:7" s="20" customFormat="1">
      <c r="A194" s="2"/>
      <c r="B194" s="2"/>
      <c r="C194" s="1"/>
      <c r="D194" s="22"/>
      <c r="E194" s="26"/>
      <c r="F194" s="15"/>
      <c r="G194" s="30"/>
    </row>
    <row r="195" spans="1:7" s="20" customFormat="1">
      <c r="A195" s="2"/>
      <c r="B195" s="2"/>
      <c r="C195" s="1"/>
      <c r="D195" s="22"/>
      <c r="E195" s="26"/>
      <c r="F195" s="15"/>
      <c r="G195" s="30"/>
    </row>
    <row r="196" spans="1:7" s="20" customFormat="1">
      <c r="A196" s="2"/>
      <c r="B196" s="2"/>
      <c r="C196" s="1"/>
      <c r="D196" s="22"/>
      <c r="E196" s="26"/>
      <c r="F196" s="15"/>
      <c r="G196" s="30"/>
    </row>
    <row r="197" spans="1:7" s="20" customFormat="1">
      <c r="A197" s="2"/>
      <c r="B197" s="2"/>
      <c r="C197" s="1"/>
      <c r="D197" s="22"/>
      <c r="E197" s="26"/>
      <c r="F197" s="15"/>
      <c r="G197" s="30"/>
    </row>
    <row r="198" spans="1:7" s="20" customFormat="1">
      <c r="A198" s="2"/>
      <c r="B198" s="2"/>
      <c r="C198" s="1"/>
      <c r="D198" s="22"/>
      <c r="E198" s="26"/>
      <c r="F198" s="15"/>
      <c r="G198" s="30"/>
    </row>
    <row r="199" spans="1:7" s="20" customFormat="1">
      <c r="A199" s="2"/>
      <c r="B199" s="2"/>
      <c r="C199" s="1"/>
      <c r="D199" s="22"/>
      <c r="E199" s="26"/>
      <c r="F199" s="15"/>
      <c r="G199" s="30"/>
    </row>
    <row r="200" spans="1:7" s="20" customFormat="1">
      <c r="A200" s="2"/>
      <c r="B200" s="2"/>
      <c r="C200" s="1"/>
      <c r="D200" s="22"/>
      <c r="E200" s="26"/>
      <c r="F200" s="15"/>
      <c r="G200" s="30"/>
    </row>
    <row r="201" spans="1:7" s="20" customFormat="1">
      <c r="A201" s="2"/>
      <c r="B201" s="2"/>
      <c r="C201" s="1"/>
      <c r="D201" s="22"/>
      <c r="E201" s="26"/>
      <c r="F201" s="15"/>
      <c r="G201" s="30"/>
    </row>
    <row r="202" spans="1:7" s="20" customFormat="1">
      <c r="A202" s="2"/>
      <c r="B202" s="2"/>
      <c r="C202" s="1"/>
      <c r="D202" s="22"/>
      <c r="E202" s="26"/>
      <c r="F202" s="15"/>
      <c r="G202" s="30"/>
    </row>
    <row r="203" spans="1:7" s="20" customFormat="1">
      <c r="A203" s="2"/>
      <c r="B203" s="2"/>
      <c r="C203" s="1"/>
      <c r="D203" s="22"/>
      <c r="E203" s="26"/>
      <c r="F203" s="15"/>
      <c r="G203" s="30"/>
    </row>
    <row r="204" spans="1:7" s="20" customFormat="1">
      <c r="A204" s="2"/>
      <c r="B204" s="2"/>
      <c r="C204" s="1"/>
      <c r="D204" s="22"/>
      <c r="E204" s="26"/>
      <c r="F204" s="15"/>
      <c r="G204" s="30"/>
    </row>
    <row r="205" spans="1:7" s="20" customFormat="1">
      <c r="A205" s="2"/>
      <c r="B205" s="2"/>
      <c r="C205" s="1"/>
      <c r="D205" s="22"/>
      <c r="E205" s="26"/>
      <c r="F205" s="15"/>
      <c r="G205" s="30"/>
    </row>
    <row r="206" spans="1:7" s="20" customFormat="1">
      <c r="A206" s="2"/>
      <c r="B206" s="2"/>
      <c r="C206" s="1"/>
      <c r="D206" s="22"/>
      <c r="E206" s="26"/>
      <c r="F206" s="15"/>
      <c r="G206" s="30"/>
    </row>
    <row r="207" spans="1:7" s="20" customFormat="1">
      <c r="A207" s="2"/>
      <c r="B207" s="2"/>
      <c r="C207" s="1"/>
      <c r="D207" s="22"/>
      <c r="E207" s="26"/>
      <c r="F207" s="15"/>
      <c r="G207" s="30"/>
    </row>
    <row r="208" spans="1:7" s="20" customFormat="1">
      <c r="A208" s="2"/>
      <c r="B208" s="2"/>
      <c r="C208" s="1"/>
      <c r="D208" s="22"/>
      <c r="E208" s="26"/>
      <c r="F208" s="15"/>
      <c r="G208" s="30"/>
    </row>
    <row r="209" spans="1:7" s="20" customFormat="1">
      <c r="A209" s="2"/>
      <c r="B209" s="2"/>
      <c r="C209" s="1"/>
      <c r="D209" s="22"/>
      <c r="E209" s="26"/>
      <c r="F209" s="15"/>
      <c r="G209" s="30"/>
    </row>
    <row r="210" spans="1:7" s="20" customFormat="1">
      <c r="A210" s="2"/>
      <c r="B210" s="2"/>
      <c r="C210" s="1"/>
      <c r="D210" s="22"/>
      <c r="E210" s="26"/>
      <c r="F210" s="15"/>
      <c r="G210" s="30"/>
    </row>
    <row r="211" spans="1:7" s="20" customFormat="1">
      <c r="A211" s="2"/>
      <c r="B211" s="2"/>
      <c r="C211" s="1"/>
      <c r="D211" s="22"/>
      <c r="E211" s="26"/>
      <c r="F211" s="15"/>
      <c r="G211" s="30"/>
    </row>
    <row r="212" spans="1:7" s="20" customFormat="1">
      <c r="A212" s="2"/>
      <c r="B212" s="2"/>
      <c r="C212" s="1"/>
      <c r="D212" s="22"/>
      <c r="E212" s="26"/>
      <c r="F212" s="15"/>
      <c r="G212" s="30"/>
    </row>
    <row r="213" spans="1:7" s="20" customFormat="1">
      <c r="A213" s="2"/>
      <c r="B213" s="2"/>
      <c r="C213" s="1"/>
      <c r="D213" s="22"/>
      <c r="E213" s="26"/>
      <c r="F213" s="15"/>
      <c r="G213" s="30"/>
    </row>
    <row r="214" spans="1:7" s="20" customFormat="1">
      <c r="A214" s="2"/>
      <c r="B214" s="2"/>
      <c r="C214" s="1"/>
      <c r="D214" s="22"/>
      <c r="E214" s="26"/>
      <c r="F214" s="15"/>
      <c r="G214" s="30"/>
    </row>
    <row r="215" spans="1:7" s="20" customFormat="1">
      <c r="A215" s="2"/>
      <c r="B215" s="2"/>
      <c r="C215" s="1"/>
      <c r="D215" s="22"/>
      <c r="E215" s="26"/>
      <c r="F215" s="15"/>
      <c r="G215" s="30"/>
    </row>
    <row r="216" spans="1:7" s="20" customFormat="1">
      <c r="A216" s="2"/>
      <c r="B216" s="2"/>
      <c r="C216" s="1"/>
      <c r="D216" s="22"/>
      <c r="E216" s="26"/>
      <c r="F216" s="15"/>
      <c r="G216" s="30"/>
    </row>
    <row r="217" spans="1:7" s="20" customFormat="1">
      <c r="A217" s="2"/>
      <c r="B217" s="2"/>
      <c r="C217" s="1"/>
      <c r="D217" s="22"/>
      <c r="E217" s="26"/>
      <c r="F217" s="15"/>
      <c r="G217" s="30"/>
    </row>
    <row r="218" spans="1:7" s="20" customFormat="1">
      <c r="A218" s="2"/>
      <c r="B218" s="2"/>
      <c r="C218" s="1"/>
      <c r="D218" s="22"/>
      <c r="E218" s="26"/>
      <c r="F218" s="15"/>
      <c r="G218" s="30"/>
    </row>
    <row r="219" spans="1:7" s="20" customFormat="1">
      <c r="A219" s="2"/>
      <c r="B219" s="2"/>
      <c r="C219" s="1"/>
      <c r="D219" s="22"/>
      <c r="E219" s="26"/>
      <c r="F219" s="15"/>
      <c r="G219" s="30"/>
    </row>
    <row r="220" spans="1:7" s="20" customFormat="1">
      <c r="A220" s="2"/>
      <c r="B220" s="2"/>
      <c r="C220" s="1"/>
      <c r="D220" s="22"/>
      <c r="E220" s="26"/>
      <c r="F220" s="15"/>
      <c r="G220" s="30"/>
    </row>
    <row r="221" spans="1:7" s="20" customFormat="1">
      <c r="A221" s="2"/>
      <c r="B221" s="2"/>
      <c r="C221" s="1"/>
      <c r="D221" s="22"/>
      <c r="E221" s="26"/>
      <c r="F221" s="15"/>
      <c r="G221" s="30"/>
    </row>
    <row r="222" spans="1:7" s="20" customFormat="1">
      <c r="A222" s="2"/>
      <c r="B222" s="2"/>
      <c r="C222" s="1"/>
      <c r="D222" s="22"/>
      <c r="E222" s="26"/>
      <c r="F222" s="15"/>
      <c r="G222" s="30"/>
    </row>
    <row r="223" spans="1:7" s="20" customFormat="1">
      <c r="A223" s="2"/>
      <c r="B223" s="2"/>
      <c r="C223" s="1"/>
      <c r="D223" s="22"/>
      <c r="E223" s="26"/>
      <c r="F223" s="15"/>
      <c r="G223" s="30"/>
    </row>
    <row r="224" spans="1:7" s="20" customFormat="1">
      <c r="A224" s="2"/>
      <c r="B224" s="2"/>
      <c r="C224" s="1"/>
      <c r="D224" s="22"/>
      <c r="E224" s="26"/>
      <c r="F224" s="15"/>
      <c r="G224" s="30"/>
    </row>
    <row r="225" spans="1:7" s="20" customFormat="1">
      <c r="A225" s="2"/>
      <c r="B225" s="2"/>
      <c r="C225" s="1"/>
      <c r="D225" s="22"/>
      <c r="E225" s="26"/>
      <c r="F225" s="15"/>
      <c r="G225" s="30"/>
    </row>
    <row r="226" spans="1:7" s="20" customFormat="1">
      <c r="A226" s="2"/>
      <c r="B226" s="2"/>
      <c r="C226" s="1"/>
      <c r="D226" s="22"/>
      <c r="E226" s="26"/>
      <c r="F226" s="15"/>
      <c r="G226" s="30"/>
    </row>
    <row r="227" spans="1:7" s="20" customFormat="1">
      <c r="A227" s="2"/>
      <c r="B227" s="2"/>
      <c r="C227" s="1"/>
      <c r="D227" s="22"/>
      <c r="E227" s="26"/>
      <c r="F227" s="15"/>
      <c r="G227" s="30"/>
    </row>
    <row r="228" spans="1:7" s="20" customFormat="1">
      <c r="A228" s="2"/>
      <c r="B228" s="2"/>
      <c r="C228" s="1"/>
      <c r="D228" s="22"/>
      <c r="E228" s="26"/>
      <c r="F228" s="15"/>
      <c r="G228" s="30"/>
    </row>
    <row r="229" spans="1:7" s="20" customFormat="1">
      <c r="A229" s="2"/>
      <c r="B229" s="2"/>
      <c r="C229" s="1"/>
      <c r="D229" s="22"/>
      <c r="E229" s="26"/>
      <c r="F229" s="15"/>
      <c r="G229" s="30"/>
    </row>
    <row r="230" spans="1:7" s="20" customFormat="1">
      <c r="A230" s="2"/>
      <c r="B230" s="2"/>
      <c r="C230" s="1"/>
      <c r="D230" s="22"/>
      <c r="E230" s="26"/>
      <c r="F230" s="15"/>
      <c r="G230" s="30"/>
    </row>
    <row r="231" spans="1:7" s="20" customFormat="1">
      <c r="A231" s="2"/>
      <c r="B231" s="2"/>
      <c r="C231" s="1"/>
      <c r="D231" s="22"/>
      <c r="E231" s="26"/>
      <c r="F231" s="15"/>
      <c r="G231" s="30"/>
    </row>
    <row r="232" spans="1:7" s="20" customFormat="1">
      <c r="A232" s="2"/>
      <c r="B232" s="2"/>
      <c r="C232" s="1"/>
      <c r="D232" s="22"/>
      <c r="E232" s="26"/>
      <c r="F232" s="15"/>
      <c r="G232" s="30"/>
    </row>
    <row r="233" spans="1:7" s="20" customFormat="1">
      <c r="A233" s="2"/>
      <c r="B233" s="2"/>
      <c r="C233" s="1"/>
      <c r="D233" s="22"/>
      <c r="E233" s="26"/>
      <c r="F233" s="15"/>
      <c r="G233" s="30"/>
    </row>
    <row r="234" spans="1:7" s="20" customFormat="1">
      <c r="A234" s="2"/>
      <c r="B234" s="2"/>
      <c r="C234" s="1"/>
      <c r="D234" s="22"/>
      <c r="E234" s="26"/>
      <c r="F234" s="15"/>
      <c r="G234" s="30"/>
    </row>
    <row r="235" spans="1:7" s="20" customFormat="1">
      <c r="A235" s="2"/>
      <c r="B235" s="2"/>
      <c r="C235" s="1"/>
      <c r="D235" s="22"/>
      <c r="E235" s="26"/>
      <c r="F235" s="15"/>
      <c r="G235" s="30"/>
    </row>
    <row r="236" spans="1:7" s="20" customFormat="1">
      <c r="A236" s="2"/>
      <c r="B236" s="2"/>
      <c r="C236" s="1"/>
      <c r="D236" s="22"/>
      <c r="E236" s="26"/>
      <c r="F236" s="15"/>
      <c r="G236" s="30"/>
    </row>
    <row r="237" spans="1:7" s="20" customFormat="1">
      <c r="A237" s="2"/>
      <c r="B237" s="2"/>
      <c r="C237" s="1"/>
      <c r="D237" s="22"/>
      <c r="E237" s="26"/>
      <c r="F237" s="15"/>
      <c r="G237" s="30"/>
    </row>
    <row r="238" spans="1:7" s="20" customFormat="1">
      <c r="A238" s="2"/>
      <c r="B238" s="2"/>
      <c r="C238" s="1"/>
      <c r="D238" s="22"/>
      <c r="E238" s="26"/>
      <c r="F238" s="15"/>
      <c r="G238" s="30"/>
    </row>
    <row r="239" spans="1:7" s="20" customFormat="1">
      <c r="A239" s="2"/>
      <c r="B239" s="2"/>
      <c r="C239" s="1"/>
      <c r="D239" s="22"/>
      <c r="E239" s="26"/>
      <c r="F239" s="15"/>
      <c r="G239" s="30"/>
    </row>
    <row r="240" spans="1:7" s="20" customFormat="1">
      <c r="A240" s="2"/>
      <c r="B240" s="2"/>
      <c r="C240" s="1"/>
      <c r="D240" s="22"/>
      <c r="E240" s="26"/>
      <c r="F240" s="15"/>
      <c r="G240" s="30"/>
    </row>
    <row r="241" spans="1:7" s="20" customFormat="1">
      <c r="A241" s="2"/>
      <c r="B241" s="2"/>
      <c r="C241" s="1"/>
      <c r="D241" s="22"/>
      <c r="E241" s="26"/>
      <c r="F241" s="15"/>
      <c r="G241" s="30"/>
    </row>
    <row r="242" spans="1:7" s="20" customFormat="1">
      <c r="A242" s="2"/>
      <c r="B242" s="2"/>
      <c r="C242" s="1"/>
      <c r="D242" s="22"/>
      <c r="E242" s="26"/>
      <c r="F242" s="15"/>
      <c r="G242" s="30"/>
    </row>
    <row r="243" spans="1:7" s="20" customFormat="1">
      <c r="A243" s="2"/>
      <c r="B243" s="2"/>
      <c r="C243" s="1"/>
      <c r="D243" s="22"/>
      <c r="E243" s="26"/>
      <c r="F243" s="15"/>
      <c r="G243" s="30"/>
    </row>
    <row r="244" spans="1:7" s="20" customFormat="1">
      <c r="A244" s="2"/>
      <c r="B244" s="2"/>
      <c r="C244" s="1"/>
      <c r="D244" s="22"/>
      <c r="E244" s="26"/>
      <c r="F244" s="15"/>
      <c r="G244" s="30"/>
    </row>
    <row r="245" spans="1:7" s="20" customFormat="1">
      <c r="A245" s="2"/>
      <c r="B245" s="2"/>
      <c r="C245" s="1"/>
      <c r="D245" s="22"/>
      <c r="E245" s="26"/>
      <c r="F245" s="15"/>
      <c r="G245" s="30"/>
    </row>
    <row r="246" spans="1:7" s="20" customFormat="1">
      <c r="A246" s="2"/>
      <c r="B246" s="2"/>
      <c r="C246" s="1"/>
      <c r="D246" s="22"/>
      <c r="E246" s="26"/>
      <c r="F246" s="15"/>
      <c r="G246" s="30"/>
    </row>
    <row r="247" spans="1:7" s="20" customFormat="1">
      <c r="A247" s="2"/>
      <c r="B247" s="2"/>
      <c r="C247" s="1"/>
      <c r="D247" s="22"/>
      <c r="E247" s="26"/>
      <c r="F247" s="15"/>
      <c r="G247" s="30"/>
    </row>
    <row r="248" spans="1:7" s="20" customFormat="1">
      <c r="A248" s="2"/>
      <c r="B248" s="2"/>
      <c r="C248" s="1"/>
      <c r="D248" s="22"/>
      <c r="E248" s="26"/>
      <c r="F248" s="15"/>
      <c r="G248" s="30"/>
    </row>
    <row r="249" spans="1:7" s="20" customFormat="1">
      <c r="A249" s="2"/>
      <c r="B249" s="2"/>
      <c r="C249" s="1"/>
      <c r="D249" s="22"/>
      <c r="E249" s="26"/>
      <c r="F249" s="15"/>
      <c r="G249" s="30"/>
    </row>
    <row r="250" spans="1:7" s="20" customFormat="1">
      <c r="A250" s="2"/>
      <c r="B250" s="2"/>
      <c r="C250" s="1"/>
      <c r="D250" s="22"/>
      <c r="E250" s="26"/>
      <c r="F250" s="15"/>
      <c r="G250" s="30"/>
    </row>
    <row r="251" spans="1:7" s="20" customFormat="1">
      <c r="A251" s="2"/>
      <c r="B251" s="2"/>
      <c r="C251" s="1"/>
      <c r="D251" s="22"/>
      <c r="E251" s="26"/>
      <c r="F251" s="15"/>
      <c r="G251" s="30"/>
    </row>
    <row r="252" spans="1:7" s="20" customFormat="1">
      <c r="A252" s="2"/>
      <c r="B252" s="2"/>
      <c r="C252" s="1"/>
      <c r="D252" s="22"/>
      <c r="E252" s="26"/>
      <c r="F252" s="15"/>
      <c r="G252" s="30"/>
    </row>
    <row r="253" spans="1:7" s="20" customFormat="1">
      <c r="A253" s="2"/>
      <c r="B253" s="2"/>
      <c r="C253" s="1"/>
      <c r="D253" s="22"/>
      <c r="E253" s="26"/>
      <c r="F253" s="15"/>
      <c r="G253" s="30"/>
    </row>
    <row r="254" spans="1:7" s="20" customFormat="1">
      <c r="A254" s="2"/>
      <c r="B254" s="2"/>
      <c r="C254" s="1"/>
      <c r="D254" s="22"/>
      <c r="E254" s="26"/>
      <c r="F254" s="15"/>
      <c r="G254" s="30"/>
    </row>
    <row r="255" spans="1:7" s="20" customFormat="1">
      <c r="A255" s="2"/>
      <c r="B255" s="2"/>
      <c r="C255" s="1"/>
      <c r="D255" s="22"/>
      <c r="E255" s="26"/>
      <c r="F255" s="15"/>
      <c r="G255" s="30"/>
    </row>
    <row r="256" spans="1:7" s="20" customFormat="1">
      <c r="A256" s="2"/>
      <c r="B256" s="2"/>
      <c r="C256" s="1"/>
      <c r="D256" s="22"/>
      <c r="E256" s="26"/>
      <c r="F256" s="15"/>
      <c r="G256" s="30"/>
    </row>
    <row r="257" spans="1:7" s="20" customFormat="1">
      <c r="A257" s="2"/>
      <c r="B257" s="2"/>
      <c r="C257" s="1"/>
      <c r="D257" s="22"/>
      <c r="E257" s="26"/>
      <c r="F257" s="15"/>
      <c r="G257" s="30"/>
    </row>
    <row r="258" spans="1:7" s="20" customFormat="1">
      <c r="A258" s="2"/>
      <c r="B258" s="2"/>
      <c r="C258" s="1"/>
      <c r="D258" s="22"/>
      <c r="E258" s="26"/>
      <c r="F258" s="15"/>
      <c r="G258" s="30"/>
    </row>
    <row r="259" spans="1:7" s="20" customFormat="1">
      <c r="A259" s="2"/>
      <c r="B259" s="2"/>
      <c r="C259" s="1"/>
      <c r="D259" s="22"/>
      <c r="E259" s="26"/>
      <c r="F259" s="15"/>
      <c r="G259" s="30"/>
    </row>
    <row r="260" spans="1:7" s="20" customFormat="1">
      <c r="A260" s="2"/>
      <c r="B260" s="2"/>
      <c r="C260" s="1"/>
      <c r="D260" s="22"/>
      <c r="E260" s="26"/>
      <c r="F260" s="15"/>
      <c r="G260" s="30"/>
    </row>
    <row r="261" spans="1:7" s="20" customFormat="1">
      <c r="A261" s="2"/>
      <c r="B261" s="2"/>
      <c r="C261" s="1"/>
      <c r="D261" s="22"/>
      <c r="E261" s="26"/>
      <c r="F261" s="15"/>
      <c r="G261" s="30"/>
    </row>
    <row r="262" spans="1:7" s="20" customFormat="1">
      <c r="A262" s="2"/>
      <c r="B262" s="2"/>
      <c r="C262" s="1"/>
      <c r="D262" s="22"/>
      <c r="E262" s="26"/>
      <c r="F262" s="15"/>
      <c r="G262" s="30"/>
    </row>
    <row r="263" spans="1:7" s="20" customFormat="1">
      <c r="A263" s="2"/>
      <c r="B263" s="2"/>
      <c r="C263" s="1"/>
      <c r="D263" s="22"/>
      <c r="E263" s="26"/>
      <c r="F263" s="15"/>
      <c r="G263" s="30"/>
    </row>
    <row r="264" spans="1:7" s="20" customFormat="1">
      <c r="A264" s="2"/>
      <c r="B264" s="2"/>
      <c r="C264" s="1"/>
      <c r="D264" s="22"/>
      <c r="E264" s="26"/>
      <c r="F264" s="15"/>
      <c r="G264" s="30"/>
    </row>
    <row r="265" spans="1:7" s="20" customFormat="1">
      <c r="A265" s="2"/>
      <c r="B265" s="2"/>
      <c r="C265" s="1"/>
      <c r="D265" s="22"/>
      <c r="E265" s="26"/>
      <c r="F265" s="15"/>
      <c r="G265" s="30"/>
    </row>
    <row r="266" spans="1:7" s="20" customFormat="1">
      <c r="A266" s="2"/>
      <c r="B266" s="2"/>
      <c r="C266" s="1"/>
      <c r="D266" s="22"/>
      <c r="E266" s="26"/>
      <c r="F266" s="15"/>
      <c r="G266" s="30"/>
    </row>
    <row r="267" spans="1:7" s="20" customFormat="1">
      <c r="A267" s="2"/>
      <c r="B267" s="2"/>
      <c r="C267" s="1"/>
      <c r="D267" s="22"/>
      <c r="E267" s="26"/>
      <c r="F267" s="15"/>
      <c r="G267" s="30"/>
    </row>
    <row r="268" spans="1:7" s="20" customFormat="1">
      <c r="A268" s="2"/>
      <c r="B268" s="2"/>
      <c r="C268" s="1"/>
      <c r="D268" s="22"/>
      <c r="E268" s="26"/>
      <c r="F268" s="15"/>
      <c r="G268" s="30"/>
    </row>
    <row r="269" spans="1:7" s="20" customFormat="1">
      <c r="A269" s="2"/>
      <c r="B269" s="2"/>
      <c r="C269" s="1"/>
      <c r="D269" s="22"/>
      <c r="E269" s="26"/>
      <c r="F269" s="15"/>
      <c r="G269" s="30"/>
    </row>
    <row r="270" spans="1:7" s="20" customFormat="1">
      <c r="A270" s="2"/>
      <c r="B270" s="2"/>
      <c r="C270" s="1"/>
      <c r="D270" s="22"/>
      <c r="E270" s="26"/>
      <c r="F270" s="15"/>
      <c r="G270" s="30"/>
    </row>
    <row r="271" spans="1:7" s="20" customFormat="1">
      <c r="A271" s="2"/>
      <c r="B271" s="2"/>
      <c r="C271" s="1"/>
      <c r="D271" s="22"/>
      <c r="E271" s="26"/>
      <c r="F271" s="15"/>
      <c r="G271" s="30"/>
    </row>
    <row r="272" spans="1:7" s="20" customFormat="1">
      <c r="A272" s="2"/>
      <c r="B272" s="2"/>
      <c r="C272" s="1"/>
      <c r="D272" s="22"/>
      <c r="E272" s="26"/>
      <c r="F272" s="15"/>
      <c r="G272" s="30"/>
    </row>
    <row r="273" spans="1:7" s="20" customFormat="1">
      <c r="A273" s="2"/>
      <c r="B273" s="2"/>
      <c r="C273" s="1"/>
      <c r="D273" s="22"/>
      <c r="E273" s="26"/>
      <c r="F273" s="15"/>
      <c r="G273" s="30"/>
    </row>
    <row r="274" spans="1:7" s="20" customFormat="1">
      <c r="A274" s="2"/>
      <c r="B274" s="2"/>
      <c r="C274" s="1"/>
      <c r="D274" s="22"/>
      <c r="E274" s="26"/>
      <c r="F274" s="15"/>
      <c r="G274" s="30"/>
    </row>
    <row r="275" spans="1:7" s="20" customFormat="1">
      <c r="A275" s="2"/>
      <c r="B275" s="2"/>
      <c r="C275" s="1"/>
      <c r="D275" s="22"/>
      <c r="E275" s="26"/>
      <c r="F275" s="15"/>
      <c r="G275" s="30"/>
    </row>
    <row r="276" spans="1:7" s="20" customFormat="1">
      <c r="A276" s="2"/>
      <c r="B276" s="2"/>
      <c r="C276" s="1"/>
      <c r="D276" s="22"/>
      <c r="E276" s="26"/>
      <c r="F276" s="15"/>
      <c r="G276" s="30"/>
    </row>
    <row r="277" spans="1:7" s="20" customFormat="1">
      <c r="A277" s="2"/>
      <c r="B277" s="2"/>
      <c r="C277" s="1"/>
      <c r="D277" s="22"/>
      <c r="E277" s="26"/>
      <c r="F277" s="15"/>
      <c r="G277" s="30"/>
    </row>
    <row r="278" spans="1:7" s="20" customFormat="1">
      <c r="A278" s="2"/>
      <c r="B278" s="2"/>
      <c r="C278" s="1"/>
      <c r="D278" s="22"/>
      <c r="E278" s="26"/>
      <c r="F278" s="15"/>
      <c r="G278" s="30"/>
    </row>
    <row r="279" spans="1:7" s="20" customFormat="1">
      <c r="A279" s="2"/>
      <c r="B279" s="2"/>
      <c r="C279" s="1"/>
      <c r="D279" s="22"/>
      <c r="E279" s="26"/>
      <c r="F279" s="15"/>
      <c r="G279" s="30"/>
    </row>
    <row r="280" spans="1:7" s="20" customFormat="1">
      <c r="A280" s="2"/>
      <c r="B280" s="2"/>
      <c r="C280" s="1"/>
      <c r="D280" s="22"/>
      <c r="E280" s="26"/>
      <c r="F280" s="15"/>
      <c r="G280" s="30"/>
    </row>
    <row r="281" spans="1:7" s="20" customFormat="1">
      <c r="A281" s="2"/>
      <c r="B281" s="2"/>
      <c r="C281" s="1"/>
      <c r="D281" s="22"/>
      <c r="E281" s="26"/>
      <c r="F281" s="15"/>
      <c r="G281" s="30"/>
    </row>
    <row r="282" spans="1:7" s="20" customFormat="1">
      <c r="A282" s="2"/>
      <c r="B282" s="2"/>
      <c r="C282" s="1"/>
      <c r="D282" s="22"/>
      <c r="E282" s="26"/>
      <c r="F282" s="15"/>
      <c r="G282" s="30"/>
    </row>
    <row r="283" spans="1:7" s="20" customFormat="1">
      <c r="A283" s="2"/>
      <c r="B283" s="2"/>
      <c r="C283" s="1"/>
      <c r="D283" s="22"/>
      <c r="E283" s="26"/>
      <c r="F283" s="15"/>
      <c r="G283" s="30"/>
    </row>
    <row r="284" spans="1:7" s="20" customFormat="1">
      <c r="A284" s="2"/>
      <c r="B284" s="2"/>
      <c r="C284" s="1"/>
      <c r="D284" s="22"/>
      <c r="E284" s="26"/>
      <c r="F284" s="15"/>
      <c r="G284" s="30"/>
    </row>
    <row r="285" spans="1:7" s="20" customFormat="1">
      <c r="A285" s="2"/>
      <c r="B285" s="2"/>
      <c r="C285" s="1"/>
      <c r="D285" s="22"/>
      <c r="E285" s="26"/>
      <c r="F285" s="15"/>
      <c r="G285" s="30"/>
    </row>
    <row r="286" spans="1:7" s="20" customFormat="1">
      <c r="A286" s="2"/>
      <c r="B286" s="2"/>
      <c r="C286" s="1"/>
      <c r="D286" s="22"/>
      <c r="E286" s="26"/>
      <c r="F286" s="15"/>
      <c r="G286" s="30"/>
    </row>
    <row r="287" spans="1:7" s="20" customFormat="1">
      <c r="A287" s="2"/>
      <c r="B287" s="2"/>
      <c r="C287" s="1"/>
      <c r="D287" s="22"/>
      <c r="E287" s="26"/>
      <c r="F287" s="15"/>
      <c r="G287" s="30"/>
    </row>
    <row r="288" spans="1:7" s="20" customFormat="1">
      <c r="A288" s="2"/>
      <c r="B288" s="2"/>
      <c r="C288" s="1"/>
      <c r="D288" s="22"/>
      <c r="E288" s="26"/>
      <c r="F288" s="15"/>
      <c r="G288" s="30"/>
    </row>
    <row r="289" spans="1:7" s="20" customFormat="1">
      <c r="A289" s="2"/>
      <c r="B289" s="2"/>
      <c r="C289" s="1"/>
      <c r="D289" s="22"/>
      <c r="E289" s="26"/>
      <c r="F289" s="15"/>
      <c r="G289" s="30"/>
    </row>
    <row r="290" spans="1:7" s="20" customFormat="1">
      <c r="A290" s="2"/>
      <c r="B290" s="2"/>
      <c r="C290" s="1"/>
      <c r="D290" s="22"/>
      <c r="E290" s="26"/>
      <c r="F290" s="15"/>
      <c r="G290" s="30"/>
    </row>
    <row r="291" spans="1:7" s="20" customFormat="1">
      <c r="A291" s="2"/>
      <c r="B291" s="2"/>
      <c r="C291" s="1"/>
      <c r="D291" s="22"/>
      <c r="E291" s="26"/>
      <c r="F291" s="15"/>
      <c r="G291" s="30"/>
    </row>
    <row r="292" spans="1:7" s="20" customFormat="1">
      <c r="A292" s="2"/>
      <c r="B292" s="2"/>
      <c r="C292" s="1"/>
      <c r="D292" s="22"/>
      <c r="E292" s="26"/>
      <c r="F292" s="15"/>
      <c r="G292" s="30"/>
    </row>
    <row r="293" spans="1:7" s="20" customFormat="1">
      <c r="A293" s="2"/>
      <c r="B293" s="2"/>
      <c r="C293" s="1"/>
      <c r="D293" s="22"/>
      <c r="E293" s="26"/>
      <c r="F293" s="15"/>
      <c r="G293" s="30"/>
    </row>
    <row r="294" spans="1:7" s="20" customFormat="1">
      <c r="A294" s="2"/>
      <c r="B294" s="2"/>
      <c r="C294" s="1"/>
      <c r="D294" s="22"/>
      <c r="E294" s="26"/>
      <c r="F294" s="15"/>
      <c r="G294" s="30"/>
    </row>
    <row r="295" spans="1:7" s="20" customFormat="1">
      <c r="A295" s="2"/>
      <c r="B295" s="2"/>
      <c r="C295" s="1"/>
      <c r="D295" s="22"/>
      <c r="E295" s="26"/>
      <c r="F295" s="15"/>
      <c r="G295" s="30"/>
    </row>
    <row r="296" spans="1:7" s="20" customFormat="1">
      <c r="A296" s="2"/>
      <c r="B296" s="2"/>
      <c r="C296" s="1"/>
      <c r="D296" s="22"/>
      <c r="E296" s="26"/>
      <c r="F296" s="15"/>
      <c r="G296" s="30"/>
    </row>
    <row r="297" spans="1:7" s="20" customFormat="1">
      <c r="A297" s="2"/>
      <c r="B297" s="2"/>
      <c r="C297" s="1"/>
      <c r="D297" s="22"/>
      <c r="E297" s="26"/>
      <c r="F297" s="15"/>
      <c r="G297" s="30"/>
    </row>
    <row r="298" spans="1:7" s="20" customFormat="1">
      <c r="A298" s="2"/>
      <c r="B298" s="2"/>
      <c r="C298" s="1"/>
      <c r="D298" s="22"/>
      <c r="E298" s="26"/>
      <c r="F298" s="15"/>
      <c r="G298" s="30"/>
    </row>
    <row r="299" spans="1:7" s="20" customFormat="1">
      <c r="A299" s="2"/>
      <c r="B299" s="2"/>
      <c r="C299" s="1"/>
      <c r="D299" s="22"/>
      <c r="E299" s="26"/>
      <c r="F299" s="15"/>
      <c r="G299" s="30"/>
    </row>
    <row r="300" spans="1:7" s="20" customFormat="1">
      <c r="A300" s="2"/>
      <c r="B300" s="2"/>
      <c r="C300" s="1"/>
      <c r="D300" s="22"/>
      <c r="E300" s="26"/>
      <c r="F300" s="15"/>
      <c r="G300" s="30"/>
    </row>
    <row r="301" spans="1:7" s="20" customFormat="1">
      <c r="A301" s="2"/>
      <c r="B301" s="2"/>
      <c r="C301" s="1"/>
      <c r="D301" s="22"/>
      <c r="E301" s="26"/>
      <c r="F301" s="15"/>
      <c r="G301" s="30"/>
    </row>
    <row r="302" spans="1:7" s="20" customFormat="1">
      <c r="A302" s="2"/>
      <c r="B302" s="2"/>
      <c r="C302" s="1"/>
      <c r="D302" s="22"/>
      <c r="E302" s="26"/>
      <c r="F302" s="15"/>
      <c r="G302" s="30"/>
    </row>
    <row r="303" spans="1:7" s="20" customFormat="1">
      <c r="A303" s="2"/>
      <c r="B303" s="2"/>
      <c r="C303" s="1"/>
      <c r="D303" s="22"/>
      <c r="E303" s="26"/>
      <c r="F303" s="15"/>
      <c r="G303" s="30"/>
    </row>
    <row r="304" spans="1:7" s="20" customFormat="1">
      <c r="A304" s="2"/>
      <c r="B304" s="2"/>
      <c r="C304" s="1"/>
      <c r="D304" s="22"/>
      <c r="E304" s="26"/>
      <c r="F304" s="15"/>
      <c r="G304" s="30"/>
    </row>
    <row r="305" spans="1:7" s="20" customFormat="1">
      <c r="A305" s="2"/>
      <c r="B305" s="2"/>
      <c r="C305" s="1"/>
      <c r="D305" s="22"/>
      <c r="E305" s="26"/>
      <c r="F305" s="15"/>
      <c r="G305" s="30"/>
    </row>
    <row r="306" spans="1:7" s="20" customFormat="1">
      <c r="A306" s="2"/>
      <c r="B306" s="2"/>
      <c r="C306" s="1"/>
      <c r="D306" s="22"/>
      <c r="E306" s="26"/>
      <c r="F306" s="15"/>
      <c r="G306" s="30"/>
    </row>
    <row r="307" spans="1:7" s="20" customFormat="1">
      <c r="A307" s="2"/>
      <c r="B307" s="2"/>
      <c r="C307" s="1"/>
      <c r="D307" s="22"/>
      <c r="E307" s="26"/>
      <c r="F307" s="15"/>
      <c r="G307" s="30"/>
    </row>
    <row r="308" spans="1:7" s="20" customFormat="1">
      <c r="A308" s="2"/>
      <c r="B308" s="2"/>
      <c r="C308" s="1"/>
      <c r="D308" s="22"/>
      <c r="E308" s="26"/>
      <c r="F308" s="15"/>
      <c r="G308" s="30"/>
    </row>
    <row r="309" spans="1:7" s="20" customFormat="1">
      <c r="A309" s="2"/>
      <c r="B309" s="2"/>
      <c r="C309" s="1"/>
      <c r="D309" s="22"/>
      <c r="E309" s="26"/>
      <c r="F309" s="15"/>
      <c r="G309" s="30"/>
    </row>
    <row r="310" spans="1:7" s="20" customFormat="1">
      <c r="A310" s="2"/>
      <c r="B310" s="2"/>
      <c r="C310" s="1"/>
      <c r="D310" s="22"/>
      <c r="E310" s="26"/>
      <c r="F310" s="15"/>
      <c r="G310" s="30"/>
    </row>
    <row r="311" spans="1:7" s="20" customFormat="1">
      <c r="A311" s="2"/>
      <c r="B311" s="2"/>
      <c r="C311" s="1"/>
      <c r="D311" s="22"/>
      <c r="E311" s="26"/>
      <c r="F311" s="15"/>
      <c r="G311" s="30"/>
    </row>
    <row r="312" spans="1:7" s="20" customFormat="1">
      <c r="A312" s="2"/>
      <c r="B312" s="2"/>
      <c r="C312" s="1"/>
      <c r="D312" s="22"/>
      <c r="E312" s="26"/>
      <c r="F312" s="15"/>
      <c r="G312" s="30"/>
    </row>
    <row r="313" spans="1:7" s="20" customFormat="1">
      <c r="A313" s="2"/>
      <c r="B313" s="2"/>
      <c r="C313" s="1"/>
      <c r="D313" s="22"/>
      <c r="E313" s="26"/>
      <c r="F313" s="15"/>
      <c r="G313" s="30"/>
    </row>
    <row r="314" spans="1:7" s="20" customFormat="1">
      <c r="A314" s="2"/>
      <c r="B314" s="2"/>
      <c r="C314" s="1"/>
      <c r="D314" s="22"/>
      <c r="E314" s="26"/>
      <c r="F314" s="15"/>
      <c r="G314" s="30"/>
    </row>
    <row r="315" spans="1:7" s="20" customFormat="1">
      <c r="A315" s="2"/>
      <c r="B315" s="2"/>
      <c r="C315" s="1"/>
      <c r="D315" s="22"/>
      <c r="E315" s="26"/>
      <c r="F315" s="15"/>
      <c r="G315" s="30"/>
    </row>
    <row r="316" spans="1:7" s="20" customFormat="1">
      <c r="A316" s="2"/>
      <c r="B316" s="2"/>
      <c r="C316" s="1"/>
      <c r="D316" s="22"/>
      <c r="E316" s="26"/>
      <c r="F316" s="15"/>
      <c r="G316" s="30"/>
    </row>
    <row r="317" spans="1:7" s="20" customFormat="1">
      <c r="A317" s="2"/>
      <c r="B317" s="2"/>
      <c r="C317" s="1"/>
      <c r="D317" s="22"/>
      <c r="E317" s="26"/>
      <c r="F317" s="15"/>
      <c r="G317" s="30"/>
    </row>
    <row r="318" spans="1:7" s="20" customFormat="1">
      <c r="A318" s="2"/>
      <c r="B318" s="2"/>
      <c r="C318" s="1"/>
      <c r="D318" s="22"/>
      <c r="E318" s="26"/>
      <c r="F318" s="15"/>
      <c r="G318" s="30"/>
    </row>
    <row r="319" spans="1:7" s="20" customFormat="1">
      <c r="A319" s="2"/>
      <c r="B319" s="2"/>
      <c r="C319" s="1"/>
      <c r="D319" s="22"/>
      <c r="E319" s="26"/>
      <c r="F319" s="15"/>
      <c r="G319" s="30"/>
    </row>
    <row r="320" spans="1:7" s="20" customFormat="1">
      <c r="A320" s="2"/>
      <c r="B320" s="2"/>
      <c r="C320" s="1"/>
      <c r="D320" s="22"/>
      <c r="E320" s="26"/>
      <c r="F320" s="15"/>
      <c r="G320" s="30"/>
    </row>
    <row r="321" spans="1:7" s="20" customFormat="1">
      <c r="A321" s="2"/>
      <c r="B321" s="2"/>
      <c r="C321" s="1"/>
      <c r="D321" s="22"/>
      <c r="E321" s="26"/>
      <c r="F321" s="15"/>
      <c r="G321" s="30"/>
    </row>
    <row r="322" spans="1:7" s="20" customFormat="1">
      <c r="A322" s="2"/>
      <c r="B322" s="2"/>
      <c r="C322" s="1"/>
      <c r="D322" s="22"/>
      <c r="E322" s="26"/>
      <c r="F322" s="15"/>
      <c r="G322" s="30"/>
    </row>
    <row r="323" spans="1:7" s="20" customFormat="1">
      <c r="A323" s="2"/>
      <c r="B323" s="2"/>
      <c r="C323" s="1"/>
      <c r="D323" s="22"/>
      <c r="E323" s="26"/>
      <c r="F323" s="15"/>
      <c r="G323" s="30"/>
    </row>
    <row r="324" spans="1:7" s="20" customFormat="1">
      <c r="A324" s="2"/>
      <c r="B324" s="2"/>
      <c r="C324" s="1"/>
      <c r="D324" s="22"/>
      <c r="E324" s="26"/>
      <c r="F324" s="15"/>
      <c r="G324" s="30"/>
    </row>
    <row r="325" spans="1:7" s="20" customFormat="1">
      <c r="A325" s="2"/>
      <c r="B325" s="2"/>
      <c r="C325" s="1"/>
      <c r="D325" s="22"/>
      <c r="E325" s="26"/>
      <c r="F325" s="15"/>
      <c r="G325" s="30"/>
    </row>
    <row r="326" spans="1:7" s="20" customFormat="1">
      <c r="A326" s="2"/>
      <c r="B326" s="2"/>
      <c r="C326" s="1"/>
      <c r="D326" s="22"/>
      <c r="E326" s="26"/>
      <c r="F326" s="15"/>
      <c r="G326" s="30"/>
    </row>
    <row r="327" spans="1:7" s="20" customFormat="1">
      <c r="A327" s="2"/>
      <c r="B327" s="2"/>
      <c r="C327" s="1"/>
      <c r="D327" s="22"/>
      <c r="E327" s="26"/>
      <c r="F327" s="15"/>
      <c r="G327" s="30"/>
    </row>
    <row r="328" spans="1:7" s="20" customFormat="1">
      <c r="A328" s="2"/>
      <c r="B328" s="2"/>
      <c r="C328" s="1"/>
      <c r="D328" s="22"/>
      <c r="E328" s="26"/>
      <c r="F328" s="15"/>
      <c r="G328" s="30"/>
    </row>
    <row r="329" spans="1:7" s="20" customFormat="1">
      <c r="A329" s="2"/>
      <c r="B329" s="2"/>
      <c r="C329" s="1"/>
      <c r="D329" s="22"/>
      <c r="E329" s="26"/>
      <c r="F329" s="15"/>
      <c r="G329" s="30"/>
    </row>
    <row r="330" spans="1:7" s="20" customFormat="1">
      <c r="A330" s="2"/>
      <c r="B330" s="2"/>
      <c r="C330" s="1"/>
      <c r="D330" s="22"/>
      <c r="E330" s="26"/>
      <c r="F330" s="15"/>
      <c r="G330" s="30"/>
    </row>
    <row r="331" spans="1:7" s="20" customFormat="1">
      <c r="A331" s="2"/>
      <c r="B331" s="2"/>
      <c r="C331" s="1"/>
      <c r="D331" s="22"/>
      <c r="E331" s="26"/>
      <c r="F331" s="15"/>
      <c r="G331" s="30"/>
    </row>
    <row r="332" spans="1:7" s="20" customFormat="1">
      <c r="A332" s="2"/>
      <c r="B332" s="2"/>
      <c r="C332" s="1"/>
      <c r="D332" s="22"/>
      <c r="E332" s="26"/>
      <c r="F332" s="15"/>
      <c r="G332" s="30"/>
    </row>
    <row r="333" spans="1:7" s="20" customFormat="1">
      <c r="A333" s="2"/>
      <c r="B333" s="2"/>
      <c r="C333" s="1"/>
      <c r="D333" s="22"/>
      <c r="E333" s="26"/>
      <c r="F333" s="15"/>
      <c r="G333" s="30"/>
    </row>
    <row r="334" spans="1:7" s="20" customFormat="1">
      <c r="A334" s="2"/>
      <c r="B334" s="2"/>
      <c r="C334" s="1"/>
      <c r="D334" s="22"/>
      <c r="E334" s="26"/>
      <c r="F334" s="15"/>
      <c r="G334" s="30"/>
    </row>
    <row r="335" spans="1:7" s="20" customFormat="1">
      <c r="A335" s="2"/>
      <c r="B335" s="2"/>
      <c r="C335" s="1"/>
      <c r="D335" s="22"/>
      <c r="E335" s="26"/>
      <c r="F335" s="15"/>
      <c r="G335" s="30"/>
    </row>
    <row r="336" spans="1:7" s="20" customFormat="1">
      <c r="A336" s="2"/>
      <c r="B336" s="2"/>
      <c r="C336" s="1"/>
      <c r="D336" s="22"/>
      <c r="E336" s="26"/>
      <c r="F336" s="15"/>
      <c r="G336" s="30"/>
    </row>
    <row r="337" spans="1:7" s="20" customFormat="1">
      <c r="A337" s="2"/>
      <c r="B337" s="2"/>
      <c r="C337" s="1"/>
      <c r="D337" s="22"/>
      <c r="E337" s="26"/>
      <c r="F337" s="15"/>
      <c r="G337" s="30"/>
    </row>
    <row r="338" spans="1:7" s="20" customFormat="1">
      <c r="A338" s="2"/>
      <c r="B338" s="2"/>
      <c r="C338" s="1"/>
      <c r="D338" s="22"/>
      <c r="E338" s="26"/>
      <c r="F338" s="15"/>
      <c r="G338" s="30"/>
    </row>
    <row r="339" spans="1:7" s="20" customFormat="1">
      <c r="A339" s="2"/>
      <c r="B339" s="2"/>
      <c r="C339" s="1"/>
      <c r="D339" s="22"/>
      <c r="E339" s="26"/>
      <c r="F339" s="15"/>
      <c r="G339" s="30"/>
    </row>
    <row r="340" spans="1:7" s="20" customFormat="1">
      <c r="A340" s="2"/>
      <c r="B340" s="2"/>
      <c r="C340" s="1"/>
      <c r="D340" s="22"/>
      <c r="E340" s="26"/>
      <c r="F340" s="15"/>
      <c r="G340" s="30"/>
    </row>
    <row r="341" spans="1:7" s="20" customFormat="1">
      <c r="A341" s="2"/>
      <c r="B341" s="2"/>
      <c r="C341" s="1"/>
      <c r="D341" s="22"/>
      <c r="E341" s="26"/>
      <c r="F341" s="15"/>
      <c r="G341" s="30"/>
    </row>
    <row r="342" spans="1:7" s="20" customFormat="1">
      <c r="A342" s="2"/>
      <c r="B342" s="2"/>
      <c r="C342" s="1"/>
      <c r="D342" s="22"/>
      <c r="E342" s="26"/>
      <c r="F342" s="15"/>
      <c r="G342" s="30"/>
    </row>
    <row r="343" spans="1:7" s="20" customFormat="1">
      <c r="A343" s="2"/>
      <c r="B343" s="2"/>
      <c r="C343" s="1"/>
      <c r="D343" s="22"/>
      <c r="E343" s="26"/>
      <c r="F343" s="15"/>
      <c r="G343" s="30"/>
    </row>
    <row r="344" spans="1:7" s="20" customFormat="1">
      <c r="A344" s="2"/>
      <c r="B344" s="2"/>
      <c r="C344" s="1"/>
      <c r="D344" s="22"/>
      <c r="E344" s="26"/>
      <c r="F344" s="15"/>
      <c r="G344" s="30"/>
    </row>
    <row r="345" spans="1:7" s="20" customFormat="1">
      <c r="A345" s="2"/>
      <c r="B345" s="2"/>
      <c r="C345" s="1"/>
      <c r="D345" s="22"/>
      <c r="E345" s="26"/>
      <c r="F345" s="15"/>
      <c r="G345" s="30"/>
    </row>
    <row r="346" spans="1:7" s="20" customFormat="1">
      <c r="A346" s="2"/>
      <c r="B346" s="2"/>
      <c r="C346" s="1"/>
      <c r="D346" s="22"/>
      <c r="E346" s="26"/>
      <c r="F346" s="15"/>
      <c r="G346" s="30"/>
    </row>
    <row r="347" spans="1:7" s="20" customFormat="1">
      <c r="A347" s="2"/>
      <c r="B347" s="2"/>
      <c r="C347" s="1"/>
      <c r="D347" s="22"/>
      <c r="E347" s="26"/>
      <c r="F347" s="15"/>
      <c r="G347" s="30"/>
    </row>
    <row r="348" spans="1:7" s="20" customFormat="1">
      <c r="A348" s="2"/>
      <c r="B348" s="2"/>
      <c r="C348" s="1"/>
      <c r="D348" s="22"/>
      <c r="E348" s="26"/>
      <c r="F348" s="15"/>
      <c r="G348" s="30"/>
    </row>
    <row r="349" spans="1:7" s="20" customFormat="1">
      <c r="A349" s="2"/>
      <c r="B349" s="2"/>
      <c r="C349" s="1"/>
      <c r="D349" s="22"/>
      <c r="E349" s="26"/>
      <c r="F349" s="15"/>
      <c r="G349" s="30"/>
    </row>
    <row r="350" spans="1:7" s="20" customFormat="1">
      <c r="A350" s="2"/>
      <c r="B350" s="2"/>
      <c r="C350" s="1"/>
      <c r="D350" s="22"/>
      <c r="E350" s="26"/>
      <c r="F350" s="15"/>
      <c r="G350" s="30"/>
    </row>
    <row r="351" spans="1:7" s="20" customFormat="1">
      <c r="A351" s="2"/>
      <c r="B351" s="2"/>
      <c r="C351" s="1"/>
      <c r="D351" s="22"/>
      <c r="E351" s="26"/>
      <c r="F351" s="15"/>
      <c r="G351" s="30"/>
    </row>
    <row r="352" spans="1:7" s="20" customFormat="1">
      <c r="A352" s="2"/>
      <c r="B352" s="2"/>
      <c r="C352" s="1"/>
      <c r="D352" s="22"/>
      <c r="E352" s="26"/>
      <c r="F352" s="15"/>
      <c r="G352" s="30"/>
    </row>
    <row r="353" spans="1:11" s="20" customFormat="1">
      <c r="A353" s="2"/>
      <c r="B353" s="2"/>
      <c r="C353" s="1"/>
      <c r="D353" s="22"/>
      <c r="E353" s="26"/>
      <c r="F353" s="15"/>
      <c r="G353" s="30"/>
    </row>
    <row r="354" spans="1:11" s="20" customFormat="1">
      <c r="A354" s="2"/>
      <c r="B354" s="2"/>
      <c r="C354" s="1"/>
      <c r="D354" s="22"/>
      <c r="E354" s="26"/>
      <c r="F354" s="15"/>
      <c r="G354" s="30"/>
    </row>
    <row r="355" spans="1:11" s="20" customFormat="1">
      <c r="A355" s="2"/>
      <c r="B355" s="2"/>
      <c r="C355" s="1"/>
      <c r="D355" s="22"/>
      <c r="E355" s="26"/>
      <c r="F355" s="15"/>
      <c r="G355" s="30"/>
    </row>
    <row r="356" spans="1:11" s="20" customFormat="1">
      <c r="A356" s="2"/>
      <c r="B356" s="2"/>
      <c r="C356" s="1"/>
      <c r="D356" s="22"/>
      <c r="E356" s="26"/>
      <c r="F356" s="15"/>
      <c r="G356" s="30"/>
    </row>
    <row r="358" spans="1:11">
      <c r="G358" s="31"/>
      <c r="H358" s="18"/>
      <c r="I358" s="18"/>
      <c r="J358" s="18"/>
      <c r="K358" s="19"/>
    </row>
  </sheetData>
  <autoFilter ref="B3:F171" xr:uid="{00000000-0009-0000-0000-000000000000}"/>
  <mergeCells count="2">
    <mergeCell ref="A1:F1"/>
    <mergeCell ref="A2:E2"/>
  </mergeCells>
  <phoneticPr fontId="60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ignoredErrors>
    <ignoredError sqref="F1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2024-01-22T08:43:42Z</dcterms:modified>
</cp:coreProperties>
</file>