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<sst xmlns="http://schemas.openxmlformats.org/spreadsheetml/2006/main" count="98" uniqueCount="79">
  <si>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</si>
  <si>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</si>
  <si>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</si>
  <si>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</si>
  <si>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</si>
  <si>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</si>
  <si>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</si>
  <si>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</si>
  <si>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</si>
  <si>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</si>
  <si>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</si>
  <si>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</si>
  <si>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</si>
  <si>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</si>
  <si>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</si>
  <si>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</si>
  <si>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</si>
  <si>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</si>
  <si>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</si>
  <si>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</si>
  <si>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</si>
  <si>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</si>
  <si>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</si>
  <si>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</si>
  <si>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</si>
  <si>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</si>
  <si>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</si>
  <si>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</si>
  <si>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</si>
  <si>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</si>
  <si>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</si>
  <si>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</si>
  <si>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</si>
  <si>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</si>
  <si>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</si>
  <si>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</si>
  <si>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</si>
  <si>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</si>
  <si>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</si>
  <si>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</si>
  <si>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</si>
  <si>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</si>
  <si>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</si>
  <si>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</si>
  <si>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</si>
  <si>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</si>
  <si>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</si>
  <si>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</si>
  <si>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</si>
  <si>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</si>
  <si>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</si>
  <si>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</si>
  <si>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</si>
  <si>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</si>
  <si>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</si>
  <si>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</si>
  <si>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</si>
  <si>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</si>
  <si>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</si>
  <si>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</si>
  <si>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</si>
  <si>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</si>
  <si>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</si>
  <si>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</si>
  <si>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</si>
  <si>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</si>
  <si>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</si>
  <si>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</si>
  <si>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</si>
  <si>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</si>
  <si>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</si>
  <si>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</si>
  <si>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</si>
  <si>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</si>
  <si>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</si>
  <si>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</si>
  <si>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</si>
  <si>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</si>
  <si>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II Kwartały 2018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</si>
</sst>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2" width="13.00390625" style="2" customWidth="1"/>
    <col min="3" max="3" width="12.00390625" style="2" bestFit="1" customWidth="1"/>
    <col min="4" max="4" width="12.375" style="2" customWidth="1"/>
    <col min="5" max="5" width="10.125" style="2" bestFit="1" customWidth="1"/>
    <col min="6" max="7" width="11.25390625" style="2" bestFit="1" customWidth="1"/>
    <col min="8" max="8" width="9.375" style="2" bestFit="1" customWidth="1"/>
    <col min="9" max="9" width="10.00390625" style="2" customWidth="1"/>
    <col min="10" max="10" width="12.00390625" style="2" bestFit="1" customWidth="1"/>
    <col min="11" max="11" width="10.125" style="2" bestFit="1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6" width="9.37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24112236771.37</f>
        <v>24112236771.37</v>
      </c>
      <c r="C13" s="27">
        <f>24111073136.58</f>
        <v>24111073136.58</v>
      </c>
      <c r="D13" s="27">
        <f>2307499281.69</f>
        <v>2307499281.69</v>
      </c>
      <c r="E13" s="27">
        <f>308183021.66</f>
        <v>308183021.66</v>
      </c>
      <c r="F13" s="27">
        <f>235920842.15</f>
        <v>235920842.15</v>
      </c>
      <c r="G13" s="27">
        <f>1757298875.4</f>
        <v>1757298875.4</v>
      </c>
      <c r="H13" s="27">
        <f>6096542.48</f>
        <v>6096542.48</v>
      </c>
      <c r="I13" s="27">
        <f>0</f>
        <v>0</v>
      </c>
      <c r="J13" s="27">
        <f>21278346237</f>
        <v>21278346237</v>
      </c>
      <c r="K13" s="27">
        <f>398626640.03</f>
        <v>398626640.03</v>
      </c>
      <c r="L13" s="27">
        <f>85414427.71</f>
        <v>85414427.71</v>
      </c>
      <c r="M13" s="27">
        <f>24217706.05</f>
        <v>24217706.05</v>
      </c>
      <c r="N13" s="27">
        <f>16968844.1</f>
        <v>16968844.1</v>
      </c>
      <c r="O13" s="27">
        <f>1163634.79</f>
        <v>1163634.79</v>
      </c>
      <c r="P13" s="27">
        <f>1057752.47</f>
        <v>1057752.47</v>
      </c>
      <c r="Q13" s="27">
        <f>105882.32</f>
        <v>105882.32</v>
      </c>
    </row>
    <row r="14" spans="1:17" ht="26.25" customHeight="1">
      <c r="A14" s="28" t="s">
        <v>45</v>
      </c>
      <c r="B14" s="27">
        <f>214787766.79</f>
        <v>214787766.79</v>
      </c>
      <c r="C14" s="27">
        <f>214787766.79</f>
        <v>214787766.79</v>
      </c>
      <c r="D14" s="27">
        <f>4012505.61</f>
        <v>4012505.61</v>
      </c>
      <c r="E14" s="27">
        <f>0</f>
        <v>0</v>
      </c>
      <c r="F14" s="27">
        <f>0</f>
        <v>0</v>
      </c>
      <c r="G14" s="27">
        <f>4012505.61</f>
        <v>4012505.61</v>
      </c>
      <c r="H14" s="27">
        <f>0</f>
        <v>0</v>
      </c>
      <c r="I14" s="27">
        <f>0</f>
        <v>0</v>
      </c>
      <c r="J14" s="27">
        <f>183071261.18</f>
        <v>183071261.18</v>
      </c>
      <c r="K14" s="27">
        <f>27704000</f>
        <v>27704000</v>
      </c>
      <c r="L14" s="27">
        <f>0</f>
        <v>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2611824.18</f>
        <v>2611824.18</v>
      </c>
      <c r="C15" s="32">
        <f>2611824.18</f>
        <v>2611824.18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2611824.18</f>
        <v>2611824.18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212175942.61</f>
        <v>212175942.61</v>
      </c>
      <c r="C16" s="32">
        <f>212175942.61</f>
        <v>212175942.61</v>
      </c>
      <c r="D16" s="32">
        <f>4012505.61</f>
        <v>4012505.61</v>
      </c>
      <c r="E16" s="32">
        <f>0</f>
        <v>0</v>
      </c>
      <c r="F16" s="32">
        <f>0</f>
        <v>0</v>
      </c>
      <c r="G16" s="32">
        <f>4012505.61</f>
        <v>4012505.61</v>
      </c>
      <c r="H16" s="32">
        <f>0</f>
        <v>0</v>
      </c>
      <c r="I16" s="32">
        <f>0</f>
        <v>0</v>
      </c>
      <c r="J16" s="32">
        <f>180459437</f>
        <v>180459437</v>
      </c>
      <c r="K16" s="32">
        <f>27704000</f>
        <v>27704000</v>
      </c>
      <c r="L16" s="32">
        <f>0</f>
        <v>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23835477913.84</f>
        <v>23835477913.84</v>
      </c>
      <c r="C17" s="27">
        <f>23834314486.45</f>
        <v>23834314486.45</v>
      </c>
      <c r="D17" s="27">
        <f>2291493992.72</f>
        <v>2291493992.72</v>
      </c>
      <c r="E17" s="27">
        <f>306686573.75</f>
        <v>306686573.75</v>
      </c>
      <c r="F17" s="27">
        <f>235360988.75</f>
        <v>235360988.75</v>
      </c>
      <c r="G17" s="27">
        <f>1745737508.67</f>
        <v>1745737508.67</v>
      </c>
      <c r="H17" s="27">
        <f>3708921.55</f>
        <v>3708921.55</v>
      </c>
      <c r="I17" s="27">
        <f>0</f>
        <v>0</v>
      </c>
      <c r="J17" s="27">
        <f>21094951503.55</f>
        <v>21094951503.55</v>
      </c>
      <c r="K17" s="27">
        <f>360296436.97</f>
        <v>360296436.97</v>
      </c>
      <c r="L17" s="27">
        <f>67948623.22</f>
        <v>67948623.22</v>
      </c>
      <c r="M17" s="27">
        <f>7010622.51</f>
        <v>7010622.51</v>
      </c>
      <c r="N17" s="27">
        <f>12613307.48</f>
        <v>12613307.48</v>
      </c>
      <c r="O17" s="27">
        <f>1163427.39</f>
        <v>1163427.39</v>
      </c>
      <c r="P17" s="27">
        <f>1057545.07</f>
        <v>1057545.07</v>
      </c>
      <c r="Q17" s="27">
        <f>105882.32</f>
        <v>105882.32</v>
      </c>
    </row>
    <row r="18" spans="1:17" ht="33" customHeight="1">
      <c r="A18" s="19" t="s">
        <v>49</v>
      </c>
      <c r="B18" s="32">
        <f>359220844.41</f>
        <v>359220844.41</v>
      </c>
      <c r="C18" s="32">
        <f>359220844.41</f>
        <v>359220844.41</v>
      </c>
      <c r="D18" s="32">
        <f>76537964.53</f>
        <v>76537964.53</v>
      </c>
      <c r="E18" s="32">
        <f>55546380.92</f>
        <v>55546380.92</v>
      </c>
      <c r="F18" s="32">
        <f>2066020.93</f>
        <v>2066020.93</v>
      </c>
      <c r="G18" s="32">
        <f>18650719.01</f>
        <v>18650719.01</v>
      </c>
      <c r="H18" s="32">
        <f>274843.67</f>
        <v>274843.67</v>
      </c>
      <c r="I18" s="32">
        <f>0</f>
        <v>0</v>
      </c>
      <c r="J18" s="32">
        <f>273816804.07</f>
        <v>273816804.07</v>
      </c>
      <c r="K18" s="32">
        <f>5070481.13</f>
        <v>5070481.13</v>
      </c>
      <c r="L18" s="32">
        <f>2220918.39</f>
        <v>2220918.39</v>
      </c>
      <c r="M18" s="32">
        <f>1278541.88</f>
        <v>1278541.88</v>
      </c>
      <c r="N18" s="32">
        <f>296134.41</f>
        <v>296134.41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23476257069.43</f>
        <v>23476257069.43</v>
      </c>
      <c r="C19" s="32">
        <f>23475093642.04</f>
        <v>23475093642.04</v>
      </c>
      <c r="D19" s="32">
        <f>2214956028.19</f>
        <v>2214956028.19</v>
      </c>
      <c r="E19" s="32">
        <f>251140192.83</f>
        <v>251140192.83</v>
      </c>
      <c r="F19" s="32">
        <f>233294967.82</f>
        <v>233294967.82</v>
      </c>
      <c r="G19" s="32">
        <f>1727086789.66</f>
        <v>1727086789.66</v>
      </c>
      <c r="H19" s="32">
        <f>3434077.88</f>
        <v>3434077.88</v>
      </c>
      <c r="I19" s="32">
        <f>0</f>
        <v>0</v>
      </c>
      <c r="J19" s="32">
        <f>20821134699.48</f>
        <v>20821134699.48</v>
      </c>
      <c r="K19" s="32">
        <f>355225955.84</f>
        <v>355225955.84</v>
      </c>
      <c r="L19" s="32">
        <f>65727704.83</f>
        <v>65727704.83</v>
      </c>
      <c r="M19" s="32">
        <f>5732080.63</f>
        <v>5732080.63</v>
      </c>
      <c r="N19" s="32">
        <f>12317173.07</f>
        <v>12317173.07</v>
      </c>
      <c r="O19" s="32">
        <f>1163427.39</f>
        <v>1163427.39</v>
      </c>
      <c r="P19" s="32">
        <f>1057545.07</f>
        <v>1057545.07</v>
      </c>
      <c r="Q19" s="32">
        <f>105882.32</f>
        <v>105882.32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61971090.74</f>
        <v>61971090.74</v>
      </c>
      <c r="C21" s="27">
        <f>61970883.34</f>
        <v>61970883.34</v>
      </c>
      <c r="D21" s="27">
        <f>11992783.36</f>
        <v>11992783.36</v>
      </c>
      <c r="E21" s="27">
        <f>1496447.91</f>
        <v>1496447.91</v>
      </c>
      <c r="F21" s="27">
        <f>559853.4</f>
        <v>559853.4</v>
      </c>
      <c r="G21" s="27">
        <f>7548861.12</f>
        <v>7548861.12</v>
      </c>
      <c r="H21" s="27">
        <f>2387620.93</f>
        <v>2387620.93</v>
      </c>
      <c r="I21" s="27">
        <f>0</f>
        <v>0</v>
      </c>
      <c r="J21" s="27">
        <f>323472.27</f>
        <v>323472.27</v>
      </c>
      <c r="K21" s="27">
        <f>10626203.06</f>
        <v>10626203.06</v>
      </c>
      <c r="L21" s="27">
        <f>17465804.49</f>
        <v>17465804.49</v>
      </c>
      <c r="M21" s="27">
        <f>17207083.54</f>
        <v>17207083.54</v>
      </c>
      <c r="N21" s="27">
        <f>4355536.62</f>
        <v>4355536.62</v>
      </c>
      <c r="O21" s="27">
        <f>207.4</f>
        <v>207.4</v>
      </c>
      <c r="P21" s="27">
        <f>207.4</f>
        <v>207.4</v>
      </c>
      <c r="Q21" s="27">
        <f>0</f>
        <v>0</v>
      </c>
    </row>
    <row r="22" spans="1:17" ht="27" customHeight="1">
      <c r="A22" s="18" t="s">
        <v>53</v>
      </c>
      <c r="B22" s="32">
        <f>30294272.15</f>
        <v>30294272.15</v>
      </c>
      <c r="C22" s="32">
        <f>30294064.75</f>
        <v>30294064.75</v>
      </c>
      <c r="D22" s="32">
        <f>1429300.09</f>
        <v>1429300.09</v>
      </c>
      <c r="E22" s="32">
        <f>49.83</f>
        <v>49.83</v>
      </c>
      <c r="F22" s="32">
        <f>1260</f>
        <v>1260</v>
      </c>
      <c r="G22" s="32">
        <f>1427990.26</f>
        <v>1427990.26</v>
      </c>
      <c r="H22" s="32">
        <f>0</f>
        <v>0</v>
      </c>
      <c r="I22" s="32">
        <f>0</f>
        <v>0</v>
      </c>
      <c r="J22" s="32">
        <f>0</f>
        <v>0</v>
      </c>
      <c r="K22" s="32">
        <f>99650.25</f>
        <v>99650.25</v>
      </c>
      <c r="L22" s="32">
        <f>15836408.84</f>
        <v>15836408.84</v>
      </c>
      <c r="M22" s="32">
        <f>8928517.87</f>
        <v>8928517.87</v>
      </c>
      <c r="N22" s="32">
        <f>4000187.7</f>
        <v>4000187.7</v>
      </c>
      <c r="O22" s="32">
        <f>207.4</f>
        <v>207.4</v>
      </c>
      <c r="P22" s="32">
        <f>207.4</f>
        <v>207.4</v>
      </c>
      <c r="Q22" s="32">
        <f>0</f>
        <v>0</v>
      </c>
    </row>
    <row r="23" spans="1:17" ht="31.5" customHeight="1">
      <c r="A23" s="24" t="s">
        <v>54</v>
      </c>
      <c r="B23" s="32">
        <f>31676818.59</f>
        <v>31676818.59</v>
      </c>
      <c r="C23" s="32">
        <f>31676818.59</f>
        <v>31676818.59</v>
      </c>
      <c r="D23" s="32">
        <f>10563483.27</f>
        <v>10563483.27</v>
      </c>
      <c r="E23" s="32">
        <f>1496398.08</f>
        <v>1496398.08</v>
      </c>
      <c r="F23" s="32">
        <f>558593.4</f>
        <v>558593.4</v>
      </c>
      <c r="G23" s="32">
        <f>6120870.86</f>
        <v>6120870.86</v>
      </c>
      <c r="H23" s="32">
        <f>2387620.93</f>
        <v>2387620.93</v>
      </c>
      <c r="I23" s="32">
        <f>0</f>
        <v>0</v>
      </c>
      <c r="J23" s="32">
        <f>323472.27</f>
        <v>323472.27</v>
      </c>
      <c r="K23" s="32">
        <f>10526552.81</f>
        <v>10526552.81</v>
      </c>
      <c r="L23" s="32">
        <f>1629395.65</f>
        <v>1629395.65</v>
      </c>
      <c r="M23" s="32">
        <f>8278565.67</f>
        <v>8278565.67</v>
      </c>
      <c r="N23" s="32">
        <f>355348.92</f>
        <v>355348.92</v>
      </c>
      <c r="O23" s="32">
        <f>0</f>
        <v>0</v>
      </c>
      <c r="P23" s="32">
        <f>0</f>
        <v>0</v>
      </c>
      <c r="Q23" s="32">
        <f>0</f>
        <v>0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7464852.01</f>
        <v>7464852.01</v>
      </c>
      <c r="C45" s="34">
        <f>7464852.01</f>
        <v>7464852.01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166339.2</f>
        <v>166339.2</v>
      </c>
      <c r="K45" s="34">
        <f>5025135</f>
        <v>5025135</v>
      </c>
      <c r="L45" s="34">
        <f>460134.56</f>
        <v>460134.56</v>
      </c>
      <c r="M45" s="34">
        <f>1549243.25</f>
        <v>1549243.25</v>
      </c>
      <c r="N45" s="34">
        <f>264000</f>
        <v>264000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281963.66</f>
        <v>281963.66</v>
      </c>
      <c r="C46" s="25">
        <f>281963.66</f>
        <v>281963.66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11963.66</f>
        <v>11963.66</v>
      </c>
      <c r="M46" s="25">
        <f>0</f>
        <v>0</v>
      </c>
      <c r="N46" s="25">
        <f>264000</f>
        <v>264000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7182888.35</f>
        <v>7182888.35</v>
      </c>
      <c r="C47" s="25">
        <f>7182888.35</f>
        <v>7182888.35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160339.2</f>
        <v>160339.2</v>
      </c>
      <c r="K47" s="25">
        <f>5025135</f>
        <v>5025135</v>
      </c>
      <c r="L47" s="25">
        <f>448170.9</f>
        <v>448170.9</v>
      </c>
      <c r="M47" s="25">
        <f>1549243.25</f>
        <v>1549243.25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269484009.97</f>
        <v>269484009.97</v>
      </c>
      <c r="C48" s="25">
        <f>269474569.59</f>
        <v>269474569.59</v>
      </c>
      <c r="D48" s="25">
        <f>13728643.01</f>
        <v>13728643.01</v>
      </c>
      <c r="E48" s="25">
        <f>159991.7</f>
        <v>159991.7</v>
      </c>
      <c r="F48" s="25">
        <f>1505471.88</f>
        <v>1505471.88</v>
      </c>
      <c r="G48" s="25">
        <f>11250815.83</f>
        <v>11250815.83</v>
      </c>
      <c r="H48" s="25">
        <f>812363.6</f>
        <v>812363.6</v>
      </c>
      <c r="I48" s="25">
        <f>0</f>
        <v>0</v>
      </c>
      <c r="J48" s="25">
        <f>188499.7</f>
        <v>188499.7</v>
      </c>
      <c r="K48" s="25">
        <f>279660.08</f>
        <v>279660.08</v>
      </c>
      <c r="L48" s="25">
        <f>92419207.05</f>
        <v>92419207.05</v>
      </c>
      <c r="M48" s="25">
        <f>133818249.68</f>
        <v>133818249.68</v>
      </c>
      <c r="N48" s="25">
        <f>29040310.07</f>
        <v>29040310.07</v>
      </c>
      <c r="O48" s="14">
        <f>9440.38</f>
        <v>9440.38</v>
      </c>
      <c r="P48" s="14">
        <f>6962.76</f>
        <v>6962.76</v>
      </c>
      <c r="Q48" s="14">
        <f>2477.62</f>
        <v>2477.62</v>
      </c>
    </row>
    <row r="49" spans="1:17" ht="24.75" customHeight="1">
      <c r="A49" s="22" t="s">
        <v>29</v>
      </c>
      <c r="B49" s="25">
        <f>31729284.99</f>
        <v>31729284.99</v>
      </c>
      <c r="C49" s="25">
        <f>31729284.99</f>
        <v>31729284.99</v>
      </c>
      <c r="D49" s="25">
        <f>7983144.22</f>
        <v>7983144.22</v>
      </c>
      <c r="E49" s="25">
        <f>90.9</f>
        <v>90.9</v>
      </c>
      <c r="F49" s="25">
        <f>0</f>
        <v>0</v>
      </c>
      <c r="G49" s="25">
        <f>7983053.32</f>
        <v>7983053.32</v>
      </c>
      <c r="H49" s="25">
        <f>0</f>
        <v>0</v>
      </c>
      <c r="I49" s="25">
        <f>0</f>
        <v>0</v>
      </c>
      <c r="J49" s="25">
        <f>71643.7</f>
        <v>71643.7</v>
      </c>
      <c r="K49" s="25">
        <f>0</f>
        <v>0</v>
      </c>
      <c r="L49" s="25">
        <f>10964708.5</f>
        <v>10964708.5</v>
      </c>
      <c r="M49" s="25">
        <f>2193472.63</f>
        <v>2193472.63</v>
      </c>
      <c r="N49" s="25">
        <f>10516315.94</f>
        <v>10516315.94</v>
      </c>
      <c r="O49" s="14">
        <f>0</f>
        <v>0</v>
      </c>
      <c r="P49" s="14">
        <f>0</f>
        <v>0</v>
      </c>
      <c r="Q49" s="14">
        <f>0</f>
        <v>0</v>
      </c>
    </row>
    <row r="50" spans="1:17" ht="24.75" customHeight="1">
      <c r="A50" s="22" t="s">
        <v>30</v>
      </c>
      <c r="B50" s="25">
        <f>237754724.98</f>
        <v>237754724.98</v>
      </c>
      <c r="C50" s="25">
        <f>237745284.6</f>
        <v>237745284.6</v>
      </c>
      <c r="D50" s="25">
        <f>5745498.79</f>
        <v>5745498.79</v>
      </c>
      <c r="E50" s="25">
        <f>159900.8</f>
        <v>159900.8</v>
      </c>
      <c r="F50" s="25">
        <f>1505471.88</f>
        <v>1505471.88</v>
      </c>
      <c r="G50" s="25">
        <f>3267762.51</f>
        <v>3267762.51</v>
      </c>
      <c r="H50" s="25">
        <f>812363.6</f>
        <v>812363.6</v>
      </c>
      <c r="I50" s="25">
        <f>0</f>
        <v>0</v>
      </c>
      <c r="J50" s="25">
        <f>116856</f>
        <v>116856</v>
      </c>
      <c r="K50" s="25">
        <f>279660.08</f>
        <v>279660.08</v>
      </c>
      <c r="L50" s="25">
        <f>81454498.55</f>
        <v>81454498.55</v>
      </c>
      <c r="M50" s="25">
        <f>131624777.05</f>
        <v>131624777.05</v>
      </c>
      <c r="N50" s="25">
        <f>18523994.13</f>
        <v>18523994.13</v>
      </c>
      <c r="O50" s="14">
        <f>9440.38</f>
        <v>9440.38</v>
      </c>
      <c r="P50" s="14">
        <f>6962.76</f>
        <v>6962.76</v>
      </c>
      <c r="Q50" s="14">
        <f>2477.62</f>
        <v>2477.62</v>
      </c>
    </row>
    <row r="51" spans="1:17" ht="24.75" customHeight="1">
      <c r="A51" s="33" t="s">
        <v>41</v>
      </c>
      <c r="B51" s="34">
        <f>11475827073.42</f>
        <v>11475827073.42</v>
      </c>
      <c r="C51" s="34">
        <f>11475827073.42</f>
        <v>11475827073.42</v>
      </c>
      <c r="D51" s="34">
        <f>20664710.37</f>
        <v>20664710.37</v>
      </c>
      <c r="E51" s="34">
        <f>1358375.32</f>
        <v>1358375.32</v>
      </c>
      <c r="F51" s="34">
        <f>6951</f>
        <v>6951</v>
      </c>
      <c r="G51" s="34">
        <f>19299384.05</f>
        <v>19299384.05</v>
      </c>
      <c r="H51" s="34">
        <f>0</f>
        <v>0</v>
      </c>
      <c r="I51" s="34">
        <f>99256.34</f>
        <v>99256.34</v>
      </c>
      <c r="J51" s="34">
        <f>11453212938.25</f>
        <v>11453212938.25</v>
      </c>
      <c r="K51" s="34">
        <f>91360.7</f>
        <v>91360.7</v>
      </c>
      <c r="L51" s="34">
        <f>1757057.76</f>
        <v>1757057.76</v>
      </c>
      <c r="M51" s="34">
        <f>1750</f>
        <v>1750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17638728.04</f>
        <v>17638728.04</v>
      </c>
      <c r="C52" s="25">
        <f>17638728.04</f>
        <v>17638728.04</v>
      </c>
      <c r="D52" s="25">
        <f>17638728.04</f>
        <v>17638728.04</v>
      </c>
      <c r="E52" s="25">
        <f>0</f>
        <v>0</v>
      </c>
      <c r="F52" s="25">
        <f>0</f>
        <v>0</v>
      </c>
      <c r="G52" s="25">
        <f>17638728.04</f>
        <v>17638728.04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8030292202.01</f>
        <v>8030292202.01</v>
      </c>
      <c r="C53" s="25">
        <f>8030292202.01</f>
        <v>8030292202.01</v>
      </c>
      <c r="D53" s="25">
        <f>2901087.7</f>
        <v>2901087.7</v>
      </c>
      <c r="E53" s="25">
        <f>1243941.69</f>
        <v>1243941.69</v>
      </c>
      <c r="F53" s="25">
        <f>6490</f>
        <v>6490</v>
      </c>
      <c r="G53" s="25">
        <f>1650656.01</f>
        <v>1650656.01</v>
      </c>
      <c r="H53" s="25">
        <f>0</f>
        <v>0</v>
      </c>
      <c r="I53" s="25">
        <f>99256.34</f>
        <v>99256.34</v>
      </c>
      <c r="J53" s="25">
        <f>8025690469.1</f>
        <v>8025690469.1</v>
      </c>
      <c r="K53" s="25">
        <f>91360.7</f>
        <v>91360.7</v>
      </c>
      <c r="L53" s="25">
        <f>1509578.17</f>
        <v>1509578.17</v>
      </c>
      <c r="M53" s="25">
        <f>450</f>
        <v>450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3427896143.37</f>
        <v>3427896143.37</v>
      </c>
      <c r="C54" s="25">
        <f>3427896143.37</f>
        <v>3427896143.37</v>
      </c>
      <c r="D54" s="25">
        <f>124894.63</f>
        <v>124894.63</v>
      </c>
      <c r="E54" s="25">
        <f>114433.63</f>
        <v>114433.63</v>
      </c>
      <c r="F54" s="25">
        <f>461</f>
        <v>461</v>
      </c>
      <c r="G54" s="25">
        <f>10000</f>
        <v>10000</v>
      </c>
      <c r="H54" s="25">
        <f>0</f>
        <v>0</v>
      </c>
      <c r="I54" s="25">
        <f>0</f>
        <v>0</v>
      </c>
      <c r="J54" s="25">
        <f>3427522469.15</f>
        <v>3427522469.15</v>
      </c>
      <c r="K54" s="25">
        <f>0</f>
        <v>0</v>
      </c>
      <c r="L54" s="25">
        <f>247479.59</f>
        <v>247479.59</v>
      </c>
      <c r="M54" s="25">
        <f>1300</f>
        <v>1300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8228689150.91</f>
        <v>8228689150.91</v>
      </c>
      <c r="C55" s="34">
        <f>8212121984.81</f>
        <v>8212121984.81</v>
      </c>
      <c r="D55" s="34">
        <f>98869617.74</f>
        <v>98869617.74</v>
      </c>
      <c r="E55" s="34">
        <f>46490793.38</f>
        <v>46490793.38</v>
      </c>
      <c r="F55" s="34">
        <f>922480.19</f>
        <v>922480.19</v>
      </c>
      <c r="G55" s="34">
        <f>51316128.91</f>
        <v>51316128.91</v>
      </c>
      <c r="H55" s="34">
        <f>140215.26</f>
        <v>140215.26</v>
      </c>
      <c r="I55" s="34">
        <f>0</f>
        <v>0</v>
      </c>
      <c r="J55" s="34">
        <f>3332581.42</f>
        <v>3332581.42</v>
      </c>
      <c r="K55" s="34">
        <f>6896850.81</f>
        <v>6896850.81</v>
      </c>
      <c r="L55" s="34">
        <f>1765809176.29</f>
        <v>1765809176.29</v>
      </c>
      <c r="M55" s="34">
        <f>6284588539.25</f>
        <v>6284588539.25</v>
      </c>
      <c r="N55" s="34">
        <f>52625219.3</f>
        <v>52625219.3</v>
      </c>
      <c r="O55" s="34">
        <f>16567166.1</f>
        <v>16567166.1</v>
      </c>
      <c r="P55" s="34">
        <f>10819727.02</f>
        <v>10819727.02</v>
      </c>
      <c r="Q55" s="34">
        <f>5747439.08</f>
        <v>5747439.08</v>
      </c>
    </row>
    <row r="56" spans="1:17" ht="24.75" customHeight="1">
      <c r="A56" s="21" t="s">
        <v>34</v>
      </c>
      <c r="B56" s="25">
        <f>1079544665.77</f>
        <v>1079544665.77</v>
      </c>
      <c r="C56" s="25">
        <f>1079465587.97</f>
        <v>1079465587.97</v>
      </c>
      <c r="D56" s="25">
        <f>5457488.01</f>
        <v>5457488.01</v>
      </c>
      <c r="E56" s="25">
        <f>1647775.45</f>
        <v>1647775.45</v>
      </c>
      <c r="F56" s="25">
        <f>107534.28</f>
        <v>107534.28</v>
      </c>
      <c r="G56" s="25">
        <f>3640940.76</f>
        <v>3640940.76</v>
      </c>
      <c r="H56" s="25">
        <f>61237.52</f>
        <v>61237.52</v>
      </c>
      <c r="I56" s="25">
        <f>0</f>
        <v>0</v>
      </c>
      <c r="J56" s="25">
        <f>16632.1</f>
        <v>16632.1</v>
      </c>
      <c r="K56" s="25">
        <f>259699.95</f>
        <v>259699.95</v>
      </c>
      <c r="L56" s="25">
        <f>136698733.72</f>
        <v>136698733.72</v>
      </c>
      <c r="M56" s="25">
        <f>930716467.83</f>
        <v>930716467.83</v>
      </c>
      <c r="N56" s="25">
        <f>6316566.36</f>
        <v>6316566.36</v>
      </c>
      <c r="O56" s="14">
        <f>79077.8</f>
        <v>79077.8</v>
      </c>
      <c r="P56" s="14">
        <f>77442.54</f>
        <v>77442.54</v>
      </c>
      <c r="Q56" s="14">
        <f>1635.26</f>
        <v>1635.26</v>
      </c>
    </row>
    <row r="57" spans="1:17" ht="24.75" customHeight="1">
      <c r="A57" s="22" t="s">
        <v>35</v>
      </c>
      <c r="B57" s="25">
        <f>7149144485.14</f>
        <v>7149144485.14</v>
      </c>
      <c r="C57" s="25">
        <f>7132656396.84</f>
        <v>7132656396.84</v>
      </c>
      <c r="D57" s="25">
        <f>93412129.73</f>
        <v>93412129.73</v>
      </c>
      <c r="E57" s="25">
        <f>44843017.93</f>
        <v>44843017.93</v>
      </c>
      <c r="F57" s="25">
        <f>814945.91</f>
        <v>814945.91</v>
      </c>
      <c r="G57" s="25">
        <f>47675188.15</f>
        <v>47675188.15</v>
      </c>
      <c r="H57" s="25">
        <f>78977.74</f>
        <v>78977.74</v>
      </c>
      <c r="I57" s="25">
        <f>0</f>
        <v>0</v>
      </c>
      <c r="J57" s="25">
        <f>3315949.32</f>
        <v>3315949.32</v>
      </c>
      <c r="K57" s="25">
        <f>6637150.86</f>
        <v>6637150.86</v>
      </c>
      <c r="L57" s="25">
        <f>1629110442.57</f>
        <v>1629110442.57</v>
      </c>
      <c r="M57" s="25">
        <f>5353872071.42</f>
        <v>5353872071.42</v>
      </c>
      <c r="N57" s="25">
        <f>46308652.94</f>
        <v>46308652.94</v>
      </c>
      <c r="O57" s="14">
        <f>16488088.3</f>
        <v>16488088.3</v>
      </c>
      <c r="P57" s="14">
        <f>10742284.48</f>
        <v>10742284.48</v>
      </c>
      <c r="Q57" s="14">
        <f>5745803.82</f>
        <v>5745803.82</v>
      </c>
    </row>
    <row r="58" spans="1:17" ht="24.75" customHeight="1">
      <c r="A58" s="33" t="s">
        <v>43</v>
      </c>
      <c r="B58" s="34">
        <f>10639668527.11</f>
        <v>10639668527.11</v>
      </c>
      <c r="C58" s="34">
        <f>10637527959.22</f>
        <v>10637527959.22</v>
      </c>
      <c r="D58" s="34">
        <f>1064727381.12</f>
        <v>1064727381.12</v>
      </c>
      <c r="E58" s="34">
        <f>796967901.97</f>
        <v>796967901.97</v>
      </c>
      <c r="F58" s="34">
        <f>37485562.1</f>
        <v>37485562.1</v>
      </c>
      <c r="G58" s="34">
        <f>226128134.79</f>
        <v>226128134.79</v>
      </c>
      <c r="H58" s="34">
        <f>4145782.26</f>
        <v>4145782.26</v>
      </c>
      <c r="I58" s="34">
        <f>29387</f>
        <v>29387</v>
      </c>
      <c r="J58" s="34">
        <f>13723446.52</f>
        <v>13723446.52</v>
      </c>
      <c r="K58" s="34">
        <f>18466598.56</f>
        <v>18466598.56</v>
      </c>
      <c r="L58" s="34">
        <f>5699184090.96</f>
        <v>5699184090.96</v>
      </c>
      <c r="M58" s="34">
        <f>3758576605.16</f>
        <v>3758576605.16</v>
      </c>
      <c r="N58" s="34">
        <f>82820449.9</f>
        <v>82820449.9</v>
      </c>
      <c r="O58" s="34">
        <f>2140567.89</f>
        <v>2140567.89</v>
      </c>
      <c r="P58" s="34">
        <f>1921387.19</f>
        <v>1921387.19</v>
      </c>
      <c r="Q58" s="34">
        <f>219180.7</f>
        <v>219180.7</v>
      </c>
    </row>
    <row r="59" spans="1:17" ht="30" customHeight="1">
      <c r="A59" s="21" t="s">
        <v>36</v>
      </c>
      <c r="B59" s="25">
        <f>534653024.87</f>
        <v>534653024.87</v>
      </c>
      <c r="C59" s="25">
        <f>534585894.78</f>
        <v>534585894.78</v>
      </c>
      <c r="D59" s="25">
        <f>28388039.97</f>
        <v>28388039.97</v>
      </c>
      <c r="E59" s="25">
        <f>3092109.2</f>
        <v>3092109.2</v>
      </c>
      <c r="F59" s="25">
        <f>779567.04</f>
        <v>779567.04</v>
      </c>
      <c r="G59" s="25">
        <f>23795626.91</f>
        <v>23795626.91</v>
      </c>
      <c r="H59" s="25">
        <f>720736.82</f>
        <v>720736.82</v>
      </c>
      <c r="I59" s="25">
        <f>0</f>
        <v>0</v>
      </c>
      <c r="J59" s="25">
        <f>336151.73</f>
        <v>336151.73</v>
      </c>
      <c r="K59" s="25">
        <f>1470927.94</f>
        <v>1470927.94</v>
      </c>
      <c r="L59" s="25">
        <f>189956522.25</f>
        <v>189956522.25</v>
      </c>
      <c r="M59" s="25">
        <f>308819548.77</f>
        <v>308819548.77</v>
      </c>
      <c r="N59" s="25">
        <f>5614704.12</f>
        <v>5614704.12</v>
      </c>
      <c r="O59" s="14">
        <f>67130.09</f>
        <v>67130.09</v>
      </c>
      <c r="P59" s="14">
        <f>54830.09</f>
        <v>54830.09</v>
      </c>
      <c r="Q59" s="14">
        <f>12300</f>
        <v>12300</v>
      </c>
    </row>
    <row r="60" spans="1:17" ht="36">
      <c r="A60" s="21" t="s">
        <v>37</v>
      </c>
      <c r="B60" s="25">
        <f>7290728908.07</f>
        <v>7290728908.07</v>
      </c>
      <c r="C60" s="25">
        <f>7289433703.59</f>
        <v>7289433703.59</v>
      </c>
      <c r="D60" s="25">
        <f>684932837.45</f>
        <v>684932837.45</v>
      </c>
      <c r="E60" s="25">
        <f>573662611.86</f>
        <v>573662611.86</v>
      </c>
      <c r="F60" s="25">
        <f>21825557.13</f>
        <v>21825557.13</v>
      </c>
      <c r="G60" s="25">
        <f>86920437.71</f>
        <v>86920437.71</v>
      </c>
      <c r="H60" s="25">
        <f>2524230.75</f>
        <v>2524230.75</v>
      </c>
      <c r="I60" s="25">
        <f>23087</f>
        <v>23087</v>
      </c>
      <c r="J60" s="25">
        <f>9535898.47</f>
        <v>9535898.47</v>
      </c>
      <c r="K60" s="25">
        <f>14879168.35</f>
        <v>14879168.35</v>
      </c>
      <c r="L60" s="25">
        <f>4324537581.93</f>
        <v>4324537581.93</v>
      </c>
      <c r="M60" s="25">
        <f>2230112931.33</f>
        <v>2230112931.33</v>
      </c>
      <c r="N60" s="25">
        <f>25412199.06</f>
        <v>25412199.06</v>
      </c>
      <c r="O60" s="14">
        <f>1295204.48</f>
        <v>1295204.48</v>
      </c>
      <c r="P60" s="14">
        <f>1094090.62</f>
        <v>1094090.62</v>
      </c>
      <c r="Q60" s="14">
        <f>201113.86</f>
        <v>201113.86</v>
      </c>
    </row>
    <row r="61" spans="1:17" ht="30.75" customHeight="1">
      <c r="A61" s="21" t="s">
        <v>38</v>
      </c>
      <c r="B61" s="25">
        <f>2814286594.17</f>
        <v>2814286594.17</v>
      </c>
      <c r="C61" s="25">
        <f>2813508360.85</f>
        <v>2813508360.85</v>
      </c>
      <c r="D61" s="25">
        <f>351406503.7</f>
        <v>351406503.7</v>
      </c>
      <c r="E61" s="25">
        <f>220213180.91</f>
        <v>220213180.91</v>
      </c>
      <c r="F61" s="25">
        <f>14880437.93</f>
        <v>14880437.93</v>
      </c>
      <c r="G61" s="25">
        <f>115412070.17</f>
        <v>115412070.17</v>
      </c>
      <c r="H61" s="25">
        <f>900814.69</f>
        <v>900814.69</v>
      </c>
      <c r="I61" s="25">
        <f>6300</f>
        <v>6300</v>
      </c>
      <c r="J61" s="25">
        <f>3851396.32</f>
        <v>3851396.32</v>
      </c>
      <c r="K61" s="25">
        <f>2116502.27</f>
        <v>2116502.27</v>
      </c>
      <c r="L61" s="25">
        <f>1184689986.78</f>
        <v>1184689986.78</v>
      </c>
      <c r="M61" s="25">
        <f>1219644125.06</f>
        <v>1219644125.06</v>
      </c>
      <c r="N61" s="25">
        <f>51793546.72</f>
        <v>51793546.72</v>
      </c>
      <c r="O61" s="14">
        <f>778233.32</f>
        <v>778233.32</v>
      </c>
      <c r="P61" s="14">
        <f>772466.48</f>
        <v>772466.48</v>
      </c>
      <c r="Q61" s="14">
        <f>5766.84</f>
        <v>5766.84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1009982946</f>
        <v>1009982946</v>
      </c>
      <c r="G88" s="32">
        <f>325559333.9</f>
        <v>325559333.9</v>
      </c>
      <c r="H88" s="32">
        <f>38124338.41</f>
        <v>38124338.41</v>
      </c>
      <c r="I88" s="32">
        <f>55738606.12</f>
        <v>55738606.12</v>
      </c>
      <c r="J88" s="32">
        <f>221166841.28</f>
        <v>221166841.28</v>
      </c>
      <c r="K88" s="32">
        <f>10529548.09</f>
        <v>10529548.09</v>
      </c>
      <c r="L88" s="32">
        <f>684423612.1</f>
        <v>684423612.1</v>
      </c>
    </row>
    <row r="89" spans="2:12" ht="33.75" customHeight="1">
      <c r="B89" s="72" t="s">
        <v>56</v>
      </c>
      <c r="C89" s="73"/>
      <c r="D89" s="73"/>
      <c r="E89" s="74"/>
      <c r="F89" s="32">
        <f>16391802.45</f>
        <v>16391802.45</v>
      </c>
      <c r="G89" s="32">
        <f>2850000</f>
        <v>2850000</v>
      </c>
      <c r="H89" s="32">
        <f>0</f>
        <v>0</v>
      </c>
      <c r="I89" s="32">
        <f>0</f>
        <v>0</v>
      </c>
      <c r="J89" s="32">
        <f>2850000</f>
        <v>2850000</v>
      </c>
      <c r="K89" s="32">
        <f>0</f>
        <v>0</v>
      </c>
      <c r="L89" s="32">
        <f>13541802.45</f>
        <v>13541802.45</v>
      </c>
    </row>
    <row r="90" spans="2:12" ht="33.75" customHeight="1">
      <c r="B90" s="72" t="s">
        <v>57</v>
      </c>
      <c r="C90" s="73"/>
      <c r="D90" s="73"/>
      <c r="E90" s="74"/>
      <c r="F90" s="32">
        <f>98111030.58</f>
        <v>98111030.58</v>
      </c>
      <c r="G90" s="32">
        <f>64661784.2</f>
        <v>64661784.2</v>
      </c>
      <c r="H90" s="32">
        <f>0</f>
        <v>0</v>
      </c>
      <c r="I90" s="32">
        <f>49793170</f>
        <v>49793170</v>
      </c>
      <c r="J90" s="32">
        <f>14728614.2</f>
        <v>14728614.2</v>
      </c>
      <c r="K90" s="32">
        <f>140000</f>
        <v>140000</v>
      </c>
      <c r="L90" s="32">
        <f>33449246.38</f>
        <v>33449246.38</v>
      </c>
    </row>
    <row r="91" spans="2:12" ht="22.5" customHeight="1">
      <c r="B91" s="72" t="s">
        <v>58</v>
      </c>
      <c r="C91" s="73"/>
      <c r="D91" s="73"/>
      <c r="E91" s="74"/>
      <c r="F91" s="32">
        <f>16928240.42</f>
        <v>16928240.42</v>
      </c>
      <c r="G91" s="32">
        <f>545720</f>
        <v>545720</v>
      </c>
      <c r="H91" s="32">
        <f>0</f>
        <v>0</v>
      </c>
      <c r="I91" s="32">
        <f>0</f>
        <v>0</v>
      </c>
      <c r="J91" s="32">
        <f>545720</f>
        <v>545720</v>
      </c>
      <c r="K91" s="32">
        <f>0</f>
        <v>0</v>
      </c>
      <c r="L91" s="32">
        <f>16382520.42</f>
        <v>16382520.42</v>
      </c>
    </row>
    <row r="92" spans="2:12" ht="33.75" customHeight="1">
      <c r="B92" s="72" t="s">
        <v>59</v>
      </c>
      <c r="C92" s="73"/>
      <c r="D92" s="73"/>
      <c r="E92" s="74"/>
      <c r="F92" s="32">
        <f>17380.02</f>
        <v>17380.02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17380.02</f>
        <v>17380.02</v>
      </c>
    </row>
    <row r="93" spans="2:12" ht="33.75" customHeight="1">
      <c r="B93" s="72" t="s">
        <v>60</v>
      </c>
      <c r="C93" s="73"/>
      <c r="D93" s="73"/>
      <c r="E93" s="74"/>
      <c r="F93" s="32">
        <f>2258599.18</f>
        <v>2258599.18</v>
      </c>
      <c r="G93" s="32">
        <f>96000</f>
        <v>96000</v>
      </c>
      <c r="H93" s="32">
        <f>0</f>
        <v>0</v>
      </c>
      <c r="I93" s="32">
        <f>0</f>
        <v>0</v>
      </c>
      <c r="J93" s="32">
        <f>96000</f>
        <v>96000</v>
      </c>
      <c r="K93" s="32">
        <f>0</f>
        <v>0</v>
      </c>
      <c r="L93" s="32">
        <f>2162599.18</f>
        <v>2162599.18</v>
      </c>
    </row>
    <row r="94" spans="2:12" ht="22.5" customHeight="1">
      <c r="B94" s="72" t="s">
        <v>61</v>
      </c>
      <c r="C94" s="73"/>
      <c r="D94" s="73"/>
      <c r="E94" s="74"/>
      <c r="F94" s="32">
        <f>28000</f>
        <v>28000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28000</f>
        <v>28000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2071</f>
        <v>2071</v>
      </c>
      <c r="H100" s="66"/>
      <c r="I100" s="67">
        <f>5686137796.36</f>
        <v>5686137796.36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341</f>
        <v>341</v>
      </c>
      <c r="H101" s="76"/>
      <c r="I101" s="77">
        <f>-505018250.83</f>
        <v>-505018250.83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2018-08-22T13:17:21Z</dcterms:modified>
  <cp:category/>
  <cp:version/>
  <cp:contentType/>
  <cp:contentStatus/>
</cp:coreProperties>
</file>