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DP.5\FDS-nowe\NABORY_LISTY_FDS\Nabór 2021 na 2022\Zmiany PRM 2022\Listy DO KPRM po zmianach\mazowieckie\"/>
    </mc:Choice>
  </mc:AlternateContent>
  <bookViews>
    <workbookView xWindow="0" yWindow="0" windowWidth="28800" windowHeight="11700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podst'!$A$1:$AB$141</definedName>
    <definedName name="_xlnm._FilterDatabase" localSheetId="4" hidden="1">'gm rez'!$A$2:$AB$77</definedName>
    <definedName name="_xlnm._FilterDatabase" localSheetId="1" hidden="1">'pow podst'!$A$1:$AB$66</definedName>
    <definedName name="_xlnm._FilterDatabase" localSheetId="3" hidden="1">'pow rez'!$A$2:$AB$43</definedName>
    <definedName name="_xlnm.Print_Area" localSheetId="2">'gm podst'!$A$1:$X$146</definedName>
    <definedName name="_xlnm.Print_Area" localSheetId="4">'gm rez'!$A$1:$X$81</definedName>
    <definedName name="_xlnm.Print_Area" localSheetId="1">'pow podst'!$A$1:$W$71</definedName>
    <definedName name="_xlnm.Print_Area" localSheetId="3">'pow rez'!$A$1:$W$47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J42" i="4" l="1"/>
  <c r="L41" i="4"/>
  <c r="K41" i="4"/>
  <c r="J41" i="4"/>
  <c r="X4" i="4"/>
  <c r="Y4" i="4"/>
  <c r="Z4" i="4" s="1"/>
  <c r="AA4" i="4"/>
  <c r="X3" i="4" l="1"/>
  <c r="Y3" i="4"/>
  <c r="Z3" i="4" s="1"/>
  <c r="AA3" i="4"/>
  <c r="X5" i="4"/>
  <c r="Y5" i="4"/>
  <c r="Z5" i="4" s="1"/>
  <c r="AA5" i="4"/>
  <c r="Y7" i="6"/>
  <c r="Z7" i="6"/>
  <c r="AA7" i="6" s="1"/>
  <c r="AB7" i="6"/>
  <c r="L6" i="6"/>
  <c r="M6" i="6" s="1"/>
  <c r="Y113" i="5"/>
  <c r="Z113" i="5"/>
  <c r="AA113" i="5" s="1"/>
  <c r="AB113" i="5"/>
  <c r="Z6" i="6" l="1"/>
  <c r="AA6" i="6" s="1"/>
  <c r="Y6" i="6"/>
  <c r="AB6" i="6"/>
  <c r="K51" i="3"/>
  <c r="Y51" i="3" s="1"/>
  <c r="Z51" i="3" s="1"/>
  <c r="L112" i="5"/>
  <c r="R112" i="5" s="1"/>
  <c r="L5" i="6"/>
  <c r="R5" i="6" s="1"/>
  <c r="K35" i="3"/>
  <c r="L35" i="3" s="1"/>
  <c r="M112" i="5" l="1"/>
  <c r="AB112" i="5" s="1"/>
  <c r="Y112" i="5"/>
  <c r="Z112" i="5"/>
  <c r="AA112" i="5" s="1"/>
  <c r="L51" i="3"/>
  <c r="Q51" i="3"/>
  <c r="X51" i="3"/>
  <c r="AA51" i="3"/>
  <c r="M5" i="6"/>
  <c r="AB5" i="6" s="1"/>
  <c r="Y5" i="6"/>
  <c r="Z5" i="6"/>
  <c r="AA5" i="6" s="1"/>
  <c r="Q35" i="3"/>
  <c r="J26" i="7"/>
  <c r="I26" i="7"/>
  <c r="H26" i="7"/>
  <c r="G26" i="7"/>
  <c r="F26" i="7"/>
  <c r="E26" i="7"/>
  <c r="J25" i="7"/>
  <c r="I25" i="7"/>
  <c r="H25" i="7"/>
  <c r="G25" i="7"/>
  <c r="F25" i="7"/>
  <c r="E25" i="7"/>
  <c r="J24" i="7"/>
  <c r="I24" i="7"/>
  <c r="H24" i="7"/>
  <c r="G24" i="7"/>
  <c r="F24" i="7"/>
  <c r="E24" i="7"/>
  <c r="O26" i="7"/>
  <c r="N26" i="7"/>
  <c r="M26" i="7"/>
  <c r="L26" i="7"/>
  <c r="K26" i="7"/>
  <c r="O25" i="7"/>
  <c r="N25" i="7"/>
  <c r="M25" i="7"/>
  <c r="L25" i="7"/>
  <c r="K25" i="7"/>
  <c r="O24" i="7"/>
  <c r="N24" i="7"/>
  <c r="M24" i="7"/>
  <c r="L24" i="7"/>
  <c r="K24" i="7"/>
  <c r="D26" i="7"/>
  <c r="D25" i="7"/>
  <c r="D24" i="7"/>
  <c r="C26" i="7"/>
  <c r="C25" i="7"/>
  <c r="C24" i="7"/>
  <c r="B26" i="7"/>
  <c r="B25" i="7"/>
  <c r="B24" i="7"/>
  <c r="X49" i="3"/>
  <c r="Y49" i="3"/>
  <c r="Z49" i="3" s="1"/>
  <c r="AA49" i="3"/>
  <c r="X50" i="3"/>
  <c r="Y50" i="3"/>
  <c r="Z50" i="3" s="1"/>
  <c r="AA50" i="3"/>
  <c r="AA37" i="3" l="1"/>
  <c r="Y37" i="3"/>
  <c r="Z37" i="3" s="1"/>
  <c r="X37" i="3"/>
  <c r="AA36" i="3"/>
  <c r="Y36" i="3"/>
  <c r="Z36" i="3" s="1"/>
  <c r="X36" i="3"/>
  <c r="AA35" i="3"/>
  <c r="Y35" i="3"/>
  <c r="Z35" i="3" s="1"/>
  <c r="X35" i="3"/>
  <c r="AA34" i="3"/>
  <c r="Y34" i="3"/>
  <c r="Z34" i="3" s="1"/>
  <c r="X34" i="3"/>
  <c r="AA33" i="3"/>
  <c r="Y33" i="3"/>
  <c r="Z33" i="3" s="1"/>
  <c r="X33" i="3"/>
  <c r="AA32" i="3"/>
  <c r="Y32" i="3"/>
  <c r="Z32" i="3" s="1"/>
  <c r="X32" i="3"/>
  <c r="AA31" i="3"/>
  <c r="Y31" i="3"/>
  <c r="Z31" i="3" s="1"/>
  <c r="X31" i="3"/>
  <c r="AA30" i="3"/>
  <c r="Y30" i="3"/>
  <c r="Z30" i="3" s="1"/>
  <c r="X30" i="3"/>
  <c r="AA29" i="3"/>
  <c r="Y29" i="3"/>
  <c r="Z29" i="3" s="1"/>
  <c r="X29" i="3"/>
  <c r="AA28" i="3"/>
  <c r="Y28" i="3"/>
  <c r="Z28" i="3" s="1"/>
  <c r="X28" i="3"/>
  <c r="AB91" i="5"/>
  <c r="Z91" i="5"/>
  <c r="AA91" i="5" s="1"/>
  <c r="Y91" i="5"/>
  <c r="AB90" i="5"/>
  <c r="Z90" i="5"/>
  <c r="AA90" i="5" s="1"/>
  <c r="Y90" i="5"/>
  <c r="AB89" i="5"/>
  <c r="Z89" i="5"/>
  <c r="AA89" i="5" s="1"/>
  <c r="Y89" i="5"/>
  <c r="AB88" i="5"/>
  <c r="Z88" i="5"/>
  <c r="AA88" i="5" s="1"/>
  <c r="Y88" i="5"/>
  <c r="AB87" i="5"/>
  <c r="Z87" i="5"/>
  <c r="AA87" i="5" s="1"/>
  <c r="Y87" i="5"/>
  <c r="AB86" i="5"/>
  <c r="Z86" i="5"/>
  <c r="AA86" i="5" s="1"/>
  <c r="Y86" i="5"/>
  <c r="AB85" i="5"/>
  <c r="Z85" i="5"/>
  <c r="AA85" i="5" s="1"/>
  <c r="Y85" i="5"/>
  <c r="AB84" i="5"/>
  <c r="Z84" i="5"/>
  <c r="AA84" i="5" s="1"/>
  <c r="Y84" i="5"/>
  <c r="AB83" i="5"/>
  <c r="Z83" i="5"/>
  <c r="AA83" i="5" s="1"/>
  <c r="Y83" i="5"/>
  <c r="AB82" i="5"/>
  <c r="Z82" i="5"/>
  <c r="AA82" i="5" s="1"/>
  <c r="Y82" i="5"/>
  <c r="AB81" i="5"/>
  <c r="Z81" i="5"/>
  <c r="AA81" i="5" s="1"/>
  <c r="Y81" i="5"/>
  <c r="AB80" i="5"/>
  <c r="Z80" i="5"/>
  <c r="AA80" i="5" s="1"/>
  <c r="Y80" i="5"/>
  <c r="AB79" i="5"/>
  <c r="Z79" i="5"/>
  <c r="AA79" i="5" s="1"/>
  <c r="Y79" i="5"/>
  <c r="AB78" i="5"/>
  <c r="Z78" i="5"/>
  <c r="AA78" i="5" s="1"/>
  <c r="Y78" i="5"/>
  <c r="AB77" i="5"/>
  <c r="Z77" i="5"/>
  <c r="AA77" i="5" s="1"/>
  <c r="Y77" i="5"/>
  <c r="AB76" i="5"/>
  <c r="Z76" i="5"/>
  <c r="AA76" i="5" s="1"/>
  <c r="Y76" i="5"/>
  <c r="AB75" i="5"/>
  <c r="Z75" i="5"/>
  <c r="AA75" i="5" s="1"/>
  <c r="Y75" i="5"/>
  <c r="AB74" i="5"/>
  <c r="Z74" i="5"/>
  <c r="AA74" i="5" s="1"/>
  <c r="Y74" i="5"/>
  <c r="AB73" i="5"/>
  <c r="Z73" i="5"/>
  <c r="AA73" i="5" s="1"/>
  <c r="Y73" i="5"/>
  <c r="AB72" i="5"/>
  <c r="Z72" i="5"/>
  <c r="AA72" i="5" s="1"/>
  <c r="Y72" i="5"/>
  <c r="AB71" i="5"/>
  <c r="Z71" i="5"/>
  <c r="AA71" i="5" s="1"/>
  <c r="Y71" i="5"/>
  <c r="AB70" i="5"/>
  <c r="Z70" i="5"/>
  <c r="AA70" i="5" s="1"/>
  <c r="Y70" i="5"/>
  <c r="AB69" i="5"/>
  <c r="Z69" i="5"/>
  <c r="AA69" i="5" s="1"/>
  <c r="Y69" i="5"/>
  <c r="AB68" i="5"/>
  <c r="Z68" i="5"/>
  <c r="AA68" i="5" s="1"/>
  <c r="Y68" i="5"/>
  <c r="AB67" i="5"/>
  <c r="Z67" i="5"/>
  <c r="AA67" i="5" s="1"/>
  <c r="Y67" i="5"/>
  <c r="AB66" i="5"/>
  <c r="Z66" i="5"/>
  <c r="AA66" i="5" s="1"/>
  <c r="Y66" i="5"/>
  <c r="AB65" i="5"/>
  <c r="Z65" i="5"/>
  <c r="AA65" i="5" s="1"/>
  <c r="Y65" i="5"/>
  <c r="AB133" i="5"/>
  <c r="Z133" i="5"/>
  <c r="AA133" i="5" s="1"/>
  <c r="Y133" i="5"/>
  <c r="AB132" i="5"/>
  <c r="Z132" i="5"/>
  <c r="AA132" i="5" s="1"/>
  <c r="Y132" i="5"/>
  <c r="AB131" i="5"/>
  <c r="Z131" i="5"/>
  <c r="AA131" i="5" s="1"/>
  <c r="Y131" i="5"/>
  <c r="AB130" i="5"/>
  <c r="Z130" i="5"/>
  <c r="AA130" i="5" s="1"/>
  <c r="Y130" i="5"/>
  <c r="AB129" i="5"/>
  <c r="Z129" i="5"/>
  <c r="AA129" i="5" s="1"/>
  <c r="Y129" i="5"/>
  <c r="AB128" i="5"/>
  <c r="Z128" i="5"/>
  <c r="AA128" i="5" s="1"/>
  <c r="Y128" i="5"/>
  <c r="AB127" i="5"/>
  <c r="Z127" i="5"/>
  <c r="AA127" i="5" s="1"/>
  <c r="Y127" i="5"/>
  <c r="AB126" i="5"/>
  <c r="Z126" i="5"/>
  <c r="AA126" i="5" s="1"/>
  <c r="Y126" i="5"/>
  <c r="AB125" i="5"/>
  <c r="Z125" i="5"/>
  <c r="AA125" i="5" s="1"/>
  <c r="Y125" i="5"/>
  <c r="AB124" i="5"/>
  <c r="Z124" i="5"/>
  <c r="AA124" i="5" s="1"/>
  <c r="Y124" i="5"/>
  <c r="AB123" i="5"/>
  <c r="Z123" i="5"/>
  <c r="AA123" i="5" s="1"/>
  <c r="Y123" i="5"/>
  <c r="AB122" i="5"/>
  <c r="Z122" i="5"/>
  <c r="AA122" i="5" s="1"/>
  <c r="Y122" i="5"/>
  <c r="AB121" i="5"/>
  <c r="Z121" i="5"/>
  <c r="AA121" i="5" s="1"/>
  <c r="Y121" i="5"/>
  <c r="AB120" i="5"/>
  <c r="Z120" i="5"/>
  <c r="AA120" i="5" s="1"/>
  <c r="Y120" i="5"/>
  <c r="X6" i="4" l="1"/>
  <c r="Y6" i="4"/>
  <c r="Z6" i="4" s="1"/>
  <c r="AA6" i="4"/>
  <c r="X4" i="3" l="1"/>
  <c r="Y4" i="3"/>
  <c r="Z4" i="3" s="1"/>
  <c r="AA4" i="3"/>
  <c r="X5" i="3"/>
  <c r="Y5" i="3"/>
  <c r="Z5" i="3" s="1"/>
  <c r="AA5" i="3"/>
  <c r="X6" i="3"/>
  <c r="Y6" i="3"/>
  <c r="Z6" i="3" s="1"/>
  <c r="AA6" i="3"/>
  <c r="X7" i="3"/>
  <c r="Y7" i="3"/>
  <c r="Z7" i="3" s="1"/>
  <c r="AA7" i="3"/>
  <c r="X8" i="3"/>
  <c r="Y8" i="3"/>
  <c r="Z8" i="3" s="1"/>
  <c r="AA8" i="3"/>
  <c r="X9" i="3"/>
  <c r="Y9" i="3"/>
  <c r="Z9" i="3" s="1"/>
  <c r="AA9" i="3"/>
  <c r="X10" i="3"/>
  <c r="Y10" i="3"/>
  <c r="Z10" i="3" s="1"/>
  <c r="AA10" i="3"/>
  <c r="X11" i="3"/>
  <c r="Y11" i="3"/>
  <c r="Z11" i="3" s="1"/>
  <c r="AA11" i="3"/>
  <c r="X12" i="3"/>
  <c r="Y12" i="3"/>
  <c r="Z12" i="3" s="1"/>
  <c r="AA12" i="3"/>
  <c r="X13" i="3"/>
  <c r="Y13" i="3"/>
  <c r="Z13" i="3" s="1"/>
  <c r="AA13" i="3"/>
  <c r="X14" i="3"/>
  <c r="Y14" i="3"/>
  <c r="Z14" i="3" s="1"/>
  <c r="AA14" i="3"/>
  <c r="X15" i="3"/>
  <c r="Y15" i="3"/>
  <c r="Z15" i="3" s="1"/>
  <c r="AA15" i="3"/>
  <c r="X16" i="3"/>
  <c r="Y16" i="3"/>
  <c r="Z16" i="3" s="1"/>
  <c r="AA16" i="3"/>
  <c r="X17" i="3"/>
  <c r="Y17" i="3"/>
  <c r="Z17" i="3" s="1"/>
  <c r="AA17" i="3"/>
  <c r="X18" i="3"/>
  <c r="Y18" i="3"/>
  <c r="Z18" i="3" s="1"/>
  <c r="AA18" i="3"/>
  <c r="X19" i="3"/>
  <c r="Y19" i="3"/>
  <c r="Z19" i="3" s="1"/>
  <c r="AA19" i="3"/>
  <c r="X21" i="3"/>
  <c r="Y21" i="3"/>
  <c r="Z21" i="3" s="1"/>
  <c r="AA21" i="3"/>
  <c r="X22" i="3"/>
  <c r="Y22" i="3"/>
  <c r="Z22" i="3" s="1"/>
  <c r="AA22" i="3"/>
  <c r="X23" i="3"/>
  <c r="Y23" i="3"/>
  <c r="Z23" i="3" s="1"/>
  <c r="AA23" i="3"/>
  <c r="X24" i="3"/>
  <c r="Y24" i="3"/>
  <c r="Z24" i="3" s="1"/>
  <c r="AA24" i="3"/>
  <c r="X25" i="3"/>
  <c r="Y25" i="3"/>
  <c r="Z25" i="3" s="1"/>
  <c r="AA25" i="3"/>
  <c r="X26" i="3"/>
  <c r="Y26" i="3"/>
  <c r="Z26" i="3" s="1"/>
  <c r="AA26" i="3"/>
  <c r="X27" i="3"/>
  <c r="Y27" i="3"/>
  <c r="Z27" i="3" s="1"/>
  <c r="AA27" i="3"/>
  <c r="X38" i="3"/>
  <c r="Y38" i="3"/>
  <c r="Z38" i="3" s="1"/>
  <c r="AA38" i="3"/>
  <c r="X39" i="3"/>
  <c r="Y39" i="3"/>
  <c r="Z39" i="3" s="1"/>
  <c r="AA39" i="3"/>
  <c r="X40" i="3"/>
  <c r="Y40" i="3"/>
  <c r="Z40" i="3" s="1"/>
  <c r="AA40" i="3"/>
  <c r="X41" i="3"/>
  <c r="Y41" i="3"/>
  <c r="Z41" i="3" s="1"/>
  <c r="AA41" i="3"/>
  <c r="X42" i="3"/>
  <c r="Y42" i="3"/>
  <c r="Z42" i="3" s="1"/>
  <c r="AA42" i="3"/>
  <c r="X43" i="3"/>
  <c r="Y43" i="3"/>
  <c r="Z43" i="3" s="1"/>
  <c r="AA43" i="3"/>
  <c r="X44" i="3"/>
  <c r="Y44" i="3"/>
  <c r="Z44" i="3" s="1"/>
  <c r="AA44" i="3"/>
  <c r="X45" i="3"/>
  <c r="Y45" i="3"/>
  <c r="Z45" i="3" s="1"/>
  <c r="AA45" i="3"/>
  <c r="X46" i="3"/>
  <c r="Y46" i="3"/>
  <c r="Z46" i="3" s="1"/>
  <c r="AA46" i="3"/>
  <c r="X47" i="3"/>
  <c r="Y47" i="3"/>
  <c r="Z47" i="3" s="1"/>
  <c r="AA47" i="3"/>
  <c r="X48" i="3"/>
  <c r="Y48" i="3"/>
  <c r="Z48" i="3" s="1"/>
  <c r="AA48" i="3"/>
  <c r="X52" i="3"/>
  <c r="Y52" i="3"/>
  <c r="Z52" i="3" s="1"/>
  <c r="AA52" i="3"/>
  <c r="X53" i="3"/>
  <c r="Y53" i="3"/>
  <c r="Z53" i="3" s="1"/>
  <c r="AA53" i="3"/>
  <c r="X54" i="3"/>
  <c r="Y54" i="3"/>
  <c r="Z54" i="3" s="1"/>
  <c r="AA54" i="3"/>
  <c r="X55" i="3"/>
  <c r="Y55" i="3"/>
  <c r="Z55" i="3" s="1"/>
  <c r="AA55" i="3"/>
  <c r="X56" i="3"/>
  <c r="Y56" i="3"/>
  <c r="Z56" i="3" s="1"/>
  <c r="AA56" i="3"/>
  <c r="X57" i="3"/>
  <c r="Y57" i="3"/>
  <c r="Z57" i="3" s="1"/>
  <c r="AA57" i="3"/>
  <c r="X58" i="3"/>
  <c r="Y58" i="3"/>
  <c r="Z58" i="3" s="1"/>
  <c r="AA58" i="3"/>
  <c r="X59" i="3"/>
  <c r="Y59" i="3"/>
  <c r="Z59" i="3" s="1"/>
  <c r="AA59" i="3"/>
  <c r="X60" i="3"/>
  <c r="Y60" i="3"/>
  <c r="Z60" i="3" s="1"/>
  <c r="AA60" i="3"/>
  <c r="X61" i="3"/>
  <c r="Y61" i="3"/>
  <c r="Z61" i="3" s="1"/>
  <c r="AA61" i="3"/>
  <c r="X62" i="3"/>
  <c r="Y62" i="3"/>
  <c r="Z62" i="3" s="1"/>
  <c r="AA62" i="3"/>
  <c r="AA20" i="3"/>
  <c r="I139" i="5"/>
  <c r="J63" i="3"/>
  <c r="K138" i="5"/>
  <c r="H41" i="4"/>
  <c r="L76" i="6"/>
  <c r="K75" i="6"/>
  <c r="B19" i="7"/>
  <c r="AB3" i="6"/>
  <c r="Z3" i="6"/>
  <c r="AA3" i="6" s="1"/>
  <c r="Y3" i="6"/>
  <c r="AB4" i="6"/>
  <c r="Z4" i="6"/>
  <c r="AA4" i="6" s="1"/>
  <c r="Y4" i="6"/>
  <c r="Q66" i="3"/>
  <c r="W43" i="4"/>
  <c r="W42" i="4"/>
  <c r="W41" i="4"/>
  <c r="V43" i="4"/>
  <c r="V42" i="4"/>
  <c r="V41" i="4"/>
  <c r="U43" i="4"/>
  <c r="U42" i="4"/>
  <c r="U41" i="4"/>
  <c r="T43" i="4"/>
  <c r="T42" i="4"/>
  <c r="T41" i="4"/>
  <c r="S43" i="4"/>
  <c r="S42" i="4"/>
  <c r="S41" i="4"/>
  <c r="R43" i="4"/>
  <c r="R42" i="4"/>
  <c r="R41" i="4"/>
  <c r="Q43" i="4"/>
  <c r="Q42" i="4"/>
  <c r="Q41" i="4"/>
  <c r="P43" i="4"/>
  <c r="P42" i="4"/>
  <c r="P41" i="4"/>
  <c r="O43" i="4"/>
  <c r="O42" i="4"/>
  <c r="O41" i="4"/>
  <c r="N43" i="4"/>
  <c r="N42" i="4"/>
  <c r="N41" i="4"/>
  <c r="L43" i="4"/>
  <c r="L42" i="4"/>
  <c r="K43" i="4"/>
  <c r="K42" i="4"/>
  <c r="H43" i="4"/>
  <c r="H42" i="4"/>
  <c r="J43" i="4"/>
  <c r="B29" i="7"/>
  <c r="B32" i="7" s="1"/>
  <c r="B28" i="7"/>
  <c r="B27" i="7"/>
  <c r="B17" i="7"/>
  <c r="H29" i="7"/>
  <c r="AB71" i="6"/>
  <c r="Z71" i="6"/>
  <c r="AA71" i="6" s="1"/>
  <c r="Y71" i="6"/>
  <c r="AB70" i="6"/>
  <c r="Z70" i="6"/>
  <c r="AA70" i="6" s="1"/>
  <c r="Y70" i="6"/>
  <c r="AB69" i="6"/>
  <c r="Z69" i="6"/>
  <c r="AA69" i="6" s="1"/>
  <c r="Y69" i="6"/>
  <c r="AB68" i="6"/>
  <c r="Z68" i="6"/>
  <c r="AA68" i="6" s="1"/>
  <c r="Y68" i="6"/>
  <c r="AB67" i="6"/>
  <c r="Z67" i="6"/>
  <c r="AA67" i="6" s="1"/>
  <c r="Y67" i="6"/>
  <c r="AB66" i="6"/>
  <c r="Z66" i="6"/>
  <c r="AA66" i="6" s="1"/>
  <c r="Y66" i="6"/>
  <c r="AB65" i="6"/>
  <c r="Z65" i="6"/>
  <c r="AA65" i="6" s="1"/>
  <c r="Y65" i="6"/>
  <c r="AB64" i="6"/>
  <c r="Z64" i="6"/>
  <c r="AA64" i="6" s="1"/>
  <c r="Y64" i="6"/>
  <c r="AB63" i="6"/>
  <c r="Z63" i="6"/>
  <c r="AA63" i="6" s="1"/>
  <c r="Y63" i="6"/>
  <c r="AB62" i="6"/>
  <c r="Z62" i="6"/>
  <c r="AA62" i="6" s="1"/>
  <c r="Y62" i="6"/>
  <c r="AB61" i="6"/>
  <c r="Z61" i="6"/>
  <c r="AA61" i="6" s="1"/>
  <c r="Y61" i="6"/>
  <c r="AB60" i="6"/>
  <c r="Z60" i="6"/>
  <c r="AA60" i="6" s="1"/>
  <c r="Y60" i="6"/>
  <c r="AB59" i="6"/>
  <c r="Z59" i="6"/>
  <c r="AA59" i="6" s="1"/>
  <c r="Y59" i="6"/>
  <c r="AB58" i="6"/>
  <c r="Z58" i="6"/>
  <c r="AA58" i="6" s="1"/>
  <c r="Y58" i="6"/>
  <c r="AB57" i="6"/>
  <c r="Z57" i="6"/>
  <c r="AA57" i="6" s="1"/>
  <c r="Y57" i="6"/>
  <c r="AB56" i="6"/>
  <c r="Z56" i="6"/>
  <c r="AA56" i="6" s="1"/>
  <c r="Y56" i="6"/>
  <c r="AB55" i="6"/>
  <c r="Z55" i="6"/>
  <c r="AA55" i="6" s="1"/>
  <c r="Y55" i="6"/>
  <c r="AB54" i="6"/>
  <c r="Z54" i="6"/>
  <c r="AA54" i="6" s="1"/>
  <c r="Y54" i="6"/>
  <c r="AB53" i="6"/>
  <c r="Z53" i="6"/>
  <c r="AA53" i="6" s="1"/>
  <c r="Y53" i="6"/>
  <c r="AB52" i="6"/>
  <c r="Z52" i="6"/>
  <c r="AA52" i="6" s="1"/>
  <c r="Y52" i="6"/>
  <c r="AB51" i="6"/>
  <c r="Z51" i="6"/>
  <c r="AA51" i="6" s="1"/>
  <c r="Y51" i="6"/>
  <c r="AB50" i="6"/>
  <c r="Z50" i="6"/>
  <c r="AA50" i="6" s="1"/>
  <c r="Y50" i="6"/>
  <c r="AB49" i="6"/>
  <c r="Z49" i="6"/>
  <c r="AA49" i="6" s="1"/>
  <c r="Y49" i="6"/>
  <c r="AB48" i="6"/>
  <c r="Z48" i="6"/>
  <c r="AA48" i="6" s="1"/>
  <c r="Y48" i="6"/>
  <c r="AB47" i="6"/>
  <c r="Z47" i="6"/>
  <c r="AA47" i="6" s="1"/>
  <c r="Y47" i="6"/>
  <c r="AB46" i="6"/>
  <c r="Z46" i="6"/>
  <c r="AA46" i="6" s="1"/>
  <c r="Y46" i="6"/>
  <c r="AB45" i="6"/>
  <c r="Z45" i="6"/>
  <c r="AA45" i="6" s="1"/>
  <c r="Y45" i="6"/>
  <c r="AB44" i="6"/>
  <c r="Z44" i="6"/>
  <c r="AA44" i="6" s="1"/>
  <c r="Y44" i="6"/>
  <c r="AB43" i="6"/>
  <c r="Z43" i="6"/>
  <c r="AA43" i="6" s="1"/>
  <c r="Y43" i="6"/>
  <c r="AB42" i="6"/>
  <c r="Z42" i="6"/>
  <c r="AA42" i="6" s="1"/>
  <c r="Y42" i="6"/>
  <c r="AB41" i="6"/>
  <c r="Z41" i="6"/>
  <c r="AA41" i="6" s="1"/>
  <c r="Y41" i="6"/>
  <c r="AB74" i="6"/>
  <c r="Z74" i="6"/>
  <c r="AA74" i="6" s="1"/>
  <c r="Y74" i="6"/>
  <c r="AB73" i="6"/>
  <c r="Z73" i="6"/>
  <c r="AA73" i="6" s="1"/>
  <c r="Y73" i="6"/>
  <c r="AB72" i="6"/>
  <c r="Z72" i="6"/>
  <c r="AA72" i="6" s="1"/>
  <c r="Y72" i="6"/>
  <c r="AB40" i="6"/>
  <c r="Z40" i="6"/>
  <c r="AA40" i="6" s="1"/>
  <c r="Y40" i="6"/>
  <c r="AB39" i="6"/>
  <c r="Z39" i="6"/>
  <c r="AA39" i="6" s="1"/>
  <c r="Y39" i="6"/>
  <c r="AB38" i="6"/>
  <c r="Z38" i="6"/>
  <c r="AA38" i="6" s="1"/>
  <c r="Y38" i="6"/>
  <c r="AB37" i="6"/>
  <c r="Z37" i="6"/>
  <c r="AA37" i="6" s="1"/>
  <c r="Y37" i="6"/>
  <c r="AB36" i="6"/>
  <c r="Z36" i="6"/>
  <c r="AA36" i="6" s="1"/>
  <c r="Y36" i="6"/>
  <c r="AB35" i="6"/>
  <c r="Z35" i="6"/>
  <c r="AA35" i="6" s="1"/>
  <c r="Y35" i="6"/>
  <c r="AB34" i="6"/>
  <c r="Z34" i="6"/>
  <c r="AA34" i="6" s="1"/>
  <c r="Y34" i="6"/>
  <c r="AB33" i="6"/>
  <c r="Z33" i="6"/>
  <c r="AA33" i="6" s="1"/>
  <c r="Y33" i="6"/>
  <c r="AB32" i="6"/>
  <c r="Z32" i="6"/>
  <c r="AA32" i="6" s="1"/>
  <c r="Y32" i="6"/>
  <c r="AB31" i="6"/>
  <c r="Z31" i="6"/>
  <c r="AA31" i="6" s="1"/>
  <c r="Y31" i="6"/>
  <c r="AB30" i="6"/>
  <c r="Z30" i="6"/>
  <c r="AA30" i="6" s="1"/>
  <c r="Y30" i="6"/>
  <c r="AB29" i="6"/>
  <c r="Z29" i="6"/>
  <c r="AA29" i="6" s="1"/>
  <c r="Y29" i="6"/>
  <c r="AB28" i="6"/>
  <c r="Z28" i="6"/>
  <c r="AA28" i="6" s="1"/>
  <c r="Y28" i="6"/>
  <c r="AB27" i="6"/>
  <c r="Z27" i="6"/>
  <c r="AA27" i="6" s="1"/>
  <c r="Y27" i="6"/>
  <c r="AA30" i="4"/>
  <c r="Y30" i="4"/>
  <c r="Z30" i="4" s="1"/>
  <c r="X30" i="4"/>
  <c r="AA29" i="4"/>
  <c r="Y29" i="4"/>
  <c r="Z29" i="4" s="1"/>
  <c r="X29" i="4"/>
  <c r="AA28" i="4"/>
  <c r="Y28" i="4"/>
  <c r="Z28" i="4" s="1"/>
  <c r="X28" i="4"/>
  <c r="AA27" i="4"/>
  <c r="Y27" i="4"/>
  <c r="Z27" i="4" s="1"/>
  <c r="X27" i="4"/>
  <c r="AA26" i="4"/>
  <c r="Y26" i="4"/>
  <c r="Z26" i="4" s="1"/>
  <c r="X26" i="4"/>
  <c r="AA25" i="4"/>
  <c r="Y25" i="4"/>
  <c r="Z25" i="4" s="1"/>
  <c r="X25" i="4"/>
  <c r="AA24" i="4"/>
  <c r="Y24" i="4"/>
  <c r="Z24" i="4" s="1"/>
  <c r="X24" i="4"/>
  <c r="AA23" i="4"/>
  <c r="Y23" i="4"/>
  <c r="Z23" i="4" s="1"/>
  <c r="X23" i="4"/>
  <c r="AA22" i="4"/>
  <c r="Y22" i="4"/>
  <c r="Z22" i="4" s="1"/>
  <c r="X22" i="4"/>
  <c r="AA21" i="4"/>
  <c r="Y21" i="4"/>
  <c r="Z21" i="4" s="1"/>
  <c r="X21" i="4"/>
  <c r="AA20" i="4"/>
  <c r="Y20" i="4"/>
  <c r="Z20" i="4" s="1"/>
  <c r="X20" i="4"/>
  <c r="AA19" i="4"/>
  <c r="Y19" i="4"/>
  <c r="Z19" i="4" s="1"/>
  <c r="X19" i="4"/>
  <c r="AA18" i="4"/>
  <c r="Y18" i="4"/>
  <c r="Z18" i="4" s="1"/>
  <c r="X18" i="4"/>
  <c r="AA17" i="4"/>
  <c r="Y17" i="4"/>
  <c r="Z17" i="4" s="1"/>
  <c r="X17" i="4"/>
  <c r="AA16" i="4"/>
  <c r="Y16" i="4"/>
  <c r="Z16" i="4" s="1"/>
  <c r="X16" i="4"/>
  <c r="AA15" i="4"/>
  <c r="Y15" i="4"/>
  <c r="Z15" i="4" s="1"/>
  <c r="X15" i="4"/>
  <c r="AA14" i="4"/>
  <c r="Y14" i="4"/>
  <c r="Z14" i="4" s="1"/>
  <c r="X14" i="4"/>
  <c r="AA13" i="4"/>
  <c r="Y13" i="4"/>
  <c r="Z13" i="4" s="1"/>
  <c r="X13" i="4"/>
  <c r="AA40" i="4"/>
  <c r="Y40" i="4"/>
  <c r="Z40" i="4" s="1"/>
  <c r="X40" i="4"/>
  <c r="AA39" i="4"/>
  <c r="Y39" i="4"/>
  <c r="Z39" i="4" s="1"/>
  <c r="X39" i="4"/>
  <c r="AA38" i="4"/>
  <c r="Y38" i="4"/>
  <c r="Z38" i="4" s="1"/>
  <c r="X38" i="4"/>
  <c r="AA37" i="4"/>
  <c r="Y37" i="4"/>
  <c r="Z37" i="4" s="1"/>
  <c r="X37" i="4"/>
  <c r="AA36" i="4"/>
  <c r="Y36" i="4"/>
  <c r="Z36" i="4" s="1"/>
  <c r="X36" i="4"/>
  <c r="AA35" i="4"/>
  <c r="Y35" i="4"/>
  <c r="Z35" i="4" s="1"/>
  <c r="X35" i="4"/>
  <c r="AA34" i="4"/>
  <c r="Y34" i="4"/>
  <c r="Z34" i="4" s="1"/>
  <c r="X34" i="4"/>
  <c r="AA33" i="4"/>
  <c r="Y33" i="4"/>
  <c r="Z33" i="4" s="1"/>
  <c r="X33" i="4"/>
  <c r="AA32" i="4"/>
  <c r="Y32" i="4"/>
  <c r="Z32" i="4" s="1"/>
  <c r="X32" i="4"/>
  <c r="AA31" i="4"/>
  <c r="Y31" i="4"/>
  <c r="Z31" i="4" s="1"/>
  <c r="X31" i="4"/>
  <c r="AA12" i="4"/>
  <c r="Y12" i="4"/>
  <c r="Z12" i="4" s="1"/>
  <c r="X12" i="4"/>
  <c r="AB110" i="5"/>
  <c r="Z110" i="5"/>
  <c r="AA110" i="5" s="1"/>
  <c r="Y110" i="5"/>
  <c r="AB109" i="5"/>
  <c r="Z109" i="5"/>
  <c r="AA109" i="5" s="1"/>
  <c r="Y109" i="5"/>
  <c r="AB108" i="5"/>
  <c r="Z108" i="5"/>
  <c r="AA108" i="5" s="1"/>
  <c r="Y108" i="5"/>
  <c r="AB107" i="5"/>
  <c r="Z107" i="5"/>
  <c r="AA107" i="5" s="1"/>
  <c r="Y107" i="5"/>
  <c r="AB106" i="5"/>
  <c r="Z106" i="5"/>
  <c r="AA106" i="5" s="1"/>
  <c r="Y106" i="5"/>
  <c r="AB105" i="5"/>
  <c r="Z105" i="5"/>
  <c r="AA105" i="5" s="1"/>
  <c r="Y105" i="5"/>
  <c r="AB104" i="5"/>
  <c r="Z104" i="5"/>
  <c r="AA104" i="5" s="1"/>
  <c r="Y104" i="5"/>
  <c r="AB103" i="5"/>
  <c r="Z103" i="5"/>
  <c r="AA103" i="5" s="1"/>
  <c r="Y103" i="5"/>
  <c r="AB102" i="5"/>
  <c r="Z102" i="5"/>
  <c r="AA102" i="5" s="1"/>
  <c r="Y102" i="5"/>
  <c r="AB101" i="5"/>
  <c r="Z101" i="5"/>
  <c r="AA101" i="5" s="1"/>
  <c r="Y101" i="5"/>
  <c r="AB100" i="5"/>
  <c r="Z100" i="5"/>
  <c r="AA100" i="5" s="1"/>
  <c r="Y100" i="5"/>
  <c r="AB99" i="5"/>
  <c r="Z99" i="5"/>
  <c r="AA99" i="5" s="1"/>
  <c r="Y99" i="5"/>
  <c r="AB98" i="5"/>
  <c r="Z98" i="5"/>
  <c r="AA98" i="5" s="1"/>
  <c r="Y98" i="5"/>
  <c r="AB97" i="5"/>
  <c r="Z97" i="5"/>
  <c r="AA97" i="5" s="1"/>
  <c r="Y97" i="5"/>
  <c r="AB96" i="5"/>
  <c r="Z96" i="5"/>
  <c r="AA96" i="5" s="1"/>
  <c r="Y96" i="5"/>
  <c r="AB95" i="5"/>
  <c r="Z95" i="5"/>
  <c r="AA95" i="5" s="1"/>
  <c r="Y95" i="5"/>
  <c r="AB94" i="5"/>
  <c r="Z94" i="5"/>
  <c r="AA94" i="5" s="1"/>
  <c r="Y94" i="5"/>
  <c r="AB93" i="5"/>
  <c r="Z93" i="5"/>
  <c r="AA93" i="5" s="1"/>
  <c r="Y93" i="5"/>
  <c r="AB92" i="5"/>
  <c r="Z92" i="5"/>
  <c r="AA92" i="5" s="1"/>
  <c r="Y92" i="5"/>
  <c r="AB64" i="5"/>
  <c r="Z64" i="5"/>
  <c r="AA64" i="5" s="1"/>
  <c r="Y64" i="5"/>
  <c r="AB63" i="5"/>
  <c r="Z63" i="5"/>
  <c r="AA63" i="5" s="1"/>
  <c r="Y63" i="5"/>
  <c r="AB62" i="5"/>
  <c r="Z62" i="5"/>
  <c r="AA62" i="5" s="1"/>
  <c r="Y62" i="5"/>
  <c r="AB61" i="5"/>
  <c r="Z61" i="5"/>
  <c r="AA61" i="5" s="1"/>
  <c r="Y61" i="5"/>
  <c r="AB60" i="5"/>
  <c r="Z60" i="5"/>
  <c r="AA60" i="5" s="1"/>
  <c r="Y60" i="5"/>
  <c r="AB59" i="5"/>
  <c r="Z59" i="5"/>
  <c r="AA59" i="5" s="1"/>
  <c r="Y59" i="5"/>
  <c r="AB58" i="5"/>
  <c r="Z58" i="5"/>
  <c r="AA58" i="5" s="1"/>
  <c r="Y58" i="5"/>
  <c r="AB57" i="5"/>
  <c r="Z57" i="5"/>
  <c r="AA57" i="5" s="1"/>
  <c r="Y57" i="5"/>
  <c r="AB56" i="5"/>
  <c r="Z56" i="5"/>
  <c r="AA56" i="5" s="1"/>
  <c r="Y56" i="5"/>
  <c r="AB55" i="5"/>
  <c r="Z55" i="5"/>
  <c r="AA55" i="5" s="1"/>
  <c r="Y55" i="5"/>
  <c r="AB54" i="5"/>
  <c r="Z54" i="5"/>
  <c r="AA54" i="5" s="1"/>
  <c r="Y54" i="5"/>
  <c r="Y8" i="6"/>
  <c r="Y15" i="6"/>
  <c r="Z24" i="6"/>
  <c r="AA24" i="6" s="1"/>
  <c r="Z13" i="6"/>
  <c r="AA13" i="6" s="1"/>
  <c r="AB23" i="6"/>
  <c r="Z23" i="6"/>
  <c r="AA23" i="6" s="1"/>
  <c r="Y23" i="6"/>
  <c r="AB12" i="6"/>
  <c r="Z12" i="6"/>
  <c r="AA12" i="6" s="1"/>
  <c r="Y12" i="6"/>
  <c r="AB21" i="6"/>
  <c r="Y21" i="6"/>
  <c r="Z21" i="6"/>
  <c r="AA21" i="6" s="1"/>
  <c r="AB9" i="6"/>
  <c r="Y9" i="6"/>
  <c r="Z9" i="6"/>
  <c r="AA9" i="6" s="1"/>
  <c r="AB18" i="6"/>
  <c r="Y18" i="6"/>
  <c r="Z18" i="6"/>
  <c r="AA18" i="6" s="1"/>
  <c r="AB25" i="6"/>
  <c r="Y25" i="6"/>
  <c r="Z25" i="6"/>
  <c r="AA25" i="6" s="1"/>
  <c r="Y11" i="6"/>
  <c r="Z11" i="6"/>
  <c r="AA11" i="6" s="1"/>
  <c r="AB11" i="6"/>
  <c r="Y20" i="6"/>
  <c r="AB20" i="6"/>
  <c r="Z20" i="6"/>
  <c r="AA20" i="6" s="1"/>
  <c r="AB16" i="6"/>
  <c r="Y16" i="6"/>
  <c r="Z16" i="6"/>
  <c r="AA16" i="6" s="1"/>
  <c r="AB26" i="6"/>
  <c r="Y26" i="6"/>
  <c r="Z26" i="6"/>
  <c r="AA26" i="6" s="1"/>
  <c r="AB22" i="6"/>
  <c r="Y22" i="6"/>
  <c r="Z22" i="6"/>
  <c r="AA22" i="6" s="1"/>
  <c r="AB19" i="6"/>
  <c r="Z19" i="6"/>
  <c r="AA19" i="6" s="1"/>
  <c r="AB15" i="6"/>
  <c r="Z15" i="6"/>
  <c r="AA15" i="6" s="1"/>
  <c r="AB13" i="6"/>
  <c r="Y13" i="6"/>
  <c r="AB10" i="6"/>
  <c r="Y10" i="6"/>
  <c r="Z10" i="6"/>
  <c r="AA10" i="6" s="1"/>
  <c r="Y19" i="6"/>
  <c r="AB24" i="6"/>
  <c r="Y24" i="6"/>
  <c r="AB17" i="6"/>
  <c r="Y17" i="6"/>
  <c r="Z17" i="6"/>
  <c r="AA17" i="6" s="1"/>
  <c r="AB14" i="6"/>
  <c r="Y14" i="6"/>
  <c r="Z14" i="6"/>
  <c r="AA14" i="6" s="1"/>
  <c r="AB8" i="6"/>
  <c r="Z8" i="6"/>
  <c r="AA8" i="6" s="1"/>
  <c r="AA11" i="4"/>
  <c r="X8" i="4"/>
  <c r="Y10" i="4"/>
  <c r="Z10" i="4" s="1"/>
  <c r="Y11" i="4"/>
  <c r="Z11" i="4" s="1"/>
  <c r="X10" i="4"/>
  <c r="AA8" i="4"/>
  <c r="X9" i="4"/>
  <c r="X11" i="4"/>
  <c r="AA9" i="4"/>
  <c r="Y8" i="4"/>
  <c r="Z8" i="4" s="1"/>
  <c r="AA10" i="4"/>
  <c r="Y9" i="4"/>
  <c r="Z9" i="4" s="1"/>
  <c r="Z18" i="5"/>
  <c r="AA18" i="5" s="1"/>
  <c r="Z21" i="5"/>
  <c r="AA21" i="5" s="1"/>
  <c r="Z22" i="5"/>
  <c r="AA22" i="5" s="1"/>
  <c r="Z23" i="5"/>
  <c r="AA23" i="5" s="1"/>
  <c r="Y24" i="5"/>
  <c r="Y25" i="5"/>
  <c r="Y27" i="5"/>
  <c r="Z29" i="5"/>
  <c r="AA29" i="5" s="1"/>
  <c r="Z32" i="5"/>
  <c r="AA32" i="5" s="1"/>
  <c r="Y33" i="5"/>
  <c r="Y35" i="5"/>
  <c r="Y37" i="5"/>
  <c r="Y39" i="5"/>
  <c r="Y41" i="5"/>
  <c r="AB41" i="5"/>
  <c r="Y43" i="5"/>
  <c r="Y45" i="5"/>
  <c r="Y47" i="5"/>
  <c r="AB47" i="5"/>
  <c r="Y49" i="5"/>
  <c r="Y51" i="5"/>
  <c r="Y53" i="5"/>
  <c r="Y114" i="5"/>
  <c r="Y116" i="5"/>
  <c r="Y118" i="5"/>
  <c r="AB118" i="5"/>
  <c r="Y134" i="5"/>
  <c r="Y136" i="5"/>
  <c r="Z134" i="5"/>
  <c r="AA134" i="5" s="1"/>
  <c r="AB116" i="5"/>
  <c r="Z116" i="5"/>
  <c r="AA116" i="5" s="1"/>
  <c r="Z114" i="5"/>
  <c r="AA114" i="5" s="1"/>
  <c r="Z51" i="5"/>
  <c r="AA51" i="5" s="1"/>
  <c r="Z49" i="5"/>
  <c r="AA49" i="5" s="1"/>
  <c r="Z47" i="5"/>
  <c r="AA47" i="5" s="1"/>
  <c r="Z43" i="5"/>
  <c r="AA43" i="5" s="1"/>
  <c r="Z41" i="5"/>
  <c r="AA41" i="5" s="1"/>
  <c r="AB39" i="5"/>
  <c r="Z39" i="5"/>
  <c r="AA39" i="5" s="1"/>
  <c r="Y38" i="5"/>
  <c r="Z37" i="5"/>
  <c r="AA37" i="5" s="1"/>
  <c r="Z36" i="5"/>
  <c r="AA36" i="5" s="1"/>
  <c r="Y34" i="5"/>
  <c r="AB33" i="5"/>
  <c r="Z33" i="5"/>
  <c r="AA33" i="5" s="1"/>
  <c r="Z31" i="5"/>
  <c r="AA31" i="5" s="1"/>
  <c r="Y31" i="5"/>
  <c r="Y28" i="5"/>
  <c r="Z25" i="5"/>
  <c r="AA25" i="5" s="1"/>
  <c r="Z24" i="5"/>
  <c r="AA24" i="5" s="1"/>
  <c r="Y23" i="5"/>
  <c r="AB21" i="5"/>
  <c r="Z20" i="5"/>
  <c r="AA20" i="5" s="1"/>
  <c r="Y20" i="5"/>
  <c r="Z19" i="5"/>
  <c r="AA19" i="5" s="1"/>
  <c r="AB37" i="5"/>
  <c r="AB25" i="5"/>
  <c r="AB31" i="5"/>
  <c r="Z118" i="5"/>
  <c r="AA118" i="5" s="1"/>
  <c r="AB114" i="5"/>
  <c r="AB49" i="5"/>
  <c r="AB29" i="5"/>
  <c r="AB23" i="5"/>
  <c r="Y29" i="5"/>
  <c r="Z35" i="5"/>
  <c r="AA35" i="5" s="1"/>
  <c r="Z45" i="5"/>
  <c r="AA45" i="5" s="1"/>
  <c r="Z53" i="5"/>
  <c r="AA53" i="5" s="1"/>
  <c r="Z136" i="5"/>
  <c r="AA136" i="5" s="1"/>
  <c r="Y19" i="5"/>
  <c r="Y21" i="5"/>
  <c r="Z27" i="5"/>
  <c r="AA27" i="5" s="1"/>
  <c r="AB45" i="5"/>
  <c r="AB53" i="5"/>
  <c r="AB136" i="5"/>
  <c r="AB134" i="5"/>
  <c r="AB51" i="5"/>
  <c r="AB43" i="5"/>
  <c r="AB35" i="5"/>
  <c r="AB27" i="5"/>
  <c r="AB19" i="5"/>
  <c r="Y117" i="5"/>
  <c r="AB117" i="5"/>
  <c r="Z117" i="5"/>
  <c r="AA117" i="5" s="1"/>
  <c r="Y48" i="5"/>
  <c r="AB48" i="5"/>
  <c r="Z48" i="5"/>
  <c r="AA48" i="5" s="1"/>
  <c r="Y40" i="5"/>
  <c r="AB40" i="5"/>
  <c r="Z40" i="5"/>
  <c r="AA40" i="5" s="1"/>
  <c r="AB50" i="5"/>
  <c r="Y50" i="5"/>
  <c r="AB42" i="5"/>
  <c r="Y42" i="5"/>
  <c r="AB34" i="5"/>
  <c r="Y135" i="5"/>
  <c r="AB135" i="5"/>
  <c r="Z135" i="5"/>
  <c r="AA135" i="5" s="1"/>
  <c r="Y52" i="5"/>
  <c r="AB52" i="5"/>
  <c r="Z52" i="5"/>
  <c r="AA52" i="5" s="1"/>
  <c r="Y44" i="5"/>
  <c r="AB44" i="5"/>
  <c r="Z44" i="5"/>
  <c r="AA44" i="5" s="1"/>
  <c r="Y36" i="5"/>
  <c r="AB36" i="5"/>
  <c r="AB28" i="5"/>
  <c r="Z28" i="5"/>
  <c r="AA28" i="5" s="1"/>
  <c r="Y32" i="5"/>
  <c r="AB32" i="5"/>
  <c r="AB119" i="5"/>
  <c r="Y119" i="5"/>
  <c r="Z26" i="5"/>
  <c r="AA26" i="5" s="1"/>
  <c r="AB26" i="5"/>
  <c r="AB115" i="5"/>
  <c r="Y115" i="5"/>
  <c r="AB111" i="5"/>
  <c r="Y111" i="5"/>
  <c r="AB46" i="5"/>
  <c r="Y46" i="5"/>
  <c r="AB38" i="5"/>
  <c r="Z30" i="5"/>
  <c r="AA30" i="5" s="1"/>
  <c r="AB30" i="5"/>
  <c r="AB24" i="5"/>
  <c r="AB22" i="5"/>
  <c r="AB18" i="5"/>
  <c r="AB20" i="5"/>
  <c r="Z38" i="5"/>
  <c r="AA38" i="5" s="1"/>
  <c r="Z46" i="5"/>
  <c r="AA46" i="5" s="1"/>
  <c r="Z111" i="5"/>
  <c r="AA111" i="5" s="1"/>
  <c r="Z115" i="5"/>
  <c r="AA115" i="5" s="1"/>
  <c r="Y18" i="5"/>
  <c r="Y22" i="5"/>
  <c r="Y26" i="5"/>
  <c r="Y30" i="5"/>
  <c r="Z34" i="5"/>
  <c r="AA34" i="5" s="1"/>
  <c r="Z42" i="5"/>
  <c r="AA42" i="5" s="1"/>
  <c r="Z50" i="5"/>
  <c r="AA50" i="5" s="1"/>
  <c r="Z119" i="5"/>
  <c r="AA119" i="5" s="1"/>
  <c r="X77" i="6"/>
  <c r="W77" i="6"/>
  <c r="V77" i="6"/>
  <c r="U77" i="6"/>
  <c r="T77" i="6"/>
  <c r="S77" i="6"/>
  <c r="R77" i="6"/>
  <c r="Q77" i="6"/>
  <c r="P77" i="6"/>
  <c r="O77" i="6"/>
  <c r="M77" i="6"/>
  <c r="L77" i="6"/>
  <c r="K77" i="6"/>
  <c r="I77" i="6"/>
  <c r="X76" i="6"/>
  <c r="W76" i="6"/>
  <c r="V76" i="6"/>
  <c r="U76" i="6"/>
  <c r="T76" i="6"/>
  <c r="S76" i="6"/>
  <c r="R76" i="6"/>
  <c r="Q76" i="6"/>
  <c r="P76" i="6"/>
  <c r="O76" i="6"/>
  <c r="K76" i="6"/>
  <c r="I76" i="6"/>
  <c r="X75" i="6"/>
  <c r="W75" i="6"/>
  <c r="V75" i="6"/>
  <c r="U75" i="6"/>
  <c r="T75" i="6"/>
  <c r="S75" i="6"/>
  <c r="R75" i="6"/>
  <c r="Q75" i="6"/>
  <c r="P75" i="6"/>
  <c r="O75" i="6"/>
  <c r="I75" i="6"/>
  <c r="X141" i="5"/>
  <c r="W141" i="5"/>
  <c r="V141" i="5"/>
  <c r="U141" i="5"/>
  <c r="T141" i="5"/>
  <c r="S141" i="5"/>
  <c r="R141" i="5"/>
  <c r="Q141" i="5"/>
  <c r="P141" i="5"/>
  <c r="O141" i="5"/>
  <c r="K141" i="5"/>
  <c r="I141" i="5"/>
  <c r="X140" i="5"/>
  <c r="W140" i="5"/>
  <c r="V140" i="5"/>
  <c r="U140" i="5"/>
  <c r="T140" i="5"/>
  <c r="S140" i="5"/>
  <c r="R140" i="5"/>
  <c r="P140" i="5"/>
  <c r="O140" i="5"/>
  <c r="L140" i="5"/>
  <c r="K140" i="5"/>
  <c r="I140" i="5"/>
  <c r="X139" i="5"/>
  <c r="W139" i="5"/>
  <c r="V139" i="5"/>
  <c r="U139" i="5"/>
  <c r="T139" i="5"/>
  <c r="S139" i="5"/>
  <c r="R139" i="5"/>
  <c r="Q139" i="5"/>
  <c r="P139" i="5"/>
  <c r="O139" i="5"/>
  <c r="M139" i="5"/>
  <c r="L139" i="5"/>
  <c r="K139" i="5"/>
  <c r="X138" i="5"/>
  <c r="W138" i="5"/>
  <c r="V138" i="5"/>
  <c r="U138" i="5"/>
  <c r="T138" i="5"/>
  <c r="S138" i="5"/>
  <c r="R138" i="5"/>
  <c r="P138" i="5"/>
  <c r="O138" i="5"/>
  <c r="I138" i="5"/>
  <c r="AB17" i="5"/>
  <c r="Z17" i="5"/>
  <c r="AA17" i="5" s="1"/>
  <c r="Y17" i="5"/>
  <c r="AB16" i="5"/>
  <c r="Z16" i="5"/>
  <c r="AA16" i="5" s="1"/>
  <c r="Y16" i="5"/>
  <c r="AB15" i="5"/>
  <c r="Z15" i="5"/>
  <c r="AA15" i="5" s="1"/>
  <c r="Y15" i="5"/>
  <c r="AB14" i="5"/>
  <c r="Z14" i="5"/>
  <c r="AA14" i="5" s="1"/>
  <c r="Y14" i="5"/>
  <c r="AB13" i="5"/>
  <c r="Z13" i="5"/>
  <c r="AA13" i="5" s="1"/>
  <c r="Y13" i="5"/>
  <c r="AB12" i="5"/>
  <c r="Z12" i="5"/>
  <c r="AA12" i="5" s="1"/>
  <c r="Y12" i="5"/>
  <c r="AB11" i="5"/>
  <c r="Z11" i="5"/>
  <c r="AA11" i="5" s="1"/>
  <c r="Y11" i="5"/>
  <c r="AB10" i="5"/>
  <c r="Z10" i="5"/>
  <c r="AA10" i="5" s="1"/>
  <c r="Y10" i="5"/>
  <c r="AB9" i="5"/>
  <c r="Z9" i="5"/>
  <c r="AA9" i="5" s="1"/>
  <c r="Y9" i="5"/>
  <c r="AB8" i="5"/>
  <c r="Z8" i="5"/>
  <c r="AA8" i="5" s="1"/>
  <c r="Y8" i="5"/>
  <c r="AB7" i="5"/>
  <c r="Z7" i="5"/>
  <c r="AA7" i="5" s="1"/>
  <c r="Y7" i="5"/>
  <c r="AB6" i="5"/>
  <c r="Z6" i="5"/>
  <c r="AA6" i="5" s="1"/>
  <c r="Y6" i="5"/>
  <c r="AB5" i="5"/>
  <c r="Z5" i="5"/>
  <c r="AA5" i="5" s="1"/>
  <c r="Y5" i="5"/>
  <c r="AB4" i="5"/>
  <c r="Z4" i="5"/>
  <c r="AA4" i="5" s="1"/>
  <c r="Y4" i="5"/>
  <c r="L141" i="5"/>
  <c r="W66" i="3"/>
  <c r="V66" i="3"/>
  <c r="U66" i="3"/>
  <c r="T66" i="3"/>
  <c r="S66" i="3"/>
  <c r="R66" i="3"/>
  <c r="P66" i="3"/>
  <c r="O66" i="3"/>
  <c r="N66" i="3"/>
  <c r="J66" i="3"/>
  <c r="H66" i="3"/>
  <c r="W65" i="3"/>
  <c r="V65" i="3"/>
  <c r="U65" i="3"/>
  <c r="T65" i="3"/>
  <c r="S65" i="3"/>
  <c r="R65" i="3"/>
  <c r="Q65" i="3"/>
  <c r="O65" i="3"/>
  <c r="N65" i="3"/>
  <c r="J65" i="3"/>
  <c r="H65" i="3"/>
  <c r="W64" i="3"/>
  <c r="V64" i="3"/>
  <c r="U64" i="3"/>
  <c r="T64" i="3"/>
  <c r="S64" i="3"/>
  <c r="R64" i="3"/>
  <c r="Q64" i="3"/>
  <c r="P64" i="3"/>
  <c r="O64" i="3"/>
  <c r="N64" i="3"/>
  <c r="J64" i="3"/>
  <c r="H64" i="3"/>
  <c r="W63" i="3"/>
  <c r="V63" i="3"/>
  <c r="U63" i="3"/>
  <c r="T63" i="3"/>
  <c r="S63" i="3"/>
  <c r="R63" i="3"/>
  <c r="O63" i="3"/>
  <c r="N63" i="3"/>
  <c r="H63" i="3"/>
  <c r="K64" i="3"/>
  <c r="Y3" i="3"/>
  <c r="Z3" i="3" s="1"/>
  <c r="O29" i="7"/>
  <c r="N29" i="7"/>
  <c r="M29" i="7"/>
  <c r="L29" i="7"/>
  <c r="K29" i="7"/>
  <c r="J29" i="7"/>
  <c r="I29" i="7"/>
  <c r="G29" i="7"/>
  <c r="F29" i="7"/>
  <c r="E29" i="7"/>
  <c r="D29" i="7"/>
  <c r="C29" i="7"/>
  <c r="O28" i="7"/>
  <c r="N28" i="7"/>
  <c r="M28" i="7"/>
  <c r="L28" i="7"/>
  <c r="L31" i="7" s="1"/>
  <c r="K28" i="7"/>
  <c r="J28" i="7"/>
  <c r="J31" i="7" s="1"/>
  <c r="I28" i="7"/>
  <c r="H28" i="7"/>
  <c r="G28" i="7"/>
  <c r="F28" i="7"/>
  <c r="C28" i="7"/>
  <c r="O27" i="7"/>
  <c r="N27" i="7"/>
  <c r="M27" i="7"/>
  <c r="L27" i="7"/>
  <c r="K27" i="7"/>
  <c r="J27" i="7"/>
  <c r="I27" i="7"/>
  <c r="H27" i="7"/>
  <c r="G27" i="7"/>
  <c r="F27" i="7"/>
  <c r="C27" i="7"/>
  <c r="B31" i="7"/>
  <c r="O19" i="7"/>
  <c r="N19" i="7"/>
  <c r="M19" i="7"/>
  <c r="L19" i="7"/>
  <c r="K19" i="7"/>
  <c r="J19" i="7"/>
  <c r="I19" i="7"/>
  <c r="H19" i="7"/>
  <c r="G19" i="7"/>
  <c r="F19" i="7"/>
  <c r="C19" i="7"/>
  <c r="O18" i="7"/>
  <c r="N18" i="7"/>
  <c r="M18" i="7"/>
  <c r="L18" i="7"/>
  <c r="K18" i="7"/>
  <c r="J18" i="7"/>
  <c r="I18" i="7"/>
  <c r="G18" i="7"/>
  <c r="F18" i="7"/>
  <c r="E18" i="7"/>
  <c r="C18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O16" i="7"/>
  <c r="N16" i="7"/>
  <c r="M16" i="7"/>
  <c r="L16" i="7"/>
  <c r="K16" i="7"/>
  <c r="J16" i="7"/>
  <c r="I16" i="7"/>
  <c r="G16" i="7"/>
  <c r="F16" i="7"/>
  <c r="E16" i="7"/>
  <c r="C16" i="7"/>
  <c r="O15" i="7"/>
  <c r="N15" i="7"/>
  <c r="M15" i="7"/>
  <c r="L15" i="7"/>
  <c r="K15" i="7"/>
  <c r="J15" i="7"/>
  <c r="I15" i="7"/>
  <c r="H15" i="7"/>
  <c r="G15" i="7"/>
  <c r="F15" i="7"/>
  <c r="C15" i="7"/>
  <c r="O14" i="7"/>
  <c r="N14" i="7"/>
  <c r="M14" i="7"/>
  <c r="L14" i="7"/>
  <c r="K14" i="7"/>
  <c r="J14" i="7"/>
  <c r="I14" i="7"/>
  <c r="G14" i="7"/>
  <c r="F14" i="7"/>
  <c r="C14" i="7"/>
  <c r="O13" i="7"/>
  <c r="N13" i="7"/>
  <c r="M13" i="7"/>
  <c r="L13" i="7"/>
  <c r="K13" i="7"/>
  <c r="J13" i="7"/>
  <c r="I13" i="7"/>
  <c r="H13" i="7"/>
  <c r="G13" i="7"/>
  <c r="F13" i="7"/>
  <c r="E13" i="7"/>
  <c r="C13" i="7"/>
  <c r="O12" i="7"/>
  <c r="N12" i="7"/>
  <c r="M12" i="7"/>
  <c r="L12" i="7"/>
  <c r="K12" i="7"/>
  <c r="J12" i="7"/>
  <c r="I12" i="7"/>
  <c r="G12" i="7"/>
  <c r="F12" i="7"/>
  <c r="C12" i="7"/>
  <c r="Y7" i="4"/>
  <c r="Z7" i="4" s="1"/>
  <c r="E27" i="7"/>
  <c r="M76" i="6"/>
  <c r="E28" i="7"/>
  <c r="L75" i="6"/>
  <c r="Z75" i="6" s="1"/>
  <c r="X7" i="4"/>
  <c r="E19" i="7"/>
  <c r="Z3" i="5"/>
  <c r="AA3" i="5" s="1"/>
  <c r="L138" i="5"/>
  <c r="AB3" i="5"/>
  <c r="Y3" i="5"/>
  <c r="AA3" i="3"/>
  <c r="K66" i="3"/>
  <c r="X3" i="3"/>
  <c r="E14" i="7"/>
  <c r="E15" i="7"/>
  <c r="L64" i="3"/>
  <c r="D13" i="7"/>
  <c r="D27" i="7"/>
  <c r="M75" i="6"/>
  <c r="D28" i="7"/>
  <c r="AA7" i="4"/>
  <c r="M141" i="5"/>
  <c r="D19" i="7"/>
  <c r="L66" i="3"/>
  <c r="D15" i="7"/>
  <c r="Q63" i="3"/>
  <c r="B16" i="7"/>
  <c r="B18" i="7"/>
  <c r="Q140" i="5"/>
  <c r="H18" i="7"/>
  <c r="H16" i="7"/>
  <c r="Q138" i="5"/>
  <c r="L63" i="3"/>
  <c r="K65" i="3"/>
  <c r="H14" i="7"/>
  <c r="B15" i="7"/>
  <c r="B12" i="7"/>
  <c r="B13" i="7"/>
  <c r="B14" i="7"/>
  <c r="P65" i="3"/>
  <c r="L65" i="3"/>
  <c r="K63" i="3"/>
  <c r="D12" i="7"/>
  <c r="D14" i="7"/>
  <c r="P63" i="3"/>
  <c r="H12" i="7"/>
  <c r="E12" i="7"/>
  <c r="Y20" i="3"/>
  <c r="Z20" i="3" s="1"/>
  <c r="X20" i="3"/>
  <c r="D16" i="7"/>
  <c r="M140" i="5"/>
  <c r="M138" i="5"/>
  <c r="D18" i="7"/>
  <c r="M20" i="7" l="1"/>
  <c r="N20" i="7"/>
  <c r="N31" i="7"/>
  <c r="I20" i="7"/>
  <c r="J20" i="7"/>
  <c r="K20" i="7"/>
  <c r="J30" i="7"/>
  <c r="Y41" i="4"/>
  <c r="E20" i="7"/>
  <c r="Z141" i="5"/>
  <c r="F20" i="7"/>
  <c r="E30" i="7"/>
  <c r="L23" i="7"/>
  <c r="N30" i="7"/>
  <c r="C32" i="7"/>
  <c r="G32" i="7"/>
  <c r="AB77" i="6"/>
  <c r="AA42" i="4"/>
  <c r="N21" i="7"/>
  <c r="L32" i="7"/>
  <c r="M30" i="7"/>
  <c r="Q24" i="7"/>
  <c r="K32" i="7"/>
  <c r="Y42" i="4"/>
  <c r="AA41" i="4"/>
  <c r="X43" i="4"/>
  <c r="K22" i="7"/>
  <c r="O22" i="7"/>
  <c r="H23" i="7"/>
  <c r="B23" i="7"/>
  <c r="B35" i="7" s="1"/>
  <c r="O20" i="7"/>
  <c r="I21" i="7"/>
  <c r="M21" i="7"/>
  <c r="P16" i="7"/>
  <c r="Z140" i="5"/>
  <c r="K30" i="7"/>
  <c r="I30" i="7"/>
  <c r="Q25" i="7"/>
  <c r="F30" i="7"/>
  <c r="G30" i="7"/>
  <c r="O30" i="7"/>
  <c r="H30" i="7"/>
  <c r="L30" i="7"/>
  <c r="X41" i="4"/>
  <c r="X42" i="4"/>
  <c r="G31" i="7"/>
  <c r="D31" i="7"/>
  <c r="C31" i="7"/>
  <c r="I31" i="7"/>
  <c r="H31" i="7"/>
  <c r="C30" i="7"/>
  <c r="F31" i="7"/>
  <c r="B30" i="7"/>
  <c r="P12" i="7"/>
  <c r="G22" i="7"/>
  <c r="AB76" i="6"/>
  <c r="D32" i="7"/>
  <c r="P27" i="7"/>
  <c r="Z77" i="6"/>
  <c r="I32" i="7"/>
  <c r="J32" i="7"/>
  <c r="N32" i="7"/>
  <c r="M31" i="7"/>
  <c r="M32" i="7"/>
  <c r="Q29" i="7"/>
  <c r="H32" i="7"/>
  <c r="D30" i="7"/>
  <c r="F32" i="7"/>
  <c r="Q27" i="7"/>
  <c r="P29" i="7"/>
  <c r="Y76" i="6"/>
  <c r="P28" i="7"/>
  <c r="AB75" i="6"/>
  <c r="O32" i="7"/>
  <c r="Y75" i="6"/>
  <c r="Q28" i="7"/>
  <c r="Y77" i="6"/>
  <c r="Y138" i="5"/>
  <c r="F22" i="7"/>
  <c r="AB140" i="5"/>
  <c r="C20" i="7"/>
  <c r="P18" i="7"/>
  <c r="E22" i="7"/>
  <c r="AB138" i="5"/>
  <c r="B22" i="7"/>
  <c r="B34" i="7" s="1"/>
  <c r="H22" i="7"/>
  <c r="D21" i="7"/>
  <c r="Q19" i="7"/>
  <c r="H21" i="7"/>
  <c r="L21" i="7"/>
  <c r="C22" i="7"/>
  <c r="P17" i="7"/>
  <c r="Y139" i="5"/>
  <c r="H20" i="7"/>
  <c r="Z138" i="5"/>
  <c r="L20" i="7"/>
  <c r="Q16" i="7"/>
  <c r="Y140" i="5"/>
  <c r="B21" i="7"/>
  <c r="AB139" i="5"/>
  <c r="F21" i="7"/>
  <c r="J21" i="7"/>
  <c r="L22" i="7"/>
  <c r="L34" i="7" s="1"/>
  <c r="C23" i="7"/>
  <c r="I23" i="7"/>
  <c r="M23" i="7"/>
  <c r="Q17" i="7"/>
  <c r="Q18" i="7"/>
  <c r="C21" i="7"/>
  <c r="P19" i="7"/>
  <c r="G21" i="7"/>
  <c r="K21" i="7"/>
  <c r="O21" i="7"/>
  <c r="F23" i="7"/>
  <c r="J23" i="7"/>
  <c r="N23" i="7"/>
  <c r="Y141" i="5"/>
  <c r="AA66" i="3"/>
  <c r="B20" i="7"/>
  <c r="X63" i="3"/>
  <c r="AA63" i="3"/>
  <c r="Y65" i="3"/>
  <c r="Y64" i="3"/>
  <c r="J22" i="7"/>
  <c r="J34" i="7" s="1"/>
  <c r="N22" i="7"/>
  <c r="G23" i="7"/>
  <c r="O23" i="7"/>
  <c r="AA65" i="3"/>
  <c r="AA64" i="3"/>
  <c r="P13" i="7"/>
  <c r="K23" i="7"/>
  <c r="X64" i="3"/>
  <c r="X65" i="3"/>
  <c r="Z76" i="6"/>
  <c r="E31" i="7"/>
  <c r="K31" i="7"/>
  <c r="O31" i="7"/>
  <c r="E32" i="7"/>
  <c r="P26" i="7"/>
  <c r="Y43" i="4"/>
  <c r="Q26" i="7"/>
  <c r="AA43" i="4"/>
  <c r="P25" i="7"/>
  <c r="P24" i="7"/>
  <c r="D23" i="7"/>
  <c r="Z139" i="5"/>
  <c r="AB141" i="5"/>
  <c r="E23" i="7"/>
  <c r="D22" i="7"/>
  <c r="I22" i="7"/>
  <c r="M22" i="7"/>
  <c r="G20" i="7"/>
  <c r="G33" i="7" s="1"/>
  <c r="X66" i="3"/>
  <c r="P15" i="7"/>
  <c r="E21" i="7"/>
  <c r="Y63" i="3"/>
  <c r="Q14" i="7"/>
  <c r="Y66" i="3"/>
  <c r="Q12" i="7"/>
  <c r="Q13" i="7"/>
  <c r="P14" i="7"/>
  <c r="D20" i="7"/>
  <c r="Q15" i="7"/>
  <c r="M33" i="7" l="1"/>
  <c r="N33" i="7"/>
  <c r="F33" i="7"/>
  <c r="E33" i="7"/>
  <c r="P30" i="7"/>
  <c r="N34" i="7"/>
  <c r="C34" i="7"/>
  <c r="P31" i="7"/>
  <c r="F34" i="7"/>
  <c r="G35" i="7"/>
  <c r="J33" i="7"/>
  <c r="K33" i="7"/>
  <c r="I33" i="7"/>
  <c r="H33" i="7"/>
  <c r="K35" i="7"/>
  <c r="D34" i="7"/>
  <c r="O33" i="7"/>
  <c r="K34" i="7"/>
  <c r="C35" i="7"/>
  <c r="L35" i="7"/>
  <c r="M35" i="7"/>
  <c r="H34" i="7"/>
  <c r="O34" i="7"/>
  <c r="G34" i="7"/>
  <c r="Q30" i="7"/>
  <c r="H35" i="7"/>
  <c r="E35" i="7"/>
  <c r="O35" i="7"/>
  <c r="I34" i="7"/>
  <c r="L33" i="7"/>
  <c r="D35" i="7"/>
  <c r="D33" i="7"/>
  <c r="B33" i="7"/>
  <c r="F35" i="7"/>
  <c r="I35" i="7"/>
  <c r="C33" i="7"/>
  <c r="M34" i="7"/>
  <c r="N35" i="7"/>
  <c r="J35" i="7"/>
  <c r="Q32" i="7"/>
  <c r="P21" i="7"/>
  <c r="Q20" i="7"/>
  <c r="Q23" i="7"/>
  <c r="P22" i="7"/>
  <c r="P23" i="7"/>
  <c r="E34" i="7"/>
  <c r="Q31" i="7"/>
  <c r="P32" i="7"/>
  <c r="Q22" i="7"/>
  <c r="Q21" i="7"/>
  <c r="P20" i="7"/>
  <c r="Q33" i="7" l="1"/>
  <c r="P34" i="7"/>
  <c r="P35" i="7"/>
  <c r="P33" i="7"/>
  <c r="Q35" i="7"/>
  <c r="Q34" i="7"/>
</calcChain>
</file>

<file path=xl/sharedStrings.xml><?xml version="1.0" encoding="utf-8"?>
<sst xmlns="http://schemas.openxmlformats.org/spreadsheetml/2006/main" count="1990" uniqueCount="1050">
  <si>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</si>
  <si>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</si>
  <si>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</si>
  <si>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</si>
  <si>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</si>
  <si>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</si>
  <si>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</si>
  <si>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</si>
  <si>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</si>
  <si>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</si>
  <si>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</si>
  <si>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</si>
  <si>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</si>
  <si>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</si>
  <si>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</si>
  <si>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</si>
  <si>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</si>
  <si>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</si>
  <si>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</si>
  <si>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</si>
  <si>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</si>
  <si>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</si>
  <si>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</si>
  <si>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</si>
  <si>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</si>
  <si>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</si>
  <si>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</si>
  <si>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</si>
  <si>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</si>
  <si>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</si>
  <si>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</si>
  <si>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</si>
  <si>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</si>
  <si>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</si>
  <si>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</si>
  <si>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</si>
  <si>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</si>
  <si>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</si>
  <si>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</si>
  <si>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</si>
  <si>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</si>
  <si>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</si>
  <si>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</si>
  <si>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</si>
  <si>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</si>
  <si>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</si>
  <si>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</si>
  <si>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</si>
  <si>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Sokołowski</t>
  </si>
  <si>
    <t>Powiat Miński</t>
  </si>
  <si>
    <t>Powiat Żyrardowski</t>
  </si>
  <si>
    <t>1434</t>
  </si>
  <si>
    <t>Rozbudowa drogi powiatowej 4351W na odcinku od miejscowości Zabraniec, gmina Poświętne do granicy powiatu wołomińskiego</t>
  </si>
  <si>
    <t>B</t>
  </si>
  <si>
    <t>P</t>
  </si>
  <si>
    <t>07.2020 - 07.2022</t>
  </si>
  <si>
    <t>Gmina miejska Ostrów Mazowiecka</t>
  </si>
  <si>
    <t>Gmina miejsko-wiejska Tarczyn</t>
  </si>
  <si>
    <t>Gmina miejska Pruszków</t>
  </si>
  <si>
    <t>Gmina wiejska Zakrzew</t>
  </si>
  <si>
    <t>Gmina miejsko-wiejska Radzymin</t>
  </si>
  <si>
    <t>Gmina miejska Ząbki</t>
  </si>
  <si>
    <t>Gmina miejsko-wiejska Łochów</t>
  </si>
  <si>
    <t>Gmina miejska Sulejówek</t>
  </si>
  <si>
    <t>Gmina wiejska Liw</t>
  </si>
  <si>
    <t>Gmina wiejska Olszewo-Borki</t>
  </si>
  <si>
    <t>Gmina miejsko-wiejska Żuromin</t>
  </si>
  <si>
    <t>Gmina miejsko-wiejska Grodzisk Mazowiecki</t>
  </si>
  <si>
    <t>Gmina wiejska Głowaczów</t>
  </si>
  <si>
    <t>Gmina wiejska Repki</t>
  </si>
  <si>
    <t>Gmina wiejska Trojanów</t>
  </si>
  <si>
    <t>Gmina wiejska Rybno</t>
  </si>
  <si>
    <t>Gmina wiejska Sterdyń</t>
  </si>
  <si>
    <t>Gmina wiejska Stromiec</t>
  </si>
  <si>
    <t>Gmina wiejska Czarnia</t>
  </si>
  <si>
    <t>Gmina wiejska Pniewy</t>
  </si>
  <si>
    <t>Gmina wiejska Stara Biała</t>
  </si>
  <si>
    <t>Gmina wiejska Łyse</t>
  </si>
  <si>
    <t>Gmina wiejska Garwolin</t>
  </si>
  <si>
    <t>Gmina wiejska Maciejowice</t>
  </si>
  <si>
    <t>Gmina wiejska Dzierzgowo</t>
  </si>
  <si>
    <t>Gmina miejsko-wiejska Żelechów</t>
  </si>
  <si>
    <t>Gmina wiejska Skórzec</t>
  </si>
  <si>
    <t>Gmina miejsko-wiejska Chorzele</t>
  </si>
  <si>
    <t>Gmina miejsko-wiejska Brwinów</t>
  </si>
  <si>
    <t>1433011</t>
  </si>
  <si>
    <t>1416011</t>
  </si>
  <si>
    <t>1434093</t>
  </si>
  <si>
    <t>1422023</t>
  </si>
  <si>
    <t>1421033</t>
  </si>
  <si>
    <t>Węgrowski</t>
  </si>
  <si>
    <t>Ostrowski</t>
  </si>
  <si>
    <t>Pruszkowski</t>
  </si>
  <si>
    <t>Wołomiński</t>
  </si>
  <si>
    <t>Sokołowski</t>
  </si>
  <si>
    <t>Wyszkowski</t>
  </si>
  <si>
    <t>Płoński</t>
  </si>
  <si>
    <t>Przasnyski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</si>
  <si>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</si>
  <si>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>03.2020 - 09.2022</t>
  </si>
  <si>
    <t>Gmina wiejska Radzanów</t>
  </si>
  <si>
    <t>Gmina miejska Ciechanów</t>
  </si>
  <si>
    <t>Gmina miejsko-wiejska Glinojeck</t>
  </si>
  <si>
    <t>Gmina wiejska Regimin</t>
  </si>
  <si>
    <t>Gmina wiejska Sońsk</t>
  </si>
  <si>
    <t>Gmina wiejska Miastków Kościelny</t>
  </si>
  <si>
    <t>Gmina miejsko-wiejska Pilawa</t>
  </si>
  <si>
    <t>Gmina miejska Podkowa Leśna</t>
  </si>
  <si>
    <t>Gmina wiejska Belsk Duży</t>
  </si>
  <si>
    <t>Gmina wiejska Goszczyn</t>
  </si>
  <si>
    <t>Gmina miejsko-wiejska Grójec</t>
  </si>
  <si>
    <t>Gmina miejsko-wiejska Warka</t>
  </si>
  <si>
    <t>Gmina wiejska Sieciechów</t>
  </si>
  <si>
    <t>Gmina wiejska Wieliszew</t>
  </si>
  <si>
    <t>Gmina wiejska Rzeczniów</t>
  </si>
  <si>
    <t>Gmina wiejska Platerów</t>
  </si>
  <si>
    <t>Gmina wiejska Sarnaki</t>
  </si>
  <si>
    <t>Gmina wiejska Czerwonka</t>
  </si>
  <si>
    <t>Gmina wiejska Płoniawy-Bramura</t>
  </si>
  <si>
    <t>Gmina wiejska Dobre</t>
  </si>
  <si>
    <t>Gmina miejsko-wiejska Mrozy</t>
  </si>
  <si>
    <t>Gmina wiejska Siennica</t>
  </si>
  <si>
    <t>Gmina wiejska Stupsk</t>
  </si>
  <si>
    <t>Gmina wiejska Wiśniewo</t>
  </si>
  <si>
    <t>Gmina miejsko-wiejska Nasielsk</t>
  </si>
  <si>
    <t>Gmina wiejska Baranowo</t>
  </si>
  <si>
    <t>Gmina wiejska Goworowo</t>
  </si>
  <si>
    <t>Gmina miejsko-wiejska Myszyniec</t>
  </si>
  <si>
    <t>Gmina wiejska Boguty-Pianki</t>
  </si>
  <si>
    <t>Gmina miejsko-wiejska Karczew</t>
  </si>
  <si>
    <t>Gmina miejsko-wiejska Piaseczno</t>
  </si>
  <si>
    <t>Gmina wiejska Radzanowo</t>
  </si>
  <si>
    <t>Gmina miejsko-wiejska Wyszogród</t>
  </si>
  <si>
    <t>Gmina miejska Płońsk</t>
  </si>
  <si>
    <t>Gmina wiejska Baboszewo</t>
  </si>
  <si>
    <t>Gmina wiejska Płońsk</t>
  </si>
  <si>
    <t>Gmina wiejska Michałowice</t>
  </si>
  <si>
    <t>Gmina wiejska Przasnysz</t>
  </si>
  <si>
    <t>Gmina wiejska Obryte</t>
  </si>
  <si>
    <t>Gmina miejsko-wiejska Pułtusk</t>
  </si>
  <si>
    <t>Gmina wiejska Wodynie</t>
  </si>
  <si>
    <t>Gmina wiejska Brochów</t>
  </si>
  <si>
    <t>Gmina wiejska Jabłonna Lacka</t>
  </si>
  <si>
    <t>Gmina wiejska Sokołów Podlaski</t>
  </si>
  <si>
    <t>Gmina miejsko-wiejska Szydłowiec</t>
  </si>
  <si>
    <t>Gmina wiejska Kampinos</t>
  </si>
  <si>
    <t>Gmina wiejska Stare Babice</t>
  </si>
  <si>
    <t>Gmina miejska Węgrów</t>
  </si>
  <si>
    <t>Gmina wiejska Stoczek</t>
  </si>
  <si>
    <t>Gmina miejska Marki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</si>
  <si>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</si>
  <si>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</si>
  <si>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</si>
  <si>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</si>
  <si>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</si>
  <si>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Somianka</t>
  </si>
  <si>
    <t>Gmina wiejska Zabrodzie</t>
  </si>
  <si>
    <t>Gmina miejsko-wiejska Zwoleń</t>
  </si>
  <si>
    <t>Gmina miejska Żyrardów</t>
  </si>
  <si>
    <t>Gmina miejsko-wiejska Mszczonów</t>
  </si>
  <si>
    <t>Miasto Ostrołęka</t>
  </si>
  <si>
    <t>Miasto Płock</t>
  </si>
  <si>
    <t>Miasto Radom</t>
  </si>
  <si>
    <t>Miasto Siedlce</t>
  </si>
  <si>
    <t>1420011</t>
  </si>
  <si>
    <t>Powiat Ostrołęcki</t>
  </si>
  <si>
    <t>K</t>
  </si>
  <si>
    <t>N</t>
  </si>
  <si>
    <t>Powiat Grójecki</t>
  </si>
  <si>
    <t>Grójecki</t>
  </si>
  <si>
    <t>Powiat Siedlecki</t>
  </si>
  <si>
    <t>Siedlecki</t>
  </si>
  <si>
    <t>Powiat Piaseczyński</t>
  </si>
  <si>
    <t>Piaseczyński</t>
  </si>
  <si>
    <t>Powiat Ostrowski</t>
  </si>
  <si>
    <t>Radomski</t>
  </si>
  <si>
    <t>W</t>
  </si>
  <si>
    <t>Mławski</t>
  </si>
  <si>
    <t>Rozbudowa drogi powiatowej nr 2359W Radzanów - Drzazga wraz z mostem o JNI01005659 na rzece Wkra</t>
  </si>
  <si>
    <t>04.2021 - 11.2022</t>
  </si>
  <si>
    <t>Miński</t>
  </si>
  <si>
    <t>Powiat Makowski</t>
  </si>
  <si>
    <t>Makowski</t>
  </si>
  <si>
    <t>Ostrołęcki</t>
  </si>
  <si>
    <t>Ciechanowski</t>
  </si>
  <si>
    <t>Powiat Żuromiński</t>
  </si>
  <si>
    <t>Żuromiński</t>
  </si>
  <si>
    <t>Przebudowa drogi powiatowej nr 4613W od drogi nr 541 - Brudnice - Sinogóra - Kipichy na odcinku Sinogóra - Syberia</t>
  </si>
  <si>
    <t>08.2021 - 07.2023</t>
  </si>
  <si>
    <t>Powiat Sierpecki</t>
  </si>
  <si>
    <t>Sierpecki</t>
  </si>
  <si>
    <t>Przebudowa drogi powiatowej nr 3760W Bonisław - Gozdowo</t>
  </si>
  <si>
    <t>01.2021 - 10.2022</t>
  </si>
  <si>
    <t>Powiat Warszawski Zachodni</t>
  </si>
  <si>
    <t>Warszawski Zachodni</t>
  </si>
  <si>
    <t>05.2021 - 10.2022</t>
  </si>
  <si>
    <t>1435062</t>
  </si>
  <si>
    <t>1421021</t>
  </si>
  <si>
    <t>1403122</t>
  </si>
  <si>
    <t>Garwoliński</t>
  </si>
  <si>
    <t>1405043</t>
  </si>
  <si>
    <t>Grodziski</t>
  </si>
  <si>
    <t>1426122</t>
  </si>
  <si>
    <t>1419102</t>
  </si>
  <si>
    <t>Płocki</t>
  </si>
  <si>
    <t>Szydłowiecki</t>
  </si>
  <si>
    <t>1429062</t>
  </si>
  <si>
    <t>Otwocki</t>
  </si>
  <si>
    <t>1418043</t>
  </si>
  <si>
    <t>1434021</t>
  </si>
  <si>
    <t>1415072</t>
  </si>
  <si>
    <t>1438023</t>
  </si>
  <si>
    <t>Żyrardowski</t>
  </si>
  <si>
    <t>1403042</t>
  </si>
  <si>
    <t>1413022</t>
  </si>
  <si>
    <t>1403103</t>
  </si>
  <si>
    <t>1420032</t>
  </si>
  <si>
    <t>Gmina Miejska Garwolin</t>
  </si>
  <si>
    <t>1403011</t>
  </si>
  <si>
    <t>1420092</t>
  </si>
  <si>
    <t>1433082</t>
  </si>
  <si>
    <t>1402011</t>
  </si>
  <si>
    <t>1406092</t>
  </si>
  <si>
    <t>1419153</t>
  </si>
  <si>
    <t>1425132</t>
  </si>
  <si>
    <t>1434072</t>
  </si>
  <si>
    <t>Pułtuski</t>
  </si>
  <si>
    <t>1434062</t>
  </si>
  <si>
    <t>1406113</t>
  </si>
  <si>
    <t>1414043</t>
  </si>
  <si>
    <t>Nowodworski</t>
  </si>
  <si>
    <t>1434031</t>
  </si>
  <si>
    <t>1433053</t>
  </si>
  <si>
    <t>Gmina miejsko-wiejska Nowe Miasto N. Pilicą</t>
  </si>
  <si>
    <t>1406083</t>
  </si>
  <si>
    <t>Gostyniński</t>
  </si>
  <si>
    <t>1406042</t>
  </si>
  <si>
    <t>1403072</t>
  </si>
  <si>
    <t>1412132</t>
  </si>
  <si>
    <t>1403143</t>
  </si>
  <si>
    <t>1429092</t>
  </si>
  <si>
    <t>1422072</t>
  </si>
  <si>
    <t>1416032</t>
  </si>
  <si>
    <t>1415042</t>
  </si>
  <si>
    <t>1415083</t>
  </si>
  <si>
    <t>1437063</t>
  </si>
  <si>
    <t>1413062</t>
  </si>
  <si>
    <t>1412151</t>
  </si>
  <si>
    <t>1434123</t>
  </si>
  <si>
    <t>1428062</t>
  </si>
  <si>
    <t>Sochaczewski</t>
  </si>
  <si>
    <t>1432072</t>
  </si>
  <si>
    <t>1434102</t>
  </si>
  <si>
    <t>1428022</t>
  </si>
  <si>
    <t>1402033</t>
  </si>
  <si>
    <t>1402092</t>
  </si>
  <si>
    <t>Białobrzeski</t>
  </si>
  <si>
    <t xml:space="preserve">Budowa ul. Grunwaldzkiej w zakresie dojazdu na wiadukt drogowy nad torami kolejowymi LK nr 1 i LK nr 447 wraz z dowiązaniem do istniejącego układu drogowego i sieciami uzbrojenia terenu </t>
  </si>
  <si>
    <t>Budowa ALEI LECHA KACZYŃSKIEGO w Radzyminie jako głównej arterii komunikacyjnej w mieście "Cudu nad Wisłą" poprzez rozbudowę drogi gminnej ul. Żołnierskiej na odcinku od drogi powiatowej nr 4305W (ul. Mokrej) do drogi powiatowej 4356W (ul. Wyszyńskiego) - II ETAP INWESTYCJI</t>
  </si>
  <si>
    <t>Rozbudowa ulicy Saturna w m. Marki</t>
  </si>
  <si>
    <t>Przebudowa drogi gminnej - ulicy Żyrardowskiej w miejscowości Grabce Józefpolskie i Mszczonów na odcinku od granicy gm. Radziejowice do wiaduktu nad drogą krajową nr 8</t>
  </si>
  <si>
    <t>Rozbudowa drogi gminnej nr 320142W w m. Binduga i Krukowo, gm. Chorzele</t>
  </si>
  <si>
    <t>Przebudowa drogi gminnej - ul. Sikorskiego wraz z budową sieci kanalizacji deszczowej w Ostrowi Mazowieckiej</t>
  </si>
  <si>
    <t>Rozbudowa ulicy Grunwaldzkiej w Płońsku</t>
  </si>
  <si>
    <t>Rozbudowa drogi gminnej - ulicy Klonowej na odcinku od ul. Trakt Królewski do ul. Akacjowej w Koczargach Nowych i Koczargach Starych wraz z budową drogi gminnej nr 411302W - ul. Górki w obrębie skrzyżowania z ul. Klonową</t>
  </si>
  <si>
    <t>04.2021 - 03.2023</t>
  </si>
  <si>
    <t>03.2021 - 09.2022</t>
  </si>
  <si>
    <t>01.2021 - 08.2022</t>
  </si>
  <si>
    <t>05.2021 - 06.2022</t>
  </si>
  <si>
    <t>05.2021 - 09.2022</t>
  </si>
  <si>
    <t>08.2021 - 12.2022</t>
  </si>
  <si>
    <t>03.2021 - 12.2023</t>
  </si>
  <si>
    <t>R</t>
  </si>
  <si>
    <t>04.2021 - 10.2022</t>
  </si>
  <si>
    <t>04.2021 - 07.2022</t>
  </si>
  <si>
    <t>1436053</t>
  </si>
  <si>
    <t>Zwoleński</t>
  </si>
  <si>
    <t>1426092</t>
  </si>
  <si>
    <t>1408052</t>
  </si>
  <si>
    <t>Legionowski</t>
  </si>
  <si>
    <t>1438011</t>
  </si>
  <si>
    <t>1424022</t>
  </si>
  <si>
    <t>1407022</t>
  </si>
  <si>
    <t>Kozienicki</t>
  </si>
  <si>
    <t>1435042</t>
  </si>
  <si>
    <t>1411022</t>
  </si>
  <si>
    <t>1434113</t>
  </si>
  <si>
    <t>1402082</t>
  </si>
  <si>
    <t>1406012</t>
  </si>
  <si>
    <t>1415092</t>
  </si>
  <si>
    <t>1419132</t>
  </si>
  <si>
    <t>1415022</t>
  </si>
  <si>
    <t>1429042</t>
  </si>
  <si>
    <t>1417043</t>
  </si>
  <si>
    <t>1411062</t>
  </si>
  <si>
    <t>1429082</t>
  </si>
  <si>
    <t>1401032</t>
  </si>
  <si>
    <t>1401052</t>
  </si>
  <si>
    <t>1415012</t>
  </si>
  <si>
    <t>Gmina miejsko-wiejska Czerwińsk Nad Wisłą</t>
  </si>
  <si>
    <t>1410042</t>
  </si>
  <si>
    <t>Łosicki</t>
  </si>
  <si>
    <t>1406053</t>
  </si>
  <si>
    <t>Przysuski</t>
  </si>
  <si>
    <t>1413102</t>
  </si>
  <si>
    <t>1403082</t>
  </si>
  <si>
    <t>1410052</t>
  </si>
  <si>
    <t>1407072</t>
  </si>
  <si>
    <t>1421042</t>
  </si>
  <si>
    <t>1412062</t>
  </si>
  <si>
    <t>1412123</t>
  </si>
  <si>
    <t>1405021</t>
  </si>
  <si>
    <t>1418063</t>
  </si>
  <si>
    <t>1409042</t>
  </si>
  <si>
    <t>Lipski</t>
  </si>
  <si>
    <t>1433042</t>
  </si>
  <si>
    <t>1430053</t>
  </si>
  <si>
    <t>1424043</t>
  </si>
  <si>
    <t>1432032</t>
  </si>
  <si>
    <t>Przebudowa drogi gminnej nr 250212W Surowe "Zagrądzie"</t>
  </si>
  <si>
    <t>Przebudowa drogi gminnej nr 390317W - ulica Zacisze w miejscowości Stara Jabłonna</t>
  </si>
  <si>
    <t>Przebudowa drogi gminnej nr 210607W Obłudzin - Krzyżewo Nadrzeczne - Krzyżewo Borowe - Zawady Dworskie - Zawady Huta w miejscowościach Zawady Dworskie i Zawady Huta</t>
  </si>
  <si>
    <t>Przebudowa drogi gminnej w miejscowości Młodynie Górne</t>
  </si>
  <si>
    <t>Przebudowa drogi gminnej nr 200440W Mężenin - granica gminy (Drażniew) od km 1+600 do km 2+590</t>
  </si>
  <si>
    <t>Budowa drogi gminnej Nr 200509W od km 0+000 do km 0+973 w miejscowości Bonin Ogródki, gmina Sarnaki</t>
  </si>
  <si>
    <t>Remont drogi gminnej 221013W w ramach tworzenia alternatywnego połączenia węzła autostrady A2 i drogi krajowej nr 2 z drogą wojewódzką 802 - II etap</t>
  </si>
  <si>
    <t>Rozbudowa ulicy Gołębiej w Podkowie Leśnej</t>
  </si>
  <si>
    <t>Przebudowa drogi gminnej w miejscowości Stary Rzechów</t>
  </si>
  <si>
    <t>Remont odcinka drogi gminnej nr 410315W w miejscowości Kampinos</t>
  </si>
  <si>
    <t>Powiat Przasnyski</t>
  </si>
  <si>
    <t>Powiat Płoński</t>
  </si>
  <si>
    <t>Powiat Pruszkowski</t>
  </si>
  <si>
    <t>Powiat Zwoleński</t>
  </si>
  <si>
    <t>Powiat Wyszkowski</t>
  </si>
  <si>
    <t>Powiat Przysuski</t>
  </si>
  <si>
    <t>Powiat Garwoliński</t>
  </si>
  <si>
    <t>Powiat Otwocki</t>
  </si>
  <si>
    <t>Powiat Pułtuski</t>
  </si>
  <si>
    <t>Powiat Legionowski</t>
  </si>
  <si>
    <t>Powiat Gostyniński</t>
  </si>
  <si>
    <t>Powiat Łosicki</t>
  </si>
  <si>
    <t>Powiat Grodziski</t>
  </si>
  <si>
    <t>Przebudowa drogi powiatowej nr 3412W na odcinku Domosław - Pokrzywnica</t>
  </si>
  <si>
    <t>Budowa skrzyżowania drogi powiatowej nr 1508W z drogą gminną 150210W wraz z rozbudową drogi powiatowej nr 1508W w miejscowości Chlebnia, gmina Grodzisk Mazowiecki</t>
  </si>
  <si>
    <t>Rozbudowa drogi powiatowej nr 2375W - ul. Nowa w Mławie</t>
  </si>
  <si>
    <t>Rozbudowa drogi powiatowej nr 4229W na odcinku Paczuski Duże - Kowiesy, gm. Bielany</t>
  </si>
  <si>
    <t>Powiat Białobrzeski</t>
  </si>
  <si>
    <t>Przebudowa drogi powiatowej nr 3727W Ligowo - granica województwa - (Skępe)</t>
  </si>
  <si>
    <t>Powiat Kozienicki</t>
  </si>
  <si>
    <t>Przebudowa drogi powiatowej 4504W Stary Grudek - Sarnów w m. Kociołek - II ETAP</t>
  </si>
  <si>
    <t>Powiat Szydłowiecki</t>
  </si>
  <si>
    <t>Powiat Sochaczewski</t>
  </si>
  <si>
    <t>Powiat Nowodworski</t>
  </si>
  <si>
    <t>Powiat Lipski</t>
  </si>
  <si>
    <t>3.209.2020</t>
  </si>
  <si>
    <t>3.233.2020</t>
  </si>
  <si>
    <t>3.298.2020</t>
  </si>
  <si>
    <t>3.42.2020</t>
  </si>
  <si>
    <t>3.170.2020</t>
  </si>
  <si>
    <t>3.208.2020</t>
  </si>
  <si>
    <t>3.392.2019</t>
  </si>
  <si>
    <t>3.172.2019</t>
  </si>
  <si>
    <t>3.322.2020</t>
  </si>
  <si>
    <t>3.244.2020</t>
  </si>
  <si>
    <t>3.178.2020</t>
  </si>
  <si>
    <t>3.66.2020</t>
  </si>
  <si>
    <t>3.81.2020</t>
  </si>
  <si>
    <t>3.252.2020</t>
  </si>
  <si>
    <t>3.114.2020</t>
  </si>
  <si>
    <t>3.206.2020</t>
  </si>
  <si>
    <t>3.36.2020</t>
  </si>
  <si>
    <t>Lista zadań rekomendowanych do dofinansowania ze środków Rządowego Funduszu Rozwoju Dróg</t>
  </si>
  <si>
    <r>
      <t xml:space="preserve">Województwo: </t>
    </r>
    <r>
      <rPr>
        <sz val="10"/>
        <color indexed="10"/>
        <rFont val="Times New Roman"/>
        <family val="1"/>
        <charset val="238"/>
      </rPr>
      <t>Mazowieckie</t>
    </r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</si>
  <si>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</si>
  <si>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>na rok 2022</t>
    </r>
  </si>
  <si>
    <t>Rozbudowa drogi powiatowej nr 4201W Pogorzelec - Barchów w miejscowości Barchów</t>
  </si>
  <si>
    <t>Przebudowa drogi powiatowej nr 4244W na odcinku Krypy - Karczewiec</t>
  </si>
  <si>
    <t>Rozbudowa drogi gminnej nr 420844W ul. Szerokiej et II na odc. od km 1+216,95 do skrzyżowania z drogą krajową nr 62 w Węgrowie</t>
  </si>
  <si>
    <t>Przebudowa drogi gminnej nr 250709W Łyse - Pupkowizna od km 0+168,64 do km 5+435,35</t>
  </si>
  <si>
    <t>Budowa drogi gminnej nr 250814W w miejscowości Białusny Lasek w km 0+000,00 - 1+774,89</t>
  </si>
  <si>
    <t>Rozbudowa drogi gminnej Gadomiec Chrzczany - Gadomiec Miłocięta Etap II w km od 2+141,37 do km 3+612,75</t>
  </si>
  <si>
    <t>Gmina wiejska Latowicz</t>
  </si>
  <si>
    <t>1412102</t>
  </si>
  <si>
    <t>Przebudowa drogi gminnej nr 220709 W w Oleksiance</t>
  </si>
  <si>
    <t>Gmina wiejska Bulkowo</t>
  </si>
  <si>
    <t>1419042</t>
  </si>
  <si>
    <t>Przebudowa drogi gminnej nr 290420W w miejscowości Nowy Podleck Etap 2</t>
  </si>
  <si>
    <t>Gmina wiejska Jasieniec</t>
  </si>
  <si>
    <t>1406062</t>
  </si>
  <si>
    <t>Remont drogi gminnej nr 160612W w miejscowościach Tworki i Justynówka na terenie gminy Jasieniec</t>
  </si>
  <si>
    <t>Rozbudowa dróg gminnych ul. Prymasa Tysiąclecia w miejscowości Pasek i ul. Przemysłowej w Klembowie wraz z budową trzech mostów nad rzeką Rządzą</t>
  </si>
  <si>
    <t>Przebudowa drogi gminnej Nr 440402W w miejscowości Nowe Wypychy</t>
  </si>
  <si>
    <t>Rozbudowa ul. Szkolnej w Żółwinie łączącej DP3109W z DP1502W</t>
  </si>
  <si>
    <t>Budowa drogi gminnej DP-3/2 od skrzyżowania ul. Rybnej z ul. Jemioły w Woli Gołkowskiej (z wyłączeniem tego skrzyżowania) do skrzyżowania ulic: Gościniec, Asfaltowej i Ceramicznej w Bąkówce (wraz ze skrzyżowaniem) w ramach zadania "Układ komunikacyjny trasy S7 węzeł Antoninów DP3/2"</t>
  </si>
  <si>
    <t>Budowa drogi gminnej w ciągu ulicy Lawendowej w Tarczynie wraz z infrastrukturą techniczną</t>
  </si>
  <si>
    <t>Budowa układu drogowego składającego się z ulicy Nowoinżynierskiej, 1 KDZ wraz z budową mostu na Utracie</t>
  </si>
  <si>
    <t>Rozbudowa ul. Ekologicznej nr 410772W w Klaudynie</t>
  </si>
  <si>
    <t>Budowa ulicy Polnej - droga gminna 180524W w Wieliszewie na odcinku od ulicy Miłej do ulicy Modlińskiej - droga wojewódzka 631</t>
  </si>
  <si>
    <t>Rozbudowa drogi gminnej ulicy Jana Brzechwy w Żyrardowie</t>
  </si>
  <si>
    <t>Przebudowa drogi gminnej - ul. Spółdzielczej i ul. Norwida w msc. Strachówka</t>
  </si>
  <si>
    <t>Przebudowa dróg gminnych 120903W i 120978W</t>
  </si>
  <si>
    <t>Budowa drogi gminnej w miejscowości Dziarnowo, gmina Stara Biała</t>
  </si>
  <si>
    <t>Rozbudowa drogi gminnej nr 351319W ulica Szafirowa, ul. Traktorzystów w miejscowości Wacyn</t>
  </si>
  <si>
    <t>Przebudowa drogi gminnej nr 300206W w m. Łbowo</t>
  </si>
  <si>
    <t>Przebudowa drogi gminnej nr 430966W ul. Nowej w Tłuszczu</t>
  </si>
  <si>
    <t>Przebudowa drogi gminnej 291542W - ul. Rębowska w Wyszogrodzie</t>
  </si>
  <si>
    <t>Rozbudowa ul. Parkowej w Opaczy Małej, Michałowicach Wsi i Michałowicach Osiedlu</t>
  </si>
  <si>
    <t>Rozbudowa ulicy Północnej w Mszczonowie</t>
  </si>
  <si>
    <t>Budowa drogi gminnej ul. Łączna w Nasielsku</t>
  </si>
  <si>
    <t>Przebudowa drogi gminnej w miejscowości Czaple-Kolonia</t>
  </si>
  <si>
    <t>Przebudowa drogi gminnej 390911W w miejscowości Szwejki oraz przebudowa drogi gminnej 390909W Sterdyń - Dzięcioły - Chądzyń na odcinku Lebiedzie - Dzięcioły Bliższe</t>
  </si>
  <si>
    <t>Przebudowa drogi gminnej nr 380507W Rybno - Rybno Parcela - Swarocin Nowy - ulica Parkowa w Rybnie</t>
  </si>
  <si>
    <t>Rozbudowa drogi gminnej nr 420864W Al. Partyzantów w Węgrowie</t>
  </si>
  <si>
    <t>Przebudowa ul. Prostej w miejscowości Kruki i Łazy, gm. Olszewo - Borki</t>
  </si>
  <si>
    <t>Przebudowa drogi gminnej w km od 9+440 do km 10+220 w miejscowości Kruszyna</t>
  </si>
  <si>
    <t>Budowa drogi gminnej Warmiaki - Borki</t>
  </si>
  <si>
    <t>Rozbudowa ulicy Piwnej w Radomiu wraz z odwodnieniem, oświetleniem, budową miejsc postojowych oraz zabezpieczeniem i przebudową w niezbędnym zakresie infrastruktury technicznej</t>
  </si>
  <si>
    <t>Budowa drogi łączącej ul. Wyszkowską z ul. Sukienniczą wraz ze skrzyżowaniem z ul. Sukienniczą w Pułtusku</t>
  </si>
  <si>
    <t>Gmina miejska Sochaczew</t>
  </si>
  <si>
    <t>1428011</t>
  </si>
  <si>
    <t>Rozbudowa ulicy Dewajtis w Sochaczewie stanowiącej drogę gminną nr 381153W</t>
  </si>
  <si>
    <t>Przebudowa ulicy Targowej w miejscowości Boguty Pianki</t>
  </si>
  <si>
    <t>Gmina wiejska Winnica</t>
  </si>
  <si>
    <t>1424062</t>
  </si>
  <si>
    <t>Przebudowa drogi gminnej w miejscowości Górki-Baćki, Górki Witowice, Gnaty-Szczerbaki</t>
  </si>
  <si>
    <t>Budowa drogi gminnej Nr 300173W Pawłowo - Budy Radzymińskie - Jesionka</t>
  </si>
  <si>
    <t>Przebudowa drogi gminnej w ul. 11 Listopada i ul. Batalionów Chłopskich w Zwoleniu</t>
  </si>
  <si>
    <t>Gmina wiejska Teresin</t>
  </si>
  <si>
    <t>1428082</t>
  </si>
  <si>
    <t>Przebudowa drogi gminnej w miejscowości Mikołajew</t>
  </si>
  <si>
    <t>Gmina wiejska Troszyn</t>
  </si>
  <si>
    <t>1415112</t>
  </si>
  <si>
    <t>Przebudowa drogi gminnej nr 251102W Troszyn - Janochy, działka nr 136 gmina Troszyn obręb Janochy</t>
  </si>
  <si>
    <t>Przebudowa drogi gminnej 160906W Jeziora - Przęsławice - Kocerany w miejscowości Przęsławice wraz z drogą gminną dz. 233/1 w miejscowości Przęsławice</t>
  </si>
  <si>
    <t>Rozbudowa drogi gminnej nr 230603W relacji Wyszyny Kościelne - Trzcianka Kolonia od km 0+012,75 do km 0+750</t>
  </si>
  <si>
    <t>Gmina miejska Łaskarzew</t>
  </si>
  <si>
    <t>1403021</t>
  </si>
  <si>
    <t>Budowa drogi gminnej ul. Przychód w Łaskarzewie w km 0+000,00 - 0+713,00</t>
  </si>
  <si>
    <t>Gmina miejska Maków Mazowiecki</t>
  </si>
  <si>
    <t>1411011</t>
  </si>
  <si>
    <t>Rozbudowa ulicy Kolejowej w Makowie Mazowieckim</t>
  </si>
  <si>
    <t>Remont drogi nr 361212W Ruda Wolińska - Wola Wodyńska</t>
  </si>
  <si>
    <t>Gmina wiejska Pokrzywnica</t>
  </si>
  <si>
    <t>1424032</t>
  </si>
  <si>
    <t>Przebudowa drogi gminnej relacji Dzierżenin - Trzepowo</t>
  </si>
  <si>
    <t>Gmina wiejska Raszyn</t>
  </si>
  <si>
    <t>1421062</t>
  </si>
  <si>
    <t>Rozbudowa publicznej drogi gminnej nr 310614W ulicy Miklaszewskiego na odcinku od ul. Staszyńskiego w Dawidach Bankowych do ul. Długiej w Ładach</t>
  </si>
  <si>
    <t>Gmina wiejska Przytyk</t>
  </si>
  <si>
    <t>1425092</t>
  </si>
  <si>
    <t>Przebudowa drogi gminnej nr 350901W Wrzos - Wygnanów</t>
  </si>
  <si>
    <t>Przebudowa drogi gminnej - ulicy Wichradzkiej w Warce, gmina Warka</t>
  </si>
  <si>
    <t>Gmina miejsko-wiejska Serock</t>
  </si>
  <si>
    <t>1408043</t>
  </si>
  <si>
    <t>Przebudowa drogi gminnej Nr 180752W ul. Zakroczymskiej w Serocku w zakresie przebudowy chodnika, budowy chodnika oraz ścieżki rowerowej oraz przebudowy i remontu zjazdów</t>
  </si>
  <si>
    <t>Gmina miejsko-wiejska Błonie</t>
  </si>
  <si>
    <t>1432013</t>
  </si>
  <si>
    <t>Rozbudowa drogi gminnej nr 410856W ul. Żukówka i ul. Ekologiczna na odcinku od DW 579 do DG 410184W (ul. Łąki)</t>
  </si>
  <si>
    <t>Rozbudowa drogi gminnej ul. Legionów w Wołominie na odcinku od skrzyżowania z ul. Partyzantów do ul. Wołomińskiej</t>
  </si>
  <si>
    <t>Gmina miejska Mińsk Mazowiecki</t>
  </si>
  <si>
    <t>1412011</t>
  </si>
  <si>
    <t>Budowa drogi gminnej ul. M. Dąbrowskiej w Mińsku Mazowieckim</t>
  </si>
  <si>
    <t>Gmina wiejska Celestynów</t>
  </si>
  <si>
    <t>1417032</t>
  </si>
  <si>
    <t>Przebudowa drogi gminnej nr 271604W - ul. Kolejowa w Starej Wsi</t>
  </si>
  <si>
    <t>Rozbudowa ulicy Grunwaldzkiej w Płońsku - etap II</t>
  </si>
  <si>
    <t>Rozbudowa ulicy Wczasowej w m. Marki</t>
  </si>
  <si>
    <t>Remont drogi gminnej nr 120812W relacji Kozdroje - Kalisz na odcinku o długości 2,628 km</t>
  </si>
  <si>
    <t>Gmina wiejska Kadzidło</t>
  </si>
  <si>
    <t>1415052</t>
  </si>
  <si>
    <t>Budowa i rozbudowa drogi w miejscowości Kadzidło kol. Szwed</t>
  </si>
  <si>
    <t>Gmina wiejska Długosiodło</t>
  </si>
  <si>
    <t>1435022</t>
  </si>
  <si>
    <t>Budowa drogi gminnej w miejscowości Sieczychy oraz przebudowa drogi gminnej w miejscowości Jaszczułty, gmina Długosiodło</t>
  </si>
  <si>
    <t>Gmina wiejska Rościszewo</t>
  </si>
  <si>
    <t>1427042</t>
  </si>
  <si>
    <t>Przebudowa drogi gminnej w miejscowości Kuski i Komorowo, gmina Rościszewo</t>
  </si>
  <si>
    <t>Gmina miejsko-wiejska Bieżuń</t>
  </si>
  <si>
    <t>1437013</t>
  </si>
  <si>
    <t>Przebudowa drogi gminnej w miejscowości Karniszyn Parcele (droga nr 460101W Dębsk - Karniszyn Parcele) na odcinku od km 0+000,00 do km 0+900,00</t>
  </si>
  <si>
    <t>Przebudowa drogi gminnej Nr 221108W Krzywica - Strugi Krzywickie - Etap II</t>
  </si>
  <si>
    <t>Budowa drogi gminnej nr 120103W ulica Adama Asnyka w Ciechanowie</t>
  </si>
  <si>
    <t>Gmina wiejska Wiązowna</t>
  </si>
  <si>
    <t>1417082</t>
  </si>
  <si>
    <t>Budowa drogi 270804W - ulicy Krótkiej w Góraszce</t>
  </si>
  <si>
    <t>Gmina miejsko-wiejska Konstancin-Jeziorna</t>
  </si>
  <si>
    <t>1418023</t>
  </si>
  <si>
    <t>Rozbudowa dróg gminnych w Czarnowie - ulice: Diamentowa i Topazowa</t>
  </si>
  <si>
    <t>Budowa ulicy Olszynowej w Ostrowi Mazowieckiej</t>
  </si>
  <si>
    <t>Przebudowa ul. Małego Księcia w miejscowości Dąbrówka - Ług (etap I)</t>
  </si>
  <si>
    <t>Budowa drogi gminnej nr 520443W - ulicy W. Chrostowskiej w Płocku</t>
  </si>
  <si>
    <t>Gmina wiejska Wierzbno</t>
  </si>
  <si>
    <t>1433092</t>
  </si>
  <si>
    <t>Przebudowa drogi gminnej nr 420918W Wyględówek - Nadzieja, od km 0+498 do km 1+497, na długości 0,999 km, w miejscowościach Wyględówek i Nadzieja, Gmina Wierzbno</t>
  </si>
  <si>
    <t>Gmina wiejska Siedlce</t>
  </si>
  <si>
    <t>1426082</t>
  </si>
  <si>
    <t>Remont drogi gminnej nr 360837W ul. Bursztynowej w miejscowości Wołyńce</t>
  </si>
  <si>
    <t>Przebudowa drogi gminnej Nr 210101W Krzyżewo Marki - Kałęczyn (do drogi 626) II etap</t>
  </si>
  <si>
    <t>Budowa ulicy Wiatracznej - droga 14 KDL wraz z niezbędną infrastrukturą na odcinku od ulicy Sienkiewicza do ulicy Zbyszewskiej w Grójcu</t>
  </si>
  <si>
    <t>Gmina wiejska Wilga</t>
  </si>
  <si>
    <t>1403132</t>
  </si>
  <si>
    <t>Remont drogi gminnej ul. Wojska Polskiego w miejscowości Wilga w km 0+000 - 0+476, Gmina Wilga, powiat garwoliński</t>
  </si>
  <si>
    <t>Rozbudowa drogi gminnej ul. Wyszyńskiego, na odcinku od ul. Wolności do ul. Wigury, w Mieście Ząbki</t>
  </si>
  <si>
    <t xml:space="preserve">Rozbudowa ul. Legionów w Sulejówku </t>
  </si>
  <si>
    <t>Przebudowa ulicy Sadowej w Łochowie</t>
  </si>
  <si>
    <t>Przebudowa drogi gminnej - ulicy Klonowej w miejscowości Radzanowo</t>
  </si>
  <si>
    <t>Gmina miejsko-wiejska Białobrzegi</t>
  </si>
  <si>
    <t>1401013</t>
  </si>
  <si>
    <t>Rozbudowa ul. Srebrnej na odcinku od km 0+010 do km 0+265 w Białobrzegach</t>
  </si>
  <si>
    <t>1438052</t>
  </si>
  <si>
    <t>Przebudowa drogi gminnej wewnętrznej - ul. Armii Krajowej w miejscowości Wiskitki</t>
  </si>
  <si>
    <t>03.2022 - 08.2023</t>
  </si>
  <si>
    <t>07.2022 - 09.2022</t>
  </si>
  <si>
    <t>05.2022 - 10.2023</t>
  </si>
  <si>
    <t>04.2022 - 10.2022</t>
  </si>
  <si>
    <t>03.2022 - 10.2022</t>
  </si>
  <si>
    <t>06.2022 - 10.2022</t>
  </si>
  <si>
    <t>04.2022 - 12.2023</t>
  </si>
  <si>
    <t>03.2022 - 12.2022</t>
  </si>
  <si>
    <t>04.2022 - 09.2023</t>
  </si>
  <si>
    <t>03.2022 - 03.2023</t>
  </si>
  <si>
    <t>03.2022 - 12.2023</t>
  </si>
  <si>
    <t>11.2022 - 12.2023</t>
  </si>
  <si>
    <t>01.2022 - 12.2022</t>
  </si>
  <si>
    <t>02.2022 - 12.2022</t>
  </si>
  <si>
    <t>05.2022 - 11.2022</t>
  </si>
  <si>
    <t>04.2022 - 09.2022</t>
  </si>
  <si>
    <t>03.2022 - 09.2022</t>
  </si>
  <si>
    <t>03.2022 - 10.2023</t>
  </si>
  <si>
    <t>08.2022 - 10.2022</t>
  </si>
  <si>
    <t>03.2022 - 11.2022</t>
  </si>
  <si>
    <t>05.2022 - 03.2023</t>
  </si>
  <si>
    <t>05.2022 - 09.2022</t>
  </si>
  <si>
    <t>03.2022 - 07.2022</t>
  </si>
  <si>
    <t>09.2022 - 09.2024</t>
  </si>
  <si>
    <t>04.2022 - 11.2022</t>
  </si>
  <si>
    <t>06.2022 - 11.2022</t>
  </si>
  <si>
    <t>04.2022 - 08.2022</t>
  </si>
  <si>
    <t>04.2022 - 03.2023</t>
  </si>
  <si>
    <t>08.2022 - 11.2022</t>
  </si>
  <si>
    <t>09.2022 - 05.2023</t>
  </si>
  <si>
    <t>07.2022 - 06.2023</t>
  </si>
  <si>
    <t>07.2022 - 10.2023</t>
  </si>
  <si>
    <t>01.2022 - 11.2022</t>
  </si>
  <si>
    <t>06.2022 - 09.2022</t>
  </si>
  <si>
    <t>06.2022 - 12.2022</t>
  </si>
  <si>
    <t>02.2022 - 06.2022</t>
  </si>
  <si>
    <t>05.2022 - 04.2023</t>
  </si>
  <si>
    <t>02.2022 - 11.2022</t>
  </si>
  <si>
    <t>05.2022 - 11.2023</t>
  </si>
  <si>
    <t>05.2022 - 10.2022</t>
  </si>
  <si>
    <t>Gmina wiejska Młodzieszyn</t>
  </si>
  <si>
    <t>1428042</t>
  </si>
  <si>
    <t>Gmina miejska Legionowo</t>
  </si>
  <si>
    <t>1408011</t>
  </si>
  <si>
    <t>1413042</t>
  </si>
  <si>
    <t>Gmina wiejska Sadowne</t>
  </si>
  <si>
    <t>1433072</t>
  </si>
  <si>
    <t>Gmina wiejska Czosnów</t>
  </si>
  <si>
    <t>1414022</t>
  </si>
  <si>
    <t>Gmina miejska Sokołów Podlaski</t>
  </si>
  <si>
    <t>1429011</t>
  </si>
  <si>
    <t>Gmina wiejska Jabłonna</t>
  </si>
  <si>
    <t>1408022</t>
  </si>
  <si>
    <t>Gmina miejsko-wiejska Kozienice</t>
  </si>
  <si>
    <t>1407053</t>
  </si>
  <si>
    <t>Gmina wiejska Wieniawa</t>
  </si>
  <si>
    <t>1423082</t>
  </si>
  <si>
    <t>Gmina wiejska Cegłów</t>
  </si>
  <si>
    <t>1412042</t>
  </si>
  <si>
    <t>Gmina wiejska Mokobody</t>
  </si>
  <si>
    <t>1426042</t>
  </si>
  <si>
    <t>Gmina miejsko-wiejska Sanniki</t>
  </si>
  <si>
    <t>1404043</t>
  </si>
  <si>
    <t>Gmina wiejska Ceranów</t>
  </si>
  <si>
    <t>1429032</t>
  </si>
  <si>
    <t>Gmina wiejska Łaskarzew</t>
  </si>
  <si>
    <t>1403062</t>
  </si>
  <si>
    <t>Gmina wiejska Gniewoszów</t>
  </si>
  <si>
    <t>1407032</t>
  </si>
  <si>
    <t>Gmina wiejska Dąbrówka</t>
  </si>
  <si>
    <t>1434052</t>
  </si>
  <si>
    <t>Gmina miejsko-wiejska Przysucha</t>
  </si>
  <si>
    <t>1423063</t>
  </si>
  <si>
    <t>Gmina wiejska Górzno</t>
  </si>
  <si>
    <t>1403052</t>
  </si>
  <si>
    <t>Rozbudowa drogi gminnej nr 300726W ul. Wspólnej w miejscowości Bońki, gmina Płońsk</t>
  </si>
  <si>
    <t>Przebudowa drogi gminnej w miejscowości Śladów</t>
  </si>
  <si>
    <t>Przebudowa drogi gminnej ul. Orzechowej w Adamowej Górze</t>
  </si>
  <si>
    <t>Budowa dwóch odcinków dróg: 131095W ul. Stokrotki oraz ul. Bocznej na terenie Miasta Pilawa</t>
  </si>
  <si>
    <t>Przebudowa drogi gminnej nr 170715W wraz ze skrzyżowaniem z drogą gminną nr 170716W w m. Zajezierze</t>
  </si>
  <si>
    <t>Rozbudowa drogi gminnej ul. Z. Krasińskiego (180253W) w Legionowie wraz z rozbudową skrzyżowania na skrzyżowanie typu rondo z ul. J. Sowińskiego oraz ul. A. Grottgera</t>
  </si>
  <si>
    <t>Remont drogi gminnej nr 320652W relacji Mchówko - Bartniki</t>
  </si>
  <si>
    <t>Przebudowa nawierzchni drogi gminnej Kowalewo - Kosiny Bartosowe</t>
  </si>
  <si>
    <t>Przebudowa drogi gminnej zlokalizowanej na działce nr 224/2 w miejscowości Zgliczyn Glinki na odcinku od km 0+006,00 do km 0+997,00</t>
  </si>
  <si>
    <t>Przebudowa drogi gminnej nr 420611W Złotki - Kolonia Złotki w km 0+990 -1+980</t>
  </si>
  <si>
    <t>Przebudowa drogi gminnej nr 110528W w Podlesiu Małym Etap I</t>
  </si>
  <si>
    <t>Przebudowa drogi gminnej 240110W (ul. Akacjowa) w Kazuniu Bielany w Gminie Czosnów</t>
  </si>
  <si>
    <t>Przebudowa ulicy Spacerowej i Lazurowej wraz z odwodnieniem w Sokołowie Podlaskim</t>
  </si>
  <si>
    <t>Przebudowa drogi w m. Dzierzgówek, gm. Dzierzgowo</t>
  </si>
  <si>
    <t xml:space="preserve">Budowa ulicy Muzycznej w miejscowości Skierdy wraz z infrastrukturą na odcinku od ulicy Nadwiślańskiej do ulicy Modlińskiej </t>
  </si>
  <si>
    <t>Przebudowa ul. Zacisze w Garwolinie</t>
  </si>
  <si>
    <t>Remont drogi gminnej Nr 120311W Budy Rumockie do "60" położonej na terenie Gminy Glinojeck</t>
  </si>
  <si>
    <t>Przebudowa dróg gminnych w miejscowościach Oronne na długości 995 mb oraz Kobylnica na długości 884 mb</t>
  </si>
  <si>
    <t>Budowa ulicy Ogrodowej w Kozienicach oraz rozbudowa ulicy Piastowskiej w Aleksandrówce</t>
  </si>
  <si>
    <t xml:space="preserve">Remont drogi gminnej 330810W Wieniawa - Kłudno </t>
  </si>
  <si>
    <t>Budowa drogi gminnej, ul. Leśnej w Cegłowie</t>
  </si>
  <si>
    <t>Przebudowa drogi gminnej Nr 131560W ul. Ks. Brzóski w Żelechowie</t>
  </si>
  <si>
    <t>Przebudowa drogi gminnej 160103W w m. Łęczeszyce i Wólka Łęczeszycka</t>
  </si>
  <si>
    <t>Przebudowa drogi gminnej nr 420710W w miejscowościach Zgrzebichy i Błotki, gmina Stoczek</t>
  </si>
  <si>
    <t>Przebudowa drogi gminnej w m. Zaliwie-Piegawki na odcinku 997 mb</t>
  </si>
  <si>
    <t>Przebudowa ul. G. Narutowicza w Siedlcach na odcinku od ul. B. Prusa do ul. J. Dąbrowskiego</t>
  </si>
  <si>
    <t>Przebudowa drogi gminnej w miejscowości Gierwaty, gm. Goworowo</t>
  </si>
  <si>
    <t>Przebudowa drogi gminnej nr 150874W ul. Elizy Orzeszkowej w miejscowości Grodzisk Mazowiecki</t>
  </si>
  <si>
    <t>Przebudowa drogi gminnej nr 130251W w miejscowości Niecieplin gmina Garwolin</t>
  </si>
  <si>
    <t>Przebudowa ulicy Towarowej w Żurominie</t>
  </si>
  <si>
    <t>Przebudowa dróg gminnych w miejscowości Sanniki wraz ze zjazdami, skrzyżowaniami i budową kanalizacji deszczowej - ul. Firmowej i ul. Żytniej</t>
  </si>
  <si>
    <t>Budowa i przebudowa dróg gminnych w gminie Głowaczów</t>
  </si>
  <si>
    <t>Budowa drogi gminnej 390213W w miejscowości Radość, Gmina Ceranów</t>
  </si>
  <si>
    <t>Remont drogi gminnej ulicy Tadeusza Kościuszki na odcinku od ul. Mickiewicza do ul. Kościelnej w miejscowości Karczew, Gmina Karczew</t>
  </si>
  <si>
    <t>Przebudowa drogi w msc. Oborczyska</t>
  </si>
  <si>
    <t>Przebudowa ulicy Leśnej w Nowym Mieście nad Pilicą w zakresie jezdni, chodników i oświetlenia ulicznego</t>
  </si>
  <si>
    <t>Przebudowa dróg gminnych w miejscowości Zabruzdy w gminie Miastków Kościelny w km 0+662 - 1+310 - odcinek I oraz w km 0+007 - 0+639 - odcinek II</t>
  </si>
  <si>
    <t>Przebudowa drogi gminnej nr 390712W w miejscowości Węże na  odcinku o długości 1260,26m</t>
  </si>
  <si>
    <t>Przebudowa drogi gminnej Nr 130604W w miejscowości Nowy Helenów</t>
  </si>
  <si>
    <t>Przebudowa odcinka drogi w miejscowości Markowola</t>
  </si>
  <si>
    <t>Przebudowa drogi gminnej nr 340217W Sokołowo Parcele - Ulaski - Obryte na odcinku w miejscowości Obryte</t>
  </si>
  <si>
    <t>Przebudowa drogi gminnej nr 430102W w miejscowości Zaścienie - Karolew Gmina Dąbrówka - Etap I</t>
  </si>
  <si>
    <t>Przebudowa drogi gminnej nr 160418W ul. Strupiechowska w Goszczynie</t>
  </si>
  <si>
    <t>Przebudowa ulicy Dobrzynieckiego w miejscowości Dobre pow. miński, woj. mazowieckie</t>
  </si>
  <si>
    <t>Budowa ulicy Dworskiej w Szydłowcu</t>
  </si>
  <si>
    <t>Rozbudowa drogi gminnej w miejscowości Gliniec</t>
  </si>
  <si>
    <t>Remont drogi gminnej nr 130433W Osiedle Górzno Kolonia</t>
  </si>
  <si>
    <t>04.2022 - 07.2022</t>
  </si>
  <si>
    <t>05.2022 - 08.2023</t>
  </si>
  <si>
    <t>07.2022 - 11.2022</t>
  </si>
  <si>
    <t>03.2022 - 02.2023</t>
  </si>
  <si>
    <t>06.2022 - 08.2022</t>
  </si>
  <si>
    <t>05.2022 - 08.2022</t>
  </si>
  <si>
    <t>02.2022 - 10.2022</t>
  </si>
  <si>
    <t>Budowa drogi powiatowej Nr 4408W w miejscowości Porządzie</t>
  </si>
  <si>
    <t>Rozbudowa drogi powiatowej nr 2505W Myszyniec - Pełty - gr. województwa na terenie gminy Myszyniec, na odcinku od miejscowości Myszyniec do granicy z województwem warmińsko - mazurskim</t>
  </si>
  <si>
    <t>Rozbudowa drogi powiatowej Nr 2715W</t>
  </si>
  <si>
    <t>Rozbudowa drogi powiatowej nr 4248W Cierpięta - Grębków - Wyszków na odcinku Grębków - Podsusze</t>
  </si>
  <si>
    <t>Przebudowa drogi powiatowej nr 3664W Paprotnia - Zakrze na odcinku od m. Łęczycki do m. Przesmyki</t>
  </si>
  <si>
    <t>Rozbudowa drogi powiatowej nr 3547W Iłża - Antoniów wraz z budową ścieżki rowerowej</t>
  </si>
  <si>
    <t>Przebudowa drogi powiatowej nr 3015W od drogi (Raciąż - Radzanów) - Szczepkowo - Unieck</t>
  </si>
  <si>
    <t>Rozbudowa DP 4352W ul. Szeroka w Kobyłce</t>
  </si>
  <si>
    <t>Remont drogi powiatowej nr 3615W Suchożebry - Mordy na odcinku od skrzyżowania z drogą powiatową nr 3617W do m. Mordy</t>
  </si>
  <si>
    <t>Przebudowa drogi powiatowej nr 1306W Wola Łaskarzewska - Trzcianka w km 0+000 - 6+410</t>
  </si>
  <si>
    <t>Remont dróg powiatowych:
1) nr 4706W Aleksandrów - gr. woj. (Bolimów) na odcinku od km 0+015 do km 2+955,
2) nr 3835W Kozłów Szlach. - Nowa Sucha - Guzów na odcinku od km 11+049 do km 12+159</t>
  </si>
  <si>
    <t>Rozbudowa drogi powiatowej nr 2615W w miejscowości Gąsiorowo</t>
  </si>
  <si>
    <t>Remont drogi powiatowej nr 3002W na odcinku 2285 m przez miejscowości Wygoda Smoszewska oraz Smoszewo</t>
  </si>
  <si>
    <t>Przebudowa drogi powiatowej nr 4522W Załazy - Zamość</t>
  </si>
  <si>
    <t>Rozbudowa drogi powiatowej nr 4316W al. Niepodległości od ul. Granicznej do skrzyżowania z DW 634</t>
  </si>
  <si>
    <t>Rozbudowa drogi powiatowej nr 3820W Żdżarów - Rybno</t>
  </si>
  <si>
    <t>Rozbudowa drogi powiatowej nr 3129W - ul. Dworcowej w Piastowie i ul. Bodycha w Regułach</t>
  </si>
  <si>
    <t>Remont drogi powiatowej nr 3309W Gielniów - Gałki - Zielonka od km 6+377 do km 8+027</t>
  </si>
  <si>
    <t>Przebudowa drogi powiatowej nr 3216W (Janowo) gr. woj. - Mchowo w km od 8+270 do km 9+260</t>
  </si>
  <si>
    <t>Przebudowa drogi powiatowej nr 3743W Zawidz - Osiek - Włostybory - Koziebrody - Raciąż</t>
  </si>
  <si>
    <t>Rozbudowa skrzyżowania drogi powiatowej nr 2811W z drogą krajową nr 79 w miejscowości Baniocha Gmina Góra Kalwaria</t>
  </si>
  <si>
    <t>Przebudowa drogi powiatowej nr 1107W Wyśmierzyce - Paprotno - Olszowa na odcinku od km 3+430 do km 6+270</t>
  </si>
  <si>
    <t>Remont drogi powiatowej nr 4135W Bieniewice - Bronisławów - Wiskitki na odcinku od km 9+656 do km 11+671</t>
  </si>
  <si>
    <t>Budowa DP nr 4421W od węzła "Mostówka" na DK S-8 do działki ew. nr 10/1 położonej w m. Mostówka</t>
  </si>
  <si>
    <t>Przebudowa drogi powiatowej nr 1515W relacji Kopiska - Jaktorów - Maruna - Makówka od km 7+522,00 do km 8+392,70 ulicy Chełmońskiego w miejscowości Budy Grzybek oraz Chylice, gmina Jaktorów</t>
  </si>
  <si>
    <t>05.2022 - 06.2023</t>
  </si>
  <si>
    <t>06.2022 - 11.2023</t>
  </si>
  <si>
    <t>05.2022 - 12.2023</t>
  </si>
  <si>
    <t>Przebudowa drogi powiatowej nr 1371W (Garwolin) ul. Jana Pawła II wraz z niezbędną infrastrukturą techniczną</t>
  </si>
  <si>
    <t>Rozbudowa drogi powiatowej nr 4403W od drogi nr 8 - Turzyn - Brańszczyk - Niemiry - Knurowiec - Długosiodło - Goworowo - Ostrołęka, na terenie gminy Goworowo, na odcinku od DK 60 do miejscowości Goworowo</t>
  </si>
  <si>
    <t>Przebudowa drogi powiatowej nr 1610W Sadków - Lewiczyn na odcinku od km 3+800 do km 6+234,90 w m. Belsk Duży, Grotów, Lewiczyn</t>
  </si>
  <si>
    <t>Przebudowa drogi powiatowej 3419W na odcinku Kowalewice Włościańskie - Ostrzeniewo</t>
  </si>
  <si>
    <t>Remont odcinka drogi powiatowej nr 1424W droga nr 60 Sierakówek - Nowa Wieś - Trębki - Kamieniec droga nr 573 w miejscowości Sierakówek i Kleniew, gmina Gostynin</t>
  </si>
  <si>
    <t>Rozbudowa drogi powiatowej nr 4104W ul. Strażackiej o dł. ok. 1 100 mb w m. Dębówka, gm. Błonie</t>
  </si>
  <si>
    <t>Przebudowa drogi powiatowej nr 1431W Suserz - Józefków - Trębki - granica woj. na odcinku od skrzyżowania z drogą gminną w m. Białka do skrzyżowania z drogą wojewódzką nr 573</t>
  </si>
  <si>
    <t>Rozbudowa drogi powiatowej nr 3517W Wojciechów - Kozłów - Rajec Szlachecki wraz z budową ścieżki rowerowej</t>
  </si>
  <si>
    <t>Przebudowa drogi powiatowej nr 3930W na odcinku Repki - Zawady</t>
  </si>
  <si>
    <t>Przebudowa drogi powiatowej Nr 1633W Mogielnica-Dziarnów na odcinku od km 0+022,00 do km 0+705,00 w Mogielnicy ze względu na przebudowę drogi, budowę kanalizacji deszczowej</t>
  </si>
  <si>
    <t xml:space="preserve">Przebudowa ul. Chrobrego wraz z remontem mostu </t>
  </si>
  <si>
    <t>Przebudowa drogi powiatowej nr 2604W na odcinku Pęchratka Mała - Stara Ruskołęka - Andrzejewo wraz z rozbiórką i budową mostu</t>
  </si>
  <si>
    <t>Przebudowa drogi powiatowej nr 4318W gr.powiatu-Okuniew-Halinów-Brzeziny-do DK 2 od km 0+567 do km 1+886 polegająca na budowie chodnika z dopuszczeniem ruchu rowerowego wraz z budową dwóch kładek</t>
  </si>
  <si>
    <t>Rozbudowa skrzyżowania drogi powiatowej nr 2813W z drogą krajową nr 79 w miejscowości Żabieniec, Gmina Piaseczno</t>
  </si>
  <si>
    <t>Przebudowa drogi powiatowej nr 2109W Przytuły - Grądy - Klin na odcinku Grądy - Klin o długości 3,770 km</t>
  </si>
  <si>
    <t xml:space="preserve">Przebudowa drogi powiatowej nr 3738W Rościszewo - Kosemin - Żabowo - Szumanie </t>
  </si>
  <si>
    <t>Przebudowa drogi powiatowej nr 1123W Stawiszyn - Chruściechów w miejscowości Stawiszyn oraz drogi powiatowej nr 1116W Białobrzegi - Radzanów w miejscowości Jasionna</t>
  </si>
  <si>
    <t>Rozbudowa drogi powiatowej nr 4632W Sadłowo - Sławęcin - Zgliczyn Kościelny w m. Stawiszyn Łaziska</t>
  </si>
  <si>
    <t>Przebudowa drogi powiatowej nr 2539W ulicy Słonecznej w Ostrołęce</t>
  </si>
  <si>
    <t>Rozbudowa drogi powiatowej nr 4244W Wierzbno - Karczewiec na odcinku Wierzbno - Krypy</t>
  </si>
  <si>
    <t>Rozbudowa drogi powiatowej nr 1509W wraz z budową ronda na skrzyżowaniu drogi powiatowej nr 1509W i drogi powiatowej nr 4108W w Milęcinie, gm. Brwinów</t>
  </si>
  <si>
    <t>Remont drogi powiatowej nr 3306W Ruski Bród - Hucisko - gr. woj. od km 1+416 do km 3+640</t>
  </si>
  <si>
    <t>Rozbudowa drogi powiatowej nr 3825W ul. Inżynierskiej w Sochaczewie na odcinku o dł. ok. 950 m</t>
  </si>
  <si>
    <t>Przebudowa drogi powiatowej nr 1821W w miejscowości Zalesie Borowe Gmina Serock</t>
  </si>
  <si>
    <t>Remont drogi powiatowej Nr 2710W na odcinku do drogi krajowej S17 do mostu na rzece Świder</t>
  </si>
  <si>
    <t>Przebudowa drogi powiatowej nr 2233W Rozstanki - Strachomin - Borki od km 0+000 do km 1+408</t>
  </si>
  <si>
    <t>Przebudowa drogi powiatowej nr 3220W Krzynowłoga Mała - Goski Wąsosze w km od 0+512 do km 1+502</t>
  </si>
  <si>
    <t>01.2022 - 12.2023</t>
  </si>
  <si>
    <t>04.2022 - 10.2023</t>
  </si>
  <si>
    <t>09.2022 - 08.2023</t>
  </si>
  <si>
    <t>05.2022 - 12.2022</t>
  </si>
  <si>
    <t>5.157.2021</t>
  </si>
  <si>
    <t>5.37.2021</t>
  </si>
  <si>
    <t>5.19.2021</t>
  </si>
  <si>
    <t>5.124.2021</t>
  </si>
  <si>
    <t>5.146.2021</t>
  </si>
  <si>
    <t>5.214.2021</t>
  </si>
  <si>
    <t>5.16.2021</t>
  </si>
  <si>
    <t>5.116.2021</t>
  </si>
  <si>
    <t>5.123.2021</t>
  </si>
  <si>
    <t>5.71.2021</t>
  </si>
  <si>
    <t>5.257.2021</t>
  </si>
  <si>
    <t>5.54.2021</t>
  </si>
  <si>
    <t>5.38.2021</t>
  </si>
  <si>
    <t>5.229.2021</t>
  </si>
  <si>
    <t>5.166.2021</t>
  </si>
  <si>
    <t>5.215.2021</t>
  </si>
  <si>
    <t>5.220.2021</t>
  </si>
  <si>
    <t>5.128.2021</t>
  </si>
  <si>
    <t>5.69.2021</t>
  </si>
  <si>
    <t>5.103.2021</t>
  </si>
  <si>
    <t>5.15.2021</t>
  </si>
  <si>
    <t>5.170.2021</t>
  </si>
  <si>
    <t>5.141.2021</t>
  </si>
  <si>
    <t>5.184.2021</t>
  </si>
  <si>
    <t>5.41.2021</t>
  </si>
  <si>
    <t>5.109.2021</t>
  </si>
  <si>
    <t>5.178.2021</t>
  </si>
  <si>
    <t>5.237.2021</t>
  </si>
  <si>
    <t>5.172.2021</t>
  </si>
  <si>
    <t>5.175.2021</t>
  </si>
  <si>
    <t>5.62.2021</t>
  </si>
  <si>
    <t>5.266.2021</t>
  </si>
  <si>
    <t>5.96.2021</t>
  </si>
  <si>
    <t>5.253.2021</t>
  </si>
  <si>
    <t>5.29.2021</t>
  </si>
  <si>
    <t>5.259.2021</t>
  </si>
  <si>
    <t>5.36.2021</t>
  </si>
  <si>
    <t>5.206.2021</t>
  </si>
  <si>
    <t>5.190.2021</t>
  </si>
  <si>
    <t>5.267.2021</t>
  </si>
  <si>
    <t>5.27.2021</t>
  </si>
  <si>
    <t>5.53.2021</t>
  </si>
  <si>
    <t>5.51.2021</t>
  </si>
  <si>
    <t>5.32.2021</t>
  </si>
  <si>
    <t>5.264.2021</t>
  </si>
  <si>
    <t>5.150.2021</t>
  </si>
  <si>
    <t>5.232.2021</t>
  </si>
  <si>
    <t>5.25.2021</t>
  </si>
  <si>
    <t>5.251.2021</t>
  </si>
  <si>
    <t>5.258.2021</t>
  </si>
  <si>
    <t>5.209.2021</t>
  </si>
  <si>
    <t>5.24.2021</t>
  </si>
  <si>
    <t>5.90.2021</t>
  </si>
  <si>
    <t>5.195.2021</t>
  </si>
  <si>
    <t>5.56.2021</t>
  </si>
  <si>
    <t>5.79.2021</t>
  </si>
  <si>
    <t>5.207.2021</t>
  </si>
  <si>
    <t>5.180.2021</t>
  </si>
  <si>
    <t>5.143.2021</t>
  </si>
  <si>
    <t>5.263.2021</t>
  </si>
  <si>
    <t>5.187.2021</t>
  </si>
  <si>
    <t>5.163.2021</t>
  </si>
  <si>
    <t>5.201.2021</t>
  </si>
  <si>
    <t>5.254.2021</t>
  </si>
  <si>
    <t>5.202.2021</t>
  </si>
  <si>
    <t>5.228.2021</t>
  </si>
  <si>
    <t>5.120.2021</t>
  </si>
  <si>
    <t>5.3.2021</t>
  </si>
  <si>
    <t>5.140.2021</t>
  </si>
  <si>
    <t>5.59.2021</t>
  </si>
  <si>
    <t>5.126.2021</t>
  </si>
  <si>
    <t>5.22.2021</t>
  </si>
  <si>
    <t>5.167.2021</t>
  </si>
  <si>
    <t>5.72.2021</t>
  </si>
  <si>
    <t>5.149.2021</t>
  </si>
  <si>
    <t>5.49.2021</t>
  </si>
  <si>
    <t>5.153.2021</t>
  </si>
  <si>
    <t>5.246.2021</t>
  </si>
  <si>
    <t>5.104.2021</t>
  </si>
  <si>
    <t>5.99.2021</t>
  </si>
  <si>
    <t>5.86.2021</t>
  </si>
  <si>
    <t>5.2.2021</t>
  </si>
  <si>
    <t>5.46.2021</t>
  </si>
  <si>
    <t>5.23.2021</t>
  </si>
  <si>
    <t>5.270.2021</t>
  </si>
  <si>
    <t>5.235.2021</t>
  </si>
  <si>
    <t>5.244.2021</t>
  </si>
  <si>
    <t>5.238.2021</t>
  </si>
  <si>
    <t>5.142.2021</t>
  </si>
  <si>
    <t>5.20.2021</t>
  </si>
  <si>
    <t>5.84.2021</t>
  </si>
  <si>
    <t>5.70.2021</t>
  </si>
  <si>
    <t>5.255.2021</t>
  </si>
  <si>
    <t>5.68.2021</t>
  </si>
  <si>
    <t>5.161.2021</t>
  </si>
  <si>
    <t>5.203.2021</t>
  </si>
  <si>
    <t>5.83.2021</t>
  </si>
  <si>
    <t>5.48.2021</t>
  </si>
  <si>
    <t>5.260.2021</t>
  </si>
  <si>
    <t>5.158.2021</t>
  </si>
  <si>
    <t>5.155.2021</t>
  </si>
  <si>
    <t>5.50.2021</t>
  </si>
  <si>
    <t>5.78.2021</t>
  </si>
  <si>
    <t>5.204.2021</t>
  </si>
  <si>
    <t>5.108.2021</t>
  </si>
  <si>
    <t>5.183.2021</t>
  </si>
  <si>
    <t>5.42.2021</t>
  </si>
  <si>
    <t>5.176.2021</t>
  </si>
  <si>
    <t>5.200.2021</t>
  </si>
  <si>
    <t>5.221.2021</t>
  </si>
  <si>
    <t>5.102.2021</t>
  </si>
  <si>
    <t>5.17.2021</t>
  </si>
  <si>
    <t>5.199.2021</t>
  </si>
  <si>
    <t>5.236.2021</t>
  </si>
  <si>
    <t>5.151.2021</t>
  </si>
  <si>
    <t>5.271.2021</t>
  </si>
  <si>
    <t>5.47.2021</t>
  </si>
  <si>
    <t>5.82.2021</t>
  </si>
  <si>
    <t>5.156.2021</t>
  </si>
  <si>
    <t>5.88.2021</t>
  </si>
  <si>
    <t>5.210.2021</t>
  </si>
  <si>
    <t>5.98.2021</t>
  </si>
  <si>
    <t>5.8.2021</t>
  </si>
  <si>
    <t>5.208.2021</t>
  </si>
  <si>
    <t>5.227.2021</t>
  </si>
  <si>
    <t>5.137.2021</t>
  </si>
  <si>
    <t>5.241.2021</t>
  </si>
  <si>
    <t>5.250.2021</t>
  </si>
  <si>
    <t>5.243.2021</t>
  </si>
  <si>
    <t>5.213.2021</t>
  </si>
  <si>
    <t>5.162.2021</t>
  </si>
  <si>
    <t>5.144.2021</t>
  </si>
  <si>
    <t>5.188.2021</t>
  </si>
  <si>
    <t>5.31.2021</t>
  </si>
  <si>
    <t>5.34.2021</t>
  </si>
  <si>
    <t>5.57.2021</t>
  </si>
  <si>
    <t>5.14.2021</t>
  </si>
  <si>
    <t>5.35.2021</t>
  </si>
  <si>
    <t>5.138.2021</t>
  </si>
  <si>
    <t>5.117.2021</t>
  </si>
  <si>
    <t>5.112.2021</t>
  </si>
  <si>
    <t>5.130.2021</t>
  </si>
  <si>
    <t>5.261.2021</t>
  </si>
  <si>
    <t>5.132.2021</t>
  </si>
  <si>
    <t>5.269.2021</t>
  </si>
  <si>
    <t>5.97.2021</t>
  </si>
  <si>
    <t>5.252.2021</t>
  </si>
  <si>
    <t>5.148.2021</t>
  </si>
  <si>
    <t>5.63.2021</t>
  </si>
  <si>
    <t>5.230.2021</t>
  </si>
  <si>
    <t>5.131.2021</t>
  </si>
  <si>
    <t>5.61.2021</t>
  </si>
  <si>
    <t>5.242.2021</t>
  </si>
  <si>
    <t>5.12.2021</t>
  </si>
  <si>
    <t>5.147.2021</t>
  </si>
  <si>
    <t>5.164.2021</t>
  </si>
  <si>
    <t>5.67.2021</t>
  </si>
  <si>
    <t>5.225.2021</t>
  </si>
  <si>
    <t>5.93.2021</t>
  </si>
  <si>
    <t>5.272.2021</t>
  </si>
  <si>
    <t>5.64.2021</t>
  </si>
  <si>
    <t>5.13.2021</t>
  </si>
  <si>
    <t>5.1.2021</t>
  </si>
  <si>
    <t>5.248.2021</t>
  </si>
  <si>
    <t>5.76.2021</t>
  </si>
  <si>
    <t>5.52.2021</t>
  </si>
  <si>
    <t>5.44.2021</t>
  </si>
  <si>
    <t>5.87.2021</t>
  </si>
  <si>
    <t>5.129.2021</t>
  </si>
  <si>
    <t>5.239.2021</t>
  </si>
  <si>
    <t>5.58.2021</t>
  </si>
  <si>
    <t>5.39.2021</t>
  </si>
  <si>
    <t>5.268.2021</t>
  </si>
  <si>
    <t>5.185.2021</t>
  </si>
  <si>
    <t>5.133.2021</t>
  </si>
  <si>
    <t>5.81.2021</t>
  </si>
  <si>
    <t>5.189.2021</t>
  </si>
  <si>
    <t>5.247.2021</t>
  </si>
  <si>
    <t>5.77.2021</t>
  </si>
  <si>
    <t>5.262.2021</t>
  </si>
  <si>
    <t>5.33.2021</t>
  </si>
  <si>
    <t>5.7.2021</t>
  </si>
  <si>
    <t>5.28.2021</t>
  </si>
  <si>
    <t>5.205.2021</t>
  </si>
  <si>
    <t>5.113.2021</t>
  </si>
  <si>
    <t>5.89.2021</t>
  </si>
  <si>
    <t>5.114.2021</t>
  </si>
  <si>
    <t>5.198.2021</t>
  </si>
  <si>
    <t>5.110.2021</t>
  </si>
  <si>
    <t>5.134.2021</t>
  </si>
  <si>
    <t>5.152.2021</t>
  </si>
  <si>
    <t>5.273.2021</t>
  </si>
  <si>
    <t>5.40.2021</t>
  </si>
  <si>
    <t>5.136.2021</t>
  </si>
  <si>
    <t>5.5.2021</t>
  </si>
  <si>
    <t>5.233.2021</t>
  </si>
  <si>
    <t>5.106.2021</t>
  </si>
  <si>
    <t>5.75.2021</t>
  </si>
  <si>
    <t>5.91.2021</t>
  </si>
  <si>
    <t>5.105.2021</t>
  </si>
  <si>
    <t>5.234.2021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</si>
  <si>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</si>
  <si>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</si>
  <si>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</si>
  <si>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</si>
  <si>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</si>
  <si>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</si>
  <si>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</si>
  <si>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</si>
  <si>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</si>
  <si>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</si>
  <si>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</si>
  <si>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</si>
  <si>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</si>
  <si>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</si>
  <si>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</si>
  <si>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</si>
  <si>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</si>
  <si>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</si>
  <si>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</si>
  <si>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</si>
  <si>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</si>
  <si>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</si>
  <si>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</si>
  <si>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</si>
  <si>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</si>
  <si>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</si>
  <si>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</si>
  <si>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</si>
  <si>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</si>
  <si>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</si>
  <si>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</si>
  <si>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</si>
  <si>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</si>
  <si>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</si>
  <si>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</si>
  <si>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</si>
  <si>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</si>
  <si>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</si>
  <si>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</si>
  <si>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</si>
  <si>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</si>
  <si>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</si>
  <si>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</si>
  <si>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</si>
  <si>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</si>
  <si>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</si>
  <si>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</si>
  <si>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</si>
  <si>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</si>
  <si>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</si>
  <si>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</si>
  <si>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</si>
  <si>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</si>
  <si>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</si>
  <si>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</si>
  <si>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</si>
  <si>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</si>
  <si>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</si>
  <si>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</si>
  <si>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</si>
  <si>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</si>
  <si>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</si>
  <si>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</si>
  <si>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</si>
  <si>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</si>
  <si>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</si>
  <si>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</si>
  <si>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</si>
  <si>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</si>
  <si>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</si>
  <si>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</si>
  <si>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</si>
  <si>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</si>
  <si>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</si>
  <si>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</si>
  <si>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</si>
  <si>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</si>
  <si>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</si>
  <si>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</si>
  <si>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</si>
  <si>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</si>
  <si>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</si>
  <si>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</si>
  <si>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</si>
  <si>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</si>
  <si>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</si>
  <si>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</si>
  <si>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</si>
  <si>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</si>
  <si>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</si>
  <si>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</si>
  <si>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</si>
  <si>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</si>
  <si>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</si>
  <si>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</si>
  <si>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</si>
  <si>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</si>
  <si>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</si>
  <si>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</si>
  <si>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</si>
  <si>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</si>
  <si>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</si>
  <si>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</si>
  <si>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</si>
  <si>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</si>
  <si>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</si>
  <si>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</si>
  <si>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</si>
  <si>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</si>
  <si>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</si>
  <si>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</si>
  <si>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</si>
  <si>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</si>
  <si>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</si>
  <si>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</si>
  <si>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</si>
  <si>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</si>
  <si>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</si>
  <si>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</si>
  <si>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</si>
  <si>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</si>
  <si>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</si>
  <si>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</si>
  <si>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</si>
  <si>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</si>
  <si>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</si>
  <si>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</si>
  <si>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</si>
  <si>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</si>
  <si>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</si>
  <si>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139.*</t>
  </si>
  <si>
    <t>57.*</t>
  </si>
  <si>
    <t>Gmina miejsko-wiejska Wiskitki</t>
  </si>
  <si>
    <t>Przebudowa drogi powiatowej nr 1926W Sienno - Trzemcha - Antoniów w km 0+010 do km 1+916,50 dł. 1906,50 mb</t>
  </si>
  <si>
    <t>Rozbudowa drogi powiatowej nr 4107W ul. Błońskiej o dł. ok. 750 mb, gm. Błonie</t>
  </si>
  <si>
    <t>Przebudowa drogi powiatowej nr 4001W Korzyce - Broniów - Zaława - Cukrówka w m. Cukrówka od km 5+687,00 - 6+003,00</t>
  </si>
  <si>
    <t>Remont drogi powiatowej nr 2025W Zakrze - Biernaty Średnie - do drogi nr 698 na odcinku Stare Biernaty - do drogi 698</t>
  </si>
  <si>
    <t>Przebudowa drogi gminnej nr 420311W Ludwinów - Osowiec</t>
  </si>
  <si>
    <t>Przebudowa odcinka drogi gminnej Podgać - Płatków - Basinów Nr 440619W, Rozbudowa drogi gminnej w miejscowości Słopsk</t>
  </si>
  <si>
    <t xml:space="preserve"> Remont drogi powiatowej 1702W Wyborów - Basinów, odcinek Wyborów - Grabów Nowy</t>
  </si>
  <si>
    <t>Podsumowanie naboru: nabór przeprowadzony w  dniach 26 lipca - 25 sierpnia 2021 r.</t>
  </si>
  <si>
    <t>ZATWIERDZAM</t>
  </si>
  <si>
    <t>Gmina Halinów</t>
  </si>
  <si>
    <t>Przebudowa drogi gminnej nr 221421W, ul. Malinowej w Halinowie od km 0+000 do km 0+158</t>
  </si>
  <si>
    <t>Rozbudowa dróg gminnych w Otwocku - Etap VII</t>
  </si>
  <si>
    <t>Miasto Otwock</t>
  </si>
  <si>
    <t>50.*</t>
  </si>
  <si>
    <t>110.</t>
  </si>
  <si>
    <t>111.</t>
  </si>
  <si>
    <t>112.*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</si>
</sst>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27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"/>
      <family val="2"/>
      <charset val="238"/>
    </font>
    <font>
      <sz val="10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ED7D31"/>
      <name val="Arial"/>
      <family val="2"/>
      <charset val="238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1" fillId="0" borderId="0"/>
    <xf numFmtId="9" fontId="11" fillId="0" borderId="0" applyFon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4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12" fillId="0" borderId="0" xfId="0" applyFont="1"/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7" fillId="4" borderId="2" xfId="0" applyNumberFormat="1" applyFont="1" applyFill="1" applyBorder="1" applyAlignment="1">
      <alignment vertical="center"/>
    </xf>
    <xf numFmtId="166" fontId="14" fillId="5" borderId="2" xfId="0" applyNumberFormat="1" applyFont="1" applyFill="1" applyBorder="1" applyAlignment="1">
      <alignment vertical="center"/>
    </xf>
    <xf numFmtId="166" fontId="7" fillId="3" borderId="2" xfId="0" applyNumberFormat="1" applyFont="1" applyFill="1" applyBorder="1" applyAlignment="1">
      <alignment vertical="center"/>
    </xf>
    <xf numFmtId="166" fontId="7" fillId="4" borderId="3" xfId="0" applyNumberFormat="1" applyFont="1" applyFill="1" applyBorder="1" applyAlignment="1">
      <alignment vertical="center"/>
    </xf>
    <xf numFmtId="0" fontId="13" fillId="3" borderId="4" xfId="0" applyNumberFormat="1" applyFont="1" applyFill="1" applyBorder="1" applyAlignment="1">
      <alignment vertical="center"/>
    </xf>
    <xf numFmtId="0" fontId="7" fillId="3" borderId="4" xfId="0" applyNumberFormat="1" applyFont="1" applyFill="1" applyBorder="1" applyAlignment="1">
      <alignment vertical="center"/>
    </xf>
    <xf numFmtId="0" fontId="7" fillId="4" borderId="4" xfId="0" applyNumberFormat="1" applyFont="1" applyFill="1" applyBorder="1" applyAlignment="1">
      <alignment vertical="center"/>
    </xf>
    <xf numFmtId="0" fontId="14" fillId="5" borderId="4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2"/>
    </xf>
    <xf numFmtId="166" fontId="13" fillId="3" borderId="5" xfId="0" applyNumberFormat="1" applyFont="1" applyFill="1" applyBorder="1" applyAlignment="1">
      <alignment vertical="center"/>
    </xf>
    <xf numFmtId="166" fontId="7" fillId="3" borderId="5" xfId="0" applyNumberFormat="1" applyFont="1" applyFill="1" applyBorder="1" applyAlignment="1">
      <alignment vertical="center"/>
    </xf>
    <xf numFmtId="166" fontId="7" fillId="4" borderId="5" xfId="0" applyNumberFormat="1" applyFont="1" applyFill="1" applyBorder="1" applyAlignment="1">
      <alignment vertical="center"/>
    </xf>
    <xf numFmtId="166" fontId="14" fillId="5" borderId="5" xfId="0" applyNumberFormat="1" applyFont="1" applyFill="1" applyBorder="1" applyAlignment="1">
      <alignment vertical="center"/>
    </xf>
    <xf numFmtId="166" fontId="13" fillId="3" borderId="4" xfId="0" applyNumberFormat="1" applyFont="1" applyFill="1" applyBorder="1" applyAlignment="1">
      <alignment vertical="center"/>
    </xf>
    <xf numFmtId="166" fontId="7" fillId="3" borderId="4" xfId="0" applyNumberFormat="1" applyFont="1" applyFill="1" applyBorder="1" applyAlignment="1">
      <alignment vertical="center"/>
    </xf>
    <xf numFmtId="166" fontId="7" fillId="4" borderId="4" xfId="0" applyNumberFormat="1" applyFont="1" applyFill="1" applyBorder="1" applyAlignment="1">
      <alignment vertical="center"/>
    </xf>
    <xf numFmtId="166" fontId="14" fillId="5" borderId="4" xfId="0" applyNumberFormat="1" applyFont="1" applyFill="1" applyBorder="1" applyAlignment="1">
      <alignment vertical="center"/>
    </xf>
    <xf numFmtId="166" fontId="14" fillId="2" borderId="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6" fontId="7" fillId="2" borderId="9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NumberFormat="1" applyFont="1" applyFill="1" applyBorder="1" applyAlignment="1">
      <alignment vertical="center"/>
    </xf>
    <xf numFmtId="166" fontId="7" fillId="0" borderId="12" xfId="0" applyNumberFormat="1" applyFont="1" applyFill="1" applyBorder="1" applyAlignment="1">
      <alignment vertical="center"/>
    </xf>
    <xf numFmtId="166" fontId="7" fillId="0" borderId="13" xfId="0" applyNumberFormat="1" applyFont="1" applyFill="1" applyBorder="1" applyAlignment="1">
      <alignment vertical="center"/>
    </xf>
    <xf numFmtId="166" fontId="7" fillId="2" borderId="14" xfId="0" applyNumberFormat="1" applyFont="1" applyFill="1" applyBorder="1" applyAlignment="1">
      <alignment vertical="center"/>
    </xf>
    <xf numFmtId="166" fontId="7" fillId="0" borderId="11" xfId="0" applyNumberFormat="1" applyFont="1" applyFill="1" applyBorder="1" applyAlignment="1">
      <alignment vertical="center"/>
    </xf>
    <xf numFmtId="166" fontId="7" fillId="0" borderId="15" xfId="0" applyNumberFormat="1" applyFont="1" applyFill="1" applyBorder="1" applyAlignment="1">
      <alignment vertical="center"/>
    </xf>
    <xf numFmtId="0" fontId="13" fillId="0" borderId="16" xfId="0" applyFont="1" applyFill="1" applyBorder="1" applyAlignment="1">
      <alignment horizontal="left" vertical="center" wrapText="1" indent="2"/>
    </xf>
    <xf numFmtId="0" fontId="7" fillId="0" borderId="16" xfId="0" applyFont="1" applyFill="1" applyBorder="1" applyAlignment="1">
      <alignment horizontal="left" vertical="center" indent="2"/>
    </xf>
    <xf numFmtId="0" fontId="13" fillId="0" borderId="17" xfId="0" applyFont="1" applyFill="1" applyBorder="1" applyAlignment="1">
      <alignment horizontal="left" vertical="center" indent="2"/>
    </xf>
    <xf numFmtId="166" fontId="13" fillId="2" borderId="18" xfId="0" applyNumberFormat="1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 wrapText="1" indent="2"/>
    </xf>
    <xf numFmtId="166" fontId="13" fillId="3" borderId="19" xfId="0" applyNumberFormat="1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 indent="2"/>
    </xf>
    <xf numFmtId="166" fontId="7" fillId="3" borderId="19" xfId="0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horizontal="left" vertical="center" indent="2"/>
    </xf>
    <xf numFmtId="0" fontId="13" fillId="3" borderId="20" xfId="0" applyNumberFormat="1" applyFont="1" applyFill="1" applyBorder="1" applyAlignment="1">
      <alignment vertical="center"/>
    </xf>
    <xf numFmtId="166" fontId="13" fillId="3" borderId="21" xfId="0" applyNumberFormat="1" applyFont="1" applyFill="1" applyBorder="1" applyAlignment="1">
      <alignment vertical="center"/>
    </xf>
    <xf numFmtId="166" fontId="13" fillId="3" borderId="22" xfId="0" applyNumberFormat="1" applyFont="1" applyFill="1" applyBorder="1" applyAlignment="1">
      <alignment vertical="center"/>
    </xf>
    <xf numFmtId="166" fontId="13" fillId="3" borderId="20" xfId="0" applyNumberFormat="1" applyFont="1" applyFill="1" applyBorder="1" applyAlignment="1">
      <alignment vertical="center"/>
    </xf>
    <xf numFmtId="166" fontId="13" fillId="3" borderId="23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24" xfId="0" applyNumberFormat="1" applyFont="1" applyFill="1" applyBorder="1" applyAlignment="1">
      <alignment vertical="center"/>
    </xf>
    <xf numFmtId="166" fontId="7" fillId="4" borderId="25" xfId="0" applyNumberFormat="1" applyFont="1" applyFill="1" applyBorder="1" applyAlignment="1">
      <alignment vertical="center"/>
    </xf>
    <xf numFmtId="166" fontId="7" fillId="4" borderId="26" xfId="0" applyNumberFormat="1" applyFont="1" applyFill="1" applyBorder="1" applyAlignment="1">
      <alignment vertical="center"/>
    </xf>
    <xf numFmtId="166" fontId="7" fillId="4" borderId="24" xfId="0" applyNumberFormat="1" applyFont="1" applyFill="1" applyBorder="1" applyAlignment="1">
      <alignment vertical="center"/>
    </xf>
    <xf numFmtId="166" fontId="7" fillId="4" borderId="27" xfId="0" applyNumberFormat="1" applyFont="1" applyFill="1" applyBorder="1" applyAlignment="1">
      <alignment vertical="center"/>
    </xf>
    <xf numFmtId="0" fontId="13" fillId="4" borderId="28" xfId="0" applyFont="1" applyFill="1" applyBorder="1" applyAlignment="1">
      <alignment horizontal="left" vertical="center" indent="2"/>
    </xf>
    <xf numFmtId="0" fontId="13" fillId="4" borderId="6" xfId="0" applyNumberFormat="1" applyFont="1" applyFill="1" applyBorder="1" applyAlignment="1">
      <alignment vertical="center"/>
    </xf>
    <xf numFmtId="166" fontId="13" fillId="4" borderId="7" xfId="0" applyNumberFormat="1" applyFont="1" applyFill="1" applyBorder="1" applyAlignment="1">
      <alignment vertical="center"/>
    </xf>
    <xf numFmtId="166" fontId="13" fillId="4" borderId="29" xfId="0" applyNumberFormat="1" applyFont="1" applyFill="1" applyBorder="1" applyAlignment="1">
      <alignment vertical="center"/>
    </xf>
    <xf numFmtId="166" fontId="13" fillId="2" borderId="28" xfId="0" applyNumberFormat="1" applyFont="1" applyFill="1" applyBorder="1" applyAlignment="1">
      <alignment vertical="center"/>
    </xf>
    <xf numFmtId="166" fontId="13" fillId="4" borderId="6" xfId="0" applyNumberFormat="1" applyFont="1" applyFill="1" applyBorder="1" applyAlignment="1">
      <alignment vertical="center"/>
    </xf>
    <xf numFmtId="166" fontId="13" fillId="4" borderId="8" xfId="0" applyNumberFormat="1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14" fillId="5" borderId="11" xfId="0" applyNumberFormat="1" applyFont="1" applyFill="1" applyBorder="1" applyAlignment="1">
      <alignment vertical="center"/>
    </xf>
    <xf numFmtId="166" fontId="14" fillId="5" borderId="12" xfId="0" applyNumberFormat="1" applyFont="1" applyFill="1" applyBorder="1" applyAlignment="1">
      <alignment vertical="center"/>
    </xf>
    <xf numFmtId="166" fontId="14" fillId="5" borderId="13" xfId="0" applyNumberFormat="1" applyFont="1" applyFill="1" applyBorder="1" applyAlignment="1">
      <alignment vertical="center"/>
    </xf>
    <xf numFmtId="166" fontId="14" fillId="2" borderId="14" xfId="0" applyNumberFormat="1" applyFont="1" applyFill="1" applyBorder="1" applyAlignment="1">
      <alignment vertical="center"/>
    </xf>
    <xf numFmtId="166" fontId="14" fillId="5" borderId="11" xfId="0" applyNumberFormat="1" applyFont="1" applyFill="1" applyBorder="1" applyAlignment="1">
      <alignment vertical="center"/>
    </xf>
    <xf numFmtId="166" fontId="14" fillId="5" borderId="15" xfId="0" applyNumberFormat="1" applyFont="1" applyFill="1" applyBorder="1" applyAlignment="1">
      <alignment vertical="center"/>
    </xf>
    <xf numFmtId="0" fontId="7" fillId="5" borderId="16" xfId="0" applyFont="1" applyFill="1" applyBorder="1" applyAlignment="1">
      <alignment horizontal="left" vertical="center" indent="2"/>
    </xf>
    <xf numFmtId="166" fontId="14" fillId="5" borderId="19" xfId="0" applyNumberFormat="1" applyFont="1" applyFill="1" applyBorder="1" applyAlignment="1">
      <alignment vertical="center"/>
    </xf>
    <xf numFmtId="0" fontId="13" fillId="5" borderId="17" xfId="0" applyFont="1" applyFill="1" applyBorder="1" applyAlignment="1">
      <alignment horizontal="left" vertical="center" indent="2"/>
    </xf>
    <xf numFmtId="0" fontId="13" fillId="5" borderId="20" xfId="0" applyNumberFormat="1" applyFont="1" applyFill="1" applyBorder="1" applyAlignment="1">
      <alignment vertical="center"/>
    </xf>
    <xf numFmtId="166" fontId="13" fillId="5" borderId="21" xfId="0" applyNumberFormat="1" applyFont="1" applyFill="1" applyBorder="1" applyAlignment="1">
      <alignment vertical="center"/>
    </xf>
    <xf numFmtId="166" fontId="13" fillId="5" borderId="22" xfId="0" applyNumberFormat="1" applyFont="1" applyFill="1" applyBorder="1" applyAlignment="1">
      <alignment vertical="center"/>
    </xf>
    <xf numFmtId="166" fontId="13" fillId="5" borderId="20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3" fillId="6" borderId="4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166" fontId="13" fillId="6" borderId="5" xfId="0" applyNumberFormat="1" applyFont="1" applyFill="1" applyBorder="1" applyAlignment="1">
      <alignment vertical="center"/>
    </xf>
    <xf numFmtId="0" fontId="7" fillId="6" borderId="4" xfId="0" applyNumberFormat="1" applyFont="1" applyFill="1" applyBorder="1" applyAlignment="1">
      <alignment vertical="center"/>
    </xf>
    <xf numFmtId="166" fontId="7" fillId="6" borderId="2" xfId="0" applyNumberFormat="1" applyFont="1" applyFill="1" applyBorder="1" applyAlignment="1">
      <alignment vertical="center"/>
    </xf>
    <xf numFmtId="166" fontId="7" fillId="6" borderId="5" xfId="0" applyNumberFormat="1" applyFont="1" applyFill="1" applyBorder="1" applyAlignment="1">
      <alignment vertical="center"/>
    </xf>
    <xf numFmtId="0" fontId="13" fillId="6" borderId="20" xfId="0" applyNumberFormat="1" applyFont="1" applyFill="1" applyBorder="1" applyAlignment="1">
      <alignment vertical="center"/>
    </xf>
    <xf numFmtId="166" fontId="13" fillId="6" borderId="21" xfId="0" applyNumberFormat="1" applyFont="1" applyFill="1" applyBorder="1" applyAlignment="1">
      <alignment vertical="center"/>
    </xf>
    <xf numFmtId="166" fontId="13" fillId="6" borderId="22" xfId="0" applyNumberFormat="1" applyFont="1" applyFill="1" applyBorder="1" applyAlignment="1">
      <alignment vertical="center"/>
    </xf>
    <xf numFmtId="166" fontId="13" fillId="6" borderId="4" xfId="0" applyNumberFormat="1" applyFont="1" applyFill="1" applyBorder="1" applyAlignment="1">
      <alignment vertical="center"/>
    </xf>
    <xf numFmtId="166" fontId="13" fillId="6" borderId="19" xfId="0" applyNumberFormat="1" applyFont="1" applyFill="1" applyBorder="1" applyAlignment="1">
      <alignment vertical="center"/>
    </xf>
    <xf numFmtId="166" fontId="7" fillId="6" borderId="4" xfId="0" applyNumberFormat="1" applyFont="1" applyFill="1" applyBorder="1" applyAlignment="1">
      <alignment vertical="center"/>
    </xf>
    <xf numFmtId="166" fontId="7" fillId="6" borderId="19" xfId="0" applyNumberFormat="1" applyFont="1" applyFill="1" applyBorder="1" applyAlignment="1">
      <alignment vertical="center"/>
    </xf>
    <xf numFmtId="166" fontId="13" fillId="6" borderId="20" xfId="0" applyNumberFormat="1" applyFont="1" applyFill="1" applyBorder="1" applyAlignment="1">
      <alignment vertical="center"/>
    </xf>
    <xf numFmtId="166" fontId="13" fillId="6" borderId="23" xfId="0" applyNumberFormat="1" applyFont="1" applyFill="1" applyBorder="1" applyAlignment="1">
      <alignment vertical="center"/>
    </xf>
    <xf numFmtId="166" fontId="7" fillId="6" borderId="11" xfId="0" applyNumberFormat="1" applyFont="1" applyFill="1" applyBorder="1" applyAlignment="1">
      <alignment vertical="center"/>
    </xf>
    <xf numFmtId="166" fontId="7" fillId="6" borderId="12" xfId="0" applyNumberFormat="1" applyFont="1" applyFill="1" applyBorder="1" applyAlignment="1">
      <alignment vertical="center"/>
    </xf>
    <xf numFmtId="166" fontId="7" fillId="6" borderId="15" xfId="0" applyNumberFormat="1" applyFont="1" applyFill="1" applyBorder="1" applyAlignment="1">
      <alignment vertical="center"/>
    </xf>
    <xf numFmtId="167" fontId="2" fillId="6" borderId="2" xfId="0" applyNumberFormat="1" applyFont="1" applyFill="1" applyBorder="1" applyAlignment="1">
      <alignment horizontal="center" vertical="center"/>
    </xf>
    <xf numFmtId="9" fontId="2" fillId="6" borderId="2" xfId="0" applyNumberFormat="1" applyFont="1" applyFill="1" applyBorder="1" applyAlignment="1">
      <alignment horizontal="center" vertical="center"/>
    </xf>
    <xf numFmtId="167" fontId="15" fillId="6" borderId="2" xfId="0" applyNumberFormat="1" applyFont="1" applyFill="1" applyBorder="1" applyAlignment="1">
      <alignment horizontal="center" vertical="center"/>
    </xf>
    <xf numFmtId="9" fontId="15" fillId="6" borderId="2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wrapText="1"/>
    </xf>
    <xf numFmtId="0" fontId="16" fillId="6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/>
    <xf numFmtId="0" fontId="0" fillId="6" borderId="0" xfId="0" applyFill="1"/>
    <xf numFmtId="0" fontId="5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6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5" fillId="6" borderId="0" xfId="0" applyFont="1" applyFill="1" applyAlignment="1"/>
    <xf numFmtId="0" fontId="4" fillId="6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7" fillId="3" borderId="11" xfId="0" applyNumberFormat="1" applyFont="1" applyFill="1" applyBorder="1" applyAlignment="1">
      <alignment vertical="center"/>
    </xf>
    <xf numFmtId="166" fontId="7" fillId="3" borderId="12" xfId="0" applyNumberFormat="1" applyFont="1" applyFill="1" applyBorder="1" applyAlignment="1">
      <alignment vertical="center"/>
    </xf>
    <xf numFmtId="166" fontId="7" fillId="3" borderId="13" xfId="0" applyNumberFormat="1" applyFont="1" applyFill="1" applyBorder="1" applyAlignment="1">
      <alignment vertical="center"/>
    </xf>
    <xf numFmtId="166" fontId="7" fillId="3" borderId="11" xfId="0" applyNumberFormat="1" applyFont="1" applyFill="1" applyBorder="1" applyAlignment="1">
      <alignment vertical="center"/>
    </xf>
    <xf numFmtId="166" fontId="7" fillId="3" borderId="15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8" fillId="0" borderId="0" xfId="0" applyFont="1"/>
    <xf numFmtId="0" fontId="19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19" fillId="6" borderId="0" xfId="0" applyFont="1" applyFill="1"/>
    <xf numFmtId="0" fontId="20" fillId="6" borderId="2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167" fontId="8" fillId="6" borderId="2" xfId="0" applyNumberFormat="1" applyFont="1" applyFill="1" applyBorder="1" applyAlignment="1">
      <alignment horizontal="center" vertical="center"/>
    </xf>
    <xf numFmtId="165" fontId="8" fillId="6" borderId="2" xfId="0" applyNumberFormat="1" applyFont="1" applyFill="1" applyBorder="1" applyAlignment="1">
      <alignment horizontal="center" vertical="center" wrapText="1"/>
    </xf>
    <xf numFmtId="9" fontId="8" fillId="6" borderId="2" xfId="0" applyNumberFormat="1" applyFont="1" applyFill="1" applyBorder="1" applyAlignment="1">
      <alignment horizontal="center" vertical="center"/>
    </xf>
    <xf numFmtId="4" fontId="8" fillId="6" borderId="2" xfId="0" applyNumberFormat="1" applyFont="1" applyFill="1" applyBorder="1" applyAlignment="1">
      <alignment vertical="center"/>
    </xf>
    <xf numFmtId="9" fontId="19" fillId="6" borderId="0" xfId="5" applyFont="1" applyFill="1" applyAlignment="1">
      <alignment horizontal="center" vertical="center"/>
    </xf>
    <xf numFmtId="4" fontId="19" fillId="6" borderId="0" xfId="0" applyNumberFormat="1" applyFont="1" applyFill="1" applyAlignment="1">
      <alignment horizontal="center" vertical="center"/>
    </xf>
    <xf numFmtId="4" fontId="2" fillId="6" borderId="2" xfId="0" applyNumberFormat="1" applyFont="1" applyFill="1" applyBorder="1" applyAlignment="1">
      <alignment horizontal="right" vertic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8" fillId="6" borderId="2" xfId="0" applyNumberFormat="1" applyFont="1" applyFill="1" applyBorder="1" applyAlignment="1">
      <alignment horizontal="right" vertical="center"/>
    </xf>
    <xf numFmtId="4" fontId="8" fillId="6" borderId="2" xfId="0" applyNumberFormat="1" applyFont="1" applyFill="1" applyBorder="1" applyAlignment="1">
      <alignment horizontal="right" vertical="center" wrapText="1"/>
    </xf>
    <xf numFmtId="49" fontId="8" fillId="6" borderId="2" xfId="0" applyNumberFormat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4" fontId="2" fillId="6" borderId="2" xfId="1" applyNumberFormat="1" applyFont="1" applyFill="1" applyBorder="1" applyAlignment="1">
      <alignment horizontal="right" vertical="center"/>
    </xf>
    <xf numFmtId="4" fontId="21" fillId="6" borderId="0" xfId="0" applyNumberFormat="1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4" fontId="20" fillId="6" borderId="2" xfId="0" applyNumberFormat="1" applyFont="1" applyFill="1" applyBorder="1" applyAlignment="1">
      <alignment horizontal="right" vertical="center" wrapText="1"/>
    </xf>
    <xf numFmtId="4" fontId="23" fillId="6" borderId="2" xfId="0" applyNumberFormat="1" applyFont="1" applyFill="1" applyBorder="1" applyAlignment="1">
      <alignment horizontal="right" vertical="center"/>
    </xf>
    <xf numFmtId="0" fontId="15" fillId="6" borderId="2" xfId="0" applyFont="1" applyFill="1" applyBorder="1" applyAlignment="1">
      <alignment horizontal="center" vertical="center" wrapText="1"/>
    </xf>
    <xf numFmtId="4" fontId="15" fillId="6" borderId="2" xfId="0" applyNumberFormat="1" applyFont="1" applyFill="1" applyBorder="1" applyAlignment="1">
      <alignment horizontal="right" vertical="center" wrapText="1"/>
    </xf>
    <xf numFmtId="4" fontId="15" fillId="6" borderId="2" xfId="0" applyNumberFormat="1" applyFont="1" applyFill="1" applyBorder="1" applyAlignment="1">
      <alignment horizontal="right" vertical="center"/>
    </xf>
    <xf numFmtId="0" fontId="8" fillId="6" borderId="0" xfId="0" applyFont="1" applyFill="1"/>
    <xf numFmtId="0" fontId="8" fillId="6" borderId="0" xfId="4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20" fillId="6" borderId="0" xfId="0" applyFont="1" applyFill="1" applyBorder="1" applyAlignment="1">
      <alignment vertical="center" wrapText="1"/>
    </xf>
    <xf numFmtId="0" fontId="24" fillId="6" borderId="0" xfId="4" applyFont="1" applyFill="1" applyAlignment="1">
      <alignment vertical="center"/>
    </xf>
    <xf numFmtId="0" fontId="19" fillId="6" borderId="0" xfId="0" applyFont="1" applyFill="1" applyBorder="1" applyAlignment="1">
      <alignment vertical="center"/>
    </xf>
    <xf numFmtId="0" fontId="19" fillId="6" borderId="0" xfId="0" applyFont="1" applyFill="1" applyBorder="1"/>
    <xf numFmtId="0" fontId="22" fillId="6" borderId="0" xfId="0" applyFont="1" applyFill="1"/>
    <xf numFmtId="4" fontId="19" fillId="6" borderId="0" xfId="0" applyNumberFormat="1" applyFont="1" applyFill="1"/>
    <xf numFmtId="0" fontId="8" fillId="6" borderId="2" xfId="0" applyFont="1" applyFill="1" applyBorder="1" applyAlignment="1">
      <alignment horizontal="center" vertical="center"/>
    </xf>
    <xf numFmtId="0" fontId="19" fillId="6" borderId="0" xfId="0" applyFont="1" applyFill="1" applyAlignment="1">
      <alignment wrapText="1" shrinkToFit="1"/>
    </xf>
    <xf numFmtId="0" fontId="20" fillId="6" borderId="30" xfId="0" applyFont="1" applyFill="1" applyBorder="1" applyAlignment="1">
      <alignment vertical="center" wrapText="1"/>
    </xf>
    <xf numFmtId="0" fontId="25" fillId="6" borderId="0" xfId="0" applyFont="1" applyFill="1"/>
    <xf numFmtId="4" fontId="2" fillId="6" borderId="2" xfId="1" applyNumberFormat="1" applyFont="1" applyFill="1" applyBorder="1" applyAlignment="1">
      <alignment horizontal="right" vertical="center" wrapText="1"/>
    </xf>
    <xf numFmtId="4" fontId="20" fillId="6" borderId="2" xfId="0" applyNumberFormat="1" applyFont="1" applyFill="1" applyBorder="1" applyAlignment="1">
      <alignment vertical="center" wrapText="1"/>
    </xf>
    <xf numFmtId="4" fontId="19" fillId="6" borderId="0" xfId="0" applyNumberFormat="1" applyFont="1" applyFill="1" applyAlignment="1">
      <alignment vertical="center"/>
    </xf>
    <xf numFmtId="4" fontId="15" fillId="6" borderId="2" xfId="0" applyNumberFormat="1" applyFont="1" applyFill="1" applyBorder="1" applyAlignment="1">
      <alignment vertical="center" wrapText="1"/>
    </xf>
    <xf numFmtId="0" fontId="19" fillId="6" borderId="0" xfId="0" applyFont="1" applyFill="1" applyAlignment="1">
      <alignment vertical="center" wrapText="1" shrinkToFit="1"/>
    </xf>
    <xf numFmtId="0" fontId="22" fillId="6" borderId="0" xfId="0" applyFont="1" applyFill="1" applyAlignment="1">
      <alignment vertical="center"/>
    </xf>
    <xf numFmtId="0" fontId="26" fillId="6" borderId="2" xfId="0" applyFont="1" applyFill="1" applyBorder="1" applyAlignment="1">
      <alignment horizontal="center" vertical="center" wrapText="1"/>
    </xf>
    <xf numFmtId="49" fontId="26" fillId="6" borderId="2" xfId="0" applyNumberFormat="1" applyFont="1" applyFill="1" applyBorder="1" applyAlignment="1">
      <alignment vertical="center" wrapText="1"/>
    </xf>
    <xf numFmtId="49" fontId="26" fillId="6" borderId="2" xfId="0" applyNumberFormat="1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vertical="center" wrapText="1"/>
    </xf>
    <xf numFmtId="167" fontId="26" fillId="6" borderId="2" xfId="0" applyNumberFormat="1" applyFont="1" applyFill="1" applyBorder="1" applyAlignment="1">
      <alignment horizontal="center" vertical="center"/>
    </xf>
    <xf numFmtId="165" fontId="26" fillId="6" borderId="2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vertical="center"/>
    </xf>
    <xf numFmtId="4" fontId="23" fillId="6" borderId="2" xfId="0" applyNumberFormat="1" applyFont="1" applyFill="1" applyBorder="1" applyAlignment="1">
      <alignment vertical="center" wrapText="1"/>
    </xf>
    <xf numFmtId="9" fontId="26" fillId="6" borderId="2" xfId="0" applyNumberFormat="1" applyFont="1" applyFill="1" applyBorder="1" applyAlignment="1">
      <alignment horizontal="center" vertical="center"/>
    </xf>
    <xf numFmtId="166" fontId="19" fillId="6" borderId="0" xfId="0" applyNumberFormat="1" applyFont="1" applyFill="1"/>
    <xf numFmtId="166" fontId="4" fillId="6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 wrapText="1"/>
    </xf>
    <xf numFmtId="9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  <xf numFmtId="4" fontId="8" fillId="6" borderId="2" xfId="1" applyNumberFormat="1" applyFont="1" applyFill="1" applyBorder="1" applyAlignment="1">
      <alignment horizontal="right" vertical="center"/>
    </xf>
    <xf numFmtId="4" fontId="8" fillId="6" borderId="2" xfId="1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2" fillId="0" borderId="2" xfId="1" applyNumberFormat="1" applyFont="1" applyFill="1" applyBorder="1" applyAlignment="1">
      <alignment horizontal="right" vertical="center"/>
    </xf>
    <xf numFmtId="4" fontId="2" fillId="0" borderId="2" xfId="1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 wrapText="1"/>
    </xf>
    <xf numFmtId="167" fontId="26" fillId="0" borderId="2" xfId="0" applyNumberFormat="1" applyFont="1" applyFill="1" applyBorder="1" applyAlignment="1">
      <alignment horizontal="center" vertical="center"/>
    </xf>
    <xf numFmtId="165" fontId="26" fillId="0" borderId="2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vertical="center"/>
    </xf>
    <xf numFmtId="4" fontId="23" fillId="0" borderId="2" xfId="0" applyNumberFormat="1" applyFont="1" applyFill="1" applyBorder="1" applyAlignment="1">
      <alignment vertical="center" wrapText="1"/>
    </xf>
    <xf numFmtId="9" fontId="26" fillId="0" borderId="2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167" fontId="24" fillId="0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vertical="center"/>
    </xf>
    <xf numFmtId="4" fontId="15" fillId="0" borderId="2" xfId="0" applyNumberFormat="1" applyFont="1" applyFill="1" applyBorder="1" applyAlignment="1">
      <alignment vertical="center" wrapText="1"/>
    </xf>
    <xf numFmtId="9" fontId="24" fillId="0" borderId="2" xfId="0" applyNumberFormat="1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top" wrapText="1"/>
    </xf>
    <xf numFmtId="0" fontId="5" fillId="6" borderId="32" xfId="0" applyFont="1" applyFill="1" applyBorder="1" applyAlignment="1">
      <alignment horizontal="center" vertical="top"/>
    </xf>
    <xf numFmtId="0" fontId="5" fillId="6" borderId="33" xfId="0" applyFont="1" applyFill="1" applyBorder="1" applyAlignment="1">
      <alignment horizontal="center" vertical="top"/>
    </xf>
    <xf numFmtId="0" fontId="5" fillId="6" borderId="34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/>
    </xf>
    <xf numFmtId="0" fontId="5" fillId="6" borderId="35" xfId="0" applyFont="1" applyFill="1" applyBorder="1" applyAlignment="1">
      <alignment horizontal="center" vertical="top"/>
    </xf>
    <xf numFmtId="0" fontId="5" fillId="6" borderId="36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 shrinkToFit="1"/>
    </xf>
    <xf numFmtId="0" fontId="20" fillId="6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 shrinkToFit="1"/>
    </xf>
    <xf numFmtId="0" fontId="15" fillId="6" borderId="2" xfId="0" applyFont="1" applyFill="1" applyBorder="1" applyAlignment="1">
      <alignment horizontal="center" vertical="center" wrapText="1"/>
    </xf>
  </cellXfs>
  <cellStyles count="6">
    <cellStyle name="Dziesiętny" xfId="1" builtinId="3"/>
    <cellStyle name="Dziesiętny 2" xfId="2"/>
    <cellStyle name="Normalny" xfId="0" builtinId="0"/>
    <cellStyle name="Normalny 2" xfId="3"/>
    <cellStyle name="Normalny 3" xfId="4"/>
    <cellStyle name="Procentowy 2" xfId="5"/>
  </cellStyles>
  <dxfs count="18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2"/>
  <sheetViews>
    <sheetView tabSelected="1" view="pageBreakPreview" zoomScale="85" zoomScaleNormal="100" zoomScaleSheetLayoutView="85" workbookViewId="0">
      <selection activeCell="S30" sqref="S30"/>
    </sheetView>
  </sheetViews>
  <sheetFormatPr defaultColWidth="9.140625" defaultRowHeight="15" x14ac:dyDescent="0.25"/>
  <cols>
    <col min="1" max="1" width="32.140625" style="5" customWidth="1"/>
    <col min="2" max="2" width="10.7109375" style="5" customWidth="1"/>
    <col min="3" max="5" width="20.7109375" style="5" customWidth="1"/>
    <col min="6" max="15" width="15.7109375" style="5" customWidth="1"/>
    <col min="16" max="16" width="9.140625" style="5"/>
    <col min="17" max="17" width="11.7109375" style="5" bestFit="1" customWidth="1"/>
    <col min="18" max="16384" width="9.140625" style="3"/>
  </cols>
  <sheetData>
    <row r="1" spans="1:24" s="120" customFormat="1" ht="30" customHeight="1" thickBot="1" x14ac:dyDescent="0.35">
      <c r="A1" s="117" t="s">
        <v>371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/>
      <c r="S1" s="119"/>
      <c r="T1" s="119"/>
      <c r="U1" s="119"/>
      <c r="V1" s="119"/>
      <c r="W1" s="119"/>
      <c r="X1" s="119"/>
    </row>
    <row r="2" spans="1:24" s="123" customFormat="1" ht="15" customHeight="1" x14ac:dyDescent="0.25">
      <c r="A2" s="121"/>
      <c r="B2" s="121"/>
      <c r="C2" s="121"/>
      <c r="D2" s="121"/>
      <c r="E2" s="121"/>
      <c r="F2" s="241" t="s">
        <v>1041</v>
      </c>
      <c r="G2" s="242"/>
      <c r="H2" s="242"/>
      <c r="I2" s="242"/>
      <c r="J2" s="242"/>
      <c r="K2" s="242"/>
      <c r="L2" s="242"/>
      <c r="M2" s="242"/>
      <c r="N2" s="243"/>
      <c r="O2" s="121"/>
      <c r="P2" s="121"/>
      <c r="Q2" s="121"/>
      <c r="R2" s="122"/>
      <c r="S2" s="122"/>
      <c r="T2" s="122"/>
      <c r="U2" s="122"/>
      <c r="V2" s="122"/>
      <c r="W2" s="122"/>
      <c r="X2" s="122"/>
    </row>
    <row r="3" spans="1:24" s="123" customFormat="1" ht="15" customHeight="1" x14ac:dyDescent="0.25">
      <c r="A3" s="124"/>
      <c r="B3" s="121"/>
      <c r="C3" s="121"/>
      <c r="D3" s="121"/>
      <c r="E3" s="121"/>
      <c r="F3" s="244"/>
      <c r="G3" s="245"/>
      <c r="H3" s="245"/>
      <c r="I3" s="245"/>
      <c r="J3" s="245"/>
      <c r="K3" s="245"/>
      <c r="L3" s="245"/>
      <c r="M3" s="245"/>
      <c r="N3" s="246"/>
      <c r="O3" s="125"/>
      <c r="P3" s="125"/>
      <c r="Q3" s="125"/>
      <c r="X3" s="122"/>
    </row>
    <row r="4" spans="1:24" s="123" customFormat="1" ht="15" customHeight="1" x14ac:dyDescent="0.25">
      <c r="A4" s="126" t="s">
        <v>374</v>
      </c>
      <c r="B4" s="127"/>
      <c r="C4" s="127"/>
      <c r="D4" s="127"/>
      <c r="E4" s="127"/>
      <c r="F4" s="244"/>
      <c r="G4" s="245"/>
      <c r="H4" s="245"/>
      <c r="I4" s="245"/>
      <c r="J4" s="245"/>
      <c r="K4" s="245"/>
      <c r="L4" s="245"/>
      <c r="M4" s="245"/>
      <c r="N4" s="246"/>
      <c r="O4" s="125"/>
      <c r="P4" s="125"/>
      <c r="Q4" s="125"/>
      <c r="X4" s="128"/>
    </row>
    <row r="5" spans="1:24" s="123" customFormat="1" ht="15" customHeight="1" x14ac:dyDescent="0.25">
      <c r="A5" s="127"/>
      <c r="B5" s="127"/>
      <c r="C5" s="127"/>
      <c r="D5" s="127"/>
      <c r="E5" s="127"/>
      <c r="F5" s="244"/>
      <c r="G5" s="245"/>
      <c r="H5" s="245"/>
      <c r="I5" s="245"/>
      <c r="J5" s="245"/>
      <c r="K5" s="245"/>
      <c r="L5" s="245"/>
      <c r="M5" s="245"/>
      <c r="N5" s="246"/>
      <c r="O5" s="125"/>
      <c r="P5" s="125"/>
      <c r="Q5" s="125"/>
      <c r="X5" s="122"/>
    </row>
    <row r="6" spans="1:24" s="123" customFormat="1" ht="15" customHeight="1" x14ac:dyDescent="0.25">
      <c r="A6" s="126" t="s">
        <v>372</v>
      </c>
      <c r="B6" s="127"/>
      <c r="C6" s="127"/>
      <c r="D6" s="127"/>
      <c r="E6" s="127"/>
      <c r="F6" s="244"/>
      <c r="G6" s="245"/>
      <c r="H6" s="245"/>
      <c r="I6" s="245"/>
      <c r="J6" s="245"/>
      <c r="K6" s="245"/>
      <c r="L6" s="245"/>
      <c r="M6" s="245"/>
      <c r="N6" s="246"/>
      <c r="O6" s="125"/>
      <c r="P6" s="125"/>
      <c r="Q6" s="125"/>
      <c r="X6" s="128"/>
    </row>
    <row r="7" spans="1:24" s="123" customFormat="1" ht="15.75" thickBot="1" x14ac:dyDescent="0.3">
      <c r="A7" s="127"/>
      <c r="B7" s="127"/>
      <c r="C7" s="127"/>
      <c r="D7" s="127"/>
      <c r="E7" s="127"/>
      <c r="F7" s="247"/>
      <c r="G7" s="248"/>
      <c r="H7" s="248"/>
      <c r="I7" s="248"/>
      <c r="J7" s="248"/>
      <c r="K7" s="248"/>
      <c r="L7" s="248"/>
      <c r="M7" s="248"/>
      <c r="N7" s="249"/>
      <c r="O7" s="125"/>
      <c r="P7" s="125"/>
      <c r="Q7" s="125"/>
      <c r="X7" s="122"/>
    </row>
    <row r="8" spans="1:24" s="123" customFormat="1" x14ac:dyDescent="0.25">
      <c r="A8" s="127"/>
      <c r="B8" s="127"/>
      <c r="C8" s="127"/>
      <c r="D8" s="127"/>
      <c r="E8" s="127"/>
      <c r="F8" s="129"/>
      <c r="G8" s="129"/>
      <c r="H8" s="129"/>
      <c r="I8" s="129"/>
      <c r="J8" s="129"/>
      <c r="K8" s="129"/>
      <c r="L8" s="129"/>
      <c r="M8" s="129"/>
      <c r="N8" s="129"/>
      <c r="O8" s="125"/>
      <c r="P8" s="125"/>
      <c r="Q8" s="125"/>
      <c r="X8" s="122"/>
    </row>
    <row r="9" spans="1:24" s="123" customFormat="1" ht="20.100000000000001" customHeight="1" thickBot="1" x14ac:dyDescent="0.3">
      <c r="A9" s="126" t="s">
        <v>1040</v>
      </c>
      <c r="B9" s="127"/>
      <c r="C9" s="127"/>
      <c r="D9" s="127"/>
      <c r="E9" s="127"/>
      <c r="F9" s="198"/>
      <c r="G9" s="129"/>
      <c r="H9" s="129"/>
      <c r="I9" s="129"/>
      <c r="J9" s="129"/>
      <c r="K9" s="198"/>
      <c r="L9" s="129"/>
      <c r="M9" s="129"/>
      <c r="N9" s="129"/>
      <c r="O9" s="125"/>
      <c r="P9" s="125"/>
      <c r="Q9" s="125"/>
      <c r="X9" s="122"/>
    </row>
    <row r="10" spans="1:24" ht="20.100000000000001" customHeight="1" x14ac:dyDescent="0.25">
      <c r="A10" s="250" t="s">
        <v>0</v>
      </c>
      <c r="B10" s="252" t="s">
        <v>32</v>
      </c>
      <c r="C10" s="254" t="s">
        <v>17</v>
      </c>
      <c r="D10" s="256" t="s">
        <v>18</v>
      </c>
      <c r="E10" s="258" t="s">
        <v>19</v>
      </c>
      <c r="F10" s="260" t="s">
        <v>11</v>
      </c>
      <c r="G10" s="261"/>
      <c r="H10" s="261"/>
      <c r="I10" s="261"/>
      <c r="J10" s="261"/>
      <c r="K10" s="261"/>
      <c r="L10" s="261"/>
      <c r="M10" s="261"/>
      <c r="N10" s="261"/>
      <c r="O10" s="262"/>
      <c r="P10" s="19"/>
      <c r="Q10" s="19"/>
      <c r="R10" s="2"/>
      <c r="S10" s="2"/>
      <c r="T10" s="2"/>
      <c r="U10" s="2"/>
      <c r="X10" s="4"/>
    </row>
    <row r="11" spans="1:24" s="1" customFormat="1" ht="20.100000000000001" customHeight="1" thickBot="1" x14ac:dyDescent="0.3">
      <c r="A11" s="251"/>
      <c r="B11" s="253"/>
      <c r="C11" s="255"/>
      <c r="D11" s="257"/>
      <c r="E11" s="259"/>
      <c r="F11" s="42">
        <v>2019</v>
      </c>
      <c r="G11" s="43">
        <v>2020</v>
      </c>
      <c r="H11" s="43">
        <v>2021</v>
      </c>
      <c r="I11" s="43">
        <v>2022</v>
      </c>
      <c r="J11" s="43">
        <v>2023</v>
      </c>
      <c r="K11" s="43">
        <v>2024</v>
      </c>
      <c r="L11" s="43">
        <v>2025</v>
      </c>
      <c r="M11" s="43">
        <v>2026</v>
      </c>
      <c r="N11" s="43">
        <v>2027</v>
      </c>
      <c r="O11" s="44">
        <v>2028</v>
      </c>
      <c r="P11" s="6"/>
      <c r="Q11" s="6"/>
      <c r="R11" s="6"/>
      <c r="S11" s="6"/>
      <c r="T11" s="6"/>
      <c r="U11" s="6"/>
      <c r="V11" s="7"/>
      <c r="W11" s="7"/>
      <c r="X11" s="7"/>
    </row>
    <row r="12" spans="1:24" ht="39.950000000000003" customHeight="1" thickTop="1" x14ac:dyDescent="0.25">
      <c r="A12" s="46" t="s">
        <v>34</v>
      </c>
      <c r="B12" s="47">
        <f>COUNTIF('pow podst'!K3:K62,"&gt;0")</f>
        <v>50</v>
      </c>
      <c r="C12" s="48">
        <f>SUM('pow podst'!J3:J62)</f>
        <v>288272504.69</v>
      </c>
      <c r="D12" s="49">
        <f>SUM('pow podst'!L3:L62)</f>
        <v>103676241.70999998</v>
      </c>
      <c r="E12" s="50">
        <f>SUM('pow podst'!K3:K62)</f>
        <v>184596262.98000002</v>
      </c>
      <c r="F12" s="51">
        <f>SUM('pow podst'!N3:N62)</f>
        <v>0</v>
      </c>
      <c r="G12" s="48">
        <f>SUM('pow podst'!O3:O62)</f>
        <v>245525.42</v>
      </c>
      <c r="H12" s="48">
        <f>SUM('pow podst'!P3:P62)</f>
        <v>17115285.209999997</v>
      </c>
      <c r="I12" s="48">
        <f>SUM('pow podst'!Q3:Q62)</f>
        <v>148994079.35999995</v>
      </c>
      <c r="J12" s="48">
        <f>SUM('pow podst'!R3:R62)</f>
        <v>18241372.989999998</v>
      </c>
      <c r="K12" s="48">
        <f>SUM('pow podst'!S3:S62)</f>
        <v>0</v>
      </c>
      <c r="L12" s="48">
        <f>SUM('pow podst'!T3:T62)</f>
        <v>0</v>
      </c>
      <c r="M12" s="48">
        <f>SUM('pow podst'!U3:U62)</f>
        <v>0</v>
      </c>
      <c r="N12" s="48">
        <f>SUM('pow podst'!V3:V62)</f>
        <v>0</v>
      </c>
      <c r="O12" s="52">
        <f>SUM('pow podst'!W3:W62)</f>
        <v>0</v>
      </c>
      <c r="P12" s="8" t="b">
        <f>C12=(D12+E12)</f>
        <v>1</v>
      </c>
      <c r="Q12" s="20" t="b">
        <f>E12=SUM(F12:O12)</f>
        <v>1</v>
      </c>
      <c r="R12" s="9"/>
      <c r="S12" s="9"/>
      <c r="T12" s="10"/>
      <c r="U12" s="10"/>
      <c r="V12" s="11"/>
      <c r="W12" s="4"/>
      <c r="X12" s="4"/>
    </row>
    <row r="13" spans="1:24" ht="39.950000000000003" customHeight="1" x14ac:dyDescent="0.25">
      <c r="A13" s="53" t="s">
        <v>35</v>
      </c>
      <c r="B13" s="95">
        <f>COUNTIFS('pow podst'!K3:K62,"&gt;0",'pow podst'!C3:C62,"K")</f>
        <v>7</v>
      </c>
      <c r="C13" s="96">
        <f>SUMIF('pow podst'!C3:C62,"K",'pow podst'!J3:J62)</f>
        <v>68440930.120000005</v>
      </c>
      <c r="D13" s="97">
        <f>SUMIF('pow podst'!C3:C62,"K",'pow podst'!L3:L62)</f>
        <v>26667870.899999995</v>
      </c>
      <c r="E13" s="22">
        <f>SUMIF('pow podst'!C3:C62,"K",'pow podst'!K3:K62)</f>
        <v>41773059.219999999</v>
      </c>
      <c r="F13" s="104">
        <f>SUMIF('pow podst'!C3:C62,"K",'pow podst'!N3:N62)</f>
        <v>0</v>
      </c>
      <c r="G13" s="96">
        <f>SUMIF('pow podst'!C3:C62,"K",'pow podst'!O3:O62)</f>
        <v>245525.42</v>
      </c>
      <c r="H13" s="96">
        <f>SUMIF('pow podst'!C3:C62,"K",'pow podst'!P3:P62)</f>
        <v>17115285.209999997</v>
      </c>
      <c r="I13" s="96">
        <f>SUMIF('pow podst'!C3:C62,"K",'pow podst'!Q3:Q62)</f>
        <v>23620920.599999998</v>
      </c>
      <c r="J13" s="96">
        <f>SUMIF('pow podst'!C3:C62,"K",'pow podst'!R3:R62)</f>
        <v>791327.99</v>
      </c>
      <c r="K13" s="96">
        <f>SUMIF('pow podst'!C3:C62,"K",'pow podst'!S3:S62)</f>
        <v>0</v>
      </c>
      <c r="L13" s="96">
        <f>SUMIF('pow podst'!C3:C62,"K",'pow podst'!T3:T62)</f>
        <v>0</v>
      </c>
      <c r="M13" s="96">
        <f>SUMIF('pow podst'!C3:C62,"K",'pow podst'!U3:U62)</f>
        <v>0</v>
      </c>
      <c r="N13" s="96">
        <f>SUMIF('pow podst'!C3:C62,"K",'pow podst'!V3:V62)</f>
        <v>0</v>
      </c>
      <c r="O13" s="105">
        <f>SUMIF('pow podst'!C3:C62,"K",'pow podst'!W3:W62)</f>
        <v>0</v>
      </c>
      <c r="P13" s="8" t="b">
        <f t="shared" ref="P13:P22" si="0">C13=(D13+E13)</f>
        <v>1</v>
      </c>
      <c r="Q13" s="20" t="b">
        <f t="shared" ref="Q13:Q19" si="1">E13=SUM(F13:O13)</f>
        <v>1</v>
      </c>
      <c r="R13" s="9"/>
      <c r="S13" s="9"/>
      <c r="T13" s="10"/>
      <c r="U13" s="10"/>
      <c r="V13" s="11"/>
      <c r="W13" s="4"/>
      <c r="X13" s="4"/>
    </row>
    <row r="14" spans="1:24" ht="39.950000000000003" customHeight="1" x14ac:dyDescent="0.25">
      <c r="A14" s="54" t="s">
        <v>36</v>
      </c>
      <c r="B14" s="98">
        <f>COUNTIFS('pow podst'!K3:K62,"&gt;0",'pow podst'!C3:C62,"N")</f>
        <v>38</v>
      </c>
      <c r="C14" s="99">
        <f>SUMIF('pow podst'!C3:C62,"N",'pow podst'!J3:J62)</f>
        <v>181336623.38999996</v>
      </c>
      <c r="D14" s="100">
        <f>SUMIF('pow podst'!C3:C62,"N",'pow podst'!L3:L62)</f>
        <v>66433783.439999998</v>
      </c>
      <c r="E14" s="21">
        <f>SUMIF('pow podst'!C3:C62,"N",'pow podst'!K3:K62)</f>
        <v>114902839.94999996</v>
      </c>
      <c r="F14" s="106">
        <f>SUMIF('pow podst'!C3:C62,"N",'pow podst'!N3:N62)</f>
        <v>0</v>
      </c>
      <c r="G14" s="99">
        <f>SUMIF('pow podst'!C3:C62,"N",'pow podst'!O3:O62)</f>
        <v>0</v>
      </c>
      <c r="H14" s="99">
        <f>SUMIF('pow podst'!C3:C62,"N",'pow podst'!P3:P62)</f>
        <v>0</v>
      </c>
      <c r="I14" s="99">
        <f>SUMIF('pow podst'!C3:C62,"N",'pow podst'!Q3:Q62)</f>
        <v>114902839.94999996</v>
      </c>
      <c r="J14" s="99">
        <f>SUMIF('pow podst'!C3:C62,"N",'pow podst'!R3:R62)</f>
        <v>0</v>
      </c>
      <c r="K14" s="99">
        <f>SUMIF('pow podst'!C3:C62,"N",'pow podst'!S3:S62)</f>
        <v>0</v>
      </c>
      <c r="L14" s="99">
        <f>SUMIF('pow podst'!C3:C62,"N",'pow podst'!T3:T62)</f>
        <v>0</v>
      </c>
      <c r="M14" s="99">
        <f>SUMIF('pow podst'!C3:C62,"N",'pow podst'!U3:U62)</f>
        <v>0</v>
      </c>
      <c r="N14" s="99">
        <f>SUMIF('pow podst'!C3:C62,"N",'pow podst'!V3:V62)</f>
        <v>0</v>
      </c>
      <c r="O14" s="107">
        <f>SUMIF('pow podst'!C3:C62,"N",'pow podst'!W3:W62)</f>
        <v>0</v>
      </c>
      <c r="P14" s="8" t="b">
        <f t="shared" si="0"/>
        <v>1</v>
      </c>
      <c r="Q14" s="20" t="b">
        <f t="shared" si="1"/>
        <v>1</v>
      </c>
      <c r="R14" s="9"/>
      <c r="S14" s="9"/>
      <c r="T14" s="10"/>
      <c r="U14" s="10"/>
      <c r="V14" s="11"/>
      <c r="W14" s="4"/>
      <c r="X14" s="4"/>
    </row>
    <row r="15" spans="1:24" ht="39.950000000000003" customHeight="1" thickBot="1" x14ac:dyDescent="0.3">
      <c r="A15" s="55" t="s">
        <v>37</v>
      </c>
      <c r="B15" s="101">
        <f>COUNTIFS('pow podst'!K3:K62,"&gt;0",'pow podst'!C3:C62,"W")</f>
        <v>5</v>
      </c>
      <c r="C15" s="102">
        <f>SUMIF('pow podst'!C3:C62,"W",'pow podst'!J3:J62)</f>
        <v>38494951.18</v>
      </c>
      <c r="D15" s="103">
        <f>SUMIF('pow podst'!C3:C62,"W",'pow podst'!L3:L62)</f>
        <v>10574587.369999999</v>
      </c>
      <c r="E15" s="56">
        <f>SUMIF('pow podst'!C3:C62,"W",'pow podst'!K3:K62)</f>
        <v>27920363.809999999</v>
      </c>
      <c r="F15" s="108">
        <f>SUMIF('pow podst'!C3:C62,"W",'pow podst'!N3:N62)</f>
        <v>0</v>
      </c>
      <c r="G15" s="102">
        <f>SUMIF('pow podst'!C3:C62,"W",'pow podst'!O3:O62)</f>
        <v>0</v>
      </c>
      <c r="H15" s="102">
        <f>SUMIF('pow podst'!C3:C62,"W",'pow podst'!P3:P62)</f>
        <v>0</v>
      </c>
      <c r="I15" s="102">
        <f>SUMIF('pow podst'!C3:C62,"W",'pow podst'!Q3:Q62)</f>
        <v>10470318.810000001</v>
      </c>
      <c r="J15" s="102">
        <f>SUMIF('pow podst'!C3:C62,"W",'pow podst'!R3:R62)</f>
        <v>17450045</v>
      </c>
      <c r="K15" s="102">
        <f>SUMIF('pow podst'!C3:C62,"W",'pow podst'!S3:S62)</f>
        <v>0</v>
      </c>
      <c r="L15" s="102">
        <f>SUMIF('pow podst'!C3:C62,"W",'pow podst'!T3:T62)</f>
        <v>0</v>
      </c>
      <c r="M15" s="102">
        <f>SUMIF('pow podst'!C3:C62,"W",'pow podst'!U3:U62)</f>
        <v>0</v>
      </c>
      <c r="N15" s="102">
        <f>SUMIF('pow podst'!C3:C62,"W",'pow podst'!V3:V62)</f>
        <v>0</v>
      </c>
      <c r="O15" s="109">
        <f>SUMIF('pow podst'!C3:C62,"W",'pow podst'!W3:W62)</f>
        <v>0</v>
      </c>
      <c r="P15" s="8" t="b">
        <f t="shared" si="0"/>
        <v>1</v>
      </c>
      <c r="Q15" s="20" t="b">
        <f t="shared" si="1"/>
        <v>1</v>
      </c>
      <c r="R15" s="9"/>
      <c r="S15" s="9"/>
      <c r="T15" s="10"/>
      <c r="U15" s="10"/>
      <c r="V15" s="11"/>
      <c r="W15" s="4"/>
      <c r="X15" s="4"/>
    </row>
    <row r="16" spans="1:24" ht="39.950000000000003" customHeight="1" thickTop="1" x14ac:dyDescent="0.25">
      <c r="A16" s="46" t="s">
        <v>38</v>
      </c>
      <c r="B16" s="47">
        <f>COUNTIF('gm podst'!L3:L137,"&gt;0")</f>
        <v>112</v>
      </c>
      <c r="C16" s="48">
        <f>SUM('gm podst'!K3:K137)</f>
        <v>304421529.13</v>
      </c>
      <c r="D16" s="49">
        <f>SUM('gm podst'!M3:M137)</f>
        <v>104027274.74000007</v>
      </c>
      <c r="E16" s="50">
        <f>SUM('gm podst'!L3:L137)</f>
        <v>200394254.39000013</v>
      </c>
      <c r="F16" s="110">
        <f>SUM('gm podst'!O3:O137)</f>
        <v>0</v>
      </c>
      <c r="G16" s="111">
        <f>SUM('gm podst'!P3:P137)</f>
        <v>0</v>
      </c>
      <c r="H16" s="111">
        <f>SUM('gm podst'!Q3:Q137)</f>
        <v>21795259.77</v>
      </c>
      <c r="I16" s="111">
        <f>SUM('gm podst'!R3:R137)</f>
        <v>151806829.81000006</v>
      </c>
      <c r="J16" s="111">
        <f>SUM('gm podst'!S3:S137)</f>
        <v>25857364.810000002</v>
      </c>
      <c r="K16" s="111">
        <f>SUM('gm podst'!T3:T137)</f>
        <v>934800</v>
      </c>
      <c r="L16" s="111">
        <f>SUM('gm podst'!U3:U137)</f>
        <v>0</v>
      </c>
      <c r="M16" s="111">
        <f>SUM('gm podst'!V3:V137)</f>
        <v>0</v>
      </c>
      <c r="N16" s="111">
        <f>SUM('gm podst'!W3:W137)</f>
        <v>0</v>
      </c>
      <c r="O16" s="112">
        <f>SUM('gm podst'!X3:X137)</f>
        <v>0</v>
      </c>
      <c r="P16" s="8" t="b">
        <f t="shared" si="0"/>
        <v>1</v>
      </c>
      <c r="Q16" s="20" t="b">
        <f t="shared" si="1"/>
        <v>1</v>
      </c>
      <c r="R16" s="9"/>
      <c r="S16" s="9"/>
      <c r="T16" s="10"/>
      <c r="U16" s="10"/>
      <c r="V16" s="10"/>
      <c r="W16" s="10"/>
      <c r="X16" s="10"/>
    </row>
    <row r="17" spans="1:24" ht="39.950000000000003" customHeight="1" x14ac:dyDescent="0.25">
      <c r="A17" s="53" t="s">
        <v>35</v>
      </c>
      <c r="B17" s="95">
        <f>COUNTIFS('gm podst'!L3:L137,"&gt;0",'gm podst'!C3:C137,"K")</f>
        <v>10</v>
      </c>
      <c r="C17" s="96">
        <f>SUMIF('gm podst'!C3:C137,"K",'gm podst'!K3:K137)</f>
        <v>75357434.280000001</v>
      </c>
      <c r="D17" s="97">
        <f>SUMIF('gm podst'!C3:C137,"K",'gm podst'!M3:M137)</f>
        <v>29189963.740000002</v>
      </c>
      <c r="E17" s="22">
        <f>SUMIF('gm podst'!C3:C137,"K",'gm podst'!L3:L137)</f>
        <v>46167470.539999999</v>
      </c>
      <c r="F17" s="104">
        <f>SUMIF('gm podst'!C3:C137,"K",'gm podst'!O3:O137)</f>
        <v>0</v>
      </c>
      <c r="G17" s="96">
        <f>SUMIF('gm podst'!C3:C137,"K",'gm podst'!P3:P137)</f>
        <v>0</v>
      </c>
      <c r="H17" s="96">
        <f>SUMIF('gm podst'!C3:C137,"K",'gm podst'!Q3:Q137)</f>
        <v>21795259.77</v>
      </c>
      <c r="I17" s="96">
        <f>SUMIF('gm podst'!C3:C137,"K",'gm podst'!R3:R137)</f>
        <v>23341340.649999999</v>
      </c>
      <c r="J17" s="96">
        <f>SUMIF('gm podst'!C3:C137,"K",'gm podst'!S3:S137)</f>
        <v>1030870.12</v>
      </c>
      <c r="K17" s="96">
        <f>SUMIF('gm podst'!C3:C137,"K",'gm podst'!T3:T137)</f>
        <v>0</v>
      </c>
      <c r="L17" s="96">
        <f>SUMIF('gm podst'!C3:C137,"K",'gm podst'!U3:U137)</f>
        <v>0</v>
      </c>
      <c r="M17" s="96">
        <f>SUMIF('gm podst'!C3:C137,"K",'gm podst'!V3:V137)</f>
        <v>0</v>
      </c>
      <c r="N17" s="96">
        <f>SUMIF('gm podst'!C3:C137,"K",'gm podst'!W3:W137)</f>
        <v>0</v>
      </c>
      <c r="O17" s="105">
        <f>SUMIF('gm podst'!C3:C137,"K",'gm podst'!X3:X137)</f>
        <v>0</v>
      </c>
      <c r="P17" s="8" t="b">
        <f t="shared" si="0"/>
        <v>1</v>
      </c>
      <c r="Q17" s="20" t="b">
        <f t="shared" si="1"/>
        <v>1</v>
      </c>
      <c r="R17" s="9"/>
      <c r="S17" s="9"/>
      <c r="T17" s="10"/>
      <c r="U17" s="10"/>
      <c r="V17" s="10"/>
      <c r="W17" s="10"/>
      <c r="X17" s="10"/>
    </row>
    <row r="18" spans="1:24" ht="39.950000000000003" customHeight="1" x14ac:dyDescent="0.25">
      <c r="A18" s="54" t="s">
        <v>36</v>
      </c>
      <c r="B18" s="98">
        <f>COUNTIFS('gm podst'!L3:L137,"&gt;0",'gm podst'!C3:C137,"N")</f>
        <v>93</v>
      </c>
      <c r="C18" s="99">
        <f>SUMIF('gm podst'!C3:C137,"N",'gm podst'!K3:K137)</f>
        <v>173364289.97999996</v>
      </c>
      <c r="D18" s="100">
        <f>SUMIF('gm podst'!C3:C137,"N",'gm podst'!M3:M137)</f>
        <v>54574784.61999999</v>
      </c>
      <c r="E18" s="21">
        <f>SUMIF('gm podst'!C3:C137,"N",'gm podst'!L3:L137)</f>
        <v>118789505.36</v>
      </c>
      <c r="F18" s="106">
        <f>SUMIF('gm podst'!C3:C137,"N",'gm podst'!O3:O137)</f>
        <v>0</v>
      </c>
      <c r="G18" s="99">
        <f>SUMIF('gm podst'!C3:C137,"N",'gm podst'!P3:P137)</f>
        <v>0</v>
      </c>
      <c r="H18" s="99">
        <f>SUMIF('gm podst'!C3:C137,"N",'gm podst'!Q3:Q137)</f>
        <v>0</v>
      </c>
      <c r="I18" s="99">
        <f>SUMIF('gm podst'!C3:C137,"N",'gm podst'!R3:R137)</f>
        <v>118789505.36</v>
      </c>
      <c r="J18" s="99">
        <f>SUMIF('gm podst'!C3:C137,"N",'gm podst'!S3:S137)</f>
        <v>0</v>
      </c>
      <c r="K18" s="99">
        <f>SUMIF('gm podst'!C3:C137,"N",'gm podst'!T3:T137)</f>
        <v>0</v>
      </c>
      <c r="L18" s="99">
        <f>SUMIF('gm podst'!C3:C137,"N",'gm podst'!U3:U137)</f>
        <v>0</v>
      </c>
      <c r="M18" s="99">
        <f>SUMIF('gm podst'!C3:C137,"N",'gm podst'!V3:V137)</f>
        <v>0</v>
      </c>
      <c r="N18" s="99">
        <f>SUMIF('gm podst'!C3:C137,"N",'gm podst'!W3:W137)</f>
        <v>0</v>
      </c>
      <c r="O18" s="107">
        <f>SUMIF('gm podst'!C3:C137,"N",'gm podst'!X3:X137)</f>
        <v>0</v>
      </c>
      <c r="P18" s="8" t="b">
        <f t="shared" si="0"/>
        <v>1</v>
      </c>
      <c r="Q18" s="20" t="b">
        <f t="shared" si="1"/>
        <v>1</v>
      </c>
      <c r="R18" s="9"/>
      <c r="S18" s="9"/>
      <c r="T18" s="10"/>
      <c r="U18" s="10"/>
      <c r="V18" s="10"/>
      <c r="W18" s="10"/>
      <c r="X18" s="10"/>
    </row>
    <row r="19" spans="1:24" ht="39.950000000000003" customHeight="1" thickBot="1" x14ac:dyDescent="0.3">
      <c r="A19" s="55" t="s">
        <v>37</v>
      </c>
      <c r="B19" s="101">
        <f>COUNTIFS('gm podst'!L3:L137,"&gt;0",'gm podst'!C3:C137,"W")</f>
        <v>9</v>
      </c>
      <c r="C19" s="102">
        <f>SUMIF('gm podst'!C3:C137,"W",'gm podst'!K3:K137)</f>
        <v>55699804.870000005</v>
      </c>
      <c r="D19" s="103">
        <f>SUMIF('gm podst'!C3:C137,"W",'gm podst'!M3:M137)</f>
        <v>20262526.380000003</v>
      </c>
      <c r="E19" s="56">
        <f>SUMIF('gm podst'!C3:C137,"W",'gm podst'!L3:L137)</f>
        <v>35437278.490000002</v>
      </c>
      <c r="F19" s="108">
        <f>SUMIF('gm podst'!C3:C137,"W",'gm podst'!O3:O137)</f>
        <v>0</v>
      </c>
      <c r="G19" s="102">
        <f>SUMIF('gm podst'!C3:C137,"W",'gm podst'!P3:P137)</f>
        <v>0</v>
      </c>
      <c r="H19" s="102">
        <f>SUMIF('gm podst'!C3:C137,"W",'gm podst'!Q3:Q137)</f>
        <v>0</v>
      </c>
      <c r="I19" s="102">
        <f>SUMIF('gm podst'!C3:C137,"W",'gm podst'!R3:R137)</f>
        <v>9675983.7999999989</v>
      </c>
      <c r="J19" s="102">
        <f>SUMIF('gm podst'!C3:C137,"W",'gm podst'!S3:S137)</f>
        <v>24826494.689999998</v>
      </c>
      <c r="K19" s="102">
        <f>SUMIF('gm podst'!C3:C137,"W",'gm podst'!T3:T137)</f>
        <v>934800</v>
      </c>
      <c r="L19" s="102">
        <f>SUMIF('gm podst'!C3:C137,"W",'gm podst'!U3:U137)</f>
        <v>0</v>
      </c>
      <c r="M19" s="102">
        <f>SUMIF('gm podst'!C3:C137,"W",'gm podst'!V3:V137)</f>
        <v>0</v>
      </c>
      <c r="N19" s="102">
        <f>SUMIF('gm podst'!C3:C137,"W",'gm podst'!W3:W137)</f>
        <v>0</v>
      </c>
      <c r="O19" s="109">
        <f>SUMIF('gm podst'!C3:C137,"W",'gm podst'!X3:X137)</f>
        <v>0</v>
      </c>
      <c r="P19" s="8" t="b">
        <f t="shared" si="0"/>
        <v>1</v>
      </c>
      <c r="Q19" s="20" t="b">
        <f t="shared" si="1"/>
        <v>1</v>
      </c>
      <c r="R19" s="9"/>
      <c r="S19" s="9"/>
      <c r="T19" s="10"/>
      <c r="U19" s="10"/>
      <c r="V19" s="10"/>
      <c r="W19" s="10"/>
      <c r="X19" s="10"/>
    </row>
    <row r="20" spans="1:24" s="137" customFormat="1" ht="39.950000000000003" customHeight="1" thickTop="1" x14ac:dyDescent="0.25">
      <c r="A20" s="130" t="s">
        <v>39</v>
      </c>
      <c r="B20" s="131">
        <f>B12+B16</f>
        <v>162</v>
      </c>
      <c r="C20" s="132">
        <f>C12+C16</f>
        <v>592694033.81999993</v>
      </c>
      <c r="D20" s="133">
        <f t="shared" ref="C20:O22" si="2">D12+D16</f>
        <v>207703516.45000005</v>
      </c>
      <c r="E20" s="50">
        <f t="shared" si="2"/>
        <v>384990517.37000012</v>
      </c>
      <c r="F20" s="134">
        <f t="shared" si="2"/>
        <v>0</v>
      </c>
      <c r="G20" s="132">
        <f t="shared" si="2"/>
        <v>245525.42</v>
      </c>
      <c r="H20" s="132">
        <f t="shared" si="2"/>
        <v>38910544.979999997</v>
      </c>
      <c r="I20" s="132">
        <f t="shared" si="2"/>
        <v>300800909.17000002</v>
      </c>
      <c r="J20" s="132">
        <f t="shared" si="2"/>
        <v>44098737.799999997</v>
      </c>
      <c r="K20" s="132">
        <f t="shared" si="2"/>
        <v>934800</v>
      </c>
      <c r="L20" s="132">
        <f t="shared" si="2"/>
        <v>0</v>
      </c>
      <c r="M20" s="132">
        <f t="shared" si="2"/>
        <v>0</v>
      </c>
      <c r="N20" s="132">
        <f t="shared" si="2"/>
        <v>0</v>
      </c>
      <c r="O20" s="135">
        <f t="shared" si="2"/>
        <v>0</v>
      </c>
      <c r="P20" s="136" t="b">
        <f t="shared" si="0"/>
        <v>1</v>
      </c>
      <c r="Q20" s="20" t="b">
        <f>E20=SUM(F20:O20)</f>
        <v>1</v>
      </c>
      <c r="R20" s="12"/>
      <c r="S20" s="12"/>
      <c r="T20" s="13"/>
      <c r="U20" s="13"/>
      <c r="V20" s="13"/>
      <c r="W20" s="13"/>
      <c r="X20" s="13"/>
    </row>
    <row r="21" spans="1:24" s="14" customFormat="1" ht="39.950000000000003" customHeight="1" x14ac:dyDescent="0.25">
      <c r="A21" s="57" t="s">
        <v>35</v>
      </c>
      <c r="B21" s="28">
        <f>B13+B17</f>
        <v>17</v>
      </c>
      <c r="C21" s="23">
        <f t="shared" si="2"/>
        <v>143798364.40000001</v>
      </c>
      <c r="D21" s="33">
        <f t="shared" si="2"/>
        <v>55857834.640000001</v>
      </c>
      <c r="E21" s="22">
        <f t="shared" si="2"/>
        <v>87940529.75999999</v>
      </c>
      <c r="F21" s="37">
        <f t="shared" si="2"/>
        <v>0</v>
      </c>
      <c r="G21" s="23">
        <f t="shared" si="2"/>
        <v>245525.42</v>
      </c>
      <c r="H21" s="23">
        <f t="shared" si="2"/>
        <v>38910544.979999997</v>
      </c>
      <c r="I21" s="23">
        <f t="shared" si="2"/>
        <v>46962261.25</v>
      </c>
      <c r="J21" s="23">
        <f t="shared" si="2"/>
        <v>1822198.1099999999</v>
      </c>
      <c r="K21" s="23">
        <f t="shared" si="2"/>
        <v>0</v>
      </c>
      <c r="L21" s="23">
        <f t="shared" si="2"/>
        <v>0</v>
      </c>
      <c r="M21" s="23">
        <f t="shared" si="2"/>
        <v>0</v>
      </c>
      <c r="N21" s="23">
        <f t="shared" si="2"/>
        <v>0</v>
      </c>
      <c r="O21" s="58">
        <f t="shared" si="2"/>
        <v>0</v>
      </c>
      <c r="P21" s="8" t="b">
        <f t="shared" si="0"/>
        <v>1</v>
      </c>
      <c r="Q21" s="20" t="b">
        <f>E21=SUM(F21:O21)</f>
        <v>1</v>
      </c>
      <c r="R21" s="12"/>
      <c r="S21" s="12"/>
      <c r="T21" s="13"/>
      <c r="U21" s="13"/>
      <c r="V21" s="13"/>
      <c r="W21" s="13"/>
      <c r="X21" s="13"/>
    </row>
    <row r="22" spans="1:24" s="14" customFormat="1" ht="39.950000000000003" customHeight="1" x14ac:dyDescent="0.25">
      <c r="A22" s="59" t="s">
        <v>36</v>
      </c>
      <c r="B22" s="29">
        <f>B14+B18</f>
        <v>131</v>
      </c>
      <c r="C22" s="26">
        <f t="shared" si="2"/>
        <v>354700913.36999989</v>
      </c>
      <c r="D22" s="34">
        <f t="shared" si="2"/>
        <v>121008568.05999999</v>
      </c>
      <c r="E22" s="21">
        <f t="shared" si="2"/>
        <v>233692345.30999994</v>
      </c>
      <c r="F22" s="38">
        <f t="shared" si="2"/>
        <v>0</v>
      </c>
      <c r="G22" s="26">
        <f t="shared" si="2"/>
        <v>0</v>
      </c>
      <c r="H22" s="26">
        <f t="shared" si="2"/>
        <v>0</v>
      </c>
      <c r="I22" s="26">
        <f t="shared" si="2"/>
        <v>233692345.30999994</v>
      </c>
      <c r="J22" s="26">
        <f t="shared" si="2"/>
        <v>0</v>
      </c>
      <c r="K22" s="26">
        <f t="shared" si="2"/>
        <v>0</v>
      </c>
      <c r="L22" s="26">
        <f t="shared" si="2"/>
        <v>0</v>
      </c>
      <c r="M22" s="26">
        <f t="shared" si="2"/>
        <v>0</v>
      </c>
      <c r="N22" s="26">
        <f t="shared" si="2"/>
        <v>0</v>
      </c>
      <c r="O22" s="60">
        <f t="shared" si="2"/>
        <v>0</v>
      </c>
      <c r="P22" s="8" t="b">
        <f t="shared" si="0"/>
        <v>1</v>
      </c>
      <c r="Q22" s="20" t="b">
        <f>E22=SUM(F22:O22)</f>
        <v>1</v>
      </c>
      <c r="R22" s="12"/>
      <c r="S22" s="12"/>
      <c r="T22" s="13"/>
      <c r="U22" s="13"/>
      <c r="V22" s="13"/>
      <c r="W22" s="13"/>
      <c r="X22" s="13"/>
    </row>
    <row r="23" spans="1:24" s="14" customFormat="1" ht="39.950000000000003" customHeight="1" thickBot="1" x14ac:dyDescent="0.3">
      <c r="A23" s="61" t="s">
        <v>37</v>
      </c>
      <c r="B23" s="62">
        <f>B15+B19</f>
        <v>14</v>
      </c>
      <c r="C23" s="63">
        <f t="shared" ref="C23:O23" si="3">C15+C19</f>
        <v>94194756.050000012</v>
      </c>
      <c r="D23" s="64">
        <f t="shared" si="3"/>
        <v>30837113.75</v>
      </c>
      <c r="E23" s="56">
        <f t="shared" si="3"/>
        <v>63357642.299999997</v>
      </c>
      <c r="F23" s="65">
        <f t="shared" si="3"/>
        <v>0</v>
      </c>
      <c r="G23" s="63">
        <f t="shared" si="3"/>
        <v>0</v>
      </c>
      <c r="H23" s="63">
        <f t="shared" si="3"/>
        <v>0</v>
      </c>
      <c r="I23" s="63">
        <f t="shared" si="3"/>
        <v>20146302.609999999</v>
      </c>
      <c r="J23" s="63">
        <f t="shared" si="3"/>
        <v>42276539.689999998</v>
      </c>
      <c r="K23" s="63">
        <f t="shared" si="3"/>
        <v>934800</v>
      </c>
      <c r="L23" s="63">
        <f t="shared" si="3"/>
        <v>0</v>
      </c>
      <c r="M23" s="63">
        <f t="shared" si="3"/>
        <v>0</v>
      </c>
      <c r="N23" s="63">
        <f t="shared" si="3"/>
        <v>0</v>
      </c>
      <c r="O23" s="66">
        <f t="shared" si="3"/>
        <v>0</v>
      </c>
      <c r="P23" s="8" t="b">
        <f>C23=(D23+E23)</f>
        <v>1</v>
      </c>
      <c r="Q23" s="20" t="b">
        <f>E23=SUM(F23:O23)</f>
        <v>1</v>
      </c>
      <c r="R23" s="12"/>
      <c r="S23" s="12"/>
      <c r="T23" s="13"/>
      <c r="U23" s="13"/>
      <c r="V23" s="13"/>
      <c r="W23" s="13"/>
      <c r="X23" s="13"/>
    </row>
    <row r="24" spans="1:24" ht="39.950000000000003" customHeight="1" thickTop="1" x14ac:dyDescent="0.25">
      <c r="A24" s="46" t="s">
        <v>1</v>
      </c>
      <c r="B24" s="47">
        <f>COUNTIF('pow rez'!K3:K40,"&gt;0")</f>
        <v>19</v>
      </c>
      <c r="C24" s="48">
        <f>SUM('pow rez'!J3:J40)</f>
        <v>114832257.31</v>
      </c>
      <c r="D24" s="49">
        <f>SUM('pow rez'!L3:L40)</f>
        <v>40645026.790000007</v>
      </c>
      <c r="E24" s="50">
        <f>SUM('pow rez'!K3:K40)</f>
        <v>74187230.520000011</v>
      </c>
      <c r="F24" s="51">
        <f>SUM('pow rez'!N3:N40)</f>
        <v>0</v>
      </c>
      <c r="G24" s="48">
        <f>SUM('pow rez'!O3:O40)</f>
        <v>0</v>
      </c>
      <c r="H24" s="48">
        <f>SUM('pow rez'!P3:P40)</f>
        <v>0</v>
      </c>
      <c r="I24" s="48">
        <f>SUM('pow rez'!Q3:Q40)</f>
        <v>59600955.979999997</v>
      </c>
      <c r="J24" s="48">
        <f>SUM('pow rez'!R3:R40)</f>
        <v>14586274.540000001</v>
      </c>
      <c r="K24" s="48">
        <f>SUM('pow rez'!S3:S40)</f>
        <v>0</v>
      </c>
      <c r="L24" s="48">
        <f>SUM('pow rez'!T3:T40)</f>
        <v>0</v>
      </c>
      <c r="M24" s="48">
        <f>SUM('pow rez'!U3:U40)</f>
        <v>0</v>
      </c>
      <c r="N24" s="48">
        <f>SUM('pow rez'!V3:V40)</f>
        <v>0</v>
      </c>
      <c r="O24" s="52">
        <f>SUM('pow rez'!W3:W40)</f>
        <v>0</v>
      </c>
      <c r="P24" s="8" t="b">
        <f t="shared" ref="P24:P35" si="4">C24=(D24+E24)</f>
        <v>1</v>
      </c>
      <c r="Q24" s="20" t="b">
        <f t="shared" ref="Q24:Q35" si="5">E24=SUM(F24:O24)</f>
        <v>1</v>
      </c>
      <c r="R24" s="9"/>
      <c r="S24" s="9"/>
      <c r="T24" s="10"/>
      <c r="U24" s="10"/>
      <c r="V24" s="10"/>
      <c r="W24" s="10"/>
      <c r="X24" s="10"/>
    </row>
    <row r="25" spans="1:24" ht="39.950000000000003" customHeight="1" x14ac:dyDescent="0.25">
      <c r="A25" s="54" t="s">
        <v>36</v>
      </c>
      <c r="B25" s="98">
        <f>COUNTIF('pow rez'!C3:C40,"N")</f>
        <v>16</v>
      </c>
      <c r="C25" s="99">
        <f>SUMIF('pow rez'!C3:C40,"N",'pow rez'!J3:J40)</f>
        <v>76751464.590000018</v>
      </c>
      <c r="D25" s="100">
        <f>SUMIF('pow rez'!C3:C40,"N",'pow rez'!L3:L40)</f>
        <v>29006870.830000002</v>
      </c>
      <c r="E25" s="21">
        <f>SUMIF('pow rez'!C3:C40,"N",'pow rez'!K3:K40)</f>
        <v>47744593.759999998</v>
      </c>
      <c r="F25" s="106">
        <f>SUMIF('pow rez'!C3:C40,"N",'pow rez'!N3:N40)</f>
        <v>0</v>
      </c>
      <c r="G25" s="99">
        <f>SUMIF('pow rez'!C3:C40,"N",'pow rez'!O3:O40)</f>
        <v>0</v>
      </c>
      <c r="H25" s="99">
        <f>SUMIF('pow rez'!C3:C40,"N",'pow rez'!P3:P40)</f>
        <v>0</v>
      </c>
      <c r="I25" s="99">
        <f>SUMIF('pow rez'!C3:C40,"N",'pow rez'!Q3:Q40)</f>
        <v>47744593.759999998</v>
      </c>
      <c r="J25" s="99">
        <f>SUMIF('pow rez'!C3:C40,"N",'pow rez'!R3:R40)</f>
        <v>0</v>
      </c>
      <c r="K25" s="99">
        <f>SUMIF('pow rez'!C3:C40,"N",'pow rez'!S3:S40)</f>
        <v>0</v>
      </c>
      <c r="L25" s="99">
        <f>SUMIF('pow rez'!C3:C40,"N",'pow rez'!T3:T40)</f>
        <v>0</v>
      </c>
      <c r="M25" s="99">
        <f>SUMIF('pow rez'!C3:C40,"N",'pow rez'!U3:U40)</f>
        <v>0</v>
      </c>
      <c r="N25" s="99">
        <f>SUMIF('pow rez'!C3:C40,"N",'pow rez'!V3:V40)</f>
        <v>0</v>
      </c>
      <c r="O25" s="107">
        <f>SUMIF('pow rez'!C3:C40,"N",'pow rez'!W3:W40)</f>
        <v>0</v>
      </c>
      <c r="P25" s="8" t="b">
        <f t="shared" si="4"/>
        <v>1</v>
      </c>
      <c r="Q25" s="20" t="b">
        <f t="shared" si="5"/>
        <v>1</v>
      </c>
      <c r="R25" s="9"/>
      <c r="S25" s="9"/>
      <c r="T25" s="10"/>
      <c r="U25" s="10"/>
      <c r="V25" s="10"/>
      <c r="W25" s="10"/>
      <c r="X25" s="10"/>
    </row>
    <row r="26" spans="1:24" ht="39.950000000000003" customHeight="1" thickBot="1" x14ac:dyDescent="0.3">
      <c r="A26" s="55" t="s">
        <v>37</v>
      </c>
      <c r="B26" s="101">
        <f>COUNTIF('pow rez'!C3:C40,"W")</f>
        <v>3</v>
      </c>
      <c r="C26" s="102">
        <f>SUMIF('pow rez'!C3:C40,"W",'pow rez'!J3:J40)</f>
        <v>38080792.719999999</v>
      </c>
      <c r="D26" s="103">
        <f>SUMIF('pow rez'!C3:C40,"W",'pow rez'!L3:L40)</f>
        <v>11638155.960000001</v>
      </c>
      <c r="E26" s="56">
        <f>SUMIF('pow rez'!C3:C40,"W",'pow rez'!K3:K40)</f>
        <v>26442636.760000002</v>
      </c>
      <c r="F26" s="108">
        <f>SUMIF('pow rez'!C3:C40,"W",'pow rez'!N3:N40)</f>
        <v>0</v>
      </c>
      <c r="G26" s="102">
        <f>SUMIF('pow rez'!C3:C40,"W",'pow rez'!O3:O40)</f>
        <v>0</v>
      </c>
      <c r="H26" s="102">
        <f>SUMIF('pow rez'!C3:C40,"W",'pow rez'!P3:P40)</f>
        <v>0</v>
      </c>
      <c r="I26" s="102">
        <f>SUMIF('pow rez'!C3:C40,"W",'pow rez'!Q3:Q40)</f>
        <v>11856362.220000001</v>
      </c>
      <c r="J26" s="102">
        <f>SUMIF('pow rez'!C3:C40,"W",'pow rez'!R3:R40)</f>
        <v>14586274.540000001</v>
      </c>
      <c r="K26" s="102">
        <f>SUMIF('pow rez'!C3:C40,"W",'pow rez'!S3:S40)</f>
        <v>0</v>
      </c>
      <c r="L26" s="102">
        <f>SUMIF('pow rez'!C3:C40,"W",'pow rez'!T3:T40)</f>
        <v>0</v>
      </c>
      <c r="M26" s="102">
        <f>SUMIF('pow rez'!C3:C40,"W",'pow rez'!U3:U40)</f>
        <v>0</v>
      </c>
      <c r="N26" s="102">
        <f>SUMIF('pow rez'!C3:C40,"W",'pow rez'!V3:V40)</f>
        <v>0</v>
      </c>
      <c r="O26" s="109">
        <f>SUMIF('pow rez'!C3:C40,"W",'pow rez'!W3:W40)</f>
        <v>0</v>
      </c>
      <c r="P26" s="8" t="b">
        <f t="shared" si="4"/>
        <v>1</v>
      </c>
      <c r="Q26" s="20" t="b">
        <f t="shared" si="5"/>
        <v>1</v>
      </c>
      <c r="R26" s="9"/>
      <c r="S26" s="9"/>
      <c r="T26" s="10"/>
      <c r="U26" s="10"/>
      <c r="V26" s="10"/>
      <c r="W26" s="10"/>
      <c r="X26" s="10"/>
    </row>
    <row r="27" spans="1:24" ht="39.950000000000003" customHeight="1" thickTop="1" x14ac:dyDescent="0.25">
      <c r="A27" s="46" t="s">
        <v>2</v>
      </c>
      <c r="B27" s="47">
        <f>COUNTIF('gm rez'!L3:L74,"&gt;0")</f>
        <v>39</v>
      </c>
      <c r="C27" s="48">
        <f>SUM('gm rez'!K3:K74)</f>
        <v>83393809.780000001</v>
      </c>
      <c r="D27" s="49">
        <f>SUM('gm rez'!M3:M74)</f>
        <v>30365960.500000004</v>
      </c>
      <c r="E27" s="50">
        <f>SUM('gm rez'!L3:L74)</f>
        <v>53027849.280000001</v>
      </c>
      <c r="F27" s="51">
        <f>SUM('gm rez'!O3:O74)</f>
        <v>0</v>
      </c>
      <c r="G27" s="48">
        <f>SUM('gm rez'!P3:P74)</f>
        <v>0</v>
      </c>
      <c r="H27" s="48">
        <f>SUM('gm rez'!Q3:Q74)</f>
        <v>0</v>
      </c>
      <c r="I27" s="48">
        <f>SUM('gm rez'!R3:R74)</f>
        <v>43521708.739999995</v>
      </c>
      <c r="J27" s="48">
        <f>SUM('gm rez'!S3:S74)</f>
        <v>9506140.5399999991</v>
      </c>
      <c r="K27" s="48">
        <f>SUM('gm rez'!T3:T74)</f>
        <v>0</v>
      </c>
      <c r="L27" s="48">
        <f>SUM('gm rez'!U3:U74)</f>
        <v>0</v>
      </c>
      <c r="M27" s="48">
        <f>SUM('gm rez'!V3:V74)</f>
        <v>0</v>
      </c>
      <c r="N27" s="48">
        <f>SUM('gm rez'!W3:W74)</f>
        <v>0</v>
      </c>
      <c r="O27" s="52">
        <f>SUM('gm rez'!X3:X74)</f>
        <v>0</v>
      </c>
      <c r="P27" s="8" t="b">
        <f t="shared" si="4"/>
        <v>1</v>
      </c>
      <c r="Q27" s="20" t="b">
        <f t="shared" si="5"/>
        <v>1</v>
      </c>
      <c r="R27" s="15"/>
      <c r="S27" s="15"/>
      <c r="T27" s="16"/>
      <c r="U27" s="16"/>
      <c r="V27" s="11"/>
      <c r="W27" s="4"/>
      <c r="X27" s="4"/>
    </row>
    <row r="28" spans="1:24" ht="39.950000000000003" customHeight="1" x14ac:dyDescent="0.25">
      <c r="A28" s="54" t="s">
        <v>36</v>
      </c>
      <c r="B28" s="98">
        <f>COUNTIF('gm rez'!C3:C74,"N")</f>
        <v>35</v>
      </c>
      <c r="C28" s="99">
        <f>SUMIF('gm rez'!C3:C74,"N",'gm rez'!K3:K74)</f>
        <v>57330493.13000001</v>
      </c>
      <c r="D28" s="100">
        <f>SUMIF('gm rez'!C3:C74,"N",'gm rez'!M3:M74)</f>
        <v>18329250.870000001</v>
      </c>
      <c r="E28" s="21">
        <f>SUMIF('gm rez'!C3:C74,"N",'gm rez'!L3:L74)</f>
        <v>39001242.260000005</v>
      </c>
      <c r="F28" s="106">
        <f>SUMIF('gm rez'!C3:C74,"N",'gm rez'!O3:O74)</f>
        <v>0</v>
      </c>
      <c r="G28" s="99">
        <f>SUMIF('gm rez'!C3:C74,"N",'gm rez'!P3:P74)</f>
        <v>0</v>
      </c>
      <c r="H28" s="99">
        <f>SUMIF('gm rez'!C3:C74,"N",'gm rez'!Q3:Q74)</f>
        <v>0</v>
      </c>
      <c r="I28" s="99">
        <f>SUMIF('gm rez'!C3:C74,"N",'gm rez'!R3:R74)</f>
        <v>39001242.260000005</v>
      </c>
      <c r="J28" s="99">
        <f>SUMIF('gm rez'!C3:C74,"N",'gm rez'!S3:S74)</f>
        <v>0</v>
      </c>
      <c r="K28" s="99">
        <f>SUMIF('gm rez'!C3:C74,"N",'gm rez'!T3:T74)</f>
        <v>0</v>
      </c>
      <c r="L28" s="99">
        <f>SUMIF('gm rez'!C3:C74,"N",'gm rez'!U3:U74)</f>
        <v>0</v>
      </c>
      <c r="M28" s="99">
        <f>SUMIF('gm rez'!C3:C74,"N",'gm rez'!V3:V74)</f>
        <v>0</v>
      </c>
      <c r="N28" s="99">
        <f>SUMIF('gm rez'!C3:C74,"N",'gm rez'!W3:W74)</f>
        <v>0</v>
      </c>
      <c r="O28" s="107">
        <f>SUMIF('gm rez'!C3:C74,"N",'gm rez'!X3:X74)</f>
        <v>0</v>
      </c>
      <c r="P28" s="8" t="b">
        <f t="shared" si="4"/>
        <v>1</v>
      </c>
      <c r="Q28" s="20" t="b">
        <f t="shared" si="5"/>
        <v>1</v>
      </c>
      <c r="R28" s="15"/>
      <c r="S28" s="15"/>
      <c r="T28" s="16"/>
      <c r="U28" s="16"/>
      <c r="V28" s="11"/>
      <c r="W28" s="4"/>
      <c r="X28" s="4"/>
    </row>
    <row r="29" spans="1:24" ht="39.950000000000003" customHeight="1" thickBot="1" x14ac:dyDescent="0.3">
      <c r="A29" s="55" t="s">
        <v>37</v>
      </c>
      <c r="B29" s="101">
        <f>COUNTIF('gm rez'!C3:C74,"W")</f>
        <v>4</v>
      </c>
      <c r="C29" s="102">
        <f>SUMIF('gm rez'!C3:C74,"W",'gm rez'!K3:K74)</f>
        <v>26063316.650000002</v>
      </c>
      <c r="D29" s="103">
        <f>SUMIF('gm rez'!C3:C74,"W",'gm rez'!M3:M74)</f>
        <v>12036709.629999999</v>
      </c>
      <c r="E29" s="56">
        <f>SUMIF('gm rez'!C3:C74,"W",'gm rez'!L3:L74)</f>
        <v>14026607.02</v>
      </c>
      <c r="F29" s="108">
        <f>SUMIF('gm rez'!C3:C74,"W",'gm rez'!O3:O74)</f>
        <v>0</v>
      </c>
      <c r="G29" s="102">
        <f>SUMIF('gm rez'!C3:C74,"W",'gm rez'!P3:P74)</f>
        <v>0</v>
      </c>
      <c r="H29" s="102">
        <f>SUMIF('gm rez'!C3:C74,"W",'gm rez'!Q3:Q74)</f>
        <v>0</v>
      </c>
      <c r="I29" s="102">
        <f>SUMIF('gm rez'!C3:C74,"W",'gm rez'!R3:R74)</f>
        <v>4520466.4800000004</v>
      </c>
      <c r="J29" s="102">
        <f>SUMIF('gm rez'!C3:C74,"W",'gm rez'!S3:S74)</f>
        <v>9506140.5399999991</v>
      </c>
      <c r="K29" s="102">
        <f>SUMIF('gm rez'!C3:C74,"W",'gm rez'!T3:T74)</f>
        <v>0</v>
      </c>
      <c r="L29" s="102">
        <f>SUMIF('gm rez'!C3:C74,"W",'gm rez'!U3:U74)</f>
        <v>0</v>
      </c>
      <c r="M29" s="102">
        <f>SUMIF('gm rez'!C3:C74,"W",'gm rez'!V3:V74)</f>
        <v>0</v>
      </c>
      <c r="N29" s="102">
        <f>SUMIF('gm rez'!C3:C74,"W",'gm rez'!W3:W74)</f>
        <v>0</v>
      </c>
      <c r="O29" s="109">
        <f>SUMIF('gm rez'!C3:C74,"W",'gm rez'!X3:X74)</f>
        <v>0</v>
      </c>
      <c r="P29" s="8" t="b">
        <f t="shared" si="4"/>
        <v>1</v>
      </c>
      <c r="Q29" s="20" t="b">
        <f t="shared" si="5"/>
        <v>1</v>
      </c>
      <c r="R29" s="15"/>
      <c r="S29" s="15"/>
      <c r="T29" s="16"/>
      <c r="U29" s="16"/>
      <c r="V29" s="11"/>
      <c r="W29" s="4"/>
      <c r="X29" s="4"/>
    </row>
    <row r="30" spans="1:24" ht="39.950000000000003" customHeight="1" thickTop="1" x14ac:dyDescent="0.25">
      <c r="A30" s="67" t="s">
        <v>20</v>
      </c>
      <c r="B30" s="68">
        <f>B24+B27</f>
        <v>58</v>
      </c>
      <c r="C30" s="69">
        <f t="shared" ref="C30:O30" si="6">C24+C27</f>
        <v>198226067.09</v>
      </c>
      <c r="D30" s="70">
        <f t="shared" si="6"/>
        <v>71010987.290000007</v>
      </c>
      <c r="E30" s="45">
        <f t="shared" si="6"/>
        <v>127215079.80000001</v>
      </c>
      <c r="F30" s="71">
        <f t="shared" si="6"/>
        <v>0</v>
      </c>
      <c r="G30" s="69">
        <f t="shared" si="6"/>
        <v>0</v>
      </c>
      <c r="H30" s="69">
        <f t="shared" si="6"/>
        <v>0</v>
      </c>
      <c r="I30" s="69">
        <f t="shared" si="6"/>
        <v>103122664.72</v>
      </c>
      <c r="J30" s="69">
        <f t="shared" si="6"/>
        <v>24092415.079999998</v>
      </c>
      <c r="K30" s="69">
        <f t="shared" si="6"/>
        <v>0</v>
      </c>
      <c r="L30" s="69">
        <f t="shared" si="6"/>
        <v>0</v>
      </c>
      <c r="M30" s="69">
        <f t="shared" si="6"/>
        <v>0</v>
      </c>
      <c r="N30" s="69">
        <f t="shared" si="6"/>
        <v>0</v>
      </c>
      <c r="O30" s="72">
        <f t="shared" si="6"/>
        <v>0</v>
      </c>
      <c r="P30" s="8" t="b">
        <f t="shared" si="4"/>
        <v>1</v>
      </c>
      <c r="Q30" s="20" t="b">
        <f t="shared" si="5"/>
        <v>1</v>
      </c>
      <c r="R30" s="17"/>
      <c r="S30" s="17"/>
      <c r="T30" s="2"/>
      <c r="U30" s="2"/>
    </row>
    <row r="31" spans="1:24" ht="39.950000000000003" customHeight="1" x14ac:dyDescent="0.25">
      <c r="A31" s="32" t="s">
        <v>36</v>
      </c>
      <c r="B31" s="30">
        <f t="shared" ref="B31:O31" si="7">B25+B28</f>
        <v>51</v>
      </c>
      <c r="C31" s="24">
        <f t="shared" si="7"/>
        <v>134081957.72000003</v>
      </c>
      <c r="D31" s="35">
        <f t="shared" si="7"/>
        <v>47336121.700000003</v>
      </c>
      <c r="E31" s="21">
        <f t="shared" si="7"/>
        <v>86745836.020000011</v>
      </c>
      <c r="F31" s="39">
        <f t="shared" si="7"/>
        <v>0</v>
      </c>
      <c r="G31" s="24">
        <f t="shared" si="7"/>
        <v>0</v>
      </c>
      <c r="H31" s="24">
        <f t="shared" si="7"/>
        <v>0</v>
      </c>
      <c r="I31" s="24">
        <f t="shared" si="7"/>
        <v>86745836.020000011</v>
      </c>
      <c r="J31" s="24">
        <f t="shared" si="7"/>
        <v>0</v>
      </c>
      <c r="K31" s="24">
        <f t="shared" si="7"/>
        <v>0</v>
      </c>
      <c r="L31" s="24">
        <f t="shared" si="7"/>
        <v>0</v>
      </c>
      <c r="M31" s="24">
        <f t="shared" si="7"/>
        <v>0</v>
      </c>
      <c r="N31" s="24">
        <f t="shared" si="7"/>
        <v>0</v>
      </c>
      <c r="O31" s="27">
        <f t="shared" si="7"/>
        <v>0</v>
      </c>
      <c r="P31" s="8" t="b">
        <f t="shared" si="4"/>
        <v>1</v>
      </c>
      <c r="Q31" s="20" t="b">
        <f t="shared" si="5"/>
        <v>1</v>
      </c>
      <c r="R31" s="17"/>
      <c r="S31" s="17"/>
      <c r="T31" s="2"/>
      <c r="U31" s="2"/>
    </row>
    <row r="32" spans="1:24" ht="39.950000000000003" customHeight="1" thickBot="1" x14ac:dyDescent="0.3">
      <c r="A32" s="73" t="s">
        <v>37</v>
      </c>
      <c r="B32" s="74">
        <f t="shared" ref="B32:O32" si="8">B26+B29</f>
        <v>7</v>
      </c>
      <c r="C32" s="75">
        <f t="shared" si="8"/>
        <v>64144109.370000005</v>
      </c>
      <c r="D32" s="76">
        <f t="shared" si="8"/>
        <v>23674865.59</v>
      </c>
      <c r="E32" s="77">
        <f t="shared" si="8"/>
        <v>40469243.780000001</v>
      </c>
      <c r="F32" s="78">
        <f t="shared" si="8"/>
        <v>0</v>
      </c>
      <c r="G32" s="75">
        <f t="shared" si="8"/>
        <v>0</v>
      </c>
      <c r="H32" s="75">
        <f t="shared" si="8"/>
        <v>0</v>
      </c>
      <c r="I32" s="75">
        <f t="shared" si="8"/>
        <v>16376828.700000001</v>
      </c>
      <c r="J32" s="75">
        <f t="shared" si="8"/>
        <v>24092415.079999998</v>
      </c>
      <c r="K32" s="75">
        <f t="shared" si="8"/>
        <v>0</v>
      </c>
      <c r="L32" s="75">
        <f t="shared" si="8"/>
        <v>0</v>
      </c>
      <c r="M32" s="75">
        <f t="shared" si="8"/>
        <v>0</v>
      </c>
      <c r="N32" s="75">
        <f t="shared" si="8"/>
        <v>0</v>
      </c>
      <c r="O32" s="79">
        <f t="shared" si="8"/>
        <v>0</v>
      </c>
      <c r="P32" s="8" t="b">
        <f t="shared" si="4"/>
        <v>1</v>
      </c>
      <c r="Q32" s="20" t="b">
        <f t="shared" si="5"/>
        <v>1</v>
      </c>
      <c r="R32" s="17"/>
      <c r="S32" s="17"/>
      <c r="T32" s="2"/>
      <c r="U32" s="2"/>
    </row>
    <row r="33" spans="1:21" ht="39.950000000000003" customHeight="1" thickTop="1" x14ac:dyDescent="0.25">
      <c r="A33" s="80" t="s">
        <v>31</v>
      </c>
      <c r="B33" s="81">
        <f>B20+B30</f>
        <v>220</v>
      </c>
      <c r="C33" s="82">
        <f t="shared" ref="C33:O33" si="9">C20+C30</f>
        <v>790920100.90999997</v>
      </c>
      <c r="D33" s="83">
        <f t="shared" si="9"/>
        <v>278714503.74000007</v>
      </c>
      <c r="E33" s="84">
        <f t="shared" si="9"/>
        <v>512205597.17000014</v>
      </c>
      <c r="F33" s="85">
        <f t="shared" si="9"/>
        <v>0</v>
      </c>
      <c r="G33" s="82">
        <f t="shared" si="9"/>
        <v>245525.42</v>
      </c>
      <c r="H33" s="82">
        <f t="shared" si="9"/>
        <v>38910544.979999997</v>
      </c>
      <c r="I33" s="82">
        <f t="shared" si="9"/>
        <v>403923573.88999999</v>
      </c>
      <c r="J33" s="82">
        <f t="shared" si="9"/>
        <v>68191152.879999995</v>
      </c>
      <c r="K33" s="82">
        <f t="shared" si="9"/>
        <v>934800</v>
      </c>
      <c r="L33" s="82">
        <f t="shared" si="9"/>
        <v>0</v>
      </c>
      <c r="M33" s="82">
        <f t="shared" si="9"/>
        <v>0</v>
      </c>
      <c r="N33" s="82">
        <f t="shared" si="9"/>
        <v>0</v>
      </c>
      <c r="O33" s="86">
        <f t="shared" si="9"/>
        <v>0</v>
      </c>
      <c r="P33" s="8" t="b">
        <f t="shared" si="4"/>
        <v>1</v>
      </c>
      <c r="Q33" s="20" t="b">
        <f t="shared" si="5"/>
        <v>1</v>
      </c>
      <c r="R33" s="17"/>
      <c r="S33" s="17"/>
      <c r="T33" s="2"/>
      <c r="U33" s="2"/>
    </row>
    <row r="34" spans="1:21" ht="39.950000000000003" customHeight="1" x14ac:dyDescent="0.25">
      <c r="A34" s="87" t="s">
        <v>36</v>
      </c>
      <c r="B34" s="31">
        <f>B22+B31</f>
        <v>182</v>
      </c>
      <c r="C34" s="25">
        <f t="shared" ref="C34:O34" si="10">C22+C31</f>
        <v>488782871.08999991</v>
      </c>
      <c r="D34" s="36">
        <f t="shared" si="10"/>
        <v>168344689.75999999</v>
      </c>
      <c r="E34" s="41">
        <f t="shared" si="10"/>
        <v>320438181.32999992</v>
      </c>
      <c r="F34" s="40">
        <f t="shared" si="10"/>
        <v>0</v>
      </c>
      <c r="G34" s="25">
        <f t="shared" si="10"/>
        <v>0</v>
      </c>
      <c r="H34" s="25">
        <f t="shared" si="10"/>
        <v>0</v>
      </c>
      <c r="I34" s="25">
        <f t="shared" si="10"/>
        <v>320438181.32999992</v>
      </c>
      <c r="J34" s="25">
        <f t="shared" si="10"/>
        <v>0</v>
      </c>
      <c r="K34" s="25">
        <f t="shared" si="10"/>
        <v>0</v>
      </c>
      <c r="L34" s="25">
        <f t="shared" si="10"/>
        <v>0</v>
      </c>
      <c r="M34" s="25">
        <f t="shared" si="10"/>
        <v>0</v>
      </c>
      <c r="N34" s="25">
        <f t="shared" si="10"/>
        <v>0</v>
      </c>
      <c r="O34" s="88">
        <f t="shared" si="10"/>
        <v>0</v>
      </c>
      <c r="P34" s="8" t="b">
        <f t="shared" si="4"/>
        <v>1</v>
      </c>
      <c r="Q34" s="20" t="b">
        <f t="shared" si="5"/>
        <v>1</v>
      </c>
      <c r="R34" s="17"/>
      <c r="S34" s="17"/>
      <c r="T34" s="2"/>
      <c r="U34" s="2"/>
    </row>
    <row r="35" spans="1:21" ht="39.950000000000003" customHeight="1" thickBot="1" x14ac:dyDescent="0.3">
      <c r="A35" s="89" t="s">
        <v>37</v>
      </c>
      <c r="B35" s="90">
        <f>B23+B32</f>
        <v>21</v>
      </c>
      <c r="C35" s="91">
        <f t="shared" ref="C35:O35" si="11">C23+C32</f>
        <v>158338865.42000002</v>
      </c>
      <c r="D35" s="92">
        <f t="shared" si="11"/>
        <v>54511979.340000004</v>
      </c>
      <c r="E35" s="56">
        <f t="shared" si="11"/>
        <v>103826886.08</v>
      </c>
      <c r="F35" s="93">
        <f t="shared" si="11"/>
        <v>0</v>
      </c>
      <c r="G35" s="91">
        <f t="shared" si="11"/>
        <v>0</v>
      </c>
      <c r="H35" s="91">
        <f t="shared" si="11"/>
        <v>0</v>
      </c>
      <c r="I35" s="91">
        <f t="shared" si="11"/>
        <v>36523131.310000002</v>
      </c>
      <c r="J35" s="91">
        <f t="shared" si="11"/>
        <v>66368954.769999996</v>
      </c>
      <c r="K35" s="91">
        <f t="shared" si="11"/>
        <v>934800</v>
      </c>
      <c r="L35" s="91">
        <f t="shared" si="11"/>
        <v>0</v>
      </c>
      <c r="M35" s="91">
        <f t="shared" si="11"/>
        <v>0</v>
      </c>
      <c r="N35" s="91">
        <f t="shared" si="11"/>
        <v>0</v>
      </c>
      <c r="O35" s="94">
        <f t="shared" si="11"/>
        <v>0</v>
      </c>
      <c r="P35" s="8" t="b">
        <f t="shared" si="4"/>
        <v>1</v>
      </c>
      <c r="Q35" s="20" t="b">
        <f t="shared" si="5"/>
        <v>1</v>
      </c>
      <c r="R35" s="17"/>
      <c r="S35" s="17"/>
      <c r="T35" s="2"/>
      <c r="U35" s="2"/>
    </row>
    <row r="36" spans="1:21" ht="15.75" thickTop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7"/>
      <c r="S36" s="17"/>
      <c r="T36" s="2"/>
      <c r="U36" s="2"/>
    </row>
    <row r="37" spans="1:2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17"/>
      <c r="T37" s="2"/>
      <c r="U37" s="2"/>
    </row>
    <row r="38" spans="1:2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7"/>
      <c r="S38" s="17"/>
      <c r="T38" s="2"/>
      <c r="U38" s="2"/>
    </row>
    <row r="39" spans="1:2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17"/>
      <c r="T39" s="2"/>
      <c r="U39" s="2"/>
    </row>
    <row r="40" spans="1:2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"/>
      <c r="S40" s="2"/>
      <c r="T40" s="2"/>
      <c r="U40" s="2"/>
    </row>
    <row r="41" spans="1:2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"/>
      <c r="S41" s="2"/>
      <c r="T41" s="2"/>
      <c r="U41" s="2"/>
    </row>
    <row r="42" spans="1:2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"/>
      <c r="S42" s="2"/>
      <c r="T42" s="2"/>
      <c r="U42" s="2"/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7"/>
  <sheetViews>
    <sheetView showGridLines="0" view="pageBreakPreview" topLeftCell="A13" zoomScale="85" zoomScaleNormal="78" zoomScaleSheetLayoutView="85" workbookViewId="0">
      <selection sqref="A1:A2"/>
    </sheetView>
  </sheetViews>
  <sheetFormatPr defaultColWidth="9.140625" defaultRowHeight="12" x14ac:dyDescent="0.2"/>
  <cols>
    <col min="1" max="1" width="7" style="140" customWidth="1"/>
    <col min="2" max="2" width="11.85546875" style="140" customWidth="1"/>
    <col min="3" max="3" width="17.28515625" style="140" customWidth="1"/>
    <col min="4" max="4" width="22.7109375" style="140" customWidth="1"/>
    <col min="5" max="5" width="12.28515625" style="140" customWidth="1"/>
    <col min="6" max="6" width="54.28515625" style="140" customWidth="1"/>
    <col min="7" max="7" width="9.7109375" style="140" customWidth="1"/>
    <col min="8" max="8" width="14.7109375" style="140" customWidth="1"/>
    <col min="9" max="9" width="17.42578125" style="140" customWidth="1"/>
    <col min="10" max="11" width="17.7109375" style="140" customWidth="1"/>
    <col min="12" max="12" width="20.7109375" style="140" customWidth="1"/>
    <col min="13" max="13" width="15.7109375" style="138" customWidth="1"/>
    <col min="14" max="14" width="5.140625" style="140" bestFit="1" customWidth="1"/>
    <col min="15" max="18" width="15.7109375" style="140" customWidth="1"/>
    <col min="19" max="23" width="5.140625" style="140" bestFit="1" customWidth="1"/>
    <col min="24" max="24" width="15.7109375" style="139" customWidth="1"/>
    <col min="25" max="26" width="15.7109375" style="138" customWidth="1"/>
    <col min="27" max="27" width="15.7109375" style="139" customWidth="1"/>
    <col min="28" max="31" width="9.140625" style="140"/>
    <col min="32" max="32" width="12.7109375" style="140" bestFit="1" customWidth="1"/>
    <col min="33" max="33" width="9.140625" style="140"/>
    <col min="34" max="34" width="12.7109375" style="140" bestFit="1" customWidth="1"/>
    <col min="35" max="16384" width="9.140625" style="140"/>
  </cols>
  <sheetData>
    <row r="1" spans="1:27" ht="20.100000000000001" customHeight="1" x14ac:dyDescent="0.2">
      <c r="A1" s="264" t="s">
        <v>3</v>
      </c>
      <c r="B1" s="264" t="s">
        <v>4</v>
      </c>
      <c r="C1" s="264" t="s">
        <v>41</v>
      </c>
      <c r="D1" s="264" t="s">
        <v>5</v>
      </c>
      <c r="E1" s="264" t="s">
        <v>30</v>
      </c>
      <c r="F1" s="264" t="s">
        <v>6</v>
      </c>
      <c r="G1" s="264" t="s">
        <v>24</v>
      </c>
      <c r="H1" s="264" t="s">
        <v>7</v>
      </c>
      <c r="I1" s="264" t="s">
        <v>21</v>
      </c>
      <c r="J1" s="264" t="s">
        <v>8</v>
      </c>
      <c r="K1" s="264" t="s">
        <v>15</v>
      </c>
      <c r="L1" s="264" t="s">
        <v>12</v>
      </c>
      <c r="M1" s="264" t="s">
        <v>10</v>
      </c>
      <c r="N1" s="264" t="s">
        <v>11</v>
      </c>
      <c r="O1" s="264"/>
      <c r="P1" s="264"/>
      <c r="Q1" s="264"/>
      <c r="R1" s="264"/>
      <c r="S1" s="264"/>
      <c r="T1" s="264"/>
      <c r="U1" s="264"/>
      <c r="V1" s="264"/>
      <c r="W1" s="264"/>
      <c r="X1" s="138"/>
    </row>
    <row r="2" spans="1:27" ht="33" customHeigh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141">
        <v>2019</v>
      </c>
      <c r="O2" s="141">
        <v>2020</v>
      </c>
      <c r="P2" s="141">
        <v>2021</v>
      </c>
      <c r="Q2" s="141">
        <v>2022</v>
      </c>
      <c r="R2" s="141">
        <v>2023</v>
      </c>
      <c r="S2" s="141">
        <v>2024</v>
      </c>
      <c r="T2" s="141">
        <v>2025</v>
      </c>
      <c r="U2" s="141">
        <v>2026</v>
      </c>
      <c r="V2" s="141">
        <v>2027</v>
      </c>
      <c r="W2" s="141">
        <v>2028</v>
      </c>
      <c r="X2" s="138" t="s">
        <v>26</v>
      </c>
      <c r="Y2" s="138" t="s">
        <v>27</v>
      </c>
      <c r="Z2" s="138" t="s">
        <v>28</v>
      </c>
      <c r="AA2" s="142" t="s">
        <v>29</v>
      </c>
    </row>
    <row r="3" spans="1:27" ht="24" x14ac:dyDescent="0.2">
      <c r="A3" s="200" t="s">
        <v>900</v>
      </c>
      <c r="B3" s="200" t="s">
        <v>360</v>
      </c>
      <c r="C3" s="200" t="s">
        <v>166</v>
      </c>
      <c r="D3" s="201" t="s">
        <v>45</v>
      </c>
      <c r="E3" s="202" t="s">
        <v>51</v>
      </c>
      <c r="F3" s="203" t="s">
        <v>52</v>
      </c>
      <c r="G3" s="200" t="s">
        <v>53</v>
      </c>
      <c r="H3" s="204">
        <v>2.569</v>
      </c>
      <c r="I3" s="205" t="s">
        <v>55</v>
      </c>
      <c r="J3" s="206">
        <v>11068284.02</v>
      </c>
      <c r="K3" s="206">
        <v>7747798.8099999996</v>
      </c>
      <c r="L3" s="207">
        <v>3320485.21</v>
      </c>
      <c r="M3" s="208">
        <v>0.7</v>
      </c>
      <c r="N3" s="209">
        <v>0</v>
      </c>
      <c r="O3" s="209">
        <v>245525.42</v>
      </c>
      <c r="P3" s="212">
        <v>5074192.22</v>
      </c>
      <c r="Q3" s="212">
        <v>2428081.17</v>
      </c>
      <c r="R3" s="212">
        <v>0</v>
      </c>
      <c r="S3" s="212">
        <v>0</v>
      </c>
      <c r="T3" s="212">
        <v>0</v>
      </c>
      <c r="U3" s="212">
        <v>0</v>
      </c>
      <c r="V3" s="212">
        <v>0</v>
      </c>
      <c r="W3" s="212">
        <v>0</v>
      </c>
      <c r="X3" s="138" t="b">
        <f>K3=SUM(N3:W3)</f>
        <v>1</v>
      </c>
      <c r="Y3" s="151">
        <f>ROUND(K3/J3,4)</f>
        <v>0.7</v>
      </c>
      <c r="Z3" s="152" t="b">
        <f>Y3=M3</f>
        <v>1</v>
      </c>
      <c r="AA3" s="152" t="b">
        <f>J3=K3+L3</f>
        <v>1</v>
      </c>
    </row>
    <row r="4" spans="1:27" ht="24" x14ac:dyDescent="0.2">
      <c r="A4" s="200" t="s">
        <v>901</v>
      </c>
      <c r="B4" s="200" t="s">
        <v>356</v>
      </c>
      <c r="C4" s="200" t="s">
        <v>166</v>
      </c>
      <c r="D4" s="201" t="s">
        <v>46</v>
      </c>
      <c r="E4" s="202">
        <v>1413</v>
      </c>
      <c r="F4" s="203" t="s">
        <v>178</v>
      </c>
      <c r="G4" s="200" t="s">
        <v>53</v>
      </c>
      <c r="H4" s="204">
        <v>2.4792300000000003</v>
      </c>
      <c r="I4" s="205" t="s">
        <v>179</v>
      </c>
      <c r="J4" s="206">
        <v>14208640.619999999</v>
      </c>
      <c r="K4" s="206">
        <v>9946048.4299999997</v>
      </c>
      <c r="L4" s="207">
        <v>4262592.1899999995</v>
      </c>
      <c r="M4" s="208">
        <v>0.7</v>
      </c>
      <c r="N4" s="209">
        <v>0</v>
      </c>
      <c r="O4" s="209">
        <v>0</v>
      </c>
      <c r="P4" s="212">
        <v>4900000</v>
      </c>
      <c r="Q4" s="212">
        <v>5046048.43</v>
      </c>
      <c r="R4" s="212">
        <v>0</v>
      </c>
      <c r="S4" s="212">
        <v>0</v>
      </c>
      <c r="T4" s="212">
        <v>0</v>
      </c>
      <c r="U4" s="212">
        <v>0</v>
      </c>
      <c r="V4" s="212">
        <v>0</v>
      </c>
      <c r="W4" s="212">
        <v>0</v>
      </c>
      <c r="X4" s="138" t="b">
        <f t="shared" ref="X4:X62" si="0">K4=SUM(N4:W4)</f>
        <v>1</v>
      </c>
      <c r="Y4" s="151">
        <f t="shared" ref="Y4:Y62" si="1">ROUND(K4/J4,4)</f>
        <v>0.7</v>
      </c>
      <c r="Z4" s="152" t="b">
        <f t="shared" ref="Z4:Z62" si="2">Y4=M4</f>
        <v>1</v>
      </c>
      <c r="AA4" s="152" t="b">
        <f t="shared" ref="AA4:AA62" si="3">J4=K4+L4</f>
        <v>1</v>
      </c>
    </row>
    <row r="5" spans="1:27" ht="24" x14ac:dyDescent="0.2">
      <c r="A5" s="200" t="s">
        <v>902</v>
      </c>
      <c r="B5" s="200" t="s">
        <v>357</v>
      </c>
      <c r="C5" s="200" t="s">
        <v>166</v>
      </c>
      <c r="D5" s="201" t="s">
        <v>185</v>
      </c>
      <c r="E5" s="202">
        <v>1437</v>
      </c>
      <c r="F5" s="203" t="s">
        <v>187</v>
      </c>
      <c r="G5" s="200" t="s">
        <v>54</v>
      </c>
      <c r="H5" s="204">
        <v>4.9030500000000004</v>
      </c>
      <c r="I5" s="205" t="s">
        <v>188</v>
      </c>
      <c r="J5" s="206">
        <v>4980004.46</v>
      </c>
      <c r="K5" s="206">
        <v>2988002.67</v>
      </c>
      <c r="L5" s="207">
        <v>1992001.79</v>
      </c>
      <c r="M5" s="208">
        <v>0.6</v>
      </c>
      <c r="N5" s="209">
        <v>0</v>
      </c>
      <c r="O5" s="209">
        <v>0</v>
      </c>
      <c r="P5" s="212">
        <v>545459.25</v>
      </c>
      <c r="Q5" s="212">
        <v>1651215.43</v>
      </c>
      <c r="R5" s="212">
        <v>791327.99</v>
      </c>
      <c r="S5" s="212">
        <v>0</v>
      </c>
      <c r="T5" s="212">
        <v>0</v>
      </c>
      <c r="U5" s="212">
        <v>0</v>
      </c>
      <c r="V5" s="212">
        <v>0</v>
      </c>
      <c r="W5" s="212">
        <v>0</v>
      </c>
      <c r="X5" s="138" t="b">
        <f t="shared" si="0"/>
        <v>1</v>
      </c>
      <c r="Y5" s="151">
        <f t="shared" si="1"/>
        <v>0.6</v>
      </c>
      <c r="Z5" s="152" t="b">
        <f t="shared" si="2"/>
        <v>1</v>
      </c>
      <c r="AA5" s="152" t="b">
        <f t="shared" si="3"/>
        <v>1</v>
      </c>
    </row>
    <row r="6" spans="1:27" x14ac:dyDescent="0.2">
      <c r="A6" s="200" t="s">
        <v>903</v>
      </c>
      <c r="B6" s="200" t="s">
        <v>358</v>
      </c>
      <c r="C6" s="200" t="s">
        <v>166</v>
      </c>
      <c r="D6" s="201" t="s">
        <v>189</v>
      </c>
      <c r="E6" s="202">
        <v>1427</v>
      </c>
      <c r="F6" s="203" t="s">
        <v>191</v>
      </c>
      <c r="G6" s="200" t="s">
        <v>54</v>
      </c>
      <c r="H6" s="204">
        <v>4.8148999999999997</v>
      </c>
      <c r="I6" s="205" t="s">
        <v>192</v>
      </c>
      <c r="J6" s="206">
        <v>5145962.38</v>
      </c>
      <c r="K6" s="206">
        <v>2572981.19</v>
      </c>
      <c r="L6" s="207">
        <v>2572981.19</v>
      </c>
      <c r="M6" s="208">
        <v>0.5</v>
      </c>
      <c r="N6" s="209">
        <v>0</v>
      </c>
      <c r="O6" s="209">
        <v>0</v>
      </c>
      <c r="P6" s="212">
        <v>1048492.4</v>
      </c>
      <c r="Q6" s="212">
        <v>1524488.79</v>
      </c>
      <c r="R6" s="212">
        <v>0</v>
      </c>
      <c r="S6" s="212">
        <v>0</v>
      </c>
      <c r="T6" s="212">
        <v>0</v>
      </c>
      <c r="U6" s="212">
        <v>0</v>
      </c>
      <c r="V6" s="212">
        <v>0</v>
      </c>
      <c r="W6" s="212">
        <v>0</v>
      </c>
      <c r="X6" s="138" t="b">
        <f t="shared" si="0"/>
        <v>1</v>
      </c>
      <c r="Y6" s="151">
        <f t="shared" si="1"/>
        <v>0.5</v>
      </c>
      <c r="Z6" s="152" t="b">
        <f t="shared" si="2"/>
        <v>1</v>
      </c>
      <c r="AA6" s="152" t="b">
        <f t="shared" si="3"/>
        <v>1</v>
      </c>
    </row>
    <row r="7" spans="1:27" ht="24" x14ac:dyDescent="0.2">
      <c r="A7" s="200" t="s">
        <v>904</v>
      </c>
      <c r="B7" s="200" t="s">
        <v>359</v>
      </c>
      <c r="C7" s="200" t="s">
        <v>166</v>
      </c>
      <c r="D7" s="201" t="s">
        <v>47</v>
      </c>
      <c r="E7" s="202">
        <v>1433</v>
      </c>
      <c r="F7" s="203" t="s">
        <v>375</v>
      </c>
      <c r="G7" s="200" t="s">
        <v>53</v>
      </c>
      <c r="H7" s="204">
        <v>2.1280600000000001</v>
      </c>
      <c r="I7" s="205" t="s">
        <v>195</v>
      </c>
      <c r="J7" s="206">
        <v>5937935.3200000003</v>
      </c>
      <c r="K7" s="206">
        <v>4156554.72</v>
      </c>
      <c r="L7" s="207">
        <v>1781380.6</v>
      </c>
      <c r="M7" s="208">
        <v>0.7</v>
      </c>
      <c r="N7" s="209">
        <v>0</v>
      </c>
      <c r="O7" s="209">
        <v>0</v>
      </c>
      <c r="P7" s="212">
        <v>1273644.43</v>
      </c>
      <c r="Q7" s="212">
        <v>2882910.29</v>
      </c>
      <c r="R7" s="212">
        <v>0</v>
      </c>
      <c r="S7" s="212">
        <v>0</v>
      </c>
      <c r="T7" s="212">
        <v>0</v>
      </c>
      <c r="U7" s="212">
        <v>0</v>
      </c>
      <c r="V7" s="212">
        <v>0</v>
      </c>
      <c r="W7" s="212">
        <v>0</v>
      </c>
      <c r="X7" s="138" t="b">
        <f t="shared" si="0"/>
        <v>1</v>
      </c>
      <c r="Y7" s="151">
        <f t="shared" si="1"/>
        <v>0.7</v>
      </c>
      <c r="Z7" s="152" t="b">
        <f t="shared" si="2"/>
        <v>1</v>
      </c>
      <c r="AA7" s="152" t="b">
        <f t="shared" si="3"/>
        <v>1</v>
      </c>
    </row>
    <row r="8" spans="1:27" ht="24" x14ac:dyDescent="0.2">
      <c r="A8" s="200" t="s">
        <v>905</v>
      </c>
      <c r="B8" s="200" t="s">
        <v>355</v>
      </c>
      <c r="C8" s="200" t="s">
        <v>166</v>
      </c>
      <c r="D8" s="201" t="s">
        <v>48</v>
      </c>
      <c r="E8" s="202">
        <v>1429</v>
      </c>
      <c r="F8" s="203" t="s">
        <v>345</v>
      </c>
      <c r="G8" s="200" t="s">
        <v>53</v>
      </c>
      <c r="H8" s="204">
        <v>7.99655</v>
      </c>
      <c r="I8" s="205" t="s">
        <v>179</v>
      </c>
      <c r="J8" s="213">
        <v>23041994.579999998</v>
      </c>
      <c r="K8" s="213">
        <v>11520997.289999999</v>
      </c>
      <c r="L8" s="214">
        <v>11520997.289999999</v>
      </c>
      <c r="M8" s="208">
        <v>0.5</v>
      </c>
      <c r="N8" s="215">
        <v>0</v>
      </c>
      <c r="O8" s="215">
        <v>0</v>
      </c>
      <c r="P8" s="216">
        <v>3840332.43</v>
      </c>
      <c r="Q8" s="212">
        <v>7680664.8600000003</v>
      </c>
      <c r="R8" s="212">
        <v>0</v>
      </c>
      <c r="S8" s="212">
        <v>0</v>
      </c>
      <c r="T8" s="212">
        <v>0</v>
      </c>
      <c r="U8" s="212">
        <v>0</v>
      </c>
      <c r="V8" s="212">
        <v>0</v>
      </c>
      <c r="W8" s="212">
        <v>0</v>
      </c>
      <c r="X8" s="138" t="b">
        <f t="shared" si="0"/>
        <v>1</v>
      </c>
      <c r="Y8" s="151">
        <f t="shared" si="1"/>
        <v>0.5</v>
      </c>
      <c r="Z8" s="152" t="b">
        <f t="shared" si="2"/>
        <v>1</v>
      </c>
      <c r="AA8" s="152" t="b">
        <f t="shared" si="3"/>
        <v>1</v>
      </c>
    </row>
    <row r="9" spans="1:27" ht="24" x14ac:dyDescent="0.2">
      <c r="A9" s="200" t="s">
        <v>906</v>
      </c>
      <c r="B9" s="200" t="s">
        <v>354</v>
      </c>
      <c r="C9" s="200" t="s">
        <v>166</v>
      </c>
      <c r="D9" s="201" t="s">
        <v>47</v>
      </c>
      <c r="E9" s="202">
        <v>1433</v>
      </c>
      <c r="F9" s="203" t="s">
        <v>376</v>
      </c>
      <c r="G9" s="200" t="s">
        <v>54</v>
      </c>
      <c r="H9" s="204">
        <v>1.83</v>
      </c>
      <c r="I9" s="205" t="s">
        <v>195</v>
      </c>
      <c r="J9" s="213">
        <v>4058108.74</v>
      </c>
      <c r="K9" s="213">
        <v>2840676.11</v>
      </c>
      <c r="L9" s="214">
        <v>1217432.6300000004</v>
      </c>
      <c r="M9" s="208">
        <v>0.7</v>
      </c>
      <c r="N9" s="215">
        <v>0</v>
      </c>
      <c r="O9" s="215">
        <v>0</v>
      </c>
      <c r="P9" s="216">
        <v>433164.48</v>
      </c>
      <c r="Q9" s="212">
        <v>2407511.63</v>
      </c>
      <c r="R9" s="212">
        <v>0</v>
      </c>
      <c r="S9" s="212">
        <v>0</v>
      </c>
      <c r="T9" s="212">
        <v>0</v>
      </c>
      <c r="U9" s="212">
        <v>0</v>
      </c>
      <c r="V9" s="212">
        <v>0</v>
      </c>
      <c r="W9" s="212">
        <v>0</v>
      </c>
      <c r="X9" s="138" t="b">
        <f t="shared" si="0"/>
        <v>1</v>
      </c>
      <c r="Y9" s="151">
        <f t="shared" si="1"/>
        <v>0.7</v>
      </c>
      <c r="Z9" s="152" t="b">
        <f t="shared" si="2"/>
        <v>1</v>
      </c>
      <c r="AA9" s="152" t="b">
        <f t="shared" si="3"/>
        <v>1</v>
      </c>
    </row>
    <row r="10" spans="1:27" x14ac:dyDescent="0.2">
      <c r="A10" s="200" t="s">
        <v>907</v>
      </c>
      <c r="B10" s="200" t="s">
        <v>784</v>
      </c>
      <c r="C10" s="200" t="s">
        <v>167</v>
      </c>
      <c r="D10" s="201" t="s">
        <v>333</v>
      </c>
      <c r="E10" s="202">
        <v>1435</v>
      </c>
      <c r="F10" s="203" t="s">
        <v>640</v>
      </c>
      <c r="G10" s="200" t="s">
        <v>53</v>
      </c>
      <c r="H10" s="204">
        <v>1.8042800000000001</v>
      </c>
      <c r="I10" s="205" t="s">
        <v>535</v>
      </c>
      <c r="J10" s="213">
        <v>4474929.59</v>
      </c>
      <c r="K10" s="213">
        <v>3579943.67</v>
      </c>
      <c r="L10" s="214">
        <v>894985.91999999993</v>
      </c>
      <c r="M10" s="208">
        <v>0.8</v>
      </c>
      <c r="N10" s="216">
        <v>0</v>
      </c>
      <c r="O10" s="216">
        <v>0</v>
      </c>
      <c r="P10" s="216">
        <v>0</v>
      </c>
      <c r="Q10" s="212">
        <v>3579943.67</v>
      </c>
      <c r="R10" s="212">
        <v>0</v>
      </c>
      <c r="S10" s="212">
        <v>0</v>
      </c>
      <c r="T10" s="216">
        <v>0</v>
      </c>
      <c r="U10" s="216">
        <v>0</v>
      </c>
      <c r="V10" s="216">
        <v>0</v>
      </c>
      <c r="W10" s="216">
        <v>0</v>
      </c>
      <c r="X10" s="138" t="b">
        <f t="shared" si="0"/>
        <v>1</v>
      </c>
      <c r="Y10" s="151">
        <f t="shared" si="1"/>
        <v>0.8</v>
      </c>
      <c r="Z10" s="152" t="b">
        <f t="shared" si="2"/>
        <v>1</v>
      </c>
      <c r="AA10" s="152" t="b">
        <f t="shared" si="3"/>
        <v>1</v>
      </c>
    </row>
    <row r="11" spans="1:27" ht="48" x14ac:dyDescent="0.2">
      <c r="A11" s="200" t="s">
        <v>908</v>
      </c>
      <c r="B11" s="200" t="s">
        <v>785</v>
      </c>
      <c r="C11" s="200" t="s">
        <v>167</v>
      </c>
      <c r="D11" s="201" t="s">
        <v>165</v>
      </c>
      <c r="E11" s="202">
        <v>1415</v>
      </c>
      <c r="F11" s="203" t="s">
        <v>641</v>
      </c>
      <c r="G11" s="200" t="s">
        <v>53</v>
      </c>
      <c r="H11" s="204">
        <v>6.4644700000000004</v>
      </c>
      <c r="I11" s="205" t="s">
        <v>514</v>
      </c>
      <c r="J11" s="213">
        <v>17282493.73</v>
      </c>
      <c r="K11" s="213">
        <v>10369496.23</v>
      </c>
      <c r="L11" s="214">
        <v>6912997.5</v>
      </c>
      <c r="M11" s="208">
        <v>0.6</v>
      </c>
      <c r="N11" s="216">
        <v>0</v>
      </c>
      <c r="O11" s="216">
        <v>0</v>
      </c>
      <c r="P11" s="216">
        <v>0</v>
      </c>
      <c r="Q11" s="212">
        <v>10369496.23</v>
      </c>
      <c r="R11" s="212">
        <v>0</v>
      </c>
      <c r="S11" s="212">
        <v>0</v>
      </c>
      <c r="T11" s="216">
        <v>0</v>
      </c>
      <c r="U11" s="216">
        <v>0</v>
      </c>
      <c r="V11" s="216">
        <v>0</v>
      </c>
      <c r="W11" s="216">
        <v>0</v>
      </c>
      <c r="X11" s="138" t="b">
        <f t="shared" si="0"/>
        <v>1</v>
      </c>
      <c r="Y11" s="151">
        <f t="shared" si="1"/>
        <v>0.6</v>
      </c>
      <c r="Z11" s="152" t="b">
        <f t="shared" si="2"/>
        <v>1</v>
      </c>
      <c r="AA11" s="152" t="b">
        <f t="shared" si="3"/>
        <v>1</v>
      </c>
    </row>
    <row r="12" spans="1:27" x14ac:dyDescent="0.2">
      <c r="A12" s="200" t="s">
        <v>909</v>
      </c>
      <c r="B12" s="200" t="s">
        <v>786</v>
      </c>
      <c r="C12" s="200" t="s">
        <v>167</v>
      </c>
      <c r="D12" s="201" t="s">
        <v>336</v>
      </c>
      <c r="E12" s="202">
        <v>1417</v>
      </c>
      <c r="F12" s="203" t="s">
        <v>642</v>
      </c>
      <c r="G12" s="200" t="s">
        <v>53</v>
      </c>
      <c r="H12" s="204">
        <v>1.0224199999999999</v>
      </c>
      <c r="I12" s="205" t="s">
        <v>547</v>
      </c>
      <c r="J12" s="213">
        <v>9733602.9399999995</v>
      </c>
      <c r="K12" s="213">
        <v>6813522.0499999998</v>
      </c>
      <c r="L12" s="214">
        <v>2920080.8899999997</v>
      </c>
      <c r="M12" s="208">
        <v>0.7</v>
      </c>
      <c r="N12" s="216">
        <v>0</v>
      </c>
      <c r="O12" s="216">
        <v>0</v>
      </c>
      <c r="P12" s="216">
        <v>0</v>
      </c>
      <c r="Q12" s="216">
        <v>6813522.0499999998</v>
      </c>
      <c r="R12" s="212">
        <v>0</v>
      </c>
      <c r="S12" s="212">
        <v>0</v>
      </c>
      <c r="T12" s="216">
        <v>0</v>
      </c>
      <c r="U12" s="216">
        <v>0</v>
      </c>
      <c r="V12" s="216">
        <v>0</v>
      </c>
      <c r="W12" s="216">
        <v>0</v>
      </c>
      <c r="X12" s="138" t="b">
        <f t="shared" si="0"/>
        <v>1</v>
      </c>
      <c r="Y12" s="151">
        <f t="shared" si="1"/>
        <v>0.7</v>
      </c>
      <c r="Z12" s="152" t="b">
        <f t="shared" si="2"/>
        <v>1</v>
      </c>
      <c r="AA12" s="152" t="b">
        <f t="shared" si="3"/>
        <v>1</v>
      </c>
    </row>
    <row r="13" spans="1:27" ht="24" x14ac:dyDescent="0.2">
      <c r="A13" s="200" t="s">
        <v>910</v>
      </c>
      <c r="B13" s="200" t="s">
        <v>787</v>
      </c>
      <c r="C13" s="200" t="s">
        <v>176</v>
      </c>
      <c r="D13" s="201" t="s">
        <v>47</v>
      </c>
      <c r="E13" s="202">
        <v>1433</v>
      </c>
      <c r="F13" s="203" t="s">
        <v>643</v>
      </c>
      <c r="G13" s="200" t="s">
        <v>53</v>
      </c>
      <c r="H13" s="204">
        <v>3.7110000000000003</v>
      </c>
      <c r="I13" s="205" t="s">
        <v>665</v>
      </c>
      <c r="J13" s="213">
        <v>9738980</v>
      </c>
      <c r="K13" s="213">
        <v>7791184</v>
      </c>
      <c r="L13" s="214">
        <v>1947796</v>
      </c>
      <c r="M13" s="208">
        <v>0.8</v>
      </c>
      <c r="N13" s="216">
        <v>0</v>
      </c>
      <c r="O13" s="216">
        <v>0</v>
      </c>
      <c r="P13" s="216">
        <v>0</v>
      </c>
      <c r="Q13" s="212">
        <v>3895591.99</v>
      </c>
      <c r="R13" s="212">
        <v>3895592.01</v>
      </c>
      <c r="S13" s="212">
        <v>0</v>
      </c>
      <c r="T13" s="216">
        <v>0</v>
      </c>
      <c r="U13" s="216">
        <v>0</v>
      </c>
      <c r="V13" s="216">
        <v>0</v>
      </c>
      <c r="W13" s="216">
        <v>0</v>
      </c>
      <c r="X13" s="138" t="b">
        <f t="shared" si="0"/>
        <v>1</v>
      </c>
      <c r="Y13" s="151">
        <f t="shared" si="1"/>
        <v>0.8</v>
      </c>
      <c r="Z13" s="152" t="b">
        <f t="shared" si="2"/>
        <v>1</v>
      </c>
      <c r="AA13" s="152" t="b">
        <f t="shared" si="3"/>
        <v>1</v>
      </c>
    </row>
    <row r="14" spans="1:27" ht="24" x14ac:dyDescent="0.2">
      <c r="A14" s="200" t="s">
        <v>911</v>
      </c>
      <c r="B14" s="200" t="s">
        <v>788</v>
      </c>
      <c r="C14" s="200" t="s">
        <v>167</v>
      </c>
      <c r="D14" s="201" t="s">
        <v>337</v>
      </c>
      <c r="E14" s="202">
        <v>1424</v>
      </c>
      <c r="F14" s="203" t="s">
        <v>342</v>
      </c>
      <c r="G14" s="200" t="s">
        <v>54</v>
      </c>
      <c r="H14" s="204">
        <v>2.5578600000000002</v>
      </c>
      <c r="I14" s="205" t="s">
        <v>635</v>
      </c>
      <c r="J14" s="213">
        <v>2615501.58</v>
      </c>
      <c r="K14" s="213">
        <v>1307750.79</v>
      </c>
      <c r="L14" s="214">
        <v>1307750.79</v>
      </c>
      <c r="M14" s="208">
        <v>0.5</v>
      </c>
      <c r="N14" s="216">
        <v>0</v>
      </c>
      <c r="O14" s="216">
        <v>0</v>
      </c>
      <c r="P14" s="216">
        <v>0</v>
      </c>
      <c r="Q14" s="212">
        <v>1307750.79</v>
      </c>
      <c r="R14" s="212">
        <v>0</v>
      </c>
      <c r="S14" s="212">
        <v>0</v>
      </c>
      <c r="T14" s="216">
        <v>0</v>
      </c>
      <c r="U14" s="216">
        <v>0</v>
      </c>
      <c r="V14" s="216">
        <v>0</v>
      </c>
      <c r="W14" s="216">
        <v>0</v>
      </c>
      <c r="X14" s="138" t="b">
        <f t="shared" si="0"/>
        <v>1</v>
      </c>
      <c r="Y14" s="151">
        <f t="shared" si="1"/>
        <v>0.5</v>
      </c>
      <c r="Z14" s="152" t="b">
        <f t="shared" si="2"/>
        <v>1</v>
      </c>
      <c r="AA14" s="152" t="b">
        <f t="shared" si="3"/>
        <v>1</v>
      </c>
    </row>
    <row r="15" spans="1:27" ht="24" x14ac:dyDescent="0.2">
      <c r="A15" s="200" t="s">
        <v>912</v>
      </c>
      <c r="B15" s="200" t="s">
        <v>789</v>
      </c>
      <c r="C15" s="200" t="s">
        <v>167</v>
      </c>
      <c r="D15" s="201" t="s">
        <v>170</v>
      </c>
      <c r="E15" s="202">
        <v>1426</v>
      </c>
      <c r="F15" s="203" t="s">
        <v>644</v>
      </c>
      <c r="G15" s="200" t="s">
        <v>54</v>
      </c>
      <c r="H15" s="204">
        <v>4.2190000000000003</v>
      </c>
      <c r="I15" s="205" t="s">
        <v>514</v>
      </c>
      <c r="J15" s="215">
        <v>9675310.1699999999</v>
      </c>
      <c r="K15" s="215">
        <v>5805186.0999999996</v>
      </c>
      <c r="L15" s="216">
        <v>3870124.0700000003</v>
      </c>
      <c r="M15" s="208">
        <v>0.6</v>
      </c>
      <c r="N15" s="216">
        <v>0</v>
      </c>
      <c r="O15" s="216">
        <v>0</v>
      </c>
      <c r="P15" s="216">
        <v>0</v>
      </c>
      <c r="Q15" s="216">
        <v>5805186.0999999996</v>
      </c>
      <c r="R15" s="216">
        <v>0</v>
      </c>
      <c r="S15" s="216">
        <v>0</v>
      </c>
      <c r="T15" s="216">
        <v>0</v>
      </c>
      <c r="U15" s="216">
        <v>0</v>
      </c>
      <c r="V15" s="216">
        <v>0</v>
      </c>
      <c r="W15" s="216">
        <v>0</v>
      </c>
      <c r="X15" s="138" t="b">
        <f t="shared" si="0"/>
        <v>1</v>
      </c>
      <c r="Y15" s="151">
        <f t="shared" si="1"/>
        <v>0.6</v>
      </c>
      <c r="Z15" s="152" t="b">
        <f t="shared" si="2"/>
        <v>1</v>
      </c>
      <c r="AA15" s="152" t="b">
        <f t="shared" si="3"/>
        <v>1</v>
      </c>
    </row>
    <row r="16" spans="1:27" ht="24" x14ac:dyDescent="0.2">
      <c r="A16" s="200" t="s">
        <v>913</v>
      </c>
      <c r="B16" s="200" t="s">
        <v>790</v>
      </c>
      <c r="C16" s="200" t="s">
        <v>167</v>
      </c>
      <c r="D16" s="201" t="s">
        <v>44</v>
      </c>
      <c r="E16" s="202">
        <v>1425</v>
      </c>
      <c r="F16" s="203" t="s">
        <v>645</v>
      </c>
      <c r="G16" s="200" t="s">
        <v>53</v>
      </c>
      <c r="H16" s="204">
        <v>2.6545000000000001</v>
      </c>
      <c r="I16" s="205" t="s">
        <v>530</v>
      </c>
      <c r="J16" s="215">
        <v>6760399.0800000001</v>
      </c>
      <c r="K16" s="215">
        <v>3380199.54</v>
      </c>
      <c r="L16" s="216">
        <v>3380199.54</v>
      </c>
      <c r="M16" s="208">
        <v>0.5</v>
      </c>
      <c r="N16" s="216">
        <v>0</v>
      </c>
      <c r="O16" s="216">
        <v>0</v>
      </c>
      <c r="P16" s="216">
        <v>0</v>
      </c>
      <c r="Q16" s="216">
        <v>3380199.54</v>
      </c>
      <c r="R16" s="216">
        <v>0</v>
      </c>
      <c r="S16" s="216">
        <v>0</v>
      </c>
      <c r="T16" s="216">
        <v>0</v>
      </c>
      <c r="U16" s="216">
        <v>0</v>
      </c>
      <c r="V16" s="216">
        <v>0</v>
      </c>
      <c r="W16" s="216">
        <v>0</v>
      </c>
      <c r="X16" s="138" t="b">
        <f t="shared" si="0"/>
        <v>1</v>
      </c>
      <c r="Y16" s="151">
        <f t="shared" si="1"/>
        <v>0.5</v>
      </c>
      <c r="Z16" s="152" t="b">
        <f t="shared" si="2"/>
        <v>1</v>
      </c>
      <c r="AA16" s="152" t="b">
        <f t="shared" si="3"/>
        <v>1</v>
      </c>
    </row>
    <row r="17" spans="1:34" ht="24" x14ac:dyDescent="0.2">
      <c r="A17" s="200" t="s">
        <v>914</v>
      </c>
      <c r="B17" s="200" t="s">
        <v>791</v>
      </c>
      <c r="C17" s="200" t="s">
        <v>167</v>
      </c>
      <c r="D17" s="201" t="s">
        <v>330</v>
      </c>
      <c r="E17" s="202">
        <v>1420</v>
      </c>
      <c r="F17" s="203" t="s">
        <v>646</v>
      </c>
      <c r="G17" s="200" t="s">
        <v>54</v>
      </c>
      <c r="H17" s="204">
        <v>2.67937</v>
      </c>
      <c r="I17" s="205" t="s">
        <v>526</v>
      </c>
      <c r="J17" s="215">
        <v>7598939.2599999998</v>
      </c>
      <c r="K17" s="215">
        <v>4559363.55</v>
      </c>
      <c r="L17" s="216">
        <v>3039575.71</v>
      </c>
      <c r="M17" s="208">
        <v>0.6</v>
      </c>
      <c r="N17" s="216">
        <v>0</v>
      </c>
      <c r="O17" s="216">
        <v>0</v>
      </c>
      <c r="P17" s="216">
        <v>0</v>
      </c>
      <c r="Q17" s="216">
        <v>4559363.55</v>
      </c>
      <c r="R17" s="216">
        <v>0</v>
      </c>
      <c r="S17" s="216">
        <v>0</v>
      </c>
      <c r="T17" s="216">
        <v>0</v>
      </c>
      <c r="U17" s="216">
        <v>0</v>
      </c>
      <c r="V17" s="216">
        <v>0</v>
      </c>
      <c r="W17" s="216">
        <v>0</v>
      </c>
      <c r="X17" s="138" t="b">
        <f t="shared" si="0"/>
        <v>1</v>
      </c>
      <c r="Y17" s="151">
        <f t="shared" si="1"/>
        <v>0.6</v>
      </c>
      <c r="Z17" s="152" t="b">
        <f t="shared" si="2"/>
        <v>1</v>
      </c>
      <c r="AA17" s="152" t="b">
        <f t="shared" si="3"/>
        <v>1</v>
      </c>
    </row>
    <row r="18" spans="1:34" ht="24" x14ac:dyDescent="0.2">
      <c r="A18" s="200" t="s">
        <v>915</v>
      </c>
      <c r="B18" s="200" t="s">
        <v>792</v>
      </c>
      <c r="C18" s="200" t="s">
        <v>167</v>
      </c>
      <c r="D18" s="201" t="s">
        <v>189</v>
      </c>
      <c r="E18" s="202">
        <v>1427</v>
      </c>
      <c r="F18" s="203" t="s">
        <v>347</v>
      </c>
      <c r="G18" s="200" t="s">
        <v>54</v>
      </c>
      <c r="H18" s="204">
        <v>2.0809200000000003</v>
      </c>
      <c r="I18" s="205" t="s">
        <v>543</v>
      </c>
      <c r="J18" s="215">
        <v>3317730.67</v>
      </c>
      <c r="K18" s="215">
        <v>1658865.33</v>
      </c>
      <c r="L18" s="216">
        <v>1658865.3399999999</v>
      </c>
      <c r="M18" s="208">
        <v>0.5</v>
      </c>
      <c r="N18" s="216">
        <v>0</v>
      </c>
      <c r="O18" s="216">
        <v>0</v>
      </c>
      <c r="P18" s="216">
        <v>0</v>
      </c>
      <c r="Q18" s="216">
        <v>1658865.33</v>
      </c>
      <c r="R18" s="216">
        <v>0</v>
      </c>
      <c r="S18" s="216">
        <v>0</v>
      </c>
      <c r="T18" s="216">
        <v>0</v>
      </c>
      <c r="U18" s="216">
        <v>0</v>
      </c>
      <c r="V18" s="216">
        <v>0</v>
      </c>
      <c r="W18" s="216">
        <v>0</v>
      </c>
      <c r="X18" s="138" t="b">
        <f t="shared" si="0"/>
        <v>1</v>
      </c>
      <c r="Y18" s="151">
        <f t="shared" si="1"/>
        <v>0.5</v>
      </c>
      <c r="Z18" s="152" t="b">
        <f t="shared" si="2"/>
        <v>1</v>
      </c>
      <c r="AA18" s="152" t="b">
        <f t="shared" si="3"/>
        <v>1</v>
      </c>
    </row>
    <row r="19" spans="1:34" ht="36" x14ac:dyDescent="0.2">
      <c r="A19" s="200" t="s">
        <v>916</v>
      </c>
      <c r="B19" s="200" t="s">
        <v>793</v>
      </c>
      <c r="C19" s="200" t="s">
        <v>176</v>
      </c>
      <c r="D19" s="201" t="s">
        <v>341</v>
      </c>
      <c r="E19" s="202">
        <v>1405</v>
      </c>
      <c r="F19" s="203" t="s">
        <v>343</v>
      </c>
      <c r="G19" s="200" t="s">
        <v>53</v>
      </c>
      <c r="H19" s="204">
        <v>1.63009</v>
      </c>
      <c r="I19" s="205" t="s">
        <v>666</v>
      </c>
      <c r="J19" s="215">
        <v>10446788.51</v>
      </c>
      <c r="K19" s="215">
        <v>7312751.9500000002</v>
      </c>
      <c r="L19" s="216">
        <v>3134036.5599999996</v>
      </c>
      <c r="M19" s="208">
        <v>0.7</v>
      </c>
      <c r="N19" s="216">
        <v>0</v>
      </c>
      <c r="O19" s="216">
        <v>0</v>
      </c>
      <c r="P19" s="216">
        <v>0</v>
      </c>
      <c r="Q19" s="216">
        <v>560000</v>
      </c>
      <c r="R19" s="216">
        <v>6752751.9500000002</v>
      </c>
      <c r="S19" s="216">
        <v>0</v>
      </c>
      <c r="T19" s="216">
        <v>0</v>
      </c>
      <c r="U19" s="216">
        <v>0</v>
      </c>
      <c r="V19" s="216">
        <v>0</v>
      </c>
      <c r="W19" s="216">
        <v>0</v>
      </c>
      <c r="X19" s="138" t="b">
        <f t="shared" si="0"/>
        <v>1</v>
      </c>
      <c r="Y19" s="151">
        <f t="shared" si="1"/>
        <v>0.7</v>
      </c>
      <c r="Z19" s="152" t="b">
        <f t="shared" si="2"/>
        <v>1</v>
      </c>
      <c r="AA19" s="152" t="b">
        <f t="shared" si="3"/>
        <v>1</v>
      </c>
    </row>
    <row r="20" spans="1:34" x14ac:dyDescent="0.2">
      <c r="A20" s="200" t="s">
        <v>917</v>
      </c>
      <c r="B20" s="200" t="s">
        <v>794</v>
      </c>
      <c r="C20" s="200" t="s">
        <v>176</v>
      </c>
      <c r="D20" s="201" t="s">
        <v>45</v>
      </c>
      <c r="E20" s="202">
        <v>1434</v>
      </c>
      <c r="F20" s="203" t="s">
        <v>647</v>
      </c>
      <c r="G20" s="200" t="s">
        <v>53</v>
      </c>
      <c r="H20" s="204">
        <v>1.2381099999999998</v>
      </c>
      <c r="I20" s="205" t="s">
        <v>513</v>
      </c>
      <c r="J20" s="215">
        <v>6419197.3399999999</v>
      </c>
      <c r="K20" s="215">
        <v>4493438.13</v>
      </c>
      <c r="L20" s="216">
        <v>1925759.21</v>
      </c>
      <c r="M20" s="208">
        <v>0.7</v>
      </c>
      <c r="N20" s="216">
        <v>0</v>
      </c>
      <c r="O20" s="216">
        <v>0</v>
      </c>
      <c r="P20" s="216">
        <v>0</v>
      </c>
      <c r="Q20" s="216">
        <v>2100000</v>
      </c>
      <c r="R20" s="216">
        <v>2393438.13</v>
      </c>
      <c r="S20" s="216">
        <v>0</v>
      </c>
      <c r="T20" s="216">
        <v>0</v>
      </c>
      <c r="U20" s="216">
        <v>0</v>
      </c>
      <c r="V20" s="216">
        <v>0</v>
      </c>
      <c r="W20" s="216">
        <v>0</v>
      </c>
      <c r="X20" s="138" t="b">
        <f t="shared" si="0"/>
        <v>1</v>
      </c>
      <c r="Y20" s="151">
        <f t="shared" si="1"/>
        <v>0.7</v>
      </c>
      <c r="Z20" s="152" t="b">
        <f t="shared" si="2"/>
        <v>1</v>
      </c>
      <c r="AA20" s="152" t="b">
        <f t="shared" si="3"/>
        <v>1</v>
      </c>
    </row>
    <row r="21" spans="1:34" ht="36" x14ac:dyDescent="0.2">
      <c r="A21" s="200" t="s">
        <v>918</v>
      </c>
      <c r="B21" s="200" t="s">
        <v>795</v>
      </c>
      <c r="C21" s="200" t="s">
        <v>167</v>
      </c>
      <c r="D21" s="201" t="s">
        <v>170</v>
      </c>
      <c r="E21" s="202">
        <v>1426</v>
      </c>
      <c r="F21" s="203" t="s">
        <v>648</v>
      </c>
      <c r="G21" s="200" t="s">
        <v>272</v>
      </c>
      <c r="H21" s="204">
        <v>9.5690000000000008</v>
      </c>
      <c r="I21" s="205" t="s">
        <v>514</v>
      </c>
      <c r="J21" s="215">
        <v>10261393.859999999</v>
      </c>
      <c r="K21" s="215">
        <v>6156836.3099999996</v>
      </c>
      <c r="L21" s="216">
        <v>4104557.55</v>
      </c>
      <c r="M21" s="208">
        <v>0.6</v>
      </c>
      <c r="N21" s="216">
        <v>0</v>
      </c>
      <c r="O21" s="216">
        <v>0</v>
      </c>
      <c r="P21" s="216">
        <v>0</v>
      </c>
      <c r="Q21" s="216">
        <v>6156836.3099999996</v>
      </c>
      <c r="R21" s="216">
        <v>0</v>
      </c>
      <c r="S21" s="216">
        <v>0</v>
      </c>
      <c r="T21" s="216">
        <v>0</v>
      </c>
      <c r="U21" s="216">
        <v>0</v>
      </c>
      <c r="V21" s="216">
        <v>0</v>
      </c>
      <c r="W21" s="216">
        <v>0</v>
      </c>
      <c r="X21" s="138" t="b">
        <f t="shared" si="0"/>
        <v>1</v>
      </c>
      <c r="Y21" s="151">
        <f t="shared" si="1"/>
        <v>0.6</v>
      </c>
      <c r="Z21" s="152" t="b">
        <f t="shared" si="2"/>
        <v>1</v>
      </c>
      <c r="AA21" s="152" t="b">
        <f t="shared" si="3"/>
        <v>1</v>
      </c>
      <c r="AF21" s="197"/>
      <c r="AH21" s="197"/>
    </row>
    <row r="22" spans="1:34" ht="24" x14ac:dyDescent="0.2">
      <c r="A22" s="200" t="s">
        <v>919</v>
      </c>
      <c r="B22" s="200" t="s">
        <v>796</v>
      </c>
      <c r="C22" s="200" t="s">
        <v>167</v>
      </c>
      <c r="D22" s="201" t="s">
        <v>335</v>
      </c>
      <c r="E22" s="202">
        <v>1403</v>
      </c>
      <c r="F22" s="203" t="s">
        <v>649</v>
      </c>
      <c r="G22" s="200" t="s">
        <v>54</v>
      </c>
      <c r="H22" s="204">
        <v>6.41</v>
      </c>
      <c r="I22" s="205" t="s">
        <v>535</v>
      </c>
      <c r="J22" s="215">
        <v>10730494.75</v>
      </c>
      <c r="K22" s="215">
        <v>7511346.3200000003</v>
      </c>
      <c r="L22" s="216">
        <v>3219148.4299999997</v>
      </c>
      <c r="M22" s="208">
        <v>0.7</v>
      </c>
      <c r="N22" s="216">
        <v>0</v>
      </c>
      <c r="O22" s="216">
        <v>0</v>
      </c>
      <c r="P22" s="216">
        <v>0</v>
      </c>
      <c r="Q22" s="216">
        <v>7511346.3200000003</v>
      </c>
      <c r="R22" s="216">
        <v>0</v>
      </c>
      <c r="S22" s="216">
        <v>0</v>
      </c>
      <c r="T22" s="216">
        <v>0</v>
      </c>
      <c r="U22" s="216">
        <v>0</v>
      </c>
      <c r="V22" s="216">
        <v>0</v>
      </c>
      <c r="W22" s="216">
        <v>0</v>
      </c>
      <c r="X22" s="138" t="b">
        <f t="shared" si="0"/>
        <v>1</v>
      </c>
      <c r="Y22" s="151">
        <f t="shared" si="1"/>
        <v>0.7</v>
      </c>
      <c r="Z22" s="152" t="b">
        <f t="shared" si="2"/>
        <v>1</v>
      </c>
      <c r="AA22" s="152" t="b">
        <f t="shared" si="3"/>
        <v>1</v>
      </c>
      <c r="AF22" s="197"/>
      <c r="AH22" s="197"/>
    </row>
    <row r="23" spans="1:34" ht="60" x14ac:dyDescent="0.2">
      <c r="A23" s="200" t="s">
        <v>920</v>
      </c>
      <c r="B23" s="200" t="s">
        <v>797</v>
      </c>
      <c r="C23" s="200" t="s">
        <v>167</v>
      </c>
      <c r="D23" s="201" t="s">
        <v>50</v>
      </c>
      <c r="E23" s="202">
        <v>1438</v>
      </c>
      <c r="F23" s="203" t="s">
        <v>650</v>
      </c>
      <c r="G23" s="200" t="s">
        <v>272</v>
      </c>
      <c r="H23" s="204">
        <v>4.05</v>
      </c>
      <c r="I23" s="205" t="s">
        <v>527</v>
      </c>
      <c r="J23" s="215">
        <v>1984025.4</v>
      </c>
      <c r="K23" s="215">
        <v>1190415.24</v>
      </c>
      <c r="L23" s="216">
        <v>793610.15999999992</v>
      </c>
      <c r="M23" s="208">
        <v>0.6</v>
      </c>
      <c r="N23" s="216">
        <v>0</v>
      </c>
      <c r="O23" s="216">
        <v>0</v>
      </c>
      <c r="P23" s="216">
        <v>0</v>
      </c>
      <c r="Q23" s="216">
        <v>1190415.24</v>
      </c>
      <c r="R23" s="216">
        <v>0</v>
      </c>
      <c r="S23" s="216">
        <v>0</v>
      </c>
      <c r="T23" s="216">
        <v>0</v>
      </c>
      <c r="U23" s="216">
        <v>0</v>
      </c>
      <c r="V23" s="216">
        <v>0</v>
      </c>
      <c r="W23" s="216">
        <v>0</v>
      </c>
      <c r="X23" s="138" t="b">
        <f t="shared" si="0"/>
        <v>1</v>
      </c>
      <c r="Y23" s="151">
        <f t="shared" si="1"/>
        <v>0.6</v>
      </c>
      <c r="Z23" s="152" t="b">
        <f t="shared" si="2"/>
        <v>1</v>
      </c>
      <c r="AA23" s="152" t="b">
        <f t="shared" si="3"/>
        <v>1</v>
      </c>
      <c r="AF23" s="197"/>
      <c r="AH23" s="197"/>
    </row>
    <row r="24" spans="1:34" ht="24" x14ac:dyDescent="0.2">
      <c r="A24" s="200" t="s">
        <v>921</v>
      </c>
      <c r="B24" s="200" t="s">
        <v>798</v>
      </c>
      <c r="C24" s="200" t="s">
        <v>167</v>
      </c>
      <c r="D24" s="201" t="s">
        <v>174</v>
      </c>
      <c r="E24" s="202">
        <v>1416</v>
      </c>
      <c r="F24" s="203" t="s">
        <v>651</v>
      </c>
      <c r="G24" s="200" t="s">
        <v>53</v>
      </c>
      <c r="H24" s="204">
        <v>3.2708499999999998</v>
      </c>
      <c r="I24" s="205" t="s">
        <v>541</v>
      </c>
      <c r="J24" s="215">
        <v>12440548.050000001</v>
      </c>
      <c r="K24" s="215">
        <v>7464328.8300000001</v>
      </c>
      <c r="L24" s="216">
        <v>4976219.2200000007</v>
      </c>
      <c r="M24" s="208">
        <v>0.6</v>
      </c>
      <c r="N24" s="216">
        <v>0</v>
      </c>
      <c r="O24" s="216">
        <v>0</v>
      </c>
      <c r="P24" s="216">
        <v>0</v>
      </c>
      <c r="Q24" s="216">
        <v>7464328.8300000001</v>
      </c>
      <c r="R24" s="216">
        <v>0</v>
      </c>
      <c r="S24" s="216">
        <v>0</v>
      </c>
      <c r="T24" s="216">
        <v>0</v>
      </c>
      <c r="U24" s="216">
        <v>0</v>
      </c>
      <c r="V24" s="216">
        <v>0</v>
      </c>
      <c r="W24" s="216">
        <v>0</v>
      </c>
      <c r="X24" s="138" t="b">
        <f t="shared" si="0"/>
        <v>1</v>
      </c>
      <c r="Y24" s="151">
        <f t="shared" si="1"/>
        <v>0.6</v>
      </c>
      <c r="Z24" s="152" t="b">
        <f t="shared" si="2"/>
        <v>1</v>
      </c>
      <c r="AA24" s="152" t="b">
        <f t="shared" si="3"/>
        <v>1</v>
      </c>
      <c r="AF24" s="197"/>
      <c r="AH24" s="197"/>
    </row>
    <row r="25" spans="1:34" ht="24" x14ac:dyDescent="0.2">
      <c r="A25" s="200" t="s">
        <v>922</v>
      </c>
      <c r="B25" s="200" t="s">
        <v>799</v>
      </c>
      <c r="C25" s="200" t="s">
        <v>167</v>
      </c>
      <c r="D25" s="201" t="s">
        <v>352</v>
      </c>
      <c r="E25" s="202">
        <v>1414</v>
      </c>
      <c r="F25" s="203" t="s">
        <v>652</v>
      </c>
      <c r="G25" s="200" t="s">
        <v>272</v>
      </c>
      <c r="H25" s="204">
        <v>2.2850000000000001</v>
      </c>
      <c r="I25" s="205" t="s">
        <v>535</v>
      </c>
      <c r="J25" s="215">
        <v>1643395.18</v>
      </c>
      <c r="K25" s="215">
        <v>1314716.1399999999</v>
      </c>
      <c r="L25" s="216">
        <v>328679.04000000004</v>
      </c>
      <c r="M25" s="208">
        <v>0.8</v>
      </c>
      <c r="N25" s="216">
        <v>0</v>
      </c>
      <c r="O25" s="216">
        <v>0</v>
      </c>
      <c r="P25" s="216">
        <v>0</v>
      </c>
      <c r="Q25" s="216">
        <v>1314716.1399999999</v>
      </c>
      <c r="R25" s="216">
        <v>0</v>
      </c>
      <c r="S25" s="216">
        <v>0</v>
      </c>
      <c r="T25" s="216">
        <v>0</v>
      </c>
      <c r="U25" s="216">
        <v>0</v>
      </c>
      <c r="V25" s="216">
        <v>0</v>
      </c>
      <c r="W25" s="216">
        <v>0</v>
      </c>
      <c r="X25" s="138" t="b">
        <f t="shared" si="0"/>
        <v>1</v>
      </c>
      <c r="Y25" s="151">
        <f t="shared" si="1"/>
        <v>0.8</v>
      </c>
      <c r="Z25" s="152" t="b">
        <f t="shared" si="2"/>
        <v>1</v>
      </c>
      <c r="AA25" s="152" t="b">
        <f t="shared" si="3"/>
        <v>1</v>
      </c>
      <c r="AF25" s="197"/>
      <c r="AH25" s="197"/>
    </row>
    <row r="26" spans="1:34" x14ac:dyDescent="0.2">
      <c r="A26" s="200" t="s">
        <v>923</v>
      </c>
      <c r="B26" s="200" t="s">
        <v>800</v>
      </c>
      <c r="C26" s="200" t="s">
        <v>167</v>
      </c>
      <c r="D26" s="201" t="s">
        <v>332</v>
      </c>
      <c r="E26" s="202">
        <v>1436</v>
      </c>
      <c r="F26" s="203" t="s">
        <v>653</v>
      </c>
      <c r="G26" s="200" t="s">
        <v>54</v>
      </c>
      <c r="H26" s="204">
        <v>1.9097000000000002</v>
      </c>
      <c r="I26" s="205" t="s">
        <v>536</v>
      </c>
      <c r="J26" s="215">
        <v>2272014.9</v>
      </c>
      <c r="K26" s="215">
        <v>1363208.94</v>
      </c>
      <c r="L26" s="216">
        <v>908805.96</v>
      </c>
      <c r="M26" s="208">
        <v>0.6</v>
      </c>
      <c r="N26" s="216">
        <v>0</v>
      </c>
      <c r="O26" s="216">
        <v>0</v>
      </c>
      <c r="P26" s="216">
        <v>0</v>
      </c>
      <c r="Q26" s="216">
        <v>1363208.94</v>
      </c>
      <c r="R26" s="216">
        <v>0</v>
      </c>
      <c r="S26" s="216">
        <v>0</v>
      </c>
      <c r="T26" s="216">
        <v>0</v>
      </c>
      <c r="U26" s="216">
        <v>0</v>
      </c>
      <c r="V26" s="216">
        <v>0</v>
      </c>
      <c r="W26" s="216">
        <v>0</v>
      </c>
      <c r="X26" s="138" t="b">
        <f t="shared" si="0"/>
        <v>1</v>
      </c>
      <c r="Y26" s="151">
        <f t="shared" si="1"/>
        <v>0.6</v>
      </c>
      <c r="Z26" s="152" t="b">
        <f t="shared" si="2"/>
        <v>1</v>
      </c>
      <c r="AA26" s="152" t="b">
        <f t="shared" si="3"/>
        <v>1</v>
      </c>
      <c r="AF26" s="197"/>
      <c r="AH26" s="197"/>
    </row>
    <row r="27" spans="1:34" ht="24" x14ac:dyDescent="0.2">
      <c r="A27" s="200" t="s">
        <v>924</v>
      </c>
      <c r="B27" s="200" t="s">
        <v>801</v>
      </c>
      <c r="C27" s="200" t="s">
        <v>167</v>
      </c>
      <c r="D27" s="201" t="s">
        <v>353</v>
      </c>
      <c r="E27" s="202">
        <v>1409</v>
      </c>
      <c r="F27" s="203" t="s">
        <v>1033</v>
      </c>
      <c r="G27" s="200" t="s">
        <v>54</v>
      </c>
      <c r="H27" s="204">
        <v>1.9065000000000001</v>
      </c>
      <c r="I27" s="205" t="s">
        <v>525</v>
      </c>
      <c r="J27" s="215">
        <v>3886696.38</v>
      </c>
      <c r="K27" s="215">
        <v>1943348.19</v>
      </c>
      <c r="L27" s="216">
        <v>1943348.19</v>
      </c>
      <c r="M27" s="208">
        <v>0.5</v>
      </c>
      <c r="N27" s="216">
        <v>0</v>
      </c>
      <c r="O27" s="216">
        <v>0</v>
      </c>
      <c r="P27" s="216">
        <v>0</v>
      </c>
      <c r="Q27" s="216">
        <v>1943348.19</v>
      </c>
      <c r="R27" s="216">
        <v>0</v>
      </c>
      <c r="S27" s="216">
        <v>0</v>
      </c>
      <c r="T27" s="216">
        <v>0</v>
      </c>
      <c r="U27" s="216">
        <v>0</v>
      </c>
      <c r="V27" s="216">
        <v>0</v>
      </c>
      <c r="W27" s="216">
        <v>0</v>
      </c>
      <c r="X27" s="138" t="b">
        <f t="shared" si="0"/>
        <v>1</v>
      </c>
      <c r="Y27" s="151">
        <f t="shared" si="1"/>
        <v>0.5</v>
      </c>
      <c r="Z27" s="152" t="b">
        <f t="shared" si="2"/>
        <v>1</v>
      </c>
      <c r="AA27" s="152" t="b">
        <f t="shared" si="3"/>
        <v>1</v>
      </c>
    </row>
    <row r="28" spans="1:34" ht="24" x14ac:dyDescent="0.2">
      <c r="A28" s="200" t="s">
        <v>925</v>
      </c>
      <c r="B28" s="200" t="s">
        <v>802</v>
      </c>
      <c r="C28" s="200" t="s">
        <v>176</v>
      </c>
      <c r="D28" s="201" t="s">
        <v>45</v>
      </c>
      <c r="E28" s="202">
        <v>1434</v>
      </c>
      <c r="F28" s="203" t="s">
        <v>654</v>
      </c>
      <c r="G28" s="200" t="s">
        <v>53</v>
      </c>
      <c r="H28" s="204">
        <v>1.4415</v>
      </c>
      <c r="I28" s="205" t="s">
        <v>667</v>
      </c>
      <c r="J28" s="215">
        <v>7240058.9000000004</v>
      </c>
      <c r="K28" s="215">
        <v>5068041.2300000004</v>
      </c>
      <c r="L28" s="216">
        <v>2172017.67</v>
      </c>
      <c r="M28" s="208">
        <v>0.7</v>
      </c>
      <c r="N28" s="216">
        <v>0</v>
      </c>
      <c r="O28" s="216">
        <v>0</v>
      </c>
      <c r="P28" s="216">
        <v>0</v>
      </c>
      <c r="Q28" s="216">
        <v>2450000</v>
      </c>
      <c r="R28" s="216">
        <v>2618041.2300000004</v>
      </c>
      <c r="S28" s="216">
        <v>0</v>
      </c>
      <c r="T28" s="216">
        <v>0</v>
      </c>
      <c r="U28" s="216">
        <v>0</v>
      </c>
      <c r="V28" s="216">
        <v>0</v>
      </c>
      <c r="W28" s="216">
        <v>0</v>
      </c>
      <c r="X28" s="138" t="b">
        <f t="shared" ref="X28:X37" si="4">K28=SUM(N28:W28)</f>
        <v>1</v>
      </c>
      <c r="Y28" s="151">
        <f t="shared" ref="Y28:Y37" si="5">ROUND(K28/J28,4)</f>
        <v>0.7</v>
      </c>
      <c r="Z28" s="152" t="b">
        <f t="shared" ref="Z28:Z37" si="6">Y28=M28</f>
        <v>1</v>
      </c>
      <c r="AA28" s="152" t="b">
        <f t="shared" ref="AA28:AA37" si="7">J28=K28+L28</f>
        <v>1</v>
      </c>
    </row>
    <row r="29" spans="1:34" x14ac:dyDescent="0.2">
      <c r="A29" s="200" t="s">
        <v>926</v>
      </c>
      <c r="B29" s="200" t="s">
        <v>803</v>
      </c>
      <c r="C29" s="200" t="s">
        <v>167</v>
      </c>
      <c r="D29" s="201" t="s">
        <v>351</v>
      </c>
      <c r="E29" s="202">
        <v>1428</v>
      </c>
      <c r="F29" s="203" t="s">
        <v>655</v>
      </c>
      <c r="G29" s="200" t="s">
        <v>53</v>
      </c>
      <c r="H29" s="204">
        <v>0.78500000000000003</v>
      </c>
      <c r="I29" s="205" t="s">
        <v>550</v>
      </c>
      <c r="J29" s="215">
        <v>4113033.09</v>
      </c>
      <c r="K29" s="215">
        <v>3290426.47</v>
      </c>
      <c r="L29" s="216">
        <v>822606.61999999965</v>
      </c>
      <c r="M29" s="208">
        <v>0.8</v>
      </c>
      <c r="N29" s="216">
        <v>0</v>
      </c>
      <c r="O29" s="216">
        <v>0</v>
      </c>
      <c r="P29" s="216">
        <v>0</v>
      </c>
      <c r="Q29" s="216">
        <v>3290426.47</v>
      </c>
      <c r="R29" s="216">
        <v>0</v>
      </c>
      <c r="S29" s="216">
        <v>0</v>
      </c>
      <c r="T29" s="216">
        <v>0</v>
      </c>
      <c r="U29" s="216">
        <v>0</v>
      </c>
      <c r="V29" s="216">
        <v>0</v>
      </c>
      <c r="W29" s="216">
        <v>0</v>
      </c>
      <c r="X29" s="138" t="b">
        <f t="shared" si="4"/>
        <v>1</v>
      </c>
      <c r="Y29" s="151">
        <f t="shared" si="5"/>
        <v>0.8</v>
      </c>
      <c r="Z29" s="152" t="b">
        <f t="shared" si="6"/>
        <v>1</v>
      </c>
      <c r="AA29" s="152" t="b">
        <f t="shared" si="7"/>
        <v>1</v>
      </c>
    </row>
    <row r="30" spans="1:34" ht="24" x14ac:dyDescent="0.2">
      <c r="A30" s="200" t="s">
        <v>927</v>
      </c>
      <c r="B30" s="200" t="s">
        <v>804</v>
      </c>
      <c r="C30" s="200" t="s">
        <v>167</v>
      </c>
      <c r="D30" s="201" t="s">
        <v>331</v>
      </c>
      <c r="E30" s="202">
        <v>1421</v>
      </c>
      <c r="F30" s="203" t="s">
        <v>656</v>
      </c>
      <c r="G30" s="200" t="s">
        <v>53</v>
      </c>
      <c r="H30" s="204">
        <v>0.66791</v>
      </c>
      <c r="I30" s="205" t="s">
        <v>537</v>
      </c>
      <c r="J30" s="215">
        <v>7626944.1399999997</v>
      </c>
      <c r="K30" s="215">
        <v>4576166.4800000004</v>
      </c>
      <c r="L30" s="216">
        <v>3050777.6599999992</v>
      </c>
      <c r="M30" s="208">
        <v>0.6</v>
      </c>
      <c r="N30" s="216">
        <v>0</v>
      </c>
      <c r="O30" s="216">
        <v>0</v>
      </c>
      <c r="P30" s="216">
        <v>0</v>
      </c>
      <c r="Q30" s="216">
        <v>4576166.4800000004</v>
      </c>
      <c r="R30" s="216">
        <v>0</v>
      </c>
      <c r="S30" s="216">
        <v>0</v>
      </c>
      <c r="T30" s="216">
        <v>0</v>
      </c>
      <c r="U30" s="216">
        <v>0</v>
      </c>
      <c r="V30" s="216">
        <v>0</v>
      </c>
      <c r="W30" s="216">
        <v>0</v>
      </c>
      <c r="X30" s="138" t="b">
        <f t="shared" si="4"/>
        <v>1</v>
      </c>
      <c r="Y30" s="151">
        <f t="shared" si="5"/>
        <v>0.6</v>
      </c>
      <c r="Z30" s="152" t="b">
        <f t="shared" si="6"/>
        <v>1</v>
      </c>
      <c r="AA30" s="152" t="b">
        <f t="shared" si="7"/>
        <v>1</v>
      </c>
    </row>
    <row r="31" spans="1:34" ht="24" x14ac:dyDescent="0.2">
      <c r="A31" s="200" t="s">
        <v>928</v>
      </c>
      <c r="B31" s="200" t="s">
        <v>805</v>
      </c>
      <c r="C31" s="200" t="s">
        <v>167</v>
      </c>
      <c r="D31" s="201" t="s">
        <v>334</v>
      </c>
      <c r="E31" s="202">
        <v>1423</v>
      </c>
      <c r="F31" s="203" t="s">
        <v>657</v>
      </c>
      <c r="G31" s="200" t="s">
        <v>272</v>
      </c>
      <c r="H31" s="204">
        <v>1.6500000000000001</v>
      </c>
      <c r="I31" s="205" t="s">
        <v>550</v>
      </c>
      <c r="J31" s="215">
        <v>1024425.67</v>
      </c>
      <c r="K31" s="215">
        <v>512212.83</v>
      </c>
      <c r="L31" s="216">
        <v>512212.84</v>
      </c>
      <c r="M31" s="208">
        <v>0.5</v>
      </c>
      <c r="N31" s="216">
        <v>0</v>
      </c>
      <c r="O31" s="216">
        <v>0</v>
      </c>
      <c r="P31" s="216">
        <v>0</v>
      </c>
      <c r="Q31" s="216">
        <v>512212.83</v>
      </c>
      <c r="R31" s="216">
        <v>0</v>
      </c>
      <c r="S31" s="216">
        <v>0</v>
      </c>
      <c r="T31" s="216">
        <v>0</v>
      </c>
      <c r="U31" s="216">
        <v>0</v>
      </c>
      <c r="V31" s="216">
        <v>0</v>
      </c>
      <c r="W31" s="216">
        <v>0</v>
      </c>
      <c r="X31" s="138" t="b">
        <f t="shared" si="4"/>
        <v>1</v>
      </c>
      <c r="Y31" s="151">
        <f t="shared" si="5"/>
        <v>0.5</v>
      </c>
      <c r="Z31" s="152" t="b">
        <f t="shared" si="6"/>
        <v>1</v>
      </c>
      <c r="AA31" s="152" t="b">
        <f t="shared" si="7"/>
        <v>1</v>
      </c>
    </row>
    <row r="32" spans="1:34" ht="24" x14ac:dyDescent="0.2">
      <c r="A32" s="200" t="s">
        <v>929</v>
      </c>
      <c r="B32" s="200" t="s">
        <v>806</v>
      </c>
      <c r="C32" s="200" t="s">
        <v>167</v>
      </c>
      <c r="D32" s="201" t="s">
        <v>329</v>
      </c>
      <c r="E32" s="202">
        <v>1422</v>
      </c>
      <c r="F32" s="203" t="s">
        <v>658</v>
      </c>
      <c r="G32" s="200" t="s">
        <v>54</v>
      </c>
      <c r="H32" s="204">
        <v>0.99</v>
      </c>
      <c r="I32" s="205" t="s">
        <v>535</v>
      </c>
      <c r="J32" s="215">
        <v>2279489.08</v>
      </c>
      <c r="K32" s="215">
        <v>1367693.44</v>
      </c>
      <c r="L32" s="216">
        <v>911795.64000000013</v>
      </c>
      <c r="M32" s="208">
        <v>0.6</v>
      </c>
      <c r="N32" s="216">
        <v>0</v>
      </c>
      <c r="O32" s="216">
        <v>0</v>
      </c>
      <c r="P32" s="216">
        <v>0</v>
      </c>
      <c r="Q32" s="216">
        <v>1367693.44</v>
      </c>
      <c r="R32" s="216">
        <v>0</v>
      </c>
      <c r="S32" s="216">
        <v>0</v>
      </c>
      <c r="T32" s="216">
        <v>0</v>
      </c>
      <c r="U32" s="216">
        <v>0</v>
      </c>
      <c r="V32" s="216">
        <v>0</v>
      </c>
      <c r="W32" s="216">
        <v>0</v>
      </c>
      <c r="X32" s="138" t="b">
        <f t="shared" si="4"/>
        <v>1</v>
      </c>
      <c r="Y32" s="151">
        <f t="shared" si="5"/>
        <v>0.6</v>
      </c>
      <c r="Z32" s="152" t="b">
        <f t="shared" si="6"/>
        <v>1</v>
      </c>
      <c r="AA32" s="152" t="b">
        <f t="shared" si="7"/>
        <v>1</v>
      </c>
    </row>
    <row r="33" spans="1:27" ht="24" x14ac:dyDescent="0.2">
      <c r="A33" s="200" t="s">
        <v>930</v>
      </c>
      <c r="B33" s="200" t="s">
        <v>807</v>
      </c>
      <c r="C33" s="200" t="s">
        <v>167</v>
      </c>
      <c r="D33" s="201" t="s">
        <v>330</v>
      </c>
      <c r="E33" s="202">
        <v>1420</v>
      </c>
      <c r="F33" s="203" t="s">
        <v>659</v>
      </c>
      <c r="G33" s="200" t="s">
        <v>54</v>
      </c>
      <c r="H33" s="204">
        <v>0.62580999999999998</v>
      </c>
      <c r="I33" s="205" t="s">
        <v>526</v>
      </c>
      <c r="J33" s="215">
        <v>836838.8</v>
      </c>
      <c r="K33" s="215">
        <v>502103.28</v>
      </c>
      <c r="L33" s="216">
        <v>334735.52</v>
      </c>
      <c r="M33" s="208">
        <v>0.6</v>
      </c>
      <c r="N33" s="216">
        <v>0</v>
      </c>
      <c r="O33" s="216">
        <v>0</v>
      </c>
      <c r="P33" s="216">
        <v>0</v>
      </c>
      <c r="Q33" s="216">
        <v>502103.28</v>
      </c>
      <c r="R33" s="216">
        <v>0</v>
      </c>
      <c r="S33" s="216">
        <v>0</v>
      </c>
      <c r="T33" s="216">
        <v>0</v>
      </c>
      <c r="U33" s="216">
        <v>0</v>
      </c>
      <c r="V33" s="216">
        <v>0</v>
      </c>
      <c r="W33" s="216">
        <v>0</v>
      </c>
      <c r="X33" s="138" t="b">
        <f t="shared" si="4"/>
        <v>1</v>
      </c>
      <c r="Y33" s="151">
        <f t="shared" si="5"/>
        <v>0.6</v>
      </c>
      <c r="Z33" s="152" t="b">
        <f t="shared" si="6"/>
        <v>1</v>
      </c>
      <c r="AA33" s="152" t="b">
        <f t="shared" si="7"/>
        <v>1</v>
      </c>
    </row>
    <row r="34" spans="1:27" ht="24" x14ac:dyDescent="0.2">
      <c r="A34" s="200" t="s">
        <v>931</v>
      </c>
      <c r="B34" s="200" t="s">
        <v>808</v>
      </c>
      <c r="C34" s="200" t="s">
        <v>167</v>
      </c>
      <c r="D34" s="201" t="s">
        <v>172</v>
      </c>
      <c r="E34" s="202">
        <v>1418</v>
      </c>
      <c r="F34" s="203" t="s">
        <v>660</v>
      </c>
      <c r="G34" s="200" t="s">
        <v>53</v>
      </c>
      <c r="H34" s="204">
        <v>0.1555</v>
      </c>
      <c r="I34" s="205" t="s">
        <v>533</v>
      </c>
      <c r="J34" s="215">
        <v>3300892.96</v>
      </c>
      <c r="K34" s="215">
        <v>1980535.77</v>
      </c>
      <c r="L34" s="216">
        <v>1320357.19</v>
      </c>
      <c r="M34" s="208">
        <v>0.6</v>
      </c>
      <c r="N34" s="216">
        <v>0</v>
      </c>
      <c r="O34" s="216">
        <v>0</v>
      </c>
      <c r="P34" s="216">
        <v>0</v>
      </c>
      <c r="Q34" s="216">
        <v>1980535.77</v>
      </c>
      <c r="R34" s="216">
        <v>0</v>
      </c>
      <c r="S34" s="216">
        <v>0</v>
      </c>
      <c r="T34" s="216">
        <v>0</v>
      </c>
      <c r="U34" s="216">
        <v>0</v>
      </c>
      <c r="V34" s="216">
        <v>0</v>
      </c>
      <c r="W34" s="216">
        <v>0</v>
      </c>
      <c r="X34" s="138" t="b">
        <f t="shared" si="4"/>
        <v>1</v>
      </c>
      <c r="Y34" s="151">
        <f t="shared" si="5"/>
        <v>0.6</v>
      </c>
      <c r="Z34" s="152" t="b">
        <f t="shared" si="6"/>
        <v>1</v>
      </c>
      <c r="AA34" s="152" t="b">
        <f t="shared" si="7"/>
        <v>1</v>
      </c>
    </row>
    <row r="35" spans="1:27" ht="24" x14ac:dyDescent="0.2">
      <c r="A35" s="200" t="s">
        <v>932</v>
      </c>
      <c r="B35" s="199" t="s">
        <v>809</v>
      </c>
      <c r="C35" s="200" t="s">
        <v>167</v>
      </c>
      <c r="D35" s="201" t="s">
        <v>346</v>
      </c>
      <c r="E35" s="202">
        <v>1401</v>
      </c>
      <c r="F35" s="203" t="s">
        <v>661</v>
      </c>
      <c r="G35" s="200" t="s">
        <v>54</v>
      </c>
      <c r="H35" s="204">
        <v>2.84</v>
      </c>
      <c r="I35" s="205" t="s">
        <v>535</v>
      </c>
      <c r="J35" s="215">
        <v>2374247.4900000002</v>
      </c>
      <c r="K35" s="215">
        <f>ROUNDDOWN(J35*M35,2)</f>
        <v>1899397.99</v>
      </c>
      <c r="L35" s="216">
        <f>J35-K35</f>
        <v>474849.50000000023</v>
      </c>
      <c r="M35" s="208">
        <v>0.8</v>
      </c>
      <c r="N35" s="216">
        <v>0</v>
      </c>
      <c r="O35" s="216">
        <v>0</v>
      </c>
      <c r="P35" s="216">
        <v>0</v>
      </c>
      <c r="Q35" s="216">
        <f>K35</f>
        <v>1899397.99</v>
      </c>
      <c r="R35" s="216">
        <v>0</v>
      </c>
      <c r="S35" s="216">
        <v>0</v>
      </c>
      <c r="T35" s="216">
        <v>0</v>
      </c>
      <c r="U35" s="216">
        <v>0</v>
      </c>
      <c r="V35" s="216">
        <v>0</v>
      </c>
      <c r="W35" s="216">
        <v>0</v>
      </c>
      <c r="X35" s="138" t="b">
        <f t="shared" si="4"/>
        <v>1</v>
      </c>
      <c r="Y35" s="151">
        <f t="shared" si="5"/>
        <v>0.8</v>
      </c>
      <c r="Z35" s="152" t="b">
        <f t="shared" si="6"/>
        <v>1</v>
      </c>
      <c r="AA35" s="152" t="b">
        <f t="shared" si="7"/>
        <v>1</v>
      </c>
    </row>
    <row r="36" spans="1:27" ht="24" x14ac:dyDescent="0.2">
      <c r="A36" s="200" t="s">
        <v>933</v>
      </c>
      <c r="B36" s="199" t="s">
        <v>725</v>
      </c>
      <c r="C36" s="200" t="s">
        <v>167</v>
      </c>
      <c r="D36" s="201" t="s">
        <v>338</v>
      </c>
      <c r="E36" s="202">
        <v>1408</v>
      </c>
      <c r="F36" s="203" t="s">
        <v>691</v>
      </c>
      <c r="G36" s="200" t="s">
        <v>54</v>
      </c>
      <c r="H36" s="204">
        <v>2.7265999999999999</v>
      </c>
      <c r="I36" s="205" t="s">
        <v>516</v>
      </c>
      <c r="J36" s="215">
        <v>5757337.04</v>
      </c>
      <c r="K36" s="215">
        <v>4030135.92</v>
      </c>
      <c r="L36" s="216">
        <v>1727201.12</v>
      </c>
      <c r="M36" s="208">
        <v>0.7</v>
      </c>
      <c r="N36" s="216">
        <v>0</v>
      </c>
      <c r="O36" s="216">
        <v>0</v>
      </c>
      <c r="P36" s="216">
        <v>0</v>
      </c>
      <c r="Q36" s="216">
        <v>4030135.92</v>
      </c>
      <c r="R36" s="216">
        <v>0</v>
      </c>
      <c r="S36" s="216">
        <v>0</v>
      </c>
      <c r="T36" s="216">
        <v>0</v>
      </c>
      <c r="U36" s="216">
        <v>0</v>
      </c>
      <c r="V36" s="216">
        <v>0</v>
      </c>
      <c r="W36" s="216">
        <v>0</v>
      </c>
      <c r="X36" s="138" t="b">
        <f t="shared" si="4"/>
        <v>1</v>
      </c>
      <c r="Y36" s="151">
        <f t="shared" si="5"/>
        <v>0.7</v>
      </c>
      <c r="Z36" s="152" t="b">
        <f t="shared" si="6"/>
        <v>1</v>
      </c>
      <c r="AA36" s="152" t="b">
        <f t="shared" si="7"/>
        <v>1</v>
      </c>
    </row>
    <row r="37" spans="1:27" ht="24" x14ac:dyDescent="0.2">
      <c r="A37" s="200" t="s">
        <v>934</v>
      </c>
      <c r="B37" s="199" t="s">
        <v>810</v>
      </c>
      <c r="C37" s="200" t="s">
        <v>167</v>
      </c>
      <c r="D37" s="201" t="s">
        <v>348</v>
      </c>
      <c r="E37" s="202">
        <v>1407</v>
      </c>
      <c r="F37" s="203" t="s">
        <v>1039</v>
      </c>
      <c r="G37" s="200" t="s">
        <v>272</v>
      </c>
      <c r="H37" s="204">
        <v>2.14</v>
      </c>
      <c r="I37" s="205" t="s">
        <v>550</v>
      </c>
      <c r="J37" s="215">
        <v>1534431.38</v>
      </c>
      <c r="K37" s="215">
        <v>920658.82</v>
      </c>
      <c r="L37" s="216">
        <v>613772.55999999994</v>
      </c>
      <c r="M37" s="208">
        <v>0.6</v>
      </c>
      <c r="N37" s="216">
        <v>0</v>
      </c>
      <c r="O37" s="216">
        <v>0</v>
      </c>
      <c r="P37" s="216">
        <v>0</v>
      </c>
      <c r="Q37" s="216">
        <v>920658.82</v>
      </c>
      <c r="R37" s="216">
        <v>0</v>
      </c>
      <c r="S37" s="216">
        <v>0</v>
      </c>
      <c r="T37" s="216">
        <v>0</v>
      </c>
      <c r="U37" s="216">
        <v>0</v>
      </c>
      <c r="V37" s="216">
        <v>0</v>
      </c>
      <c r="W37" s="216">
        <v>0</v>
      </c>
      <c r="X37" s="138" t="b">
        <f t="shared" si="4"/>
        <v>1</v>
      </c>
      <c r="Y37" s="151">
        <f t="shared" si="5"/>
        <v>0.6</v>
      </c>
      <c r="Z37" s="152" t="b">
        <f t="shared" si="6"/>
        <v>1</v>
      </c>
      <c r="AA37" s="152" t="b">
        <f t="shared" si="7"/>
        <v>1</v>
      </c>
    </row>
    <row r="38" spans="1:27" ht="24" x14ac:dyDescent="0.2">
      <c r="A38" s="200" t="s">
        <v>935</v>
      </c>
      <c r="B38" s="200" t="s">
        <v>811</v>
      </c>
      <c r="C38" s="200" t="s">
        <v>167</v>
      </c>
      <c r="D38" s="201" t="s">
        <v>50</v>
      </c>
      <c r="E38" s="202">
        <v>1438</v>
      </c>
      <c r="F38" s="203" t="s">
        <v>662</v>
      </c>
      <c r="G38" s="200" t="s">
        <v>272</v>
      </c>
      <c r="H38" s="204">
        <v>2.0150000000000001</v>
      </c>
      <c r="I38" s="205" t="s">
        <v>527</v>
      </c>
      <c r="J38" s="215">
        <v>868037.14</v>
      </c>
      <c r="K38" s="215">
        <v>520822.28</v>
      </c>
      <c r="L38" s="216">
        <v>347214.86</v>
      </c>
      <c r="M38" s="208">
        <v>0.6</v>
      </c>
      <c r="N38" s="216">
        <v>0</v>
      </c>
      <c r="O38" s="216">
        <v>0</v>
      </c>
      <c r="P38" s="216">
        <v>0</v>
      </c>
      <c r="Q38" s="216">
        <v>520822.28</v>
      </c>
      <c r="R38" s="216">
        <v>0</v>
      </c>
      <c r="S38" s="216">
        <v>0</v>
      </c>
      <c r="T38" s="216">
        <v>0</v>
      </c>
      <c r="U38" s="216">
        <v>0</v>
      </c>
      <c r="V38" s="216">
        <v>0</v>
      </c>
      <c r="W38" s="216">
        <v>0</v>
      </c>
      <c r="X38" s="138" t="b">
        <f t="shared" si="0"/>
        <v>1</v>
      </c>
      <c r="Y38" s="151">
        <f t="shared" si="1"/>
        <v>0.6</v>
      </c>
      <c r="Z38" s="152" t="b">
        <f t="shared" si="2"/>
        <v>1</v>
      </c>
      <c r="AA38" s="152" t="b">
        <f t="shared" si="3"/>
        <v>1</v>
      </c>
    </row>
    <row r="39" spans="1:27" ht="24" x14ac:dyDescent="0.2">
      <c r="A39" s="200" t="s">
        <v>936</v>
      </c>
      <c r="B39" s="200" t="s">
        <v>812</v>
      </c>
      <c r="C39" s="200" t="s">
        <v>167</v>
      </c>
      <c r="D39" s="201" t="s">
        <v>333</v>
      </c>
      <c r="E39" s="202">
        <v>1435</v>
      </c>
      <c r="F39" s="203" t="s">
        <v>663</v>
      </c>
      <c r="G39" s="200" t="s">
        <v>53</v>
      </c>
      <c r="H39" s="204">
        <v>1.5282200000000001</v>
      </c>
      <c r="I39" s="205" t="s">
        <v>535</v>
      </c>
      <c r="J39" s="215">
        <v>7393118.6399999997</v>
      </c>
      <c r="K39" s="215">
        <v>5914494.9100000001</v>
      </c>
      <c r="L39" s="216">
        <v>1478623.7299999995</v>
      </c>
      <c r="M39" s="208">
        <v>0.8</v>
      </c>
      <c r="N39" s="216">
        <v>0</v>
      </c>
      <c r="O39" s="216">
        <v>0</v>
      </c>
      <c r="P39" s="216">
        <v>0</v>
      </c>
      <c r="Q39" s="216">
        <v>5914494.9100000001</v>
      </c>
      <c r="R39" s="216">
        <v>0</v>
      </c>
      <c r="S39" s="216">
        <v>0</v>
      </c>
      <c r="T39" s="216">
        <v>0</v>
      </c>
      <c r="U39" s="216">
        <v>0</v>
      </c>
      <c r="V39" s="216">
        <v>0</v>
      </c>
      <c r="W39" s="216">
        <v>0</v>
      </c>
      <c r="X39" s="138" t="b">
        <f t="shared" si="0"/>
        <v>1</v>
      </c>
      <c r="Y39" s="151">
        <f t="shared" si="1"/>
        <v>0.8</v>
      </c>
      <c r="Z39" s="152" t="b">
        <f t="shared" si="2"/>
        <v>1</v>
      </c>
      <c r="AA39" s="152" t="b">
        <f t="shared" si="3"/>
        <v>1</v>
      </c>
    </row>
    <row r="40" spans="1:27" ht="24" x14ac:dyDescent="0.2">
      <c r="A40" s="200" t="s">
        <v>937</v>
      </c>
      <c r="B40" s="200" t="s">
        <v>726</v>
      </c>
      <c r="C40" s="200" t="s">
        <v>167</v>
      </c>
      <c r="D40" s="201" t="s">
        <v>336</v>
      </c>
      <c r="E40" s="202">
        <v>1417</v>
      </c>
      <c r="F40" s="203" t="s">
        <v>692</v>
      </c>
      <c r="G40" s="200" t="s">
        <v>272</v>
      </c>
      <c r="H40" s="204">
        <v>1.4550000000000001</v>
      </c>
      <c r="I40" s="205" t="s">
        <v>698</v>
      </c>
      <c r="J40" s="215">
        <v>3220251.23</v>
      </c>
      <c r="K40" s="215">
        <v>2254175.86</v>
      </c>
      <c r="L40" s="216">
        <v>966075.37000000011</v>
      </c>
      <c r="M40" s="208">
        <v>0.7</v>
      </c>
      <c r="N40" s="216">
        <v>0</v>
      </c>
      <c r="O40" s="216">
        <v>0</v>
      </c>
      <c r="P40" s="216">
        <v>0</v>
      </c>
      <c r="Q40" s="216">
        <v>2254175.86</v>
      </c>
      <c r="R40" s="216">
        <v>0</v>
      </c>
      <c r="S40" s="216">
        <v>0</v>
      </c>
      <c r="T40" s="216">
        <v>0</v>
      </c>
      <c r="U40" s="216">
        <v>0</v>
      </c>
      <c r="V40" s="216">
        <v>0</v>
      </c>
      <c r="W40" s="216">
        <v>0</v>
      </c>
      <c r="X40" s="138" t="b">
        <f t="shared" si="0"/>
        <v>1</v>
      </c>
      <c r="Y40" s="151">
        <f t="shared" si="1"/>
        <v>0.7</v>
      </c>
      <c r="Z40" s="152" t="b">
        <f t="shared" si="2"/>
        <v>1</v>
      </c>
      <c r="AA40" s="152" t="b">
        <f t="shared" si="3"/>
        <v>1</v>
      </c>
    </row>
    <row r="41" spans="1:27" ht="24" x14ac:dyDescent="0.2">
      <c r="A41" s="200" t="s">
        <v>938</v>
      </c>
      <c r="B41" s="200" t="s">
        <v>728</v>
      </c>
      <c r="C41" s="200" t="s">
        <v>167</v>
      </c>
      <c r="D41" s="201" t="s">
        <v>329</v>
      </c>
      <c r="E41" s="202">
        <v>1422</v>
      </c>
      <c r="F41" s="203" t="s">
        <v>694</v>
      </c>
      <c r="G41" s="200" t="s">
        <v>54</v>
      </c>
      <c r="H41" s="204">
        <v>0.99</v>
      </c>
      <c r="I41" s="205" t="s">
        <v>535</v>
      </c>
      <c r="J41" s="215">
        <v>2015613.02</v>
      </c>
      <c r="K41" s="215">
        <v>1209367.81</v>
      </c>
      <c r="L41" s="216">
        <v>806245.21</v>
      </c>
      <c r="M41" s="208">
        <v>0.6</v>
      </c>
      <c r="N41" s="216">
        <v>0</v>
      </c>
      <c r="O41" s="216">
        <v>0</v>
      </c>
      <c r="P41" s="216">
        <v>0</v>
      </c>
      <c r="Q41" s="216">
        <v>1209367.81</v>
      </c>
      <c r="R41" s="216">
        <v>0</v>
      </c>
      <c r="S41" s="216">
        <v>0</v>
      </c>
      <c r="T41" s="216">
        <v>0</v>
      </c>
      <c r="U41" s="216">
        <v>0</v>
      </c>
      <c r="V41" s="216">
        <v>0</v>
      </c>
      <c r="W41" s="216">
        <v>0</v>
      </c>
      <c r="X41" s="138" t="b">
        <f t="shared" si="0"/>
        <v>1</v>
      </c>
      <c r="Y41" s="151">
        <f t="shared" si="1"/>
        <v>0.6</v>
      </c>
      <c r="Z41" s="152" t="b">
        <f t="shared" si="2"/>
        <v>1</v>
      </c>
      <c r="AA41" s="152" t="b">
        <f t="shared" si="3"/>
        <v>1</v>
      </c>
    </row>
    <row r="42" spans="1:27" ht="24" x14ac:dyDescent="0.2">
      <c r="A42" s="200" t="s">
        <v>939</v>
      </c>
      <c r="B42" s="200" t="s">
        <v>705</v>
      </c>
      <c r="C42" s="200" t="s">
        <v>167</v>
      </c>
      <c r="D42" s="201" t="s">
        <v>348</v>
      </c>
      <c r="E42" s="202">
        <v>1407</v>
      </c>
      <c r="F42" s="203" t="s">
        <v>349</v>
      </c>
      <c r="G42" s="200" t="s">
        <v>54</v>
      </c>
      <c r="H42" s="204">
        <v>0.89900000000000002</v>
      </c>
      <c r="I42" s="205" t="s">
        <v>527</v>
      </c>
      <c r="J42" s="215">
        <v>850835.14</v>
      </c>
      <c r="K42" s="215">
        <v>510501.08</v>
      </c>
      <c r="L42" s="216">
        <v>340334.06</v>
      </c>
      <c r="M42" s="208">
        <v>0.6</v>
      </c>
      <c r="N42" s="216">
        <v>0</v>
      </c>
      <c r="O42" s="216">
        <v>0</v>
      </c>
      <c r="P42" s="216">
        <v>0</v>
      </c>
      <c r="Q42" s="216">
        <v>510501.08</v>
      </c>
      <c r="R42" s="216">
        <v>0</v>
      </c>
      <c r="S42" s="216">
        <v>0</v>
      </c>
      <c r="T42" s="216">
        <v>0</v>
      </c>
      <c r="U42" s="216">
        <v>0</v>
      </c>
      <c r="V42" s="216">
        <v>0</v>
      </c>
      <c r="W42" s="216">
        <v>0</v>
      </c>
      <c r="X42" s="138" t="b">
        <f t="shared" si="0"/>
        <v>1</v>
      </c>
      <c r="Y42" s="151">
        <f t="shared" si="1"/>
        <v>0.6</v>
      </c>
      <c r="Z42" s="152" t="b">
        <f t="shared" si="2"/>
        <v>1</v>
      </c>
      <c r="AA42" s="152" t="b">
        <f t="shared" si="3"/>
        <v>1</v>
      </c>
    </row>
    <row r="43" spans="1:27" ht="48" x14ac:dyDescent="0.2">
      <c r="A43" s="200" t="s">
        <v>940</v>
      </c>
      <c r="B43" s="200" t="s">
        <v>813</v>
      </c>
      <c r="C43" s="200" t="s">
        <v>167</v>
      </c>
      <c r="D43" s="201" t="s">
        <v>341</v>
      </c>
      <c r="E43" s="202">
        <v>1405</v>
      </c>
      <c r="F43" s="203" t="s">
        <v>664</v>
      </c>
      <c r="G43" s="200" t="s">
        <v>54</v>
      </c>
      <c r="H43" s="204">
        <v>0.87070000000000003</v>
      </c>
      <c r="I43" s="205" t="s">
        <v>515</v>
      </c>
      <c r="J43" s="215">
        <v>4923315.1500000004</v>
      </c>
      <c r="K43" s="215">
        <v>3446320.6</v>
      </c>
      <c r="L43" s="216">
        <v>1476994.5500000003</v>
      </c>
      <c r="M43" s="208">
        <v>0.7</v>
      </c>
      <c r="N43" s="216">
        <v>0</v>
      </c>
      <c r="O43" s="216">
        <v>0</v>
      </c>
      <c r="P43" s="216">
        <v>0</v>
      </c>
      <c r="Q43" s="216">
        <v>3446320.6</v>
      </c>
      <c r="R43" s="216">
        <v>0</v>
      </c>
      <c r="S43" s="216">
        <v>0</v>
      </c>
      <c r="T43" s="216">
        <v>0</v>
      </c>
      <c r="U43" s="216">
        <v>0</v>
      </c>
      <c r="V43" s="216">
        <v>0</v>
      </c>
      <c r="W43" s="216">
        <v>0</v>
      </c>
      <c r="X43" s="138" t="b">
        <f t="shared" si="0"/>
        <v>1</v>
      </c>
      <c r="Y43" s="151">
        <f t="shared" si="1"/>
        <v>0.7</v>
      </c>
      <c r="Z43" s="152" t="b">
        <f t="shared" si="2"/>
        <v>1</v>
      </c>
      <c r="AA43" s="152" t="b">
        <f t="shared" si="3"/>
        <v>1</v>
      </c>
    </row>
    <row r="44" spans="1:27" ht="24" x14ac:dyDescent="0.2">
      <c r="A44" s="200" t="s">
        <v>941</v>
      </c>
      <c r="B44" s="200" t="s">
        <v>814</v>
      </c>
      <c r="C44" s="200" t="s">
        <v>167</v>
      </c>
      <c r="D44" s="201" t="s">
        <v>193</v>
      </c>
      <c r="E44" s="202">
        <v>1432</v>
      </c>
      <c r="F44" s="203" t="s">
        <v>1034</v>
      </c>
      <c r="G44" s="200" t="s">
        <v>53</v>
      </c>
      <c r="H44" s="204">
        <v>0.73724999999999996</v>
      </c>
      <c r="I44" s="205" t="s">
        <v>535</v>
      </c>
      <c r="J44" s="215">
        <v>2713010.34</v>
      </c>
      <c r="K44" s="215">
        <v>1627806.2</v>
      </c>
      <c r="L44" s="216">
        <v>1085204.1399999999</v>
      </c>
      <c r="M44" s="208">
        <v>0.6</v>
      </c>
      <c r="N44" s="216">
        <v>0</v>
      </c>
      <c r="O44" s="216">
        <v>0</v>
      </c>
      <c r="P44" s="216">
        <v>0</v>
      </c>
      <c r="Q44" s="216">
        <v>1627806.2</v>
      </c>
      <c r="R44" s="216">
        <v>0</v>
      </c>
      <c r="S44" s="216">
        <v>0</v>
      </c>
      <c r="T44" s="216">
        <v>0</v>
      </c>
      <c r="U44" s="216">
        <v>0</v>
      </c>
      <c r="V44" s="216">
        <v>0</v>
      </c>
      <c r="W44" s="216">
        <v>0</v>
      </c>
      <c r="X44" s="138" t="b">
        <f t="shared" si="0"/>
        <v>1</v>
      </c>
      <c r="Y44" s="151">
        <f t="shared" si="1"/>
        <v>0.6</v>
      </c>
      <c r="Z44" s="152" t="b">
        <f t="shared" si="2"/>
        <v>1</v>
      </c>
      <c r="AA44" s="152" t="b">
        <f t="shared" si="3"/>
        <v>1</v>
      </c>
    </row>
    <row r="45" spans="1:27" ht="24" x14ac:dyDescent="0.2">
      <c r="A45" s="200" t="s">
        <v>942</v>
      </c>
      <c r="B45" s="200" t="s">
        <v>815</v>
      </c>
      <c r="C45" s="200" t="s">
        <v>167</v>
      </c>
      <c r="D45" s="201" t="s">
        <v>335</v>
      </c>
      <c r="E45" s="202">
        <v>1403</v>
      </c>
      <c r="F45" s="203" t="s">
        <v>668</v>
      </c>
      <c r="G45" s="200" t="s">
        <v>54</v>
      </c>
      <c r="H45" s="204">
        <v>0.54154000000000002</v>
      </c>
      <c r="I45" s="205" t="s">
        <v>535</v>
      </c>
      <c r="J45" s="215">
        <v>6796909</v>
      </c>
      <c r="K45" s="215">
        <v>4757836.3</v>
      </c>
      <c r="L45" s="216">
        <v>2039072.7000000002</v>
      </c>
      <c r="M45" s="208">
        <v>0.7</v>
      </c>
      <c r="N45" s="216">
        <v>0</v>
      </c>
      <c r="O45" s="216">
        <v>0</v>
      </c>
      <c r="P45" s="216">
        <v>0</v>
      </c>
      <c r="Q45" s="216">
        <v>4757836.3</v>
      </c>
      <c r="R45" s="216">
        <v>0</v>
      </c>
      <c r="S45" s="216">
        <v>0</v>
      </c>
      <c r="T45" s="216">
        <v>0</v>
      </c>
      <c r="U45" s="216">
        <v>0</v>
      </c>
      <c r="V45" s="216">
        <v>0</v>
      </c>
      <c r="W45" s="216">
        <v>0</v>
      </c>
      <c r="X45" s="138" t="b">
        <f t="shared" si="0"/>
        <v>1</v>
      </c>
      <c r="Y45" s="151">
        <f t="shared" si="1"/>
        <v>0.7</v>
      </c>
      <c r="Z45" s="152" t="b">
        <f t="shared" si="2"/>
        <v>1</v>
      </c>
      <c r="AA45" s="152" t="b">
        <f t="shared" si="3"/>
        <v>1</v>
      </c>
    </row>
    <row r="46" spans="1:27" ht="24" x14ac:dyDescent="0.2">
      <c r="A46" s="200" t="s">
        <v>943</v>
      </c>
      <c r="B46" s="200" t="s">
        <v>706</v>
      </c>
      <c r="C46" s="200" t="s">
        <v>167</v>
      </c>
      <c r="D46" s="201" t="s">
        <v>350</v>
      </c>
      <c r="E46" s="202">
        <v>1430</v>
      </c>
      <c r="F46" s="203" t="s">
        <v>1035</v>
      </c>
      <c r="G46" s="200" t="s">
        <v>54</v>
      </c>
      <c r="H46" s="204">
        <v>0.316</v>
      </c>
      <c r="I46" s="205" t="s">
        <v>550</v>
      </c>
      <c r="J46" s="215">
        <v>555894.13</v>
      </c>
      <c r="K46" s="215">
        <v>277947.06</v>
      </c>
      <c r="L46" s="216">
        <v>277947.07</v>
      </c>
      <c r="M46" s="208">
        <v>0.5</v>
      </c>
      <c r="N46" s="216">
        <v>0</v>
      </c>
      <c r="O46" s="216">
        <v>0</v>
      </c>
      <c r="P46" s="216">
        <v>0</v>
      </c>
      <c r="Q46" s="216">
        <v>277947.06</v>
      </c>
      <c r="R46" s="216">
        <v>0</v>
      </c>
      <c r="S46" s="216">
        <v>0</v>
      </c>
      <c r="T46" s="216">
        <v>0</v>
      </c>
      <c r="U46" s="216">
        <v>0</v>
      </c>
      <c r="V46" s="216">
        <v>0</v>
      </c>
      <c r="W46" s="216">
        <v>0</v>
      </c>
      <c r="X46" s="138" t="b">
        <f t="shared" si="0"/>
        <v>1</v>
      </c>
      <c r="Y46" s="151">
        <f t="shared" si="1"/>
        <v>0.5</v>
      </c>
      <c r="Z46" s="152" t="b">
        <f t="shared" si="2"/>
        <v>1</v>
      </c>
      <c r="AA46" s="152" t="b">
        <f t="shared" si="3"/>
        <v>1</v>
      </c>
    </row>
    <row r="47" spans="1:27" ht="48" x14ac:dyDescent="0.2">
      <c r="A47" s="200" t="s">
        <v>944</v>
      </c>
      <c r="B47" s="199" t="s">
        <v>699</v>
      </c>
      <c r="C47" s="200" t="s">
        <v>167</v>
      </c>
      <c r="D47" s="201" t="s">
        <v>165</v>
      </c>
      <c r="E47" s="202">
        <v>1415</v>
      </c>
      <c r="F47" s="203" t="s">
        <v>669</v>
      </c>
      <c r="G47" s="200" t="s">
        <v>53</v>
      </c>
      <c r="H47" s="204">
        <v>3.649</v>
      </c>
      <c r="I47" s="205" t="s">
        <v>514</v>
      </c>
      <c r="J47" s="215">
        <v>9204600.5500000007</v>
      </c>
      <c r="K47" s="215">
        <v>5522760.3300000001</v>
      </c>
      <c r="L47" s="216">
        <v>3681840.2200000007</v>
      </c>
      <c r="M47" s="208">
        <v>0.6</v>
      </c>
      <c r="N47" s="216">
        <v>0</v>
      </c>
      <c r="O47" s="216">
        <v>0</v>
      </c>
      <c r="P47" s="216">
        <v>0</v>
      </c>
      <c r="Q47" s="216">
        <v>5522760.3300000001</v>
      </c>
      <c r="R47" s="216">
        <v>0</v>
      </c>
      <c r="S47" s="216">
        <v>0</v>
      </c>
      <c r="T47" s="216">
        <v>0</v>
      </c>
      <c r="U47" s="216">
        <v>0</v>
      </c>
      <c r="V47" s="216">
        <v>0</v>
      </c>
      <c r="W47" s="216">
        <v>0</v>
      </c>
      <c r="X47" s="138" t="b">
        <f t="shared" si="0"/>
        <v>1</v>
      </c>
      <c r="Y47" s="151">
        <f t="shared" si="1"/>
        <v>0.6</v>
      </c>
      <c r="Z47" s="152" t="b">
        <f t="shared" si="2"/>
        <v>1</v>
      </c>
      <c r="AA47" s="152" t="b">
        <f t="shared" si="3"/>
        <v>1</v>
      </c>
    </row>
    <row r="48" spans="1:27" ht="24" x14ac:dyDescent="0.2">
      <c r="A48" s="200" t="s">
        <v>945</v>
      </c>
      <c r="B48" s="199" t="s">
        <v>709</v>
      </c>
      <c r="C48" s="200" t="s">
        <v>176</v>
      </c>
      <c r="D48" s="201" t="s">
        <v>48</v>
      </c>
      <c r="E48" s="202">
        <v>1429</v>
      </c>
      <c r="F48" s="203" t="s">
        <v>676</v>
      </c>
      <c r="G48" s="200" t="s">
        <v>54</v>
      </c>
      <c r="H48" s="204">
        <v>3.2800000000000002</v>
      </c>
      <c r="I48" s="205" t="s">
        <v>549</v>
      </c>
      <c r="J48" s="215">
        <v>4649926.43</v>
      </c>
      <c r="K48" s="215">
        <v>3254948.5</v>
      </c>
      <c r="L48" s="216">
        <v>1394977.9299999997</v>
      </c>
      <c r="M48" s="208">
        <v>0.7</v>
      </c>
      <c r="N48" s="216">
        <v>0</v>
      </c>
      <c r="O48" s="216">
        <v>0</v>
      </c>
      <c r="P48" s="216">
        <v>0</v>
      </c>
      <c r="Q48" s="216">
        <v>1464726.82</v>
      </c>
      <c r="R48" s="216">
        <v>1790221.68</v>
      </c>
      <c r="S48" s="216">
        <v>0</v>
      </c>
      <c r="T48" s="216">
        <v>0</v>
      </c>
      <c r="U48" s="216">
        <v>0</v>
      </c>
      <c r="V48" s="216">
        <v>0</v>
      </c>
      <c r="W48" s="216">
        <v>0</v>
      </c>
      <c r="X48" s="138" t="b">
        <f t="shared" si="0"/>
        <v>1</v>
      </c>
      <c r="Y48" s="151">
        <f t="shared" si="1"/>
        <v>0.7</v>
      </c>
      <c r="Z48" s="152" t="b">
        <f t="shared" si="2"/>
        <v>1</v>
      </c>
      <c r="AA48" s="152" t="b">
        <f t="shared" si="3"/>
        <v>1</v>
      </c>
    </row>
    <row r="49" spans="1:28" ht="36" x14ac:dyDescent="0.2">
      <c r="A49" s="200" t="s">
        <v>946</v>
      </c>
      <c r="B49" s="199" t="s">
        <v>700</v>
      </c>
      <c r="C49" s="200" t="s">
        <v>167</v>
      </c>
      <c r="D49" s="201" t="s">
        <v>168</v>
      </c>
      <c r="E49" s="202">
        <v>1406</v>
      </c>
      <c r="F49" s="203" t="s">
        <v>670</v>
      </c>
      <c r="G49" s="200" t="s">
        <v>54</v>
      </c>
      <c r="H49" s="204">
        <v>2.4349000000000003</v>
      </c>
      <c r="I49" s="205" t="s">
        <v>550</v>
      </c>
      <c r="J49" s="215">
        <v>3385970.14</v>
      </c>
      <c r="K49" s="215">
        <v>2708776.11</v>
      </c>
      <c r="L49" s="216">
        <v>677194.03000000026</v>
      </c>
      <c r="M49" s="208">
        <v>0.8</v>
      </c>
      <c r="N49" s="216">
        <v>0</v>
      </c>
      <c r="O49" s="216">
        <v>0</v>
      </c>
      <c r="P49" s="216">
        <v>0</v>
      </c>
      <c r="Q49" s="216">
        <v>2708776.11</v>
      </c>
      <c r="R49" s="216">
        <v>0</v>
      </c>
      <c r="S49" s="216">
        <v>0</v>
      </c>
      <c r="T49" s="216">
        <v>0</v>
      </c>
      <c r="U49" s="216">
        <v>0</v>
      </c>
      <c r="V49" s="216">
        <v>0</v>
      </c>
      <c r="W49" s="216">
        <v>0</v>
      </c>
      <c r="X49" s="138" t="b">
        <f t="shared" ref="X49:X50" si="8">K49=SUM(N49:W49)</f>
        <v>1</v>
      </c>
      <c r="Y49" s="151">
        <f t="shared" ref="Y49:Y50" si="9">ROUND(K49/J49,4)</f>
        <v>0.8</v>
      </c>
      <c r="Z49" s="152" t="b">
        <f t="shared" ref="Z49:Z50" si="10">Y49=M49</f>
        <v>1</v>
      </c>
      <c r="AA49" s="152" t="b">
        <f t="shared" ref="AA49:AA50" si="11">J49=K49+L49</f>
        <v>1</v>
      </c>
    </row>
    <row r="50" spans="1:28" ht="36" x14ac:dyDescent="0.2">
      <c r="A50" s="200" t="s">
        <v>947</v>
      </c>
      <c r="B50" s="199" t="s">
        <v>702</v>
      </c>
      <c r="C50" s="200" t="s">
        <v>167</v>
      </c>
      <c r="D50" s="201" t="s">
        <v>339</v>
      </c>
      <c r="E50" s="202">
        <v>1404</v>
      </c>
      <c r="F50" s="203" t="s">
        <v>672</v>
      </c>
      <c r="G50" s="200" t="s">
        <v>272</v>
      </c>
      <c r="H50" s="204">
        <v>2.0855000000000001</v>
      </c>
      <c r="I50" s="205" t="s">
        <v>525</v>
      </c>
      <c r="J50" s="215">
        <v>1453434.64</v>
      </c>
      <c r="K50" s="215">
        <v>726717.32</v>
      </c>
      <c r="L50" s="216">
        <v>726717.32</v>
      </c>
      <c r="M50" s="208">
        <v>0.5</v>
      </c>
      <c r="N50" s="216">
        <v>0</v>
      </c>
      <c r="O50" s="216">
        <v>0</v>
      </c>
      <c r="P50" s="216">
        <v>0</v>
      </c>
      <c r="Q50" s="216">
        <v>726717.32</v>
      </c>
      <c r="R50" s="216">
        <v>0</v>
      </c>
      <c r="S50" s="216">
        <v>0</v>
      </c>
      <c r="T50" s="216">
        <v>0</v>
      </c>
      <c r="U50" s="216">
        <v>0</v>
      </c>
      <c r="V50" s="216">
        <v>0</v>
      </c>
      <c r="W50" s="216">
        <v>0</v>
      </c>
      <c r="X50" s="138" t="b">
        <f t="shared" si="8"/>
        <v>1</v>
      </c>
      <c r="Y50" s="151">
        <f t="shared" si="9"/>
        <v>0.5</v>
      </c>
      <c r="Z50" s="152" t="b">
        <f t="shared" si="10"/>
        <v>1</v>
      </c>
      <c r="AA50" s="152" t="b">
        <f t="shared" si="11"/>
        <v>1</v>
      </c>
    </row>
    <row r="51" spans="1:28" ht="24" x14ac:dyDescent="0.2">
      <c r="A51" s="200" t="s">
        <v>948</v>
      </c>
      <c r="B51" s="200" t="s">
        <v>723</v>
      </c>
      <c r="C51" s="200" t="s">
        <v>167</v>
      </c>
      <c r="D51" s="217" t="s">
        <v>334</v>
      </c>
      <c r="E51" s="202">
        <v>1423</v>
      </c>
      <c r="F51" s="218" t="s">
        <v>689</v>
      </c>
      <c r="G51" s="200" t="s">
        <v>272</v>
      </c>
      <c r="H51" s="204">
        <v>2.2240000000000002</v>
      </c>
      <c r="I51" s="205" t="s">
        <v>550</v>
      </c>
      <c r="J51" s="213">
        <v>1686870.22</v>
      </c>
      <c r="K51" s="213">
        <f>ROUNDDOWN(J51*M51,2)</f>
        <v>1012122.13</v>
      </c>
      <c r="L51" s="214">
        <f>J51-K51</f>
        <v>674748.09</v>
      </c>
      <c r="M51" s="208">
        <v>0.6</v>
      </c>
      <c r="N51" s="219">
        <v>0</v>
      </c>
      <c r="O51" s="219">
        <v>0</v>
      </c>
      <c r="P51" s="220">
        <v>0</v>
      </c>
      <c r="Q51" s="220">
        <f>K51</f>
        <v>1012122.13</v>
      </c>
      <c r="R51" s="220">
        <v>0</v>
      </c>
      <c r="S51" s="220">
        <v>0</v>
      </c>
      <c r="T51" s="220">
        <v>0</v>
      </c>
      <c r="U51" s="220">
        <v>0</v>
      </c>
      <c r="V51" s="220">
        <v>0</v>
      </c>
      <c r="W51" s="220">
        <v>0</v>
      </c>
      <c r="X51" s="138" t="b">
        <f t="shared" ref="X51" si="12">K51=SUM(N51:W51)</f>
        <v>1</v>
      </c>
      <c r="Y51" s="151">
        <f t="shared" ref="Y51" si="13">ROUND(K51/J51,4)</f>
        <v>0.6</v>
      </c>
      <c r="Z51" s="152" t="b">
        <f t="shared" ref="Z51" si="14">Y51=M51</f>
        <v>1</v>
      </c>
      <c r="AA51" s="152" t="b">
        <f t="shared" ref="AA51" si="15">J51=K51+L51</f>
        <v>1</v>
      </c>
    </row>
    <row r="52" spans="1:28" ht="24" x14ac:dyDescent="0.2">
      <c r="A52" s="221" t="s">
        <v>1046</v>
      </c>
      <c r="B52" s="199" t="s">
        <v>703</v>
      </c>
      <c r="C52" s="200" t="s">
        <v>167</v>
      </c>
      <c r="D52" s="201" t="s">
        <v>340</v>
      </c>
      <c r="E52" s="202">
        <v>1410</v>
      </c>
      <c r="F52" s="203" t="s">
        <v>1036</v>
      </c>
      <c r="G52" s="200" t="s">
        <v>272</v>
      </c>
      <c r="H52" s="204">
        <v>1.8029999999999999</v>
      </c>
      <c r="I52" s="205" t="s">
        <v>518</v>
      </c>
      <c r="J52" s="215">
        <v>2743648.86</v>
      </c>
      <c r="K52" s="215">
        <v>915333.73</v>
      </c>
      <c r="L52" s="216">
        <v>1828315.13</v>
      </c>
      <c r="M52" s="208">
        <v>0.6</v>
      </c>
      <c r="N52" s="216">
        <v>0</v>
      </c>
      <c r="O52" s="216">
        <v>0</v>
      </c>
      <c r="P52" s="216">
        <v>0</v>
      </c>
      <c r="Q52" s="216">
        <v>915333.73</v>
      </c>
      <c r="R52" s="216">
        <v>0</v>
      </c>
      <c r="S52" s="216">
        <v>0</v>
      </c>
      <c r="T52" s="216">
        <v>0</v>
      </c>
      <c r="U52" s="216">
        <v>0</v>
      </c>
      <c r="V52" s="216">
        <v>0</v>
      </c>
      <c r="W52" s="216">
        <v>0</v>
      </c>
      <c r="X52" s="138" t="b">
        <f t="shared" si="0"/>
        <v>1</v>
      </c>
      <c r="Y52" s="151">
        <f t="shared" si="1"/>
        <v>0.33360000000000001</v>
      </c>
      <c r="Z52" s="152" t="b">
        <f t="shared" si="2"/>
        <v>0</v>
      </c>
      <c r="AA52" s="152" t="b">
        <f t="shared" si="3"/>
        <v>1</v>
      </c>
    </row>
    <row r="53" spans="1:28" ht="12.75" hidden="1" customHeight="1" x14ac:dyDescent="0.2">
      <c r="A53" s="143" t="s">
        <v>949</v>
      </c>
      <c r="B53" s="199"/>
      <c r="C53" s="143"/>
      <c r="D53" s="144"/>
      <c r="E53" s="145"/>
      <c r="F53" s="146"/>
      <c r="G53" s="143"/>
      <c r="H53" s="147"/>
      <c r="I53" s="148"/>
      <c r="J53" s="155"/>
      <c r="K53" s="155"/>
      <c r="L53" s="156"/>
      <c r="M53" s="149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38" t="b">
        <f t="shared" si="0"/>
        <v>1</v>
      </c>
      <c r="Y53" s="151" t="e">
        <f t="shared" si="1"/>
        <v>#DIV/0!</v>
      </c>
      <c r="Z53" s="152" t="e">
        <f t="shared" si="2"/>
        <v>#DIV/0!</v>
      </c>
      <c r="AA53" s="152" t="b">
        <f t="shared" si="3"/>
        <v>1</v>
      </c>
    </row>
    <row r="54" spans="1:28" hidden="1" x14ac:dyDescent="0.2">
      <c r="A54" s="143" t="s">
        <v>950</v>
      </c>
      <c r="B54" s="199"/>
      <c r="C54" s="143"/>
      <c r="D54" s="144"/>
      <c r="E54" s="145"/>
      <c r="F54" s="146"/>
      <c r="G54" s="143"/>
      <c r="H54" s="147"/>
      <c r="I54" s="148"/>
      <c r="J54" s="155"/>
      <c r="K54" s="155"/>
      <c r="L54" s="156"/>
      <c r="M54" s="149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38" t="b">
        <f t="shared" si="0"/>
        <v>1</v>
      </c>
      <c r="Y54" s="151" t="e">
        <f t="shared" si="1"/>
        <v>#DIV/0!</v>
      </c>
      <c r="Z54" s="152" t="e">
        <f t="shared" si="2"/>
        <v>#DIV/0!</v>
      </c>
      <c r="AA54" s="152" t="b">
        <f t="shared" si="3"/>
        <v>1</v>
      </c>
    </row>
    <row r="55" spans="1:28" ht="24.75" hidden="1" customHeight="1" x14ac:dyDescent="0.2">
      <c r="A55" s="143" t="s">
        <v>951</v>
      </c>
      <c r="B55" s="199"/>
      <c r="C55" s="143"/>
      <c r="D55" s="144"/>
      <c r="E55" s="145"/>
      <c r="F55" s="146"/>
      <c r="G55" s="143"/>
      <c r="H55" s="147"/>
      <c r="I55" s="148"/>
      <c r="J55" s="155"/>
      <c r="K55" s="155"/>
      <c r="L55" s="156"/>
      <c r="M55" s="149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38" t="b">
        <f t="shared" si="0"/>
        <v>1</v>
      </c>
      <c r="Y55" s="151" t="e">
        <f t="shared" si="1"/>
        <v>#DIV/0!</v>
      </c>
      <c r="Z55" s="152" t="e">
        <f t="shared" si="2"/>
        <v>#DIV/0!</v>
      </c>
      <c r="AA55" s="152" t="b">
        <f t="shared" si="3"/>
        <v>1</v>
      </c>
    </row>
    <row r="56" spans="1:28" hidden="1" x14ac:dyDescent="0.2">
      <c r="A56" s="143" t="s">
        <v>952</v>
      </c>
      <c r="B56" s="199"/>
      <c r="C56" s="143"/>
      <c r="D56" s="144"/>
      <c r="E56" s="145"/>
      <c r="F56" s="146"/>
      <c r="G56" s="143"/>
      <c r="H56" s="147"/>
      <c r="I56" s="148"/>
      <c r="J56" s="155"/>
      <c r="K56" s="155"/>
      <c r="L56" s="156"/>
      <c r="M56" s="149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38" t="b">
        <f t="shared" si="0"/>
        <v>1</v>
      </c>
      <c r="Y56" s="151" t="e">
        <f t="shared" si="1"/>
        <v>#DIV/0!</v>
      </c>
      <c r="Z56" s="152" t="e">
        <f t="shared" si="2"/>
        <v>#DIV/0!</v>
      </c>
      <c r="AA56" s="152" t="b">
        <f t="shared" si="3"/>
        <v>1</v>
      </c>
    </row>
    <row r="57" spans="1:28" hidden="1" x14ac:dyDescent="0.2">
      <c r="A57" s="143" t="s">
        <v>953</v>
      </c>
      <c r="B57" s="199"/>
      <c r="C57" s="143"/>
      <c r="D57" s="144"/>
      <c r="E57" s="145"/>
      <c r="F57" s="146"/>
      <c r="G57" s="143"/>
      <c r="H57" s="147"/>
      <c r="I57" s="148"/>
      <c r="J57" s="155"/>
      <c r="K57" s="155"/>
      <c r="L57" s="156"/>
      <c r="M57" s="149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38" t="b">
        <f t="shared" si="0"/>
        <v>1</v>
      </c>
      <c r="Y57" s="151" t="e">
        <f t="shared" si="1"/>
        <v>#DIV/0!</v>
      </c>
      <c r="Z57" s="152" t="e">
        <f t="shared" si="2"/>
        <v>#DIV/0!</v>
      </c>
      <c r="AA57" s="152" t="b">
        <f t="shared" si="3"/>
        <v>1</v>
      </c>
    </row>
    <row r="58" spans="1:28" s="161" customFormat="1" ht="29.25" hidden="1" customHeight="1" x14ac:dyDescent="0.2">
      <c r="A58" s="143" t="s">
        <v>954</v>
      </c>
      <c r="B58" s="199"/>
      <c r="C58" s="143"/>
      <c r="D58" s="144"/>
      <c r="E58" s="145"/>
      <c r="F58" s="146"/>
      <c r="G58" s="143"/>
      <c r="H58" s="147"/>
      <c r="I58" s="148"/>
      <c r="J58" s="155"/>
      <c r="K58" s="155"/>
      <c r="L58" s="156"/>
      <c r="M58" s="149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38" t="b">
        <f t="shared" si="0"/>
        <v>1</v>
      </c>
      <c r="Y58" s="151" t="e">
        <f t="shared" si="1"/>
        <v>#DIV/0!</v>
      </c>
      <c r="Z58" s="152" t="e">
        <f t="shared" si="2"/>
        <v>#DIV/0!</v>
      </c>
      <c r="AA58" s="152" t="b">
        <f t="shared" si="3"/>
        <v>1</v>
      </c>
      <c r="AB58" s="140"/>
    </row>
    <row r="59" spans="1:28" s="161" customFormat="1" ht="29.25" hidden="1" customHeight="1" x14ac:dyDescent="0.2">
      <c r="A59" s="143" t="s">
        <v>955</v>
      </c>
      <c r="B59" s="199"/>
      <c r="C59" s="143"/>
      <c r="D59" s="144"/>
      <c r="E59" s="145"/>
      <c r="F59" s="146"/>
      <c r="G59" s="143"/>
      <c r="H59" s="147"/>
      <c r="I59" s="148"/>
      <c r="J59" s="155"/>
      <c r="K59" s="155"/>
      <c r="L59" s="156"/>
      <c r="M59" s="149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38" t="b">
        <f t="shared" si="0"/>
        <v>1</v>
      </c>
      <c r="Y59" s="151" t="e">
        <f t="shared" si="1"/>
        <v>#DIV/0!</v>
      </c>
      <c r="Z59" s="152" t="e">
        <f t="shared" si="2"/>
        <v>#DIV/0!</v>
      </c>
      <c r="AA59" s="152" t="b">
        <f t="shared" si="3"/>
        <v>1</v>
      </c>
      <c r="AB59" s="140"/>
    </row>
    <row r="60" spans="1:28" s="161" customFormat="1" ht="29.25" hidden="1" customHeight="1" x14ac:dyDescent="0.2">
      <c r="A60" s="143" t="s">
        <v>956</v>
      </c>
      <c r="B60" s="199"/>
      <c r="C60" s="143"/>
      <c r="D60" s="144"/>
      <c r="E60" s="145"/>
      <c r="F60" s="146"/>
      <c r="G60" s="143"/>
      <c r="H60" s="147"/>
      <c r="I60" s="148"/>
      <c r="J60" s="155"/>
      <c r="K60" s="155"/>
      <c r="L60" s="156"/>
      <c r="M60" s="149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38" t="b">
        <f t="shared" si="0"/>
        <v>1</v>
      </c>
      <c r="Y60" s="151" t="e">
        <f t="shared" si="1"/>
        <v>#DIV/0!</v>
      </c>
      <c r="Z60" s="152" t="e">
        <f t="shared" si="2"/>
        <v>#DIV/0!</v>
      </c>
      <c r="AA60" s="152" t="b">
        <f t="shared" si="3"/>
        <v>1</v>
      </c>
      <c r="AB60" s="140"/>
    </row>
    <row r="61" spans="1:28" s="161" customFormat="1" ht="29.25" hidden="1" customHeight="1" x14ac:dyDescent="0.2">
      <c r="A61" s="143" t="s">
        <v>955</v>
      </c>
      <c r="B61" s="143"/>
      <c r="C61" s="143"/>
      <c r="D61" s="157"/>
      <c r="E61" s="145"/>
      <c r="F61" s="158"/>
      <c r="G61" s="143"/>
      <c r="H61" s="147"/>
      <c r="I61" s="148"/>
      <c r="J61" s="155"/>
      <c r="K61" s="155"/>
      <c r="L61" s="156"/>
      <c r="M61" s="149"/>
      <c r="N61" s="210"/>
      <c r="O61" s="210"/>
      <c r="P61" s="211"/>
      <c r="Q61" s="211"/>
      <c r="R61" s="211"/>
      <c r="S61" s="211"/>
      <c r="T61" s="211"/>
      <c r="U61" s="211"/>
      <c r="V61" s="211"/>
      <c r="W61" s="211"/>
      <c r="X61" s="138" t="b">
        <f t="shared" si="0"/>
        <v>1</v>
      </c>
      <c r="Y61" s="151" t="e">
        <f t="shared" si="1"/>
        <v>#DIV/0!</v>
      </c>
      <c r="Z61" s="152" t="e">
        <f t="shared" si="2"/>
        <v>#DIV/0!</v>
      </c>
      <c r="AA61" s="152" t="b">
        <f t="shared" si="3"/>
        <v>1</v>
      </c>
      <c r="AB61" s="140"/>
    </row>
    <row r="62" spans="1:28" s="161" customFormat="1" ht="29.25" hidden="1" customHeight="1" x14ac:dyDescent="0.2">
      <c r="A62" s="162" t="s">
        <v>1031</v>
      </c>
      <c r="B62" s="143"/>
      <c r="C62" s="143"/>
      <c r="D62" s="157"/>
      <c r="E62" s="145"/>
      <c r="F62" s="158"/>
      <c r="G62" s="143"/>
      <c r="H62" s="147"/>
      <c r="I62" s="148"/>
      <c r="J62" s="155"/>
      <c r="K62" s="155"/>
      <c r="L62" s="156"/>
      <c r="M62" s="149"/>
      <c r="N62" s="210"/>
      <c r="O62" s="210"/>
      <c r="P62" s="211"/>
      <c r="Q62" s="211"/>
      <c r="R62" s="211"/>
      <c r="S62" s="211"/>
      <c r="T62" s="211"/>
      <c r="U62" s="211"/>
      <c r="V62" s="211"/>
      <c r="W62" s="211"/>
      <c r="X62" s="138" t="b">
        <f t="shared" si="0"/>
        <v>1</v>
      </c>
      <c r="Y62" s="151" t="e">
        <f t="shared" si="1"/>
        <v>#DIV/0!</v>
      </c>
      <c r="Z62" s="152" t="e">
        <f t="shared" si="2"/>
        <v>#DIV/0!</v>
      </c>
      <c r="AA62" s="152" t="b">
        <f t="shared" si="3"/>
        <v>1</v>
      </c>
      <c r="AB62" s="140"/>
    </row>
    <row r="63" spans="1:28" ht="20.100000000000001" customHeight="1" x14ac:dyDescent="0.2">
      <c r="A63" s="265" t="s">
        <v>42</v>
      </c>
      <c r="B63" s="265"/>
      <c r="C63" s="265"/>
      <c r="D63" s="265"/>
      <c r="E63" s="265"/>
      <c r="F63" s="265"/>
      <c r="G63" s="265"/>
      <c r="H63" s="113">
        <f>SUM(H3:H62)</f>
        <v>125.03528999999999</v>
      </c>
      <c r="I63" s="163" t="s">
        <v>13</v>
      </c>
      <c r="J63" s="164">
        <f>SUM(J3:J62)</f>
        <v>288272504.69</v>
      </c>
      <c r="K63" s="164">
        <f>SUM(K3:K62)</f>
        <v>184596262.98000002</v>
      </c>
      <c r="L63" s="164">
        <f>SUM(L3:L62)</f>
        <v>103676241.70999998</v>
      </c>
      <c r="M63" s="114" t="s">
        <v>13</v>
      </c>
      <c r="N63" s="164">
        <f t="shared" ref="N63:W63" si="16">SUM(N3:N62)</f>
        <v>0</v>
      </c>
      <c r="O63" s="164">
        <f t="shared" si="16"/>
        <v>245525.42</v>
      </c>
      <c r="P63" s="165">
        <f t="shared" si="16"/>
        <v>17115285.209999997</v>
      </c>
      <c r="Q63" s="165">
        <f t="shared" si="16"/>
        <v>148994079.35999995</v>
      </c>
      <c r="R63" s="165">
        <f t="shared" si="16"/>
        <v>18241372.989999998</v>
      </c>
      <c r="S63" s="165">
        <f t="shared" si="16"/>
        <v>0</v>
      </c>
      <c r="T63" s="165">
        <f t="shared" si="16"/>
        <v>0</v>
      </c>
      <c r="U63" s="165">
        <f t="shared" si="16"/>
        <v>0</v>
      </c>
      <c r="V63" s="165">
        <f t="shared" si="16"/>
        <v>0</v>
      </c>
      <c r="W63" s="165">
        <f t="shared" si="16"/>
        <v>0</v>
      </c>
      <c r="X63" s="138" t="b">
        <f>K63=SUM(N63:W63)</f>
        <v>1</v>
      </c>
      <c r="Y63" s="151">
        <f>ROUND(K63/J63,4)</f>
        <v>0.64039999999999997</v>
      </c>
      <c r="Z63" s="152" t="s">
        <v>13</v>
      </c>
      <c r="AA63" s="152" t="b">
        <f>J63=K63+L63</f>
        <v>1</v>
      </c>
    </row>
    <row r="64" spans="1:28" ht="20.100000000000001" customHeight="1" x14ac:dyDescent="0.2">
      <c r="A64" s="263" t="s">
        <v>35</v>
      </c>
      <c r="B64" s="263"/>
      <c r="C64" s="263"/>
      <c r="D64" s="263"/>
      <c r="E64" s="263"/>
      <c r="F64" s="263"/>
      <c r="G64" s="263"/>
      <c r="H64" s="115">
        <f>SUMIF($C$3:$C$62,"K",H3:H62)</f>
        <v>26.720790000000001</v>
      </c>
      <c r="I64" s="166" t="s">
        <v>13</v>
      </c>
      <c r="J64" s="167">
        <f>SUMIF($C$3:$C$62,"K",J3:J62)</f>
        <v>68440930.120000005</v>
      </c>
      <c r="K64" s="167">
        <f>SUMIF($C$3:$C$62,"K",K3:K62)</f>
        <v>41773059.219999999</v>
      </c>
      <c r="L64" s="167">
        <f>SUMIF($C$3:$C$62,"K",L3:L62)</f>
        <v>26667870.899999995</v>
      </c>
      <c r="M64" s="116" t="s">
        <v>13</v>
      </c>
      <c r="N64" s="167">
        <f t="shared" ref="N64:W64" si="17">SUMIF($C$3:$C$62,"K",N3:N62)</f>
        <v>0</v>
      </c>
      <c r="O64" s="167">
        <f t="shared" si="17"/>
        <v>245525.42</v>
      </c>
      <c r="P64" s="168">
        <f t="shared" si="17"/>
        <v>17115285.209999997</v>
      </c>
      <c r="Q64" s="168">
        <f t="shared" si="17"/>
        <v>23620920.599999998</v>
      </c>
      <c r="R64" s="168">
        <f t="shared" si="17"/>
        <v>791327.99</v>
      </c>
      <c r="S64" s="168">
        <f t="shared" si="17"/>
        <v>0</v>
      </c>
      <c r="T64" s="168">
        <f t="shared" si="17"/>
        <v>0</v>
      </c>
      <c r="U64" s="168">
        <f t="shared" si="17"/>
        <v>0</v>
      </c>
      <c r="V64" s="168">
        <f t="shared" si="17"/>
        <v>0</v>
      </c>
      <c r="W64" s="168">
        <f t="shared" si="17"/>
        <v>0</v>
      </c>
      <c r="X64" s="138" t="b">
        <f>K64=SUM(N64:W64)</f>
        <v>1</v>
      </c>
      <c r="Y64" s="151">
        <f>ROUND(K64/J64,4)</f>
        <v>0.61040000000000005</v>
      </c>
      <c r="Z64" s="152" t="s">
        <v>13</v>
      </c>
      <c r="AA64" s="152" t="b">
        <f>J64=K64+L64</f>
        <v>1</v>
      </c>
    </row>
    <row r="65" spans="1:27" ht="20.100000000000001" customHeight="1" x14ac:dyDescent="0.2">
      <c r="A65" s="265" t="s">
        <v>36</v>
      </c>
      <c r="B65" s="265"/>
      <c r="C65" s="265"/>
      <c r="D65" s="265"/>
      <c r="E65" s="265"/>
      <c r="F65" s="265"/>
      <c r="G65" s="265"/>
      <c r="H65" s="113">
        <f>SUMIF($C$3:$C$62,"N",H3:H62)</f>
        <v>87.013800000000003</v>
      </c>
      <c r="I65" s="163" t="s">
        <v>13</v>
      </c>
      <c r="J65" s="164">
        <f>SUMIF($C$3:$C$62,"N",J3:J62)</f>
        <v>181336623.38999996</v>
      </c>
      <c r="K65" s="164">
        <f>SUMIF($C$3:$C$62,"N",K3:K62)</f>
        <v>114902839.94999996</v>
      </c>
      <c r="L65" s="164">
        <f>SUMIF($C$3:$C$62,"N",L3:L62)</f>
        <v>66433783.439999998</v>
      </c>
      <c r="M65" s="114" t="s">
        <v>13</v>
      </c>
      <c r="N65" s="164">
        <f t="shared" ref="N65:W65" si="18">SUMIF($C$3:$C$62,"N",N3:N62)</f>
        <v>0</v>
      </c>
      <c r="O65" s="164">
        <f t="shared" si="18"/>
        <v>0</v>
      </c>
      <c r="P65" s="165">
        <f t="shared" si="18"/>
        <v>0</v>
      </c>
      <c r="Q65" s="165">
        <f t="shared" si="18"/>
        <v>114902839.94999996</v>
      </c>
      <c r="R65" s="165">
        <f t="shared" si="18"/>
        <v>0</v>
      </c>
      <c r="S65" s="165">
        <f t="shared" si="18"/>
        <v>0</v>
      </c>
      <c r="T65" s="165">
        <f t="shared" si="18"/>
        <v>0</v>
      </c>
      <c r="U65" s="165">
        <f t="shared" si="18"/>
        <v>0</v>
      </c>
      <c r="V65" s="165">
        <f t="shared" si="18"/>
        <v>0</v>
      </c>
      <c r="W65" s="165">
        <f t="shared" si="18"/>
        <v>0</v>
      </c>
      <c r="X65" s="138" t="b">
        <f>K65=SUM(N65:W65)</f>
        <v>1</v>
      </c>
      <c r="Y65" s="151">
        <f>ROUND(K65/J65,4)</f>
        <v>0.63360000000000005</v>
      </c>
      <c r="Z65" s="152" t="s">
        <v>13</v>
      </c>
      <c r="AA65" s="152" t="b">
        <f>J65=K65+L65</f>
        <v>1</v>
      </c>
    </row>
    <row r="66" spans="1:27" ht="20.100000000000001" customHeight="1" x14ac:dyDescent="0.2">
      <c r="A66" s="263" t="s">
        <v>37</v>
      </c>
      <c r="B66" s="263"/>
      <c r="C66" s="263"/>
      <c r="D66" s="263"/>
      <c r="E66" s="263"/>
      <c r="F66" s="263"/>
      <c r="G66" s="263"/>
      <c r="H66" s="115">
        <f>SUMIF($C$3:$C$62,"W",H3:H62)</f>
        <v>11.300699999999999</v>
      </c>
      <c r="I66" s="166" t="s">
        <v>13</v>
      </c>
      <c r="J66" s="167">
        <f>SUMIF($C$3:$C$62,"W",J3:J62)</f>
        <v>38494951.18</v>
      </c>
      <c r="K66" s="167">
        <f>SUMIF($C$3:$C$62,"W",K3:K62)</f>
        <v>27920363.809999999</v>
      </c>
      <c r="L66" s="167">
        <f>SUMIF($C$3:$C$62,"W",L3:L62)</f>
        <v>10574587.369999999</v>
      </c>
      <c r="M66" s="116" t="s">
        <v>13</v>
      </c>
      <c r="N66" s="167">
        <f t="shared" ref="N66:W66" si="19">SUMIF($C$3:$C$62,"W",N3:N62)</f>
        <v>0</v>
      </c>
      <c r="O66" s="167">
        <f t="shared" si="19"/>
        <v>0</v>
      </c>
      <c r="P66" s="168">
        <f t="shared" si="19"/>
        <v>0</v>
      </c>
      <c r="Q66" s="168">
        <f t="shared" si="19"/>
        <v>10470318.810000001</v>
      </c>
      <c r="R66" s="168">
        <f t="shared" si="19"/>
        <v>17450045</v>
      </c>
      <c r="S66" s="168">
        <f t="shared" si="19"/>
        <v>0</v>
      </c>
      <c r="T66" s="168">
        <f t="shared" si="19"/>
        <v>0</v>
      </c>
      <c r="U66" s="168">
        <f t="shared" si="19"/>
        <v>0</v>
      </c>
      <c r="V66" s="168">
        <f t="shared" si="19"/>
        <v>0</v>
      </c>
      <c r="W66" s="168">
        <f t="shared" si="19"/>
        <v>0</v>
      </c>
      <c r="X66" s="138" t="b">
        <f>K66=SUM(N66:W66)</f>
        <v>1</v>
      </c>
      <c r="Y66" s="151">
        <f>ROUND(K66/J66,4)</f>
        <v>0.72529999999999994</v>
      </c>
      <c r="Z66" s="152" t="s">
        <v>13</v>
      </c>
      <c r="AA66" s="152" t="b">
        <f>J66=K66+L66</f>
        <v>1</v>
      </c>
    </row>
    <row r="67" spans="1:27" x14ac:dyDescent="0.2">
      <c r="A67" s="169"/>
      <c r="B67" s="169"/>
      <c r="C67" s="169"/>
      <c r="D67" s="169"/>
      <c r="E67" s="169"/>
      <c r="F67" s="169"/>
      <c r="G67" s="169"/>
    </row>
    <row r="68" spans="1:27" x14ac:dyDescent="0.2">
      <c r="A68" s="170" t="s">
        <v>22</v>
      </c>
      <c r="B68" s="170"/>
      <c r="C68" s="170"/>
      <c r="D68" s="170"/>
      <c r="E68" s="170"/>
      <c r="F68" s="170"/>
      <c r="G68" s="170"/>
      <c r="H68" s="171"/>
      <c r="I68" s="171"/>
      <c r="J68" s="172"/>
      <c r="K68" s="171"/>
      <c r="L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38"/>
      <c r="AA68" s="152"/>
    </row>
    <row r="69" spans="1:27" x14ac:dyDescent="0.2">
      <c r="A69" s="173" t="s">
        <v>23</v>
      </c>
      <c r="B69" s="173"/>
      <c r="C69" s="173"/>
      <c r="D69" s="173"/>
      <c r="E69" s="173"/>
      <c r="F69" s="173"/>
      <c r="G69" s="173"/>
      <c r="H69" s="171"/>
      <c r="I69" s="171"/>
      <c r="J69" s="174"/>
      <c r="K69" s="171"/>
      <c r="L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38"/>
    </row>
    <row r="70" spans="1:27" x14ac:dyDescent="0.2">
      <c r="A70" s="170" t="s">
        <v>40</v>
      </c>
      <c r="B70" s="169"/>
      <c r="C70" s="169"/>
      <c r="D70" s="169"/>
      <c r="E70" s="169"/>
      <c r="F70" s="169"/>
      <c r="G70" s="169"/>
      <c r="J70" s="175"/>
    </row>
    <row r="71" spans="1:27" x14ac:dyDescent="0.2">
      <c r="A71" s="176" t="s">
        <v>373</v>
      </c>
      <c r="B71" s="176"/>
      <c r="C71" s="176"/>
      <c r="D71" s="176"/>
      <c r="E71" s="176"/>
      <c r="F71" s="176"/>
      <c r="G71" s="176"/>
      <c r="J71" s="175"/>
    </row>
    <row r="77" spans="1:27" x14ac:dyDescent="0.2">
      <c r="N77" s="177"/>
    </row>
  </sheetData>
  <mergeCells count="18">
    <mergeCell ref="L1:L2"/>
    <mergeCell ref="M1:M2"/>
    <mergeCell ref="N1:W1"/>
    <mergeCell ref="H1:H2"/>
    <mergeCell ref="I1:I2"/>
    <mergeCell ref="J1:J2"/>
    <mergeCell ref="K1:K2"/>
    <mergeCell ref="A64:G64"/>
    <mergeCell ref="D1:D2"/>
    <mergeCell ref="A66:G66"/>
    <mergeCell ref="A65:G65"/>
    <mergeCell ref="E1:E2"/>
    <mergeCell ref="A63:G63"/>
    <mergeCell ref="A1:A2"/>
    <mergeCell ref="B1:B2"/>
    <mergeCell ref="C1:C2"/>
    <mergeCell ref="F1:F2"/>
    <mergeCell ref="G1:G2"/>
  </mergeCells>
  <conditionalFormatting sqref="Y3:Z27 X38:AA64">
    <cfRule type="cellIs" dxfId="181" priority="114" operator="equal">
      <formula>FALSE</formula>
    </cfRule>
  </conditionalFormatting>
  <conditionalFormatting sqref="X3:X27">
    <cfRule type="cellIs" dxfId="180" priority="113" operator="equal">
      <formula>FALSE</formula>
    </cfRule>
  </conditionalFormatting>
  <conditionalFormatting sqref="X3:Z27 X38:Z64">
    <cfRule type="containsText" dxfId="179" priority="112" operator="containsText" text="fałsz">
      <formula>NOT(ISERROR(SEARCH("fałsz",X3)))</formula>
    </cfRule>
  </conditionalFormatting>
  <conditionalFormatting sqref="AA68 AA3:AA27">
    <cfRule type="cellIs" dxfId="178" priority="111" operator="equal">
      <formula>FALSE</formula>
    </cfRule>
  </conditionalFormatting>
  <conditionalFormatting sqref="AA68 AA3:AA27">
    <cfRule type="cellIs" dxfId="177" priority="110" operator="equal">
      <formula>FALSE</formula>
    </cfRule>
  </conditionalFormatting>
  <conditionalFormatting sqref="Y66:Z66">
    <cfRule type="cellIs" dxfId="176" priority="109" operator="equal">
      <formula>FALSE</formula>
    </cfRule>
  </conditionalFormatting>
  <conditionalFormatting sqref="X66">
    <cfRule type="cellIs" dxfId="175" priority="108" operator="equal">
      <formula>FALSE</formula>
    </cfRule>
  </conditionalFormatting>
  <conditionalFormatting sqref="X66:Z66">
    <cfRule type="containsText" dxfId="174" priority="107" operator="containsText" text="fałsz">
      <formula>NOT(ISERROR(SEARCH("fałsz",X66)))</formula>
    </cfRule>
  </conditionalFormatting>
  <conditionalFormatting sqref="AA66">
    <cfRule type="cellIs" dxfId="173" priority="106" operator="equal">
      <formula>FALSE</formula>
    </cfRule>
  </conditionalFormatting>
  <conditionalFormatting sqref="AA66">
    <cfRule type="cellIs" dxfId="172" priority="105" operator="equal">
      <formula>FALSE</formula>
    </cfRule>
  </conditionalFormatting>
  <conditionalFormatting sqref="Y65:Z65">
    <cfRule type="cellIs" dxfId="171" priority="104" operator="equal">
      <formula>FALSE</formula>
    </cfRule>
  </conditionalFormatting>
  <conditionalFormatting sqref="X65">
    <cfRule type="cellIs" dxfId="170" priority="103" operator="equal">
      <formula>FALSE</formula>
    </cfRule>
  </conditionalFormatting>
  <conditionalFormatting sqref="X65:Z65">
    <cfRule type="containsText" dxfId="169" priority="102" operator="containsText" text="fałsz">
      <formula>NOT(ISERROR(SEARCH("fałsz",X65)))</formula>
    </cfRule>
  </conditionalFormatting>
  <conditionalFormatting sqref="AA65">
    <cfRule type="cellIs" dxfId="168" priority="101" operator="equal">
      <formula>FALSE</formula>
    </cfRule>
  </conditionalFormatting>
  <conditionalFormatting sqref="AA65">
    <cfRule type="cellIs" dxfId="167" priority="100" operator="equal">
      <formula>FALSE</formula>
    </cfRule>
  </conditionalFormatting>
  <conditionalFormatting sqref="A3:W3 B10:M27 D4:W9 Q10:S27 B38:M50 Q38:S50 A53:A61 Q52:S60 B52:M60 A4:B9 A10:A50">
    <cfRule type="expression" dxfId="166" priority="46">
      <formula>$C3="W"</formula>
    </cfRule>
    <cfRule type="expression" dxfId="165" priority="47">
      <formula>$C3="K"</formula>
    </cfRule>
  </conditionalFormatting>
  <conditionalFormatting sqref="B61:W61 B51:W51">
    <cfRule type="expression" dxfId="164" priority="20">
      <formula>$C51="K"</formula>
    </cfRule>
    <cfRule type="expression" dxfId="163" priority="21">
      <formula>$C51="W"</formula>
    </cfRule>
  </conditionalFormatting>
  <conditionalFormatting sqref="B62:W62">
    <cfRule type="expression" dxfId="162" priority="18">
      <formula>$C62="K"</formula>
    </cfRule>
    <cfRule type="expression" dxfId="161" priority="19">
      <formula>$C62="W"</formula>
    </cfRule>
  </conditionalFormatting>
  <conditionalFormatting sqref="C4:C9">
    <cfRule type="expression" dxfId="160" priority="16">
      <formula>$C4="W"</formula>
    </cfRule>
    <cfRule type="expression" dxfId="159" priority="17">
      <formula>$C4="K"</formula>
    </cfRule>
  </conditionalFormatting>
  <conditionalFormatting sqref="Y28:Z37">
    <cfRule type="cellIs" dxfId="158" priority="15" operator="equal">
      <formula>FALSE</formula>
    </cfRule>
  </conditionalFormatting>
  <conditionalFormatting sqref="X28:X37">
    <cfRule type="cellIs" dxfId="157" priority="14" operator="equal">
      <formula>FALSE</formula>
    </cfRule>
  </conditionalFormatting>
  <conditionalFormatting sqref="X28:Z37">
    <cfRule type="containsText" dxfId="156" priority="13" operator="containsText" text="fałsz">
      <formula>NOT(ISERROR(SEARCH("fałsz",X28)))</formula>
    </cfRule>
  </conditionalFormatting>
  <conditionalFormatting sqref="AA28:AA37">
    <cfRule type="cellIs" dxfId="155" priority="12" operator="equal">
      <formula>FALSE</formula>
    </cfRule>
  </conditionalFormatting>
  <conditionalFormatting sqref="AA28:AA37">
    <cfRule type="cellIs" dxfId="154" priority="11" operator="equal">
      <formula>FALSE</formula>
    </cfRule>
  </conditionalFormatting>
  <conditionalFormatting sqref="B28:M37 Q28:S37">
    <cfRule type="expression" dxfId="153" priority="9">
      <formula>$C28="W"</formula>
    </cfRule>
    <cfRule type="expression" dxfId="152" priority="10">
      <formula>$C28="K"</formula>
    </cfRule>
  </conditionalFormatting>
  <conditionalFormatting sqref="N10:P50 N52:P60">
    <cfRule type="expression" dxfId="151" priority="7">
      <formula>$C10="W"</formula>
    </cfRule>
    <cfRule type="expression" dxfId="150" priority="8">
      <formula>$C10="K"</formula>
    </cfRule>
  </conditionalFormatting>
  <conditionalFormatting sqref="T10:W50 T52:W60">
    <cfRule type="expression" dxfId="149" priority="5">
      <formula>$C10="W"</formula>
    </cfRule>
    <cfRule type="expression" dxfId="148" priority="6">
      <formula>$C10="K"</formula>
    </cfRule>
  </conditionalFormatting>
  <conditionalFormatting sqref="A51">
    <cfRule type="expression" dxfId="147" priority="1">
      <formula>$C51="W"</formula>
    </cfRule>
    <cfRule type="expression" dxfId="146" priority="2">
      <formula>$C51="K"</formula>
    </cfRule>
  </conditionalFormatting>
  <dataValidations count="3">
    <dataValidation type="list" allowBlank="1" showInputMessage="1" showErrorMessage="1" sqref="C3:C50 C52:C60">
      <formula1>"N,K,W"</formula1>
    </dataValidation>
    <dataValidation type="list" allowBlank="1" showInputMessage="1" showErrorMessage="1" sqref="C61:C62 C51">
      <formula1>"N,W"</formula1>
    </dataValidation>
    <dataValidation type="list" allowBlank="1" showInputMessage="1" showErrorMessage="1" sqref="G3:G62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1" fitToHeight="0" orientation="landscape" r:id="rId1"/>
  <headerFooter>
    <oddHeader>&amp;LWojewództwo Mazowieckie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6"/>
  <sheetViews>
    <sheetView showGridLines="0" view="pageBreakPreview" zoomScale="85" zoomScaleNormal="100" zoomScaleSheetLayoutView="85" workbookViewId="0">
      <selection sqref="A1:A2"/>
    </sheetView>
  </sheetViews>
  <sheetFormatPr defaultColWidth="9.140625" defaultRowHeight="12" x14ac:dyDescent="0.2"/>
  <cols>
    <col min="1" max="1" width="6.5703125" style="140" customWidth="1"/>
    <col min="2" max="2" width="14.140625" style="140" customWidth="1"/>
    <col min="3" max="3" width="17.85546875" style="140" customWidth="1"/>
    <col min="4" max="4" width="27.85546875" style="140" customWidth="1"/>
    <col min="5" max="5" width="12.28515625" style="140" customWidth="1"/>
    <col min="6" max="6" width="22" style="140" customWidth="1"/>
    <col min="7" max="7" width="58.28515625" style="140" customWidth="1"/>
    <col min="8" max="8" width="11.140625" style="140" customWidth="1"/>
    <col min="9" max="9" width="13" style="140" customWidth="1"/>
    <col min="10" max="10" width="16.7109375" style="140" customWidth="1"/>
    <col min="11" max="13" width="15.7109375" style="140" customWidth="1"/>
    <col min="14" max="14" width="15.7109375" style="138" customWidth="1"/>
    <col min="15" max="16" width="5.140625" style="140" bestFit="1" customWidth="1"/>
    <col min="17" max="19" width="15.7109375" style="140" customWidth="1"/>
    <col min="20" max="20" width="19" style="140" customWidth="1"/>
    <col min="21" max="21" width="10.7109375" style="140" bestFit="1" customWidth="1"/>
    <col min="22" max="22" width="8.42578125" style="140" bestFit="1" customWidth="1"/>
    <col min="23" max="24" width="5.140625" style="140" bestFit="1" customWidth="1"/>
    <col min="25" max="27" width="15.7109375" style="171" customWidth="1"/>
    <col min="28" max="28" width="15.7109375" style="140" customWidth="1"/>
    <col min="29" max="29" width="16.140625" style="140" customWidth="1"/>
    <col min="30" max="16384" width="9.140625" style="140"/>
  </cols>
  <sheetData>
    <row r="1" spans="1:28" ht="22.5" customHeight="1" x14ac:dyDescent="0.2">
      <c r="A1" s="264" t="s">
        <v>3</v>
      </c>
      <c r="B1" s="264" t="s">
        <v>4</v>
      </c>
      <c r="C1" s="264" t="s">
        <v>41</v>
      </c>
      <c r="D1" s="264" t="s">
        <v>5</v>
      </c>
      <c r="E1" s="264" t="s">
        <v>30</v>
      </c>
      <c r="F1" s="264" t="s">
        <v>14</v>
      </c>
      <c r="G1" s="264" t="s">
        <v>6</v>
      </c>
      <c r="H1" s="264" t="s">
        <v>24</v>
      </c>
      <c r="I1" s="264" t="s">
        <v>7</v>
      </c>
      <c r="J1" s="264" t="s">
        <v>25</v>
      </c>
      <c r="K1" s="264" t="s">
        <v>8</v>
      </c>
      <c r="L1" s="264" t="s">
        <v>16</v>
      </c>
      <c r="M1" s="264" t="s">
        <v>12</v>
      </c>
      <c r="N1" s="264" t="s">
        <v>10</v>
      </c>
      <c r="O1" s="264" t="s">
        <v>11</v>
      </c>
      <c r="P1" s="264"/>
      <c r="Q1" s="264"/>
      <c r="R1" s="264"/>
      <c r="S1" s="264"/>
      <c r="T1" s="264"/>
      <c r="U1" s="264"/>
      <c r="V1" s="264"/>
      <c r="W1" s="264"/>
      <c r="X1" s="264"/>
    </row>
    <row r="2" spans="1:28" ht="28.5" customHeight="1" x14ac:dyDescent="0.2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141">
        <v>2019</v>
      </c>
      <c r="P2" s="141">
        <v>2020</v>
      </c>
      <c r="Q2" s="141">
        <v>2021</v>
      </c>
      <c r="R2" s="141">
        <v>2022</v>
      </c>
      <c r="S2" s="141">
        <v>2023</v>
      </c>
      <c r="T2" s="141">
        <v>2024</v>
      </c>
      <c r="U2" s="141">
        <v>2025</v>
      </c>
      <c r="V2" s="141">
        <v>2026</v>
      </c>
      <c r="W2" s="141">
        <v>2027</v>
      </c>
      <c r="X2" s="141">
        <v>2028</v>
      </c>
      <c r="Y2" s="138" t="s">
        <v>26</v>
      </c>
      <c r="Z2" s="138" t="s">
        <v>27</v>
      </c>
      <c r="AA2" s="138" t="s">
        <v>28</v>
      </c>
      <c r="AB2" s="142" t="s">
        <v>29</v>
      </c>
    </row>
    <row r="3" spans="1:28" ht="60" x14ac:dyDescent="0.2">
      <c r="A3" s="222" t="s">
        <v>900</v>
      </c>
      <c r="B3" s="200" t="s">
        <v>361</v>
      </c>
      <c r="C3" s="200" t="s">
        <v>166</v>
      </c>
      <c r="D3" s="201" t="s">
        <v>60</v>
      </c>
      <c r="E3" s="202" t="s">
        <v>87</v>
      </c>
      <c r="F3" s="200" t="s">
        <v>93</v>
      </c>
      <c r="G3" s="203" t="s">
        <v>98</v>
      </c>
      <c r="H3" s="200" t="s">
        <v>53</v>
      </c>
      <c r="I3" s="204">
        <v>2.8894199999999999</v>
      </c>
      <c r="J3" s="205" t="s">
        <v>99</v>
      </c>
      <c r="K3" s="206">
        <v>17127603.260000002</v>
      </c>
      <c r="L3" s="206">
        <v>11132942.109999999</v>
      </c>
      <c r="M3" s="207">
        <v>5994661.1500000022</v>
      </c>
      <c r="N3" s="208">
        <v>0.65</v>
      </c>
      <c r="O3" s="209">
        <v>0</v>
      </c>
      <c r="P3" s="209">
        <v>0</v>
      </c>
      <c r="Q3" s="209">
        <v>7131291.1299999999</v>
      </c>
      <c r="R3" s="209">
        <v>4001650.98</v>
      </c>
      <c r="S3" s="209">
        <v>0</v>
      </c>
      <c r="T3" s="209">
        <v>0</v>
      </c>
      <c r="U3" s="209">
        <v>0</v>
      </c>
      <c r="V3" s="209">
        <v>0</v>
      </c>
      <c r="W3" s="209">
        <v>0</v>
      </c>
      <c r="X3" s="209">
        <v>0</v>
      </c>
      <c r="Y3" s="138" t="b">
        <f t="shared" ref="Y3:Y17" si="0">L3=SUM(O3:X3)</f>
        <v>1</v>
      </c>
      <c r="Z3" s="151">
        <f t="shared" ref="Z3:Z17" si="1">ROUND(L3/K3,4)</f>
        <v>0.65</v>
      </c>
      <c r="AA3" s="152" t="b">
        <f t="shared" ref="AA3:AA17" si="2">Z3=N3</f>
        <v>1</v>
      </c>
      <c r="AB3" s="152" t="b">
        <f t="shared" ref="AB3:AB17" si="3">K3=L3+M3</f>
        <v>1</v>
      </c>
    </row>
    <row r="4" spans="1:28" ht="36" x14ac:dyDescent="0.2">
      <c r="A4" s="222" t="s">
        <v>901</v>
      </c>
      <c r="B4" s="200" t="s">
        <v>362</v>
      </c>
      <c r="C4" s="200" t="s">
        <v>166</v>
      </c>
      <c r="D4" s="201" t="s">
        <v>58</v>
      </c>
      <c r="E4" s="202" t="s">
        <v>197</v>
      </c>
      <c r="F4" s="200" t="s">
        <v>92</v>
      </c>
      <c r="G4" s="203" t="s">
        <v>257</v>
      </c>
      <c r="H4" s="200" t="s">
        <v>53</v>
      </c>
      <c r="I4" s="204">
        <v>0.30599999999999999</v>
      </c>
      <c r="J4" s="205" t="s">
        <v>265</v>
      </c>
      <c r="K4" s="206">
        <v>8542321.6500000004</v>
      </c>
      <c r="L4" s="206">
        <v>5125392.99</v>
      </c>
      <c r="M4" s="207">
        <v>3416928.66</v>
      </c>
      <c r="N4" s="208">
        <v>0.6</v>
      </c>
      <c r="O4" s="209">
        <v>0</v>
      </c>
      <c r="P4" s="209">
        <v>0</v>
      </c>
      <c r="Q4" s="209">
        <v>1537617.9</v>
      </c>
      <c r="R4" s="209">
        <v>2562696.5</v>
      </c>
      <c r="S4" s="209">
        <v>1025078.59</v>
      </c>
      <c r="T4" s="209">
        <v>0</v>
      </c>
      <c r="U4" s="209">
        <v>0</v>
      </c>
      <c r="V4" s="209">
        <v>0</v>
      </c>
      <c r="W4" s="209">
        <v>0</v>
      </c>
      <c r="X4" s="209">
        <v>0</v>
      </c>
      <c r="Y4" s="138" t="b">
        <f t="shared" si="0"/>
        <v>1</v>
      </c>
      <c r="Z4" s="151">
        <f t="shared" si="1"/>
        <v>0.6</v>
      </c>
      <c r="AA4" s="152" t="b">
        <f t="shared" si="2"/>
        <v>1</v>
      </c>
      <c r="AB4" s="152" t="b">
        <f t="shared" si="3"/>
        <v>1</v>
      </c>
    </row>
    <row r="5" spans="1:28" ht="60" x14ac:dyDescent="0.2">
      <c r="A5" s="222" t="s">
        <v>902</v>
      </c>
      <c r="B5" s="200" t="s">
        <v>363</v>
      </c>
      <c r="C5" s="200" t="s">
        <v>166</v>
      </c>
      <c r="D5" s="201" t="s">
        <v>60</v>
      </c>
      <c r="E5" s="202" t="s">
        <v>87</v>
      </c>
      <c r="F5" s="200" t="s">
        <v>93</v>
      </c>
      <c r="G5" s="203" t="s">
        <v>258</v>
      </c>
      <c r="H5" s="200" t="s">
        <v>53</v>
      </c>
      <c r="I5" s="204">
        <v>2.306</v>
      </c>
      <c r="J5" s="205" t="s">
        <v>266</v>
      </c>
      <c r="K5" s="206">
        <v>14945017.84</v>
      </c>
      <c r="L5" s="206">
        <v>8967010.6999999993</v>
      </c>
      <c r="M5" s="207">
        <v>5978007.1400000006</v>
      </c>
      <c r="N5" s="208">
        <v>0.6</v>
      </c>
      <c r="O5" s="209">
        <v>0</v>
      </c>
      <c r="P5" s="209">
        <v>0</v>
      </c>
      <c r="Q5" s="209">
        <v>2550000</v>
      </c>
      <c r="R5" s="209">
        <v>6417010.7000000002</v>
      </c>
      <c r="S5" s="209">
        <v>0</v>
      </c>
      <c r="T5" s="209">
        <v>0</v>
      </c>
      <c r="U5" s="209">
        <v>0</v>
      </c>
      <c r="V5" s="209">
        <v>0</v>
      </c>
      <c r="W5" s="209">
        <v>0</v>
      </c>
      <c r="X5" s="209">
        <v>0</v>
      </c>
      <c r="Y5" s="138" t="b">
        <f t="shared" si="0"/>
        <v>1</v>
      </c>
      <c r="Z5" s="151">
        <f t="shared" si="1"/>
        <v>0.6</v>
      </c>
      <c r="AA5" s="152" t="b">
        <f t="shared" si="2"/>
        <v>1</v>
      </c>
      <c r="AB5" s="152" t="b">
        <f t="shared" si="3"/>
        <v>1</v>
      </c>
    </row>
    <row r="6" spans="1:28" x14ac:dyDescent="0.2">
      <c r="A6" s="222" t="s">
        <v>903</v>
      </c>
      <c r="B6" s="200" t="s">
        <v>364</v>
      </c>
      <c r="C6" s="200" t="s">
        <v>166</v>
      </c>
      <c r="D6" s="201" t="s">
        <v>149</v>
      </c>
      <c r="E6" s="202" t="s">
        <v>209</v>
      </c>
      <c r="F6" s="200" t="s">
        <v>93</v>
      </c>
      <c r="G6" s="203" t="s">
        <v>259</v>
      </c>
      <c r="H6" s="200" t="s">
        <v>53</v>
      </c>
      <c r="I6" s="204">
        <v>0.26268999999999998</v>
      </c>
      <c r="J6" s="205" t="s">
        <v>267</v>
      </c>
      <c r="K6" s="206">
        <v>1725441.92</v>
      </c>
      <c r="L6" s="206">
        <v>1035265.15</v>
      </c>
      <c r="M6" s="207">
        <v>690176.7699999999</v>
      </c>
      <c r="N6" s="208">
        <v>0.6</v>
      </c>
      <c r="O6" s="209">
        <v>0</v>
      </c>
      <c r="P6" s="209">
        <v>0</v>
      </c>
      <c r="Q6" s="209">
        <v>942059.97</v>
      </c>
      <c r="R6" s="209">
        <v>93205.18</v>
      </c>
      <c r="S6" s="209">
        <v>0</v>
      </c>
      <c r="T6" s="209">
        <v>0</v>
      </c>
      <c r="U6" s="209">
        <v>0</v>
      </c>
      <c r="V6" s="209">
        <v>0</v>
      </c>
      <c r="W6" s="209">
        <v>0</v>
      </c>
      <c r="X6" s="209">
        <v>0</v>
      </c>
      <c r="Y6" s="138" t="b">
        <f t="shared" si="0"/>
        <v>1</v>
      </c>
      <c r="Z6" s="151">
        <f t="shared" si="1"/>
        <v>0.6</v>
      </c>
      <c r="AA6" s="152" t="b">
        <f t="shared" si="2"/>
        <v>1</v>
      </c>
      <c r="AB6" s="152" t="b">
        <f t="shared" si="3"/>
        <v>1</v>
      </c>
    </row>
    <row r="7" spans="1:28" ht="36" x14ac:dyDescent="0.2">
      <c r="A7" s="222" t="s">
        <v>904</v>
      </c>
      <c r="B7" s="200" t="s">
        <v>365</v>
      </c>
      <c r="C7" s="200" t="s">
        <v>166</v>
      </c>
      <c r="D7" s="201" t="s">
        <v>159</v>
      </c>
      <c r="E7" s="202" t="s">
        <v>211</v>
      </c>
      <c r="F7" s="200" t="s">
        <v>212</v>
      </c>
      <c r="G7" s="203" t="s">
        <v>260</v>
      </c>
      <c r="H7" s="200" t="s">
        <v>54</v>
      </c>
      <c r="I7" s="204">
        <v>1.71123</v>
      </c>
      <c r="J7" s="205" t="s">
        <v>268</v>
      </c>
      <c r="K7" s="206">
        <v>4199754.8</v>
      </c>
      <c r="L7" s="206">
        <v>2519852.88</v>
      </c>
      <c r="M7" s="207">
        <v>1679901.92</v>
      </c>
      <c r="N7" s="208">
        <v>0.6</v>
      </c>
      <c r="O7" s="209">
        <v>0</v>
      </c>
      <c r="P7" s="209">
        <v>0</v>
      </c>
      <c r="Q7" s="209">
        <v>1888622.02</v>
      </c>
      <c r="R7" s="209">
        <v>631230.86</v>
      </c>
      <c r="S7" s="209">
        <v>0</v>
      </c>
      <c r="T7" s="209">
        <v>0</v>
      </c>
      <c r="U7" s="209">
        <v>0</v>
      </c>
      <c r="V7" s="209">
        <v>0</v>
      </c>
      <c r="W7" s="209">
        <v>0</v>
      </c>
      <c r="X7" s="209">
        <v>0</v>
      </c>
      <c r="Y7" s="138" t="b">
        <f t="shared" si="0"/>
        <v>1</v>
      </c>
      <c r="Z7" s="151">
        <f t="shared" si="1"/>
        <v>0.6</v>
      </c>
      <c r="AA7" s="152" t="b">
        <f t="shared" si="2"/>
        <v>1</v>
      </c>
      <c r="AB7" s="152" t="b">
        <f t="shared" si="3"/>
        <v>1</v>
      </c>
    </row>
    <row r="8" spans="1:28" ht="24" x14ac:dyDescent="0.2">
      <c r="A8" s="222" t="s">
        <v>905</v>
      </c>
      <c r="B8" s="200" t="s">
        <v>366</v>
      </c>
      <c r="C8" s="200" t="s">
        <v>166</v>
      </c>
      <c r="D8" s="201" t="s">
        <v>83</v>
      </c>
      <c r="E8" s="202" t="s">
        <v>88</v>
      </c>
      <c r="F8" s="200" t="s">
        <v>97</v>
      </c>
      <c r="G8" s="203" t="s">
        <v>261</v>
      </c>
      <c r="H8" s="200" t="s">
        <v>53</v>
      </c>
      <c r="I8" s="204">
        <v>1.5791900000000001</v>
      </c>
      <c r="J8" s="205" t="s">
        <v>269</v>
      </c>
      <c r="K8" s="206">
        <v>1095331</v>
      </c>
      <c r="L8" s="206">
        <v>766731.7</v>
      </c>
      <c r="M8" s="207">
        <v>328599.30000000005</v>
      </c>
      <c r="N8" s="208">
        <v>0.7</v>
      </c>
      <c r="O8" s="209">
        <v>0</v>
      </c>
      <c r="P8" s="209">
        <v>0</v>
      </c>
      <c r="Q8" s="209">
        <v>268356.09999999998</v>
      </c>
      <c r="R8" s="209">
        <v>498375.6</v>
      </c>
      <c r="S8" s="209">
        <v>0</v>
      </c>
      <c r="T8" s="209">
        <v>0</v>
      </c>
      <c r="U8" s="209">
        <v>0</v>
      </c>
      <c r="V8" s="209">
        <v>0</v>
      </c>
      <c r="W8" s="209">
        <v>0</v>
      </c>
      <c r="X8" s="209">
        <v>0</v>
      </c>
      <c r="Y8" s="138" t="b">
        <f t="shared" si="0"/>
        <v>1</v>
      </c>
      <c r="Z8" s="151">
        <f t="shared" si="1"/>
        <v>0.7</v>
      </c>
      <c r="AA8" s="152" t="b">
        <f t="shared" si="2"/>
        <v>1</v>
      </c>
      <c r="AB8" s="152" t="b">
        <f t="shared" si="3"/>
        <v>1</v>
      </c>
    </row>
    <row r="9" spans="1:28" ht="24" x14ac:dyDescent="0.2">
      <c r="A9" s="222" t="s">
        <v>906</v>
      </c>
      <c r="B9" s="200" t="s">
        <v>367</v>
      </c>
      <c r="C9" s="200" t="s">
        <v>166</v>
      </c>
      <c r="D9" s="201" t="s">
        <v>56</v>
      </c>
      <c r="E9" s="202" t="s">
        <v>86</v>
      </c>
      <c r="F9" s="200" t="s">
        <v>91</v>
      </c>
      <c r="G9" s="203" t="s">
        <v>262</v>
      </c>
      <c r="H9" s="200" t="s">
        <v>54</v>
      </c>
      <c r="I9" s="204">
        <v>2.4836</v>
      </c>
      <c r="J9" s="205" t="s">
        <v>270</v>
      </c>
      <c r="K9" s="206">
        <v>8286542.9100000001</v>
      </c>
      <c r="L9" s="206">
        <v>5800580.0300000003</v>
      </c>
      <c r="M9" s="207">
        <v>2485962.88</v>
      </c>
      <c r="N9" s="208">
        <v>0.7</v>
      </c>
      <c r="O9" s="209">
        <v>0</v>
      </c>
      <c r="P9" s="209">
        <v>0</v>
      </c>
      <c r="Q9" s="209">
        <v>1901334.4</v>
      </c>
      <c r="R9" s="209">
        <v>3899245.63</v>
      </c>
      <c r="S9" s="209">
        <v>0</v>
      </c>
      <c r="T9" s="209">
        <v>0</v>
      </c>
      <c r="U9" s="209">
        <v>0</v>
      </c>
      <c r="V9" s="209">
        <v>0</v>
      </c>
      <c r="W9" s="209">
        <v>0</v>
      </c>
      <c r="X9" s="209">
        <v>0</v>
      </c>
      <c r="Y9" s="138" t="b">
        <f t="shared" si="0"/>
        <v>1</v>
      </c>
      <c r="Z9" s="151">
        <f t="shared" si="1"/>
        <v>0.7</v>
      </c>
      <c r="AA9" s="152" t="b">
        <f t="shared" si="2"/>
        <v>1</v>
      </c>
      <c r="AB9" s="152" t="b">
        <f t="shared" si="3"/>
        <v>1</v>
      </c>
    </row>
    <row r="10" spans="1:28" ht="24" x14ac:dyDescent="0.2">
      <c r="A10" s="222" t="s">
        <v>907</v>
      </c>
      <c r="B10" s="200" t="s">
        <v>368</v>
      </c>
      <c r="C10" s="200" t="s">
        <v>166</v>
      </c>
      <c r="D10" s="201" t="s">
        <v>147</v>
      </c>
      <c r="E10" s="202" t="s">
        <v>85</v>
      </c>
      <c r="F10" s="200" t="s">
        <v>90</v>
      </c>
      <c r="G10" s="203" t="s">
        <v>377</v>
      </c>
      <c r="H10" s="200" t="s">
        <v>53</v>
      </c>
      <c r="I10" s="204">
        <v>1.22559</v>
      </c>
      <c r="J10" s="205" t="s">
        <v>271</v>
      </c>
      <c r="K10" s="206">
        <v>5249702.5599999996</v>
      </c>
      <c r="L10" s="206">
        <v>3149821.53</v>
      </c>
      <c r="M10" s="207">
        <v>2099881.0299999998</v>
      </c>
      <c r="N10" s="208">
        <v>0.6</v>
      </c>
      <c r="O10" s="209">
        <v>0</v>
      </c>
      <c r="P10" s="209">
        <v>0</v>
      </c>
      <c r="Q10" s="209">
        <v>1257612</v>
      </c>
      <c r="R10" s="209">
        <v>1886418</v>
      </c>
      <c r="S10" s="209">
        <v>5791.53</v>
      </c>
      <c r="T10" s="209">
        <v>0</v>
      </c>
      <c r="U10" s="209">
        <v>0</v>
      </c>
      <c r="V10" s="209">
        <v>0</v>
      </c>
      <c r="W10" s="209">
        <v>0</v>
      </c>
      <c r="X10" s="209">
        <v>0</v>
      </c>
      <c r="Y10" s="138" t="b">
        <f t="shared" si="0"/>
        <v>1</v>
      </c>
      <c r="Z10" s="151">
        <f t="shared" si="1"/>
        <v>0.6</v>
      </c>
      <c r="AA10" s="152" t="b">
        <f t="shared" si="2"/>
        <v>1</v>
      </c>
      <c r="AB10" s="152" t="b">
        <f t="shared" si="3"/>
        <v>1</v>
      </c>
    </row>
    <row r="11" spans="1:28" x14ac:dyDescent="0.2">
      <c r="A11" s="222" t="s">
        <v>908</v>
      </c>
      <c r="B11" s="200" t="s">
        <v>369</v>
      </c>
      <c r="C11" s="200" t="s">
        <v>166</v>
      </c>
      <c r="D11" s="201" t="s">
        <v>133</v>
      </c>
      <c r="E11" s="202" t="s">
        <v>164</v>
      </c>
      <c r="F11" s="200" t="s">
        <v>96</v>
      </c>
      <c r="G11" s="203" t="s">
        <v>263</v>
      </c>
      <c r="H11" s="200" t="s">
        <v>53</v>
      </c>
      <c r="I11" s="204">
        <v>0.22988999999999998</v>
      </c>
      <c r="J11" s="205" t="s">
        <v>273</v>
      </c>
      <c r="K11" s="206">
        <v>2885071.44</v>
      </c>
      <c r="L11" s="206">
        <v>2019550</v>
      </c>
      <c r="M11" s="207">
        <v>865521.44</v>
      </c>
      <c r="N11" s="208">
        <v>0.7</v>
      </c>
      <c r="O11" s="209">
        <v>0</v>
      </c>
      <c r="P11" s="209">
        <v>0</v>
      </c>
      <c r="Q11" s="209">
        <v>991400.69</v>
      </c>
      <c r="R11" s="209">
        <v>1028149.31</v>
      </c>
      <c r="S11" s="209">
        <v>0</v>
      </c>
      <c r="T11" s="209">
        <v>0</v>
      </c>
      <c r="U11" s="209">
        <v>0</v>
      </c>
      <c r="V11" s="209">
        <v>0</v>
      </c>
      <c r="W11" s="209">
        <v>0</v>
      </c>
      <c r="X11" s="209">
        <v>0</v>
      </c>
      <c r="Y11" s="138" t="b">
        <f t="shared" si="0"/>
        <v>1</v>
      </c>
      <c r="Z11" s="151">
        <f t="shared" si="1"/>
        <v>0.7</v>
      </c>
      <c r="AA11" s="152" t="b">
        <f t="shared" si="2"/>
        <v>1</v>
      </c>
      <c r="AB11" s="152" t="b">
        <f t="shared" si="3"/>
        <v>1</v>
      </c>
    </row>
    <row r="12" spans="1:28" ht="48" x14ac:dyDescent="0.2">
      <c r="A12" s="222" t="s">
        <v>909</v>
      </c>
      <c r="B12" s="200" t="s">
        <v>370</v>
      </c>
      <c r="C12" s="200" t="s">
        <v>166</v>
      </c>
      <c r="D12" s="201" t="s">
        <v>146</v>
      </c>
      <c r="E12" s="202" t="s">
        <v>251</v>
      </c>
      <c r="F12" s="200" t="s">
        <v>194</v>
      </c>
      <c r="G12" s="203" t="s">
        <v>264</v>
      </c>
      <c r="H12" s="200" t="s">
        <v>53</v>
      </c>
      <c r="I12" s="204">
        <v>1.2547300000000001</v>
      </c>
      <c r="J12" s="205" t="s">
        <v>274</v>
      </c>
      <c r="K12" s="206">
        <v>11300646.9</v>
      </c>
      <c r="L12" s="206">
        <v>5650323.4500000002</v>
      </c>
      <c r="M12" s="207">
        <v>5650323.4500000002</v>
      </c>
      <c r="N12" s="208">
        <v>0.5</v>
      </c>
      <c r="O12" s="209">
        <v>0</v>
      </c>
      <c r="P12" s="209">
        <v>0</v>
      </c>
      <c r="Q12" s="209">
        <v>3326965.56</v>
      </c>
      <c r="R12" s="209">
        <v>2323357.89</v>
      </c>
      <c r="S12" s="209">
        <v>0</v>
      </c>
      <c r="T12" s="209">
        <v>0</v>
      </c>
      <c r="U12" s="209">
        <v>0</v>
      </c>
      <c r="V12" s="209">
        <v>0</v>
      </c>
      <c r="W12" s="209">
        <v>0</v>
      </c>
      <c r="X12" s="209">
        <v>0</v>
      </c>
      <c r="Y12" s="138" t="b">
        <f t="shared" si="0"/>
        <v>1</v>
      </c>
      <c r="Z12" s="151">
        <f t="shared" si="1"/>
        <v>0.5</v>
      </c>
      <c r="AA12" s="152" t="b">
        <f t="shared" si="2"/>
        <v>1</v>
      </c>
      <c r="AB12" s="152" t="b">
        <f t="shared" si="3"/>
        <v>1</v>
      </c>
    </row>
    <row r="13" spans="1:28" ht="24" x14ac:dyDescent="0.2">
      <c r="A13" s="222" t="s">
        <v>910</v>
      </c>
      <c r="B13" s="200" t="s">
        <v>816</v>
      </c>
      <c r="C13" s="200" t="s">
        <v>176</v>
      </c>
      <c r="D13" s="201" t="s">
        <v>77</v>
      </c>
      <c r="E13" s="202" t="s">
        <v>210</v>
      </c>
      <c r="F13" s="200" t="s">
        <v>183</v>
      </c>
      <c r="G13" s="203" t="s">
        <v>378</v>
      </c>
      <c r="H13" s="200" t="s">
        <v>54</v>
      </c>
      <c r="I13" s="204">
        <v>5.2667099999999998</v>
      </c>
      <c r="J13" s="205" t="s">
        <v>511</v>
      </c>
      <c r="K13" s="206">
        <v>5397260.46</v>
      </c>
      <c r="L13" s="206">
        <v>3238356.27</v>
      </c>
      <c r="M13" s="207">
        <v>2158904.19</v>
      </c>
      <c r="N13" s="208">
        <v>0.6</v>
      </c>
      <c r="O13" s="209">
        <v>0</v>
      </c>
      <c r="P13" s="209">
        <v>0</v>
      </c>
      <c r="Q13" s="209">
        <v>0</v>
      </c>
      <c r="R13" s="209">
        <v>600000</v>
      </c>
      <c r="S13" s="209">
        <v>2638356.27</v>
      </c>
      <c r="T13" s="209">
        <v>0</v>
      </c>
      <c r="U13" s="209">
        <v>0</v>
      </c>
      <c r="V13" s="209">
        <v>0</v>
      </c>
      <c r="W13" s="209">
        <v>0</v>
      </c>
      <c r="X13" s="209">
        <v>0</v>
      </c>
      <c r="Y13" s="138" t="b">
        <f t="shared" si="0"/>
        <v>1</v>
      </c>
      <c r="Z13" s="151">
        <f t="shared" si="1"/>
        <v>0.6</v>
      </c>
      <c r="AA13" s="152" t="b">
        <f t="shared" si="2"/>
        <v>1</v>
      </c>
      <c r="AB13" s="152" t="b">
        <f t="shared" si="3"/>
        <v>1</v>
      </c>
    </row>
    <row r="14" spans="1:28" ht="24" x14ac:dyDescent="0.2">
      <c r="A14" s="222" t="s">
        <v>911</v>
      </c>
      <c r="B14" s="200" t="s">
        <v>817</v>
      </c>
      <c r="C14" s="200" t="s">
        <v>167</v>
      </c>
      <c r="D14" s="201" t="s">
        <v>127</v>
      </c>
      <c r="E14" s="202" t="s">
        <v>244</v>
      </c>
      <c r="F14" s="200" t="s">
        <v>183</v>
      </c>
      <c r="G14" s="203" t="s">
        <v>379</v>
      </c>
      <c r="H14" s="200" t="s">
        <v>53</v>
      </c>
      <c r="I14" s="204">
        <v>1.7748900000000001</v>
      </c>
      <c r="J14" s="205" t="s">
        <v>512</v>
      </c>
      <c r="K14" s="206">
        <v>1966456.71</v>
      </c>
      <c r="L14" s="206">
        <v>1573165.36</v>
      </c>
      <c r="M14" s="207">
        <v>393291.34999999986</v>
      </c>
      <c r="N14" s="208">
        <v>0.8</v>
      </c>
      <c r="O14" s="209">
        <v>0</v>
      </c>
      <c r="P14" s="209">
        <v>0</v>
      </c>
      <c r="Q14" s="209">
        <v>0</v>
      </c>
      <c r="R14" s="209">
        <v>1573165.36</v>
      </c>
      <c r="S14" s="209">
        <v>0</v>
      </c>
      <c r="T14" s="209">
        <v>0</v>
      </c>
      <c r="U14" s="209">
        <v>0</v>
      </c>
      <c r="V14" s="209">
        <v>0</v>
      </c>
      <c r="W14" s="209">
        <v>0</v>
      </c>
      <c r="X14" s="209">
        <v>0</v>
      </c>
      <c r="Y14" s="138" t="b">
        <f t="shared" si="0"/>
        <v>1</v>
      </c>
      <c r="Z14" s="151">
        <f t="shared" si="1"/>
        <v>0.8</v>
      </c>
      <c r="AA14" s="152" t="b">
        <f t="shared" si="2"/>
        <v>1</v>
      </c>
      <c r="AB14" s="152" t="b">
        <f t="shared" si="3"/>
        <v>1</v>
      </c>
    </row>
    <row r="15" spans="1:28" ht="24" x14ac:dyDescent="0.2">
      <c r="A15" s="222" t="s">
        <v>912</v>
      </c>
      <c r="B15" s="200" t="s">
        <v>818</v>
      </c>
      <c r="C15" s="200" t="s">
        <v>176</v>
      </c>
      <c r="D15" s="201" t="s">
        <v>83</v>
      </c>
      <c r="E15" s="202" t="s">
        <v>88</v>
      </c>
      <c r="F15" s="200" t="s">
        <v>97</v>
      </c>
      <c r="G15" s="203" t="s">
        <v>380</v>
      </c>
      <c r="H15" s="200" t="s">
        <v>53</v>
      </c>
      <c r="I15" s="204">
        <v>1.4713800000000001</v>
      </c>
      <c r="J15" s="205" t="s">
        <v>513</v>
      </c>
      <c r="K15" s="206">
        <v>3510485.47</v>
      </c>
      <c r="L15" s="206">
        <v>2457339.8199999998</v>
      </c>
      <c r="M15" s="207">
        <v>1053145.6500000004</v>
      </c>
      <c r="N15" s="208">
        <v>0.7</v>
      </c>
      <c r="O15" s="209">
        <v>0</v>
      </c>
      <c r="P15" s="209">
        <v>0</v>
      </c>
      <c r="Q15" s="209">
        <v>0</v>
      </c>
      <c r="R15" s="209">
        <v>1228669.9099999999</v>
      </c>
      <c r="S15" s="209">
        <v>1228669.9099999999</v>
      </c>
      <c r="T15" s="209">
        <v>0</v>
      </c>
      <c r="U15" s="209">
        <v>0</v>
      </c>
      <c r="V15" s="209">
        <v>0</v>
      </c>
      <c r="W15" s="209">
        <v>0</v>
      </c>
      <c r="X15" s="209">
        <v>0</v>
      </c>
      <c r="Y15" s="138" t="b">
        <f t="shared" si="0"/>
        <v>1</v>
      </c>
      <c r="Z15" s="151">
        <f t="shared" si="1"/>
        <v>0.7</v>
      </c>
      <c r="AA15" s="152" t="b">
        <f t="shared" si="2"/>
        <v>1</v>
      </c>
      <c r="AB15" s="152" t="b">
        <f t="shared" si="3"/>
        <v>1</v>
      </c>
    </row>
    <row r="16" spans="1:28" x14ac:dyDescent="0.2">
      <c r="A16" s="222" t="s">
        <v>913</v>
      </c>
      <c r="B16" s="200" t="s">
        <v>819</v>
      </c>
      <c r="C16" s="200" t="s">
        <v>167</v>
      </c>
      <c r="D16" s="201" t="s">
        <v>381</v>
      </c>
      <c r="E16" s="202" t="s">
        <v>382</v>
      </c>
      <c r="F16" s="200" t="s">
        <v>180</v>
      </c>
      <c r="G16" s="203" t="s">
        <v>383</v>
      </c>
      <c r="H16" s="200" t="s">
        <v>54</v>
      </c>
      <c r="I16" s="204">
        <v>1.6541500000000002</v>
      </c>
      <c r="J16" s="205" t="s">
        <v>514</v>
      </c>
      <c r="K16" s="206">
        <v>2434980.46</v>
      </c>
      <c r="L16" s="206">
        <v>1704486.32</v>
      </c>
      <c r="M16" s="207">
        <v>730494.1399999999</v>
      </c>
      <c r="N16" s="208">
        <v>0.7</v>
      </c>
      <c r="O16" s="209">
        <v>0</v>
      </c>
      <c r="P16" s="209">
        <v>0</v>
      </c>
      <c r="Q16" s="209">
        <v>0</v>
      </c>
      <c r="R16" s="209">
        <v>1704486.32</v>
      </c>
      <c r="S16" s="209">
        <v>0</v>
      </c>
      <c r="T16" s="209">
        <v>0</v>
      </c>
      <c r="U16" s="209">
        <v>0</v>
      </c>
      <c r="V16" s="209">
        <v>0</v>
      </c>
      <c r="W16" s="209">
        <v>0</v>
      </c>
      <c r="X16" s="209">
        <v>0</v>
      </c>
      <c r="Y16" s="138" t="b">
        <f t="shared" si="0"/>
        <v>1</v>
      </c>
      <c r="Z16" s="151">
        <f t="shared" si="1"/>
        <v>0.7</v>
      </c>
      <c r="AA16" s="152" t="b">
        <f t="shared" si="2"/>
        <v>1</v>
      </c>
      <c r="AB16" s="152" t="b">
        <f t="shared" si="3"/>
        <v>1</v>
      </c>
    </row>
    <row r="17" spans="1:28" ht="24" x14ac:dyDescent="0.2">
      <c r="A17" s="222" t="s">
        <v>914</v>
      </c>
      <c r="B17" s="200" t="s">
        <v>820</v>
      </c>
      <c r="C17" s="200" t="s">
        <v>167</v>
      </c>
      <c r="D17" s="201" t="s">
        <v>384</v>
      </c>
      <c r="E17" s="202" t="s">
        <v>385</v>
      </c>
      <c r="F17" s="200" t="s">
        <v>204</v>
      </c>
      <c r="G17" s="203" t="s">
        <v>386</v>
      </c>
      <c r="H17" s="200" t="s">
        <v>54</v>
      </c>
      <c r="I17" s="204">
        <v>1.5822000000000001</v>
      </c>
      <c r="J17" s="205" t="s">
        <v>515</v>
      </c>
      <c r="K17" s="206">
        <v>1011363.83</v>
      </c>
      <c r="L17" s="206">
        <v>707954.68</v>
      </c>
      <c r="M17" s="207">
        <v>303409.14999999991</v>
      </c>
      <c r="N17" s="208">
        <v>0.7</v>
      </c>
      <c r="O17" s="209">
        <v>0</v>
      </c>
      <c r="P17" s="209">
        <v>0</v>
      </c>
      <c r="Q17" s="209">
        <v>0</v>
      </c>
      <c r="R17" s="209">
        <v>707954.68</v>
      </c>
      <c r="S17" s="209">
        <v>0</v>
      </c>
      <c r="T17" s="209">
        <v>0</v>
      </c>
      <c r="U17" s="209">
        <v>0</v>
      </c>
      <c r="V17" s="209">
        <v>0</v>
      </c>
      <c r="W17" s="209">
        <v>0</v>
      </c>
      <c r="X17" s="209">
        <v>0</v>
      </c>
      <c r="Y17" s="138" t="b">
        <f t="shared" si="0"/>
        <v>1</v>
      </c>
      <c r="Z17" s="151">
        <f t="shared" si="1"/>
        <v>0.7</v>
      </c>
      <c r="AA17" s="152" t="b">
        <f t="shared" si="2"/>
        <v>1</v>
      </c>
      <c r="AB17" s="152" t="b">
        <f t="shared" si="3"/>
        <v>1</v>
      </c>
    </row>
    <row r="18" spans="1:28" ht="24" x14ac:dyDescent="0.2">
      <c r="A18" s="222" t="s">
        <v>915</v>
      </c>
      <c r="B18" s="200" t="s">
        <v>821</v>
      </c>
      <c r="C18" s="200" t="s">
        <v>167</v>
      </c>
      <c r="D18" s="201" t="s">
        <v>387</v>
      </c>
      <c r="E18" s="202" t="s">
        <v>388</v>
      </c>
      <c r="F18" s="200" t="s">
        <v>169</v>
      </c>
      <c r="G18" s="203" t="s">
        <v>389</v>
      </c>
      <c r="H18" s="200" t="s">
        <v>272</v>
      </c>
      <c r="I18" s="204">
        <v>1.492</v>
      </c>
      <c r="J18" s="205" t="s">
        <v>516</v>
      </c>
      <c r="K18" s="206">
        <v>1235238.3700000001</v>
      </c>
      <c r="L18" s="206">
        <v>864666.85</v>
      </c>
      <c r="M18" s="207">
        <v>370571.52000000014</v>
      </c>
      <c r="N18" s="208">
        <v>0.7</v>
      </c>
      <c r="O18" s="209">
        <v>0</v>
      </c>
      <c r="P18" s="209">
        <v>0</v>
      </c>
      <c r="Q18" s="209">
        <v>0</v>
      </c>
      <c r="R18" s="209">
        <v>864666.85</v>
      </c>
      <c r="S18" s="209">
        <v>0</v>
      </c>
      <c r="T18" s="209">
        <v>0</v>
      </c>
      <c r="U18" s="209">
        <v>0</v>
      </c>
      <c r="V18" s="209">
        <v>0</v>
      </c>
      <c r="W18" s="209">
        <v>0</v>
      </c>
      <c r="X18" s="209">
        <v>0</v>
      </c>
      <c r="Y18" s="138" t="b">
        <f t="shared" ref="Y18:Y46" si="4">L18=SUM(O18:X18)</f>
        <v>1</v>
      </c>
      <c r="Z18" s="151">
        <f t="shared" ref="Z18:Z46" si="5">ROUND(L18/K18,4)</f>
        <v>0.7</v>
      </c>
      <c r="AA18" s="152" t="b">
        <f t="shared" ref="AA18:AA46" si="6">Z18=N18</f>
        <v>1</v>
      </c>
      <c r="AB18" s="152" t="b">
        <f t="shared" ref="AB18:AB46" si="7">K18=L18+M18</f>
        <v>1</v>
      </c>
    </row>
    <row r="19" spans="1:28" ht="36" x14ac:dyDescent="0.2">
      <c r="A19" s="222" t="s">
        <v>916</v>
      </c>
      <c r="B19" s="200" t="s">
        <v>822</v>
      </c>
      <c r="C19" s="200" t="s">
        <v>176</v>
      </c>
      <c r="D19" s="201" t="s">
        <v>151</v>
      </c>
      <c r="E19" s="202" t="s">
        <v>225</v>
      </c>
      <c r="F19" s="200" t="s">
        <v>93</v>
      </c>
      <c r="G19" s="203" t="s">
        <v>390</v>
      </c>
      <c r="H19" s="200" t="s">
        <v>53</v>
      </c>
      <c r="I19" s="204">
        <v>0.95216000000000001</v>
      </c>
      <c r="J19" s="205" t="s">
        <v>517</v>
      </c>
      <c r="K19" s="206">
        <v>9883490.4700000007</v>
      </c>
      <c r="L19" s="206">
        <v>7906792.3700000001</v>
      </c>
      <c r="M19" s="207">
        <v>1976698.1000000006</v>
      </c>
      <c r="N19" s="208">
        <v>0.8</v>
      </c>
      <c r="O19" s="209">
        <v>0</v>
      </c>
      <c r="P19" s="209">
        <v>0</v>
      </c>
      <c r="Q19" s="209">
        <v>0</v>
      </c>
      <c r="R19" s="209">
        <v>1040000</v>
      </c>
      <c r="S19" s="209">
        <v>6866792.3700000001</v>
      </c>
      <c r="T19" s="209">
        <v>0</v>
      </c>
      <c r="U19" s="209">
        <v>0</v>
      </c>
      <c r="V19" s="209">
        <v>0</v>
      </c>
      <c r="W19" s="209">
        <v>0</v>
      </c>
      <c r="X19" s="209">
        <v>0</v>
      </c>
      <c r="Y19" s="138" t="b">
        <f t="shared" si="4"/>
        <v>1</v>
      </c>
      <c r="Z19" s="151">
        <f t="shared" si="5"/>
        <v>0.8</v>
      </c>
      <c r="AA19" s="152" t="b">
        <f t="shared" si="6"/>
        <v>1</v>
      </c>
      <c r="AB19" s="152" t="b">
        <f t="shared" si="7"/>
        <v>1</v>
      </c>
    </row>
    <row r="20" spans="1:28" ht="24" x14ac:dyDescent="0.2">
      <c r="A20" s="222" t="s">
        <v>917</v>
      </c>
      <c r="B20" s="200" t="s">
        <v>823</v>
      </c>
      <c r="C20" s="200" t="s">
        <v>167</v>
      </c>
      <c r="D20" s="201" t="s">
        <v>155</v>
      </c>
      <c r="E20" s="202" t="s">
        <v>284</v>
      </c>
      <c r="F20" s="200" t="s">
        <v>95</v>
      </c>
      <c r="G20" s="203" t="s">
        <v>391</v>
      </c>
      <c r="H20" s="200" t="s">
        <v>54</v>
      </c>
      <c r="I20" s="204">
        <v>1.60165</v>
      </c>
      <c r="J20" s="205" t="s">
        <v>518</v>
      </c>
      <c r="K20" s="206">
        <v>3298852.41</v>
      </c>
      <c r="L20" s="206">
        <v>1979311.44</v>
      </c>
      <c r="M20" s="207">
        <v>1319540.9700000002</v>
      </c>
      <c r="N20" s="208">
        <v>0.6</v>
      </c>
      <c r="O20" s="209">
        <v>0</v>
      </c>
      <c r="P20" s="209">
        <v>0</v>
      </c>
      <c r="Q20" s="209">
        <v>0</v>
      </c>
      <c r="R20" s="209">
        <v>1979311.44</v>
      </c>
      <c r="S20" s="209">
        <v>0</v>
      </c>
      <c r="T20" s="209">
        <v>0</v>
      </c>
      <c r="U20" s="209">
        <v>0</v>
      </c>
      <c r="V20" s="209">
        <v>0</v>
      </c>
      <c r="W20" s="209">
        <v>0</v>
      </c>
      <c r="X20" s="209">
        <v>0</v>
      </c>
      <c r="Y20" s="138" t="b">
        <f t="shared" si="4"/>
        <v>1</v>
      </c>
      <c r="Z20" s="151">
        <f t="shared" si="5"/>
        <v>0.6</v>
      </c>
      <c r="AA20" s="152" t="b">
        <f t="shared" si="6"/>
        <v>1</v>
      </c>
      <c r="AB20" s="152" t="b">
        <f t="shared" si="7"/>
        <v>1</v>
      </c>
    </row>
    <row r="21" spans="1:28" ht="24" x14ac:dyDescent="0.2">
      <c r="A21" s="222" t="s">
        <v>918</v>
      </c>
      <c r="B21" s="200" t="s">
        <v>826</v>
      </c>
      <c r="C21" s="200" t="s">
        <v>167</v>
      </c>
      <c r="D21" s="201" t="s">
        <v>57</v>
      </c>
      <c r="E21" s="202" t="s">
        <v>312</v>
      </c>
      <c r="F21" s="200" t="s">
        <v>173</v>
      </c>
      <c r="G21" s="203" t="s">
        <v>394</v>
      </c>
      <c r="H21" s="200" t="s">
        <v>53</v>
      </c>
      <c r="I21" s="204">
        <v>0.87020000000000008</v>
      </c>
      <c r="J21" s="205" t="s">
        <v>518</v>
      </c>
      <c r="K21" s="206">
        <v>5956682.2800000003</v>
      </c>
      <c r="L21" s="206">
        <v>3574009.36</v>
      </c>
      <c r="M21" s="207">
        <v>2382672.9200000004</v>
      </c>
      <c r="N21" s="208">
        <v>0.6</v>
      </c>
      <c r="O21" s="209">
        <v>0</v>
      </c>
      <c r="P21" s="209">
        <v>0</v>
      </c>
      <c r="Q21" s="209">
        <v>0</v>
      </c>
      <c r="R21" s="209">
        <v>3574009.36</v>
      </c>
      <c r="S21" s="209">
        <v>0</v>
      </c>
      <c r="T21" s="209">
        <v>0</v>
      </c>
      <c r="U21" s="209">
        <v>0</v>
      </c>
      <c r="V21" s="209">
        <v>0</v>
      </c>
      <c r="W21" s="209">
        <v>0</v>
      </c>
      <c r="X21" s="209">
        <v>0</v>
      </c>
      <c r="Y21" s="138" t="b">
        <f t="shared" si="4"/>
        <v>1</v>
      </c>
      <c r="Z21" s="151">
        <f t="shared" si="5"/>
        <v>0.6</v>
      </c>
      <c r="AA21" s="152" t="b">
        <f t="shared" si="6"/>
        <v>1</v>
      </c>
      <c r="AB21" s="152" t="b">
        <f t="shared" si="7"/>
        <v>1</v>
      </c>
    </row>
    <row r="22" spans="1:28" ht="24" x14ac:dyDescent="0.2">
      <c r="A22" s="222" t="s">
        <v>919</v>
      </c>
      <c r="B22" s="200" t="s">
        <v>827</v>
      </c>
      <c r="C22" s="200" t="s">
        <v>176</v>
      </c>
      <c r="D22" s="201" t="s">
        <v>58</v>
      </c>
      <c r="E22" s="202" t="s">
        <v>197</v>
      </c>
      <c r="F22" s="200" t="s">
        <v>92</v>
      </c>
      <c r="G22" s="203" t="s">
        <v>395</v>
      </c>
      <c r="H22" s="200" t="s">
        <v>53</v>
      </c>
      <c r="I22" s="204">
        <v>0.73470000000000002</v>
      </c>
      <c r="J22" s="205" t="s">
        <v>521</v>
      </c>
      <c r="K22" s="206">
        <v>10853742.41</v>
      </c>
      <c r="L22" s="206">
        <v>5426871.2000000002</v>
      </c>
      <c r="M22" s="207">
        <v>5426871.21</v>
      </c>
      <c r="N22" s="208">
        <v>0.5</v>
      </c>
      <c r="O22" s="209">
        <v>0</v>
      </c>
      <c r="P22" s="209">
        <v>0</v>
      </c>
      <c r="Q22" s="209">
        <v>0</v>
      </c>
      <c r="R22" s="209">
        <v>2713435.59</v>
      </c>
      <c r="S22" s="209">
        <v>2713435.6100000003</v>
      </c>
      <c r="T22" s="209">
        <v>0</v>
      </c>
      <c r="U22" s="209">
        <v>0</v>
      </c>
      <c r="V22" s="209">
        <v>0</v>
      </c>
      <c r="W22" s="209">
        <v>0</v>
      </c>
      <c r="X22" s="209">
        <v>0</v>
      </c>
      <c r="Y22" s="138" t="b">
        <f t="shared" si="4"/>
        <v>1</v>
      </c>
      <c r="Z22" s="151">
        <f t="shared" si="5"/>
        <v>0.5</v>
      </c>
      <c r="AA22" s="152" t="b">
        <f t="shared" si="6"/>
        <v>1</v>
      </c>
      <c r="AB22" s="152" t="b">
        <f t="shared" si="7"/>
        <v>1</v>
      </c>
    </row>
    <row r="23" spans="1:28" x14ac:dyDescent="0.2">
      <c r="A23" s="222" t="s">
        <v>920</v>
      </c>
      <c r="B23" s="200" t="s">
        <v>828</v>
      </c>
      <c r="C23" s="200" t="s">
        <v>176</v>
      </c>
      <c r="D23" s="201" t="s">
        <v>146</v>
      </c>
      <c r="E23" s="202" t="s">
        <v>251</v>
      </c>
      <c r="F23" s="200" t="s">
        <v>194</v>
      </c>
      <c r="G23" s="203" t="s">
        <v>396</v>
      </c>
      <c r="H23" s="200" t="s">
        <v>53</v>
      </c>
      <c r="I23" s="204">
        <v>0.64500000000000002</v>
      </c>
      <c r="J23" s="205" t="s">
        <v>522</v>
      </c>
      <c r="K23" s="206">
        <v>8938955.8399999999</v>
      </c>
      <c r="L23" s="206">
        <v>4469477.92</v>
      </c>
      <c r="M23" s="207">
        <v>4469477.92</v>
      </c>
      <c r="N23" s="208">
        <v>0.5</v>
      </c>
      <c r="O23" s="209">
        <v>0</v>
      </c>
      <c r="P23" s="209">
        <v>0</v>
      </c>
      <c r="Q23" s="209">
        <v>0</v>
      </c>
      <c r="R23" s="209">
        <v>0</v>
      </c>
      <c r="S23" s="209">
        <v>4469477.92</v>
      </c>
      <c r="T23" s="209">
        <v>0</v>
      </c>
      <c r="U23" s="209">
        <v>0</v>
      </c>
      <c r="V23" s="209">
        <v>0</v>
      </c>
      <c r="W23" s="209">
        <v>0</v>
      </c>
      <c r="X23" s="209">
        <v>0</v>
      </c>
      <c r="Y23" s="138" t="b">
        <f t="shared" si="4"/>
        <v>1</v>
      </c>
      <c r="Z23" s="151">
        <f t="shared" si="5"/>
        <v>0.5</v>
      </c>
      <c r="AA23" s="152" t="b">
        <f t="shared" si="6"/>
        <v>1</v>
      </c>
      <c r="AB23" s="152" t="b">
        <f t="shared" si="7"/>
        <v>1</v>
      </c>
    </row>
    <row r="24" spans="1:28" ht="24" x14ac:dyDescent="0.2">
      <c r="A24" s="222" t="s">
        <v>921</v>
      </c>
      <c r="B24" s="200" t="s">
        <v>829</v>
      </c>
      <c r="C24" s="200" t="s">
        <v>167</v>
      </c>
      <c r="D24" s="201" t="s">
        <v>113</v>
      </c>
      <c r="E24" s="202" t="s">
        <v>278</v>
      </c>
      <c r="F24" s="200" t="s">
        <v>279</v>
      </c>
      <c r="G24" s="203" t="s">
        <v>397</v>
      </c>
      <c r="H24" s="200" t="s">
        <v>53</v>
      </c>
      <c r="I24" s="204">
        <v>0.54900000000000004</v>
      </c>
      <c r="J24" s="205" t="s">
        <v>523</v>
      </c>
      <c r="K24" s="206">
        <v>2575904.75</v>
      </c>
      <c r="L24" s="206">
        <v>1287952.3700000001</v>
      </c>
      <c r="M24" s="207">
        <v>1287952.3799999999</v>
      </c>
      <c r="N24" s="208">
        <v>0.5</v>
      </c>
      <c r="O24" s="209">
        <v>0</v>
      </c>
      <c r="P24" s="209">
        <v>0</v>
      </c>
      <c r="Q24" s="209">
        <v>0</v>
      </c>
      <c r="R24" s="209">
        <v>1287952.3700000001</v>
      </c>
      <c r="S24" s="209">
        <v>0</v>
      </c>
      <c r="T24" s="209">
        <v>0</v>
      </c>
      <c r="U24" s="209">
        <v>0</v>
      </c>
      <c r="V24" s="209">
        <v>0</v>
      </c>
      <c r="W24" s="209">
        <v>0</v>
      </c>
      <c r="X24" s="209">
        <v>0</v>
      </c>
      <c r="Y24" s="138" t="b">
        <f t="shared" si="4"/>
        <v>1</v>
      </c>
      <c r="Z24" s="151">
        <f t="shared" si="5"/>
        <v>0.5</v>
      </c>
      <c r="AA24" s="152" t="b">
        <f t="shared" si="6"/>
        <v>1</v>
      </c>
      <c r="AB24" s="152" t="b">
        <f t="shared" si="7"/>
        <v>1</v>
      </c>
    </row>
    <row r="25" spans="1:28" x14ac:dyDescent="0.2">
      <c r="A25" s="222" t="s">
        <v>922</v>
      </c>
      <c r="B25" s="200" t="s">
        <v>830</v>
      </c>
      <c r="C25" s="200" t="s">
        <v>167</v>
      </c>
      <c r="D25" s="201" t="s">
        <v>158</v>
      </c>
      <c r="E25" s="202" t="s">
        <v>280</v>
      </c>
      <c r="F25" s="200" t="s">
        <v>212</v>
      </c>
      <c r="G25" s="203" t="s">
        <v>398</v>
      </c>
      <c r="H25" s="200" t="s">
        <v>53</v>
      </c>
      <c r="I25" s="204">
        <v>0.50063000000000002</v>
      </c>
      <c r="J25" s="205" t="s">
        <v>524</v>
      </c>
      <c r="K25" s="206">
        <v>3389177.65</v>
      </c>
      <c r="L25" s="206">
        <v>2711342.12</v>
      </c>
      <c r="M25" s="207">
        <v>677835.5299999998</v>
      </c>
      <c r="N25" s="208">
        <v>0.8</v>
      </c>
      <c r="O25" s="209">
        <v>0</v>
      </c>
      <c r="P25" s="209">
        <v>0</v>
      </c>
      <c r="Q25" s="209">
        <v>0</v>
      </c>
      <c r="R25" s="209">
        <v>2711342.12</v>
      </c>
      <c r="S25" s="209">
        <v>0</v>
      </c>
      <c r="T25" s="209">
        <v>0</v>
      </c>
      <c r="U25" s="209">
        <v>0</v>
      </c>
      <c r="V25" s="209">
        <v>0</v>
      </c>
      <c r="W25" s="209">
        <v>0</v>
      </c>
      <c r="X25" s="209">
        <v>0</v>
      </c>
      <c r="Y25" s="138" t="b">
        <f t="shared" si="4"/>
        <v>1</v>
      </c>
      <c r="Z25" s="151">
        <f t="shared" si="5"/>
        <v>0.8</v>
      </c>
      <c r="AA25" s="152" t="b">
        <f t="shared" si="6"/>
        <v>1</v>
      </c>
      <c r="AB25" s="152" t="b">
        <f t="shared" si="7"/>
        <v>1</v>
      </c>
    </row>
    <row r="26" spans="1:28" ht="24" x14ac:dyDescent="0.2">
      <c r="A26" s="222" t="s">
        <v>923</v>
      </c>
      <c r="B26" s="200" t="s">
        <v>831</v>
      </c>
      <c r="C26" s="200" t="s">
        <v>167</v>
      </c>
      <c r="D26" s="201" t="s">
        <v>152</v>
      </c>
      <c r="E26" s="202" t="s">
        <v>252</v>
      </c>
      <c r="F26" s="200" t="s">
        <v>93</v>
      </c>
      <c r="G26" s="203" t="s">
        <v>399</v>
      </c>
      <c r="H26" s="200" t="s">
        <v>54</v>
      </c>
      <c r="I26" s="204">
        <v>0.39</v>
      </c>
      <c r="J26" s="205" t="s">
        <v>525</v>
      </c>
      <c r="K26" s="206">
        <v>442560.68</v>
      </c>
      <c r="L26" s="206">
        <v>265536.40000000002</v>
      </c>
      <c r="M26" s="207">
        <v>177024.27999999997</v>
      </c>
      <c r="N26" s="208">
        <v>0.6</v>
      </c>
      <c r="O26" s="209">
        <v>0</v>
      </c>
      <c r="P26" s="209">
        <v>0</v>
      </c>
      <c r="Q26" s="209">
        <v>0</v>
      </c>
      <c r="R26" s="209">
        <v>265536.40000000002</v>
      </c>
      <c r="S26" s="209">
        <v>0</v>
      </c>
      <c r="T26" s="209">
        <v>0</v>
      </c>
      <c r="U26" s="209">
        <v>0</v>
      </c>
      <c r="V26" s="209">
        <v>0</v>
      </c>
      <c r="W26" s="209">
        <v>0</v>
      </c>
      <c r="X26" s="209">
        <v>0</v>
      </c>
      <c r="Y26" s="138" t="b">
        <f t="shared" si="4"/>
        <v>1</v>
      </c>
      <c r="Z26" s="151">
        <f t="shared" si="5"/>
        <v>0.6</v>
      </c>
      <c r="AA26" s="152" t="b">
        <f t="shared" si="6"/>
        <v>1</v>
      </c>
      <c r="AB26" s="152" t="b">
        <f t="shared" si="7"/>
        <v>1</v>
      </c>
    </row>
    <row r="27" spans="1:28" x14ac:dyDescent="0.2">
      <c r="A27" s="222" t="s">
        <v>924</v>
      </c>
      <c r="B27" s="200" t="s">
        <v>832</v>
      </c>
      <c r="C27" s="200" t="s">
        <v>167</v>
      </c>
      <c r="D27" s="201" t="s">
        <v>104</v>
      </c>
      <c r="E27" s="202" t="s">
        <v>255</v>
      </c>
      <c r="F27" s="200" t="s">
        <v>184</v>
      </c>
      <c r="G27" s="203" t="s">
        <v>400</v>
      </c>
      <c r="H27" s="200" t="s">
        <v>54</v>
      </c>
      <c r="I27" s="204">
        <v>2.89615</v>
      </c>
      <c r="J27" s="205" t="s">
        <v>526</v>
      </c>
      <c r="K27" s="206">
        <v>872699.74</v>
      </c>
      <c r="L27" s="206">
        <v>698159.79</v>
      </c>
      <c r="M27" s="207">
        <v>174539.94999999995</v>
      </c>
      <c r="N27" s="208">
        <v>0.8</v>
      </c>
      <c r="O27" s="209">
        <v>0</v>
      </c>
      <c r="P27" s="209">
        <v>0</v>
      </c>
      <c r="Q27" s="209">
        <v>0</v>
      </c>
      <c r="R27" s="209">
        <v>698159.79</v>
      </c>
      <c r="S27" s="209">
        <v>0</v>
      </c>
      <c r="T27" s="209">
        <v>0</v>
      </c>
      <c r="U27" s="209">
        <v>0</v>
      </c>
      <c r="V27" s="209">
        <v>0</v>
      </c>
      <c r="W27" s="209">
        <v>0</v>
      </c>
      <c r="X27" s="209">
        <v>0</v>
      </c>
      <c r="Y27" s="138" t="b">
        <f t="shared" si="4"/>
        <v>1</v>
      </c>
      <c r="Z27" s="151">
        <f t="shared" si="5"/>
        <v>0.8</v>
      </c>
      <c r="AA27" s="152" t="b">
        <f t="shared" si="6"/>
        <v>1</v>
      </c>
      <c r="AB27" s="152" t="b">
        <f t="shared" si="7"/>
        <v>1</v>
      </c>
    </row>
    <row r="28" spans="1:28" x14ac:dyDescent="0.2">
      <c r="A28" s="222" t="s">
        <v>925</v>
      </c>
      <c r="B28" s="200" t="s">
        <v>833</v>
      </c>
      <c r="C28" s="200" t="s">
        <v>167</v>
      </c>
      <c r="D28" s="201" t="s">
        <v>76</v>
      </c>
      <c r="E28" s="202" t="s">
        <v>290</v>
      </c>
      <c r="F28" s="200" t="s">
        <v>204</v>
      </c>
      <c r="G28" s="203" t="s">
        <v>401</v>
      </c>
      <c r="H28" s="200" t="s">
        <v>53</v>
      </c>
      <c r="I28" s="204">
        <v>1.26</v>
      </c>
      <c r="J28" s="205" t="s">
        <v>527</v>
      </c>
      <c r="K28" s="206">
        <v>1425740.69</v>
      </c>
      <c r="L28" s="206">
        <v>712870.34</v>
      </c>
      <c r="M28" s="207">
        <v>712870.35</v>
      </c>
      <c r="N28" s="208">
        <v>0.5</v>
      </c>
      <c r="O28" s="209">
        <v>0</v>
      </c>
      <c r="P28" s="209">
        <v>0</v>
      </c>
      <c r="Q28" s="209">
        <v>0</v>
      </c>
      <c r="R28" s="209">
        <v>712870.34</v>
      </c>
      <c r="S28" s="209">
        <v>0</v>
      </c>
      <c r="T28" s="209">
        <v>0</v>
      </c>
      <c r="U28" s="209">
        <v>0</v>
      </c>
      <c r="V28" s="209">
        <v>0</v>
      </c>
      <c r="W28" s="209">
        <v>0</v>
      </c>
      <c r="X28" s="209">
        <v>0</v>
      </c>
      <c r="Y28" s="138" t="b">
        <f t="shared" si="4"/>
        <v>1</v>
      </c>
      <c r="Z28" s="151">
        <f t="shared" si="5"/>
        <v>0.5</v>
      </c>
      <c r="AA28" s="152" t="b">
        <f t="shared" si="6"/>
        <v>1</v>
      </c>
      <c r="AB28" s="152" t="b">
        <f t="shared" si="7"/>
        <v>1</v>
      </c>
    </row>
    <row r="29" spans="1:28" ht="24" x14ac:dyDescent="0.2">
      <c r="A29" s="222" t="s">
        <v>926</v>
      </c>
      <c r="B29" s="200" t="s">
        <v>834</v>
      </c>
      <c r="C29" s="200" t="s">
        <v>167</v>
      </c>
      <c r="D29" s="201" t="s">
        <v>59</v>
      </c>
      <c r="E29" s="202" t="s">
        <v>224</v>
      </c>
      <c r="F29" s="200" t="s">
        <v>175</v>
      </c>
      <c r="G29" s="203" t="s">
        <v>402</v>
      </c>
      <c r="H29" s="200" t="s">
        <v>53</v>
      </c>
      <c r="I29" s="204">
        <v>1.2488599999999999</v>
      </c>
      <c r="J29" s="205" t="s">
        <v>515</v>
      </c>
      <c r="K29" s="206">
        <v>3794353.88</v>
      </c>
      <c r="L29" s="206">
        <v>3035483.1</v>
      </c>
      <c r="M29" s="207">
        <v>758870.7799999998</v>
      </c>
      <c r="N29" s="208">
        <v>0.8</v>
      </c>
      <c r="O29" s="209">
        <v>0</v>
      </c>
      <c r="P29" s="209">
        <v>0</v>
      </c>
      <c r="Q29" s="209">
        <v>0</v>
      </c>
      <c r="R29" s="209">
        <v>3035483.1</v>
      </c>
      <c r="S29" s="209">
        <v>0</v>
      </c>
      <c r="T29" s="209">
        <v>0</v>
      </c>
      <c r="U29" s="209">
        <v>0</v>
      </c>
      <c r="V29" s="209">
        <v>0</v>
      </c>
      <c r="W29" s="209">
        <v>0</v>
      </c>
      <c r="X29" s="209">
        <v>0</v>
      </c>
      <c r="Y29" s="138" t="b">
        <f t="shared" si="4"/>
        <v>1</v>
      </c>
      <c r="Z29" s="151">
        <f t="shared" si="5"/>
        <v>0.8</v>
      </c>
      <c r="AA29" s="152" t="b">
        <f t="shared" si="6"/>
        <v>1</v>
      </c>
      <c r="AB29" s="152" t="b">
        <f t="shared" si="7"/>
        <v>1</v>
      </c>
    </row>
    <row r="30" spans="1:28" ht="24" x14ac:dyDescent="0.2">
      <c r="A30" s="222" t="s">
        <v>927</v>
      </c>
      <c r="B30" s="200" t="s">
        <v>835</v>
      </c>
      <c r="C30" s="200" t="s">
        <v>167</v>
      </c>
      <c r="D30" s="201" t="s">
        <v>299</v>
      </c>
      <c r="E30" s="202">
        <v>1420043</v>
      </c>
      <c r="F30" s="200" t="s">
        <v>96</v>
      </c>
      <c r="G30" s="203" t="s">
        <v>403</v>
      </c>
      <c r="H30" s="200" t="s">
        <v>54</v>
      </c>
      <c r="I30" s="204">
        <v>1.1655</v>
      </c>
      <c r="J30" s="205" t="s">
        <v>512</v>
      </c>
      <c r="K30" s="206">
        <v>1482883.05</v>
      </c>
      <c r="L30" s="206">
        <v>1186306.44</v>
      </c>
      <c r="M30" s="207">
        <v>296576.6100000001</v>
      </c>
      <c r="N30" s="208">
        <v>0.8</v>
      </c>
      <c r="O30" s="209">
        <v>0</v>
      </c>
      <c r="P30" s="209">
        <v>0</v>
      </c>
      <c r="Q30" s="209">
        <v>0</v>
      </c>
      <c r="R30" s="209">
        <v>1186306.44</v>
      </c>
      <c r="S30" s="209">
        <v>0</v>
      </c>
      <c r="T30" s="209">
        <v>0</v>
      </c>
      <c r="U30" s="209">
        <v>0</v>
      </c>
      <c r="V30" s="209">
        <v>0</v>
      </c>
      <c r="W30" s="209">
        <v>0</v>
      </c>
      <c r="X30" s="209">
        <v>0</v>
      </c>
      <c r="Y30" s="138" t="b">
        <f t="shared" si="4"/>
        <v>1</v>
      </c>
      <c r="Z30" s="151">
        <f t="shared" si="5"/>
        <v>0.8</v>
      </c>
      <c r="AA30" s="152" t="b">
        <f t="shared" si="6"/>
        <v>1</v>
      </c>
      <c r="AB30" s="152" t="b">
        <f t="shared" si="7"/>
        <v>1</v>
      </c>
    </row>
    <row r="31" spans="1:28" x14ac:dyDescent="0.2">
      <c r="A31" s="222" t="s">
        <v>928</v>
      </c>
      <c r="B31" s="200" t="s">
        <v>836</v>
      </c>
      <c r="C31" s="200" t="s">
        <v>176</v>
      </c>
      <c r="D31" s="201" t="s">
        <v>153</v>
      </c>
      <c r="E31" s="202" t="s">
        <v>286</v>
      </c>
      <c r="F31" s="200" t="s">
        <v>93</v>
      </c>
      <c r="G31" s="203" t="s">
        <v>404</v>
      </c>
      <c r="H31" s="200" t="s">
        <v>54</v>
      </c>
      <c r="I31" s="204">
        <v>0.75039999999999996</v>
      </c>
      <c r="J31" s="205" t="s">
        <v>528</v>
      </c>
      <c r="K31" s="206">
        <v>4892743.04</v>
      </c>
      <c r="L31" s="206">
        <v>3914194.43</v>
      </c>
      <c r="M31" s="207">
        <v>978548.60999999987</v>
      </c>
      <c r="N31" s="208">
        <v>0.8</v>
      </c>
      <c r="O31" s="209">
        <v>0</v>
      </c>
      <c r="P31" s="209">
        <v>0</v>
      </c>
      <c r="Q31" s="209">
        <v>0</v>
      </c>
      <c r="R31" s="209">
        <v>1920000</v>
      </c>
      <c r="S31" s="209">
        <v>1994194.4300000002</v>
      </c>
      <c r="T31" s="209">
        <v>0</v>
      </c>
      <c r="U31" s="209">
        <v>0</v>
      </c>
      <c r="V31" s="209">
        <v>0</v>
      </c>
      <c r="W31" s="209">
        <v>0</v>
      </c>
      <c r="X31" s="209">
        <v>0</v>
      </c>
      <c r="Y31" s="138" t="b">
        <f t="shared" si="4"/>
        <v>1</v>
      </c>
      <c r="Z31" s="151">
        <f t="shared" si="5"/>
        <v>0.8</v>
      </c>
      <c r="AA31" s="152" t="b">
        <f t="shared" si="6"/>
        <v>1</v>
      </c>
      <c r="AB31" s="152" t="b">
        <f t="shared" si="7"/>
        <v>1</v>
      </c>
    </row>
    <row r="32" spans="1:28" ht="24" x14ac:dyDescent="0.2">
      <c r="A32" s="222" t="s">
        <v>929</v>
      </c>
      <c r="B32" s="200" t="s">
        <v>837</v>
      </c>
      <c r="C32" s="200" t="s">
        <v>167</v>
      </c>
      <c r="D32" s="201" t="s">
        <v>132</v>
      </c>
      <c r="E32" s="202" t="s">
        <v>223</v>
      </c>
      <c r="F32" s="200" t="s">
        <v>204</v>
      </c>
      <c r="G32" s="203" t="s">
        <v>405</v>
      </c>
      <c r="H32" s="200" t="s">
        <v>54</v>
      </c>
      <c r="I32" s="204">
        <v>0.67</v>
      </c>
      <c r="J32" s="205" t="s">
        <v>529</v>
      </c>
      <c r="K32" s="206">
        <v>925481.98</v>
      </c>
      <c r="L32" s="206">
        <v>740385.58</v>
      </c>
      <c r="M32" s="207">
        <v>185096.40000000002</v>
      </c>
      <c r="N32" s="208">
        <v>0.8</v>
      </c>
      <c r="O32" s="209">
        <v>0</v>
      </c>
      <c r="P32" s="209">
        <v>0</v>
      </c>
      <c r="Q32" s="209">
        <v>0</v>
      </c>
      <c r="R32" s="209">
        <v>740385.58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138" t="b">
        <f t="shared" si="4"/>
        <v>1</v>
      </c>
      <c r="Z32" s="151">
        <f t="shared" si="5"/>
        <v>0.8</v>
      </c>
      <c r="AA32" s="152" t="b">
        <f t="shared" si="6"/>
        <v>1</v>
      </c>
      <c r="AB32" s="152" t="b">
        <f t="shared" si="7"/>
        <v>1</v>
      </c>
    </row>
    <row r="33" spans="1:28" ht="24" x14ac:dyDescent="0.2">
      <c r="A33" s="222" t="s">
        <v>930</v>
      </c>
      <c r="B33" s="200" t="s">
        <v>838</v>
      </c>
      <c r="C33" s="200" t="s">
        <v>167</v>
      </c>
      <c r="D33" s="201" t="s">
        <v>136</v>
      </c>
      <c r="E33" s="202" t="s">
        <v>308</v>
      </c>
      <c r="F33" s="200" t="s">
        <v>92</v>
      </c>
      <c r="G33" s="203" t="s">
        <v>406</v>
      </c>
      <c r="H33" s="200" t="s">
        <v>53</v>
      </c>
      <c r="I33" s="204">
        <v>0.61550000000000005</v>
      </c>
      <c r="J33" s="205" t="s">
        <v>530</v>
      </c>
      <c r="K33" s="206">
        <v>2900092.29</v>
      </c>
      <c r="L33" s="206">
        <v>1450046.14</v>
      </c>
      <c r="M33" s="207">
        <v>1450046.1500000001</v>
      </c>
      <c r="N33" s="208">
        <v>0.5</v>
      </c>
      <c r="O33" s="209">
        <v>0</v>
      </c>
      <c r="P33" s="209">
        <v>0</v>
      </c>
      <c r="Q33" s="209">
        <v>0</v>
      </c>
      <c r="R33" s="209">
        <v>1450046.14</v>
      </c>
      <c r="S33" s="209">
        <v>0</v>
      </c>
      <c r="T33" s="209">
        <v>0</v>
      </c>
      <c r="U33" s="209">
        <v>0</v>
      </c>
      <c r="V33" s="209">
        <v>0</v>
      </c>
      <c r="W33" s="209">
        <v>0</v>
      </c>
      <c r="X33" s="209">
        <v>0</v>
      </c>
      <c r="Y33" s="138" t="b">
        <f t="shared" si="4"/>
        <v>1</v>
      </c>
      <c r="Z33" s="151">
        <f t="shared" si="5"/>
        <v>0.5</v>
      </c>
      <c r="AA33" s="152" t="b">
        <f t="shared" si="6"/>
        <v>1</v>
      </c>
      <c r="AB33" s="152" t="b">
        <f t="shared" si="7"/>
        <v>1</v>
      </c>
    </row>
    <row r="34" spans="1:28" ht="24" x14ac:dyDescent="0.2">
      <c r="A34" s="222" t="s">
        <v>931</v>
      </c>
      <c r="B34" s="200" t="s">
        <v>839</v>
      </c>
      <c r="C34" s="200" t="s">
        <v>167</v>
      </c>
      <c r="D34" s="201" t="s">
        <v>159</v>
      </c>
      <c r="E34" s="202" t="s">
        <v>211</v>
      </c>
      <c r="F34" s="200" t="s">
        <v>212</v>
      </c>
      <c r="G34" s="203" t="s">
        <v>407</v>
      </c>
      <c r="H34" s="200" t="s">
        <v>53</v>
      </c>
      <c r="I34" s="204">
        <v>0.42161999999999999</v>
      </c>
      <c r="J34" s="205" t="s">
        <v>531</v>
      </c>
      <c r="K34" s="206">
        <v>3874155.08</v>
      </c>
      <c r="L34" s="206">
        <v>1937077.54</v>
      </c>
      <c r="M34" s="207">
        <v>1937077.54</v>
      </c>
      <c r="N34" s="208">
        <v>0.5</v>
      </c>
      <c r="O34" s="209">
        <v>0</v>
      </c>
      <c r="P34" s="209">
        <v>0</v>
      </c>
      <c r="Q34" s="209">
        <v>0</v>
      </c>
      <c r="R34" s="209">
        <v>1937077.54</v>
      </c>
      <c r="S34" s="209">
        <v>0</v>
      </c>
      <c r="T34" s="209">
        <v>0</v>
      </c>
      <c r="U34" s="209">
        <v>0</v>
      </c>
      <c r="V34" s="209">
        <v>0</v>
      </c>
      <c r="W34" s="209">
        <v>0</v>
      </c>
      <c r="X34" s="209">
        <v>0</v>
      </c>
      <c r="Y34" s="138" t="b">
        <f t="shared" si="4"/>
        <v>1</v>
      </c>
      <c r="Z34" s="151">
        <f t="shared" si="5"/>
        <v>0.5</v>
      </c>
      <c r="AA34" s="152" t="b">
        <f t="shared" si="6"/>
        <v>1</v>
      </c>
      <c r="AB34" s="152" t="b">
        <f t="shared" si="7"/>
        <v>1</v>
      </c>
    </row>
    <row r="35" spans="1:28" x14ac:dyDescent="0.2">
      <c r="A35" s="222" t="s">
        <v>932</v>
      </c>
      <c r="B35" s="200" t="s">
        <v>841</v>
      </c>
      <c r="C35" s="200" t="s">
        <v>167</v>
      </c>
      <c r="D35" s="201" t="s">
        <v>69</v>
      </c>
      <c r="E35" s="202" t="s">
        <v>206</v>
      </c>
      <c r="F35" s="200" t="s">
        <v>94</v>
      </c>
      <c r="G35" s="203" t="s">
        <v>409</v>
      </c>
      <c r="H35" s="200" t="s">
        <v>54</v>
      </c>
      <c r="I35" s="204">
        <v>3.18</v>
      </c>
      <c r="J35" s="205" t="s">
        <v>532</v>
      </c>
      <c r="K35" s="206">
        <v>1946217.73</v>
      </c>
      <c r="L35" s="206">
        <v>1167730.6299999999</v>
      </c>
      <c r="M35" s="207">
        <v>778487.10000000009</v>
      </c>
      <c r="N35" s="208">
        <v>0.6</v>
      </c>
      <c r="O35" s="209">
        <v>0</v>
      </c>
      <c r="P35" s="209">
        <v>0</v>
      </c>
      <c r="Q35" s="209">
        <v>0</v>
      </c>
      <c r="R35" s="209">
        <v>1167730.6299999999</v>
      </c>
      <c r="S35" s="209">
        <v>0</v>
      </c>
      <c r="T35" s="209">
        <v>0</v>
      </c>
      <c r="U35" s="209">
        <v>0</v>
      </c>
      <c r="V35" s="209">
        <v>0</v>
      </c>
      <c r="W35" s="209">
        <v>0</v>
      </c>
      <c r="X35" s="209">
        <v>0</v>
      </c>
      <c r="Y35" s="138" t="b">
        <f t="shared" si="4"/>
        <v>1</v>
      </c>
      <c r="Z35" s="151">
        <f t="shared" si="5"/>
        <v>0.6</v>
      </c>
      <c r="AA35" s="152" t="b">
        <f t="shared" si="6"/>
        <v>1</v>
      </c>
      <c r="AB35" s="152" t="b">
        <f t="shared" si="7"/>
        <v>1</v>
      </c>
    </row>
    <row r="36" spans="1:28" ht="36" x14ac:dyDescent="0.2">
      <c r="A36" s="222" t="s">
        <v>933</v>
      </c>
      <c r="B36" s="200" t="s">
        <v>842</v>
      </c>
      <c r="C36" s="200" t="s">
        <v>167</v>
      </c>
      <c r="D36" s="201" t="s">
        <v>72</v>
      </c>
      <c r="E36" s="202" t="s">
        <v>240</v>
      </c>
      <c r="F36" s="200" t="s">
        <v>94</v>
      </c>
      <c r="G36" s="203" t="s">
        <v>410</v>
      </c>
      <c r="H36" s="200" t="s">
        <v>54</v>
      </c>
      <c r="I36" s="204">
        <v>1.645</v>
      </c>
      <c r="J36" s="205" t="s">
        <v>525</v>
      </c>
      <c r="K36" s="206">
        <v>1996236.28</v>
      </c>
      <c r="L36" s="206">
        <v>1397365.39</v>
      </c>
      <c r="M36" s="207">
        <v>598870.89000000013</v>
      </c>
      <c r="N36" s="208">
        <v>0.7</v>
      </c>
      <c r="O36" s="209">
        <v>0</v>
      </c>
      <c r="P36" s="209">
        <v>0</v>
      </c>
      <c r="Q36" s="209">
        <v>0</v>
      </c>
      <c r="R36" s="209">
        <v>1397365.39</v>
      </c>
      <c r="S36" s="209">
        <v>0</v>
      </c>
      <c r="T36" s="209">
        <v>0</v>
      </c>
      <c r="U36" s="209">
        <v>0</v>
      </c>
      <c r="V36" s="209">
        <v>0</v>
      </c>
      <c r="W36" s="209">
        <v>0</v>
      </c>
      <c r="X36" s="209">
        <v>0</v>
      </c>
      <c r="Y36" s="138" t="b">
        <f t="shared" si="4"/>
        <v>1</v>
      </c>
      <c r="Z36" s="151">
        <f t="shared" si="5"/>
        <v>0.7</v>
      </c>
      <c r="AA36" s="152" t="b">
        <f t="shared" si="6"/>
        <v>1</v>
      </c>
      <c r="AB36" s="152" t="b">
        <f t="shared" si="7"/>
        <v>1</v>
      </c>
    </row>
    <row r="37" spans="1:28" ht="24" x14ac:dyDescent="0.2">
      <c r="A37" s="222" t="s">
        <v>934</v>
      </c>
      <c r="B37" s="200" t="s">
        <v>843</v>
      </c>
      <c r="C37" s="200" t="s">
        <v>167</v>
      </c>
      <c r="D37" s="201" t="s">
        <v>71</v>
      </c>
      <c r="E37" s="202" t="s">
        <v>249</v>
      </c>
      <c r="F37" s="200" t="s">
        <v>250</v>
      </c>
      <c r="G37" s="203" t="s">
        <v>411</v>
      </c>
      <c r="H37" s="200" t="s">
        <v>54</v>
      </c>
      <c r="I37" s="204">
        <v>0.94200000000000006</v>
      </c>
      <c r="J37" s="205" t="s">
        <v>533</v>
      </c>
      <c r="K37" s="206">
        <v>697471.75</v>
      </c>
      <c r="L37" s="206">
        <v>488230.22</v>
      </c>
      <c r="M37" s="207">
        <v>209241.53000000003</v>
      </c>
      <c r="N37" s="208">
        <v>0.7</v>
      </c>
      <c r="O37" s="209">
        <v>0</v>
      </c>
      <c r="P37" s="209">
        <v>0</v>
      </c>
      <c r="Q37" s="209">
        <v>0</v>
      </c>
      <c r="R37" s="209">
        <v>488230.22</v>
      </c>
      <c r="S37" s="209">
        <v>0</v>
      </c>
      <c r="T37" s="209">
        <v>0</v>
      </c>
      <c r="U37" s="209">
        <v>0</v>
      </c>
      <c r="V37" s="209">
        <v>0</v>
      </c>
      <c r="W37" s="209">
        <v>0</v>
      </c>
      <c r="X37" s="209">
        <v>0</v>
      </c>
      <c r="Y37" s="138" t="b">
        <f t="shared" si="4"/>
        <v>1</v>
      </c>
      <c r="Z37" s="151">
        <f t="shared" si="5"/>
        <v>0.7</v>
      </c>
      <c r="AA37" s="152" t="b">
        <f t="shared" si="6"/>
        <v>1</v>
      </c>
      <c r="AB37" s="152" t="b">
        <f t="shared" si="7"/>
        <v>1</v>
      </c>
    </row>
    <row r="38" spans="1:28" x14ac:dyDescent="0.2">
      <c r="A38" s="222" t="s">
        <v>935</v>
      </c>
      <c r="B38" s="200" t="s">
        <v>844</v>
      </c>
      <c r="C38" s="200" t="s">
        <v>176</v>
      </c>
      <c r="D38" s="201" t="s">
        <v>147</v>
      </c>
      <c r="E38" s="202" t="s">
        <v>85</v>
      </c>
      <c r="F38" s="200" t="s">
        <v>90</v>
      </c>
      <c r="G38" s="203" t="s">
        <v>412</v>
      </c>
      <c r="H38" s="200" t="s">
        <v>53</v>
      </c>
      <c r="I38" s="204">
        <v>0.91599000000000008</v>
      </c>
      <c r="J38" s="205" t="s">
        <v>534</v>
      </c>
      <c r="K38" s="206">
        <v>7790000</v>
      </c>
      <c r="L38" s="206">
        <v>4674000</v>
      </c>
      <c r="M38" s="207">
        <v>3116000</v>
      </c>
      <c r="N38" s="208">
        <v>0.6</v>
      </c>
      <c r="O38" s="209">
        <v>0</v>
      </c>
      <c r="P38" s="209">
        <v>0</v>
      </c>
      <c r="Q38" s="209">
        <v>0</v>
      </c>
      <c r="R38" s="209">
        <v>934800</v>
      </c>
      <c r="S38" s="209">
        <v>2804400</v>
      </c>
      <c r="T38" s="209">
        <v>934800</v>
      </c>
      <c r="U38" s="209">
        <v>0</v>
      </c>
      <c r="V38" s="209">
        <v>0</v>
      </c>
      <c r="W38" s="209">
        <v>0</v>
      </c>
      <c r="X38" s="209">
        <v>0</v>
      </c>
      <c r="Y38" s="138" t="b">
        <f t="shared" si="4"/>
        <v>1</v>
      </c>
      <c r="Z38" s="151">
        <f t="shared" si="5"/>
        <v>0.6</v>
      </c>
      <c r="AA38" s="152" t="b">
        <f t="shared" si="6"/>
        <v>1</v>
      </c>
      <c r="AB38" s="152" t="b">
        <f t="shared" si="7"/>
        <v>1</v>
      </c>
    </row>
    <row r="39" spans="1:28" ht="24" x14ac:dyDescent="0.2">
      <c r="A39" s="222" t="s">
        <v>936</v>
      </c>
      <c r="B39" s="200" t="s">
        <v>845</v>
      </c>
      <c r="C39" s="200" t="s">
        <v>167</v>
      </c>
      <c r="D39" s="201" t="s">
        <v>65</v>
      </c>
      <c r="E39" s="202" t="s">
        <v>289</v>
      </c>
      <c r="F39" s="200" t="s">
        <v>183</v>
      </c>
      <c r="G39" s="203" t="s">
        <v>413</v>
      </c>
      <c r="H39" s="200" t="s">
        <v>54</v>
      </c>
      <c r="I39" s="204">
        <v>0.90885000000000005</v>
      </c>
      <c r="J39" s="205" t="s">
        <v>535</v>
      </c>
      <c r="K39" s="206">
        <v>2155747.16</v>
      </c>
      <c r="L39" s="206">
        <v>1724597.72</v>
      </c>
      <c r="M39" s="207">
        <v>431149.44000000018</v>
      </c>
      <c r="N39" s="208">
        <v>0.8</v>
      </c>
      <c r="O39" s="209">
        <v>0</v>
      </c>
      <c r="P39" s="209">
        <v>0</v>
      </c>
      <c r="Q39" s="209">
        <v>0</v>
      </c>
      <c r="R39" s="209">
        <v>1724597.72</v>
      </c>
      <c r="S39" s="209">
        <v>0</v>
      </c>
      <c r="T39" s="209">
        <v>0</v>
      </c>
      <c r="U39" s="209">
        <v>0</v>
      </c>
      <c r="V39" s="209">
        <v>0</v>
      </c>
      <c r="W39" s="209">
        <v>0</v>
      </c>
      <c r="X39" s="209">
        <v>0</v>
      </c>
      <c r="Y39" s="138" t="b">
        <f t="shared" si="4"/>
        <v>1</v>
      </c>
      <c r="Z39" s="151">
        <f t="shared" si="5"/>
        <v>0.8</v>
      </c>
      <c r="AA39" s="152" t="b">
        <f t="shared" si="6"/>
        <v>1</v>
      </c>
      <c r="AB39" s="152" t="b">
        <f t="shared" si="7"/>
        <v>1</v>
      </c>
    </row>
    <row r="40" spans="1:28" ht="24" x14ac:dyDescent="0.2">
      <c r="A40" s="222" t="s">
        <v>937</v>
      </c>
      <c r="B40" s="200" t="s">
        <v>846</v>
      </c>
      <c r="C40" s="200" t="s">
        <v>167</v>
      </c>
      <c r="D40" s="201" t="s">
        <v>70</v>
      </c>
      <c r="E40" s="202" t="s">
        <v>198</v>
      </c>
      <c r="F40" s="200" t="s">
        <v>199</v>
      </c>
      <c r="G40" s="203" t="s">
        <v>414</v>
      </c>
      <c r="H40" s="200" t="s">
        <v>54</v>
      </c>
      <c r="I40" s="204">
        <v>0.78</v>
      </c>
      <c r="J40" s="205" t="s">
        <v>512</v>
      </c>
      <c r="K40" s="206">
        <v>462622.63</v>
      </c>
      <c r="L40" s="206">
        <v>323835.84000000003</v>
      </c>
      <c r="M40" s="207">
        <v>138786.78999999998</v>
      </c>
      <c r="N40" s="208">
        <v>0.7</v>
      </c>
      <c r="O40" s="209">
        <v>0</v>
      </c>
      <c r="P40" s="209">
        <v>0</v>
      </c>
      <c r="Q40" s="209">
        <v>0</v>
      </c>
      <c r="R40" s="209">
        <v>323835.84000000003</v>
      </c>
      <c r="S40" s="209">
        <v>0</v>
      </c>
      <c r="T40" s="209">
        <v>0</v>
      </c>
      <c r="U40" s="209">
        <v>0</v>
      </c>
      <c r="V40" s="209">
        <v>0</v>
      </c>
      <c r="W40" s="209">
        <v>0</v>
      </c>
      <c r="X40" s="209">
        <v>0</v>
      </c>
      <c r="Y40" s="138" t="b">
        <f t="shared" si="4"/>
        <v>1</v>
      </c>
      <c r="Z40" s="151">
        <f t="shared" si="5"/>
        <v>0.7</v>
      </c>
      <c r="AA40" s="152" t="b">
        <f t="shared" si="6"/>
        <v>1</v>
      </c>
      <c r="AB40" s="152" t="b">
        <f t="shared" si="7"/>
        <v>1</v>
      </c>
    </row>
    <row r="41" spans="1:28" x14ac:dyDescent="0.2">
      <c r="A41" s="222" t="s">
        <v>938</v>
      </c>
      <c r="B41" s="200" t="s">
        <v>847</v>
      </c>
      <c r="C41" s="200" t="s">
        <v>167</v>
      </c>
      <c r="D41" s="201" t="s">
        <v>150</v>
      </c>
      <c r="E41" s="202" t="s">
        <v>227</v>
      </c>
      <c r="F41" s="200" t="s">
        <v>93</v>
      </c>
      <c r="G41" s="203" t="s">
        <v>415</v>
      </c>
      <c r="H41" s="200" t="s">
        <v>53</v>
      </c>
      <c r="I41" s="204">
        <v>0.61945000000000006</v>
      </c>
      <c r="J41" s="205" t="s">
        <v>526</v>
      </c>
      <c r="K41" s="206">
        <v>1754512.79</v>
      </c>
      <c r="L41" s="206">
        <v>1403610.23</v>
      </c>
      <c r="M41" s="207">
        <v>350902.56000000006</v>
      </c>
      <c r="N41" s="208">
        <v>0.8</v>
      </c>
      <c r="O41" s="209">
        <v>0</v>
      </c>
      <c r="P41" s="209">
        <v>0</v>
      </c>
      <c r="Q41" s="209">
        <v>0</v>
      </c>
      <c r="R41" s="209">
        <v>1403610.23</v>
      </c>
      <c r="S41" s="209">
        <v>0</v>
      </c>
      <c r="T41" s="209">
        <v>0</v>
      </c>
      <c r="U41" s="209">
        <v>0</v>
      </c>
      <c r="V41" s="209">
        <v>0</v>
      </c>
      <c r="W41" s="209">
        <v>0</v>
      </c>
      <c r="X41" s="209">
        <v>0</v>
      </c>
      <c r="Y41" s="138" t="b">
        <f t="shared" si="4"/>
        <v>1</v>
      </c>
      <c r="Z41" s="151">
        <f t="shared" si="5"/>
        <v>0.8</v>
      </c>
      <c r="AA41" s="152" t="b">
        <f t="shared" si="6"/>
        <v>1</v>
      </c>
      <c r="AB41" s="152" t="b">
        <f t="shared" si="7"/>
        <v>1</v>
      </c>
    </row>
    <row r="42" spans="1:28" ht="36" x14ac:dyDescent="0.2">
      <c r="A42" s="222" t="s">
        <v>939</v>
      </c>
      <c r="B42" s="200" t="s">
        <v>848</v>
      </c>
      <c r="C42" s="200" t="s">
        <v>167</v>
      </c>
      <c r="D42" s="201" t="s">
        <v>162</v>
      </c>
      <c r="E42" s="202">
        <v>1463000</v>
      </c>
      <c r="F42" s="200" t="s">
        <v>162</v>
      </c>
      <c r="G42" s="203" t="s">
        <v>416</v>
      </c>
      <c r="H42" s="200" t="s">
        <v>53</v>
      </c>
      <c r="I42" s="204">
        <v>0.438</v>
      </c>
      <c r="J42" s="205" t="s">
        <v>536</v>
      </c>
      <c r="K42" s="206">
        <v>2641126.73</v>
      </c>
      <c r="L42" s="206">
        <v>2112901.38</v>
      </c>
      <c r="M42" s="207">
        <v>528225.35000000009</v>
      </c>
      <c r="N42" s="208">
        <v>0.8</v>
      </c>
      <c r="O42" s="209">
        <v>0</v>
      </c>
      <c r="P42" s="209">
        <v>0</v>
      </c>
      <c r="Q42" s="209">
        <v>0</v>
      </c>
      <c r="R42" s="209">
        <v>2112901.38</v>
      </c>
      <c r="S42" s="209">
        <v>0</v>
      </c>
      <c r="T42" s="209">
        <v>0</v>
      </c>
      <c r="U42" s="209">
        <v>0</v>
      </c>
      <c r="V42" s="209">
        <v>0</v>
      </c>
      <c r="W42" s="209">
        <v>0</v>
      </c>
      <c r="X42" s="209">
        <v>0</v>
      </c>
      <c r="Y42" s="138" t="b">
        <f t="shared" si="4"/>
        <v>1</v>
      </c>
      <c r="Z42" s="151">
        <f t="shared" si="5"/>
        <v>0.8</v>
      </c>
      <c r="AA42" s="152" t="b">
        <f t="shared" si="6"/>
        <v>1</v>
      </c>
      <c r="AB42" s="152" t="b">
        <f t="shared" si="7"/>
        <v>1</v>
      </c>
    </row>
    <row r="43" spans="1:28" ht="24" x14ac:dyDescent="0.2">
      <c r="A43" s="222" t="s">
        <v>940</v>
      </c>
      <c r="B43" s="200" t="s">
        <v>849</v>
      </c>
      <c r="C43" s="200" t="s">
        <v>167</v>
      </c>
      <c r="D43" s="201" t="s">
        <v>139</v>
      </c>
      <c r="E43" s="202" t="s">
        <v>317</v>
      </c>
      <c r="F43" s="200" t="s">
        <v>226</v>
      </c>
      <c r="G43" s="203" t="s">
        <v>417</v>
      </c>
      <c r="H43" s="200" t="s">
        <v>53</v>
      </c>
      <c r="I43" s="204">
        <v>0.41100000000000003</v>
      </c>
      <c r="J43" s="205" t="s">
        <v>537</v>
      </c>
      <c r="K43" s="206">
        <v>3050432.96</v>
      </c>
      <c r="L43" s="206">
        <v>2440346.36</v>
      </c>
      <c r="M43" s="207">
        <v>610086.60000000009</v>
      </c>
      <c r="N43" s="208">
        <v>0.8</v>
      </c>
      <c r="O43" s="209">
        <v>0</v>
      </c>
      <c r="P43" s="209">
        <v>0</v>
      </c>
      <c r="Q43" s="209">
        <v>0</v>
      </c>
      <c r="R43" s="209">
        <v>2440346.36</v>
      </c>
      <c r="S43" s="209">
        <v>0</v>
      </c>
      <c r="T43" s="209">
        <v>0</v>
      </c>
      <c r="U43" s="209">
        <v>0</v>
      </c>
      <c r="V43" s="209">
        <v>0</v>
      </c>
      <c r="W43" s="209">
        <v>0</v>
      </c>
      <c r="X43" s="209">
        <v>0</v>
      </c>
      <c r="Y43" s="138" t="b">
        <f t="shared" si="4"/>
        <v>1</v>
      </c>
      <c r="Z43" s="151">
        <f t="shared" si="5"/>
        <v>0.8</v>
      </c>
      <c r="AA43" s="152" t="b">
        <f t="shared" si="6"/>
        <v>1</v>
      </c>
      <c r="AB43" s="152" t="b">
        <f t="shared" si="7"/>
        <v>1</v>
      </c>
    </row>
    <row r="44" spans="1:28" ht="24" x14ac:dyDescent="0.2">
      <c r="A44" s="222" t="s">
        <v>941</v>
      </c>
      <c r="B44" s="200" t="s">
        <v>850</v>
      </c>
      <c r="C44" s="200" t="s">
        <v>167</v>
      </c>
      <c r="D44" s="201" t="s">
        <v>418</v>
      </c>
      <c r="E44" s="202" t="s">
        <v>419</v>
      </c>
      <c r="F44" s="200" t="s">
        <v>250</v>
      </c>
      <c r="G44" s="203" t="s">
        <v>420</v>
      </c>
      <c r="H44" s="200" t="s">
        <v>53</v>
      </c>
      <c r="I44" s="204">
        <v>0.36499999999999999</v>
      </c>
      <c r="J44" s="205" t="s">
        <v>530</v>
      </c>
      <c r="K44" s="206">
        <v>1903549.1</v>
      </c>
      <c r="L44" s="206">
        <v>1332484.3700000001</v>
      </c>
      <c r="M44" s="207">
        <v>571064.73</v>
      </c>
      <c r="N44" s="208">
        <v>0.7</v>
      </c>
      <c r="O44" s="209">
        <v>0</v>
      </c>
      <c r="P44" s="209">
        <v>0</v>
      </c>
      <c r="Q44" s="209">
        <v>0</v>
      </c>
      <c r="R44" s="209">
        <v>1332484.3700000001</v>
      </c>
      <c r="S44" s="209">
        <v>0</v>
      </c>
      <c r="T44" s="209">
        <v>0</v>
      </c>
      <c r="U44" s="209">
        <v>0</v>
      </c>
      <c r="V44" s="209">
        <v>0</v>
      </c>
      <c r="W44" s="209">
        <v>0</v>
      </c>
      <c r="X44" s="209">
        <v>0</v>
      </c>
      <c r="Y44" s="138" t="b">
        <f t="shared" si="4"/>
        <v>1</v>
      </c>
      <c r="Z44" s="151">
        <f t="shared" si="5"/>
        <v>0.7</v>
      </c>
      <c r="AA44" s="152" t="b">
        <f t="shared" si="6"/>
        <v>1</v>
      </c>
      <c r="AB44" s="152" t="b">
        <f t="shared" si="7"/>
        <v>1</v>
      </c>
    </row>
    <row r="45" spans="1:28" x14ac:dyDescent="0.2">
      <c r="A45" s="222" t="s">
        <v>942</v>
      </c>
      <c r="B45" s="200" t="s">
        <v>851</v>
      </c>
      <c r="C45" s="200" t="s">
        <v>167</v>
      </c>
      <c r="D45" s="201" t="s">
        <v>128</v>
      </c>
      <c r="E45" s="202" t="s">
        <v>242</v>
      </c>
      <c r="F45" s="200" t="s">
        <v>91</v>
      </c>
      <c r="G45" s="203" t="s">
        <v>421</v>
      </c>
      <c r="H45" s="200" t="s">
        <v>54</v>
      </c>
      <c r="I45" s="204">
        <v>0.27200000000000002</v>
      </c>
      <c r="J45" s="205" t="s">
        <v>530</v>
      </c>
      <c r="K45" s="206">
        <v>839230.92</v>
      </c>
      <c r="L45" s="206">
        <v>671384.73</v>
      </c>
      <c r="M45" s="207">
        <v>167846.19000000006</v>
      </c>
      <c r="N45" s="208">
        <v>0.8</v>
      </c>
      <c r="O45" s="209">
        <v>0</v>
      </c>
      <c r="P45" s="209">
        <v>0</v>
      </c>
      <c r="Q45" s="209">
        <v>0</v>
      </c>
      <c r="R45" s="209">
        <v>671384.73</v>
      </c>
      <c r="S45" s="209">
        <v>0</v>
      </c>
      <c r="T45" s="209">
        <v>0</v>
      </c>
      <c r="U45" s="209">
        <v>0</v>
      </c>
      <c r="V45" s="209">
        <v>0</v>
      </c>
      <c r="W45" s="209">
        <v>0</v>
      </c>
      <c r="X45" s="209">
        <v>0</v>
      </c>
      <c r="Y45" s="138" t="b">
        <f t="shared" si="4"/>
        <v>1</v>
      </c>
      <c r="Z45" s="151">
        <f t="shared" si="5"/>
        <v>0.8</v>
      </c>
      <c r="AA45" s="152" t="b">
        <f t="shared" si="6"/>
        <v>1</v>
      </c>
      <c r="AB45" s="152" t="b">
        <f t="shared" si="7"/>
        <v>1</v>
      </c>
    </row>
    <row r="46" spans="1:28" ht="24" x14ac:dyDescent="0.2">
      <c r="A46" s="222" t="s">
        <v>943</v>
      </c>
      <c r="B46" s="200" t="s">
        <v>852</v>
      </c>
      <c r="C46" s="200" t="s">
        <v>167</v>
      </c>
      <c r="D46" s="201" t="s">
        <v>422</v>
      </c>
      <c r="E46" s="202" t="s">
        <v>423</v>
      </c>
      <c r="F46" s="200" t="s">
        <v>226</v>
      </c>
      <c r="G46" s="203" t="s">
        <v>424</v>
      </c>
      <c r="H46" s="200" t="s">
        <v>54</v>
      </c>
      <c r="I46" s="204">
        <v>2.9782600000000001</v>
      </c>
      <c r="J46" s="205" t="s">
        <v>514</v>
      </c>
      <c r="K46" s="206">
        <v>1634341.27</v>
      </c>
      <c r="L46" s="206">
        <v>1307473.01</v>
      </c>
      <c r="M46" s="207">
        <v>326868.26</v>
      </c>
      <c r="N46" s="208">
        <v>0.8</v>
      </c>
      <c r="O46" s="209">
        <v>0</v>
      </c>
      <c r="P46" s="209">
        <v>0</v>
      </c>
      <c r="Q46" s="209">
        <v>0</v>
      </c>
      <c r="R46" s="209">
        <v>1307473.01</v>
      </c>
      <c r="S46" s="209">
        <v>0</v>
      </c>
      <c r="T46" s="209">
        <v>0</v>
      </c>
      <c r="U46" s="209">
        <v>0</v>
      </c>
      <c r="V46" s="209">
        <v>0</v>
      </c>
      <c r="W46" s="209">
        <v>0</v>
      </c>
      <c r="X46" s="209">
        <v>0</v>
      </c>
      <c r="Y46" s="138" t="b">
        <f t="shared" si="4"/>
        <v>1</v>
      </c>
      <c r="Z46" s="151">
        <f t="shared" si="5"/>
        <v>0.8</v>
      </c>
      <c r="AA46" s="152" t="b">
        <f t="shared" si="6"/>
        <v>1</v>
      </c>
      <c r="AB46" s="152" t="b">
        <f t="shared" si="7"/>
        <v>1</v>
      </c>
    </row>
    <row r="47" spans="1:28" ht="24" x14ac:dyDescent="0.2">
      <c r="A47" s="222" t="s">
        <v>944</v>
      </c>
      <c r="B47" s="200" t="s">
        <v>853</v>
      </c>
      <c r="C47" s="200" t="s">
        <v>167</v>
      </c>
      <c r="D47" s="201" t="s">
        <v>134</v>
      </c>
      <c r="E47" s="202" t="s">
        <v>216</v>
      </c>
      <c r="F47" s="200" t="s">
        <v>96</v>
      </c>
      <c r="G47" s="203" t="s">
        <v>425</v>
      </c>
      <c r="H47" s="200" t="s">
        <v>53</v>
      </c>
      <c r="I47" s="204">
        <v>1.462</v>
      </c>
      <c r="J47" s="205" t="s">
        <v>536</v>
      </c>
      <c r="K47" s="206">
        <v>1879987.73</v>
      </c>
      <c r="L47" s="206">
        <v>1503990.18</v>
      </c>
      <c r="M47" s="207">
        <v>375997.55000000005</v>
      </c>
      <c r="N47" s="208">
        <v>0.8</v>
      </c>
      <c r="O47" s="209">
        <v>0</v>
      </c>
      <c r="P47" s="209">
        <v>0</v>
      </c>
      <c r="Q47" s="209">
        <v>0</v>
      </c>
      <c r="R47" s="209">
        <v>1503990.18</v>
      </c>
      <c r="S47" s="209">
        <v>0</v>
      </c>
      <c r="T47" s="209">
        <v>0</v>
      </c>
      <c r="U47" s="209">
        <v>0</v>
      </c>
      <c r="V47" s="209">
        <v>0</v>
      </c>
      <c r="W47" s="209">
        <v>0</v>
      </c>
      <c r="X47" s="209">
        <v>0</v>
      </c>
      <c r="Y47" s="138" t="b">
        <f t="shared" ref="Y47:Y53" si="8">L47=SUM(O47:X47)</f>
        <v>1</v>
      </c>
      <c r="Z47" s="151">
        <f t="shared" ref="Z47:Z53" si="9">ROUND(L47/K47,4)</f>
        <v>0.8</v>
      </c>
      <c r="AA47" s="152" t="b">
        <f t="shared" ref="AA47:AA53" si="10">Z47=N47</f>
        <v>1</v>
      </c>
      <c r="AB47" s="152" t="b">
        <f t="shared" ref="AB47:AB53" si="11">K47=L47+M47</f>
        <v>1</v>
      </c>
    </row>
    <row r="48" spans="1:28" ht="24" x14ac:dyDescent="0.2">
      <c r="A48" s="222" t="s">
        <v>945</v>
      </c>
      <c r="B48" s="200" t="s">
        <v>854</v>
      </c>
      <c r="C48" s="200" t="s">
        <v>167</v>
      </c>
      <c r="D48" s="201" t="s">
        <v>157</v>
      </c>
      <c r="E48" s="202" t="s">
        <v>275</v>
      </c>
      <c r="F48" s="200" t="s">
        <v>276</v>
      </c>
      <c r="G48" s="203" t="s">
        <v>426</v>
      </c>
      <c r="H48" s="200" t="s">
        <v>54</v>
      </c>
      <c r="I48" s="204">
        <v>1.1117999999999999</v>
      </c>
      <c r="J48" s="205" t="s">
        <v>538</v>
      </c>
      <c r="K48" s="206">
        <v>3859740.37</v>
      </c>
      <c r="L48" s="206">
        <v>3087792.29</v>
      </c>
      <c r="M48" s="207">
        <v>771948.08000000007</v>
      </c>
      <c r="N48" s="208">
        <v>0.8</v>
      </c>
      <c r="O48" s="209">
        <v>0</v>
      </c>
      <c r="P48" s="209">
        <v>0</v>
      </c>
      <c r="Q48" s="209">
        <v>0</v>
      </c>
      <c r="R48" s="209">
        <v>3087792.29</v>
      </c>
      <c r="S48" s="209">
        <v>0</v>
      </c>
      <c r="T48" s="209">
        <v>0</v>
      </c>
      <c r="U48" s="209">
        <v>0</v>
      </c>
      <c r="V48" s="209">
        <v>0</v>
      </c>
      <c r="W48" s="209">
        <v>0</v>
      </c>
      <c r="X48" s="209">
        <v>0</v>
      </c>
      <c r="Y48" s="138" t="b">
        <f t="shared" si="8"/>
        <v>1</v>
      </c>
      <c r="Z48" s="151">
        <f t="shared" si="9"/>
        <v>0.8</v>
      </c>
      <c r="AA48" s="152" t="b">
        <f t="shared" si="10"/>
        <v>1</v>
      </c>
      <c r="AB48" s="152" t="b">
        <f t="shared" si="11"/>
        <v>1</v>
      </c>
    </row>
    <row r="49" spans="1:28" x14ac:dyDescent="0.2">
      <c r="A49" s="222" t="s">
        <v>946</v>
      </c>
      <c r="B49" s="200" t="s">
        <v>855</v>
      </c>
      <c r="C49" s="200" t="s">
        <v>167</v>
      </c>
      <c r="D49" s="201" t="s">
        <v>427</v>
      </c>
      <c r="E49" s="202" t="s">
        <v>428</v>
      </c>
      <c r="F49" s="200" t="s">
        <v>250</v>
      </c>
      <c r="G49" s="203" t="s">
        <v>429</v>
      </c>
      <c r="H49" s="200" t="s">
        <v>54</v>
      </c>
      <c r="I49" s="204">
        <v>0.9</v>
      </c>
      <c r="J49" s="205" t="s">
        <v>515</v>
      </c>
      <c r="K49" s="206">
        <v>903017.04</v>
      </c>
      <c r="L49" s="206">
        <v>451508.52</v>
      </c>
      <c r="M49" s="207">
        <v>451508.52</v>
      </c>
      <c r="N49" s="208">
        <v>0.5</v>
      </c>
      <c r="O49" s="209">
        <v>0</v>
      </c>
      <c r="P49" s="209">
        <v>0</v>
      </c>
      <c r="Q49" s="209">
        <v>0</v>
      </c>
      <c r="R49" s="209">
        <v>451508.52</v>
      </c>
      <c r="S49" s="209">
        <v>0</v>
      </c>
      <c r="T49" s="209">
        <v>0</v>
      </c>
      <c r="U49" s="209">
        <v>0</v>
      </c>
      <c r="V49" s="209">
        <v>0</v>
      </c>
      <c r="W49" s="209">
        <v>0</v>
      </c>
      <c r="X49" s="209">
        <v>0</v>
      </c>
      <c r="Y49" s="138" t="b">
        <f t="shared" si="8"/>
        <v>1</v>
      </c>
      <c r="Z49" s="151">
        <f t="shared" si="9"/>
        <v>0.5</v>
      </c>
      <c r="AA49" s="152" t="b">
        <f t="shared" si="10"/>
        <v>1</v>
      </c>
      <c r="AB49" s="152" t="b">
        <f t="shared" si="11"/>
        <v>1</v>
      </c>
    </row>
    <row r="50" spans="1:28" ht="24" x14ac:dyDescent="0.2">
      <c r="A50" s="222" t="s">
        <v>947</v>
      </c>
      <c r="B50" s="200" t="s">
        <v>856</v>
      </c>
      <c r="C50" s="200" t="s">
        <v>167</v>
      </c>
      <c r="D50" s="201" t="s">
        <v>430</v>
      </c>
      <c r="E50" s="202" t="s">
        <v>431</v>
      </c>
      <c r="F50" s="200" t="s">
        <v>183</v>
      </c>
      <c r="G50" s="203" t="s">
        <v>432</v>
      </c>
      <c r="H50" s="200" t="s">
        <v>54</v>
      </c>
      <c r="I50" s="204">
        <v>0.79228999999999994</v>
      </c>
      <c r="J50" s="205" t="s">
        <v>526</v>
      </c>
      <c r="K50" s="206">
        <v>759970.98</v>
      </c>
      <c r="L50" s="206">
        <v>607976.78</v>
      </c>
      <c r="M50" s="207">
        <v>151994.19999999995</v>
      </c>
      <c r="N50" s="208">
        <v>0.8</v>
      </c>
      <c r="O50" s="209">
        <v>0</v>
      </c>
      <c r="P50" s="209">
        <v>0</v>
      </c>
      <c r="Q50" s="209">
        <v>0</v>
      </c>
      <c r="R50" s="209">
        <v>607976.78</v>
      </c>
      <c r="S50" s="209">
        <v>0</v>
      </c>
      <c r="T50" s="209">
        <v>0</v>
      </c>
      <c r="U50" s="209">
        <v>0</v>
      </c>
      <c r="V50" s="209">
        <v>0</v>
      </c>
      <c r="W50" s="209">
        <v>0</v>
      </c>
      <c r="X50" s="209">
        <v>0</v>
      </c>
      <c r="Y50" s="138" t="b">
        <f t="shared" si="8"/>
        <v>1</v>
      </c>
      <c r="Z50" s="151">
        <f t="shared" si="9"/>
        <v>0.8</v>
      </c>
      <c r="AA50" s="152" t="b">
        <f t="shared" si="10"/>
        <v>1</v>
      </c>
      <c r="AB50" s="152" t="b">
        <f t="shared" si="11"/>
        <v>1</v>
      </c>
    </row>
    <row r="51" spans="1:28" ht="36" x14ac:dyDescent="0.2">
      <c r="A51" s="222" t="s">
        <v>948</v>
      </c>
      <c r="B51" s="200" t="s">
        <v>857</v>
      </c>
      <c r="C51" s="200" t="s">
        <v>167</v>
      </c>
      <c r="D51" s="201" t="s">
        <v>75</v>
      </c>
      <c r="E51" s="202" t="s">
        <v>222</v>
      </c>
      <c r="F51" s="200" t="s">
        <v>169</v>
      </c>
      <c r="G51" s="203" t="s">
        <v>433</v>
      </c>
      <c r="H51" s="200" t="s">
        <v>54</v>
      </c>
      <c r="I51" s="204">
        <v>0.76</v>
      </c>
      <c r="J51" s="205" t="s">
        <v>535</v>
      </c>
      <c r="K51" s="206">
        <v>1471943.74</v>
      </c>
      <c r="L51" s="206">
        <v>735971.87</v>
      </c>
      <c r="M51" s="207">
        <v>735971.87</v>
      </c>
      <c r="N51" s="208">
        <v>0.5</v>
      </c>
      <c r="O51" s="209">
        <v>0</v>
      </c>
      <c r="P51" s="209">
        <v>0</v>
      </c>
      <c r="Q51" s="209">
        <v>0</v>
      </c>
      <c r="R51" s="209">
        <v>735971.87</v>
      </c>
      <c r="S51" s="209">
        <v>0</v>
      </c>
      <c r="T51" s="209">
        <v>0</v>
      </c>
      <c r="U51" s="209">
        <v>0</v>
      </c>
      <c r="V51" s="209">
        <v>0</v>
      </c>
      <c r="W51" s="209">
        <v>0</v>
      </c>
      <c r="X51" s="209">
        <v>0</v>
      </c>
      <c r="Y51" s="138" t="b">
        <f t="shared" si="8"/>
        <v>1</v>
      </c>
      <c r="Z51" s="151">
        <f t="shared" si="9"/>
        <v>0.5</v>
      </c>
      <c r="AA51" s="152" t="b">
        <f t="shared" si="10"/>
        <v>1</v>
      </c>
      <c r="AB51" s="152" t="b">
        <f t="shared" si="11"/>
        <v>1</v>
      </c>
    </row>
    <row r="52" spans="1:28" ht="24" x14ac:dyDescent="0.2">
      <c r="A52" s="222" t="s">
        <v>949</v>
      </c>
      <c r="B52" s="200" t="s">
        <v>858</v>
      </c>
      <c r="C52" s="200" t="s">
        <v>167</v>
      </c>
      <c r="D52" s="201" t="s">
        <v>122</v>
      </c>
      <c r="E52" s="202" t="s">
        <v>246</v>
      </c>
      <c r="F52" s="200" t="s">
        <v>177</v>
      </c>
      <c r="G52" s="203" t="s">
        <v>434</v>
      </c>
      <c r="H52" s="200" t="s">
        <v>53</v>
      </c>
      <c r="I52" s="204">
        <v>0.73724999999999996</v>
      </c>
      <c r="J52" s="205" t="s">
        <v>539</v>
      </c>
      <c r="K52" s="206">
        <v>2984469.23</v>
      </c>
      <c r="L52" s="206">
        <v>2089128.46</v>
      </c>
      <c r="M52" s="207">
        <v>895340.77</v>
      </c>
      <c r="N52" s="208">
        <v>0.7</v>
      </c>
      <c r="O52" s="209">
        <v>0</v>
      </c>
      <c r="P52" s="209">
        <v>0</v>
      </c>
      <c r="Q52" s="209">
        <v>0</v>
      </c>
      <c r="R52" s="209">
        <v>2089128.46</v>
      </c>
      <c r="S52" s="209">
        <v>0</v>
      </c>
      <c r="T52" s="209">
        <v>0</v>
      </c>
      <c r="U52" s="209">
        <v>0</v>
      </c>
      <c r="V52" s="209">
        <v>0</v>
      </c>
      <c r="W52" s="209">
        <v>0</v>
      </c>
      <c r="X52" s="209">
        <v>0</v>
      </c>
      <c r="Y52" s="138" t="b">
        <f t="shared" si="8"/>
        <v>1</v>
      </c>
      <c r="Z52" s="151">
        <f t="shared" si="9"/>
        <v>0.7</v>
      </c>
      <c r="AA52" s="152" t="b">
        <f t="shared" si="10"/>
        <v>1</v>
      </c>
      <c r="AB52" s="152" t="b">
        <f t="shared" si="11"/>
        <v>1</v>
      </c>
    </row>
    <row r="53" spans="1:28" ht="24" x14ac:dyDescent="0.2">
      <c r="A53" s="222" t="s">
        <v>950</v>
      </c>
      <c r="B53" s="200" t="s">
        <v>859</v>
      </c>
      <c r="C53" s="200" t="s">
        <v>167</v>
      </c>
      <c r="D53" s="201" t="s">
        <v>435</v>
      </c>
      <c r="E53" s="202" t="s">
        <v>436</v>
      </c>
      <c r="F53" s="200" t="s">
        <v>199</v>
      </c>
      <c r="G53" s="203" t="s">
        <v>437</v>
      </c>
      <c r="H53" s="200" t="s">
        <v>53</v>
      </c>
      <c r="I53" s="204">
        <v>0.71299999999999997</v>
      </c>
      <c r="J53" s="205" t="s">
        <v>526</v>
      </c>
      <c r="K53" s="206">
        <v>1399263.93</v>
      </c>
      <c r="L53" s="206">
        <v>1119411.1399999999</v>
      </c>
      <c r="M53" s="207">
        <v>279852.79000000004</v>
      </c>
      <c r="N53" s="208">
        <v>0.8</v>
      </c>
      <c r="O53" s="209">
        <v>0</v>
      </c>
      <c r="P53" s="209">
        <v>0</v>
      </c>
      <c r="Q53" s="209">
        <v>0</v>
      </c>
      <c r="R53" s="209">
        <v>1119411.1399999999</v>
      </c>
      <c r="S53" s="209">
        <v>0</v>
      </c>
      <c r="T53" s="209">
        <v>0</v>
      </c>
      <c r="U53" s="209">
        <v>0</v>
      </c>
      <c r="V53" s="209">
        <v>0</v>
      </c>
      <c r="W53" s="209">
        <v>0</v>
      </c>
      <c r="X53" s="209">
        <v>0</v>
      </c>
      <c r="Y53" s="138" t="b">
        <f t="shared" si="8"/>
        <v>1</v>
      </c>
      <c r="Z53" s="151">
        <f t="shared" si="9"/>
        <v>0.8</v>
      </c>
      <c r="AA53" s="152" t="b">
        <f t="shared" si="10"/>
        <v>1</v>
      </c>
      <c r="AB53" s="152" t="b">
        <f t="shared" si="11"/>
        <v>1</v>
      </c>
    </row>
    <row r="54" spans="1:28" ht="24" x14ac:dyDescent="0.2">
      <c r="A54" s="222" t="s">
        <v>951</v>
      </c>
      <c r="B54" s="200" t="s">
        <v>860</v>
      </c>
      <c r="C54" s="200" t="s">
        <v>167</v>
      </c>
      <c r="D54" s="201" t="s">
        <v>438</v>
      </c>
      <c r="E54" s="202" t="s">
        <v>439</v>
      </c>
      <c r="F54" s="200" t="s">
        <v>182</v>
      </c>
      <c r="G54" s="203" t="s">
        <v>440</v>
      </c>
      <c r="H54" s="200" t="s">
        <v>53</v>
      </c>
      <c r="I54" s="204">
        <v>0.50955000000000006</v>
      </c>
      <c r="J54" s="205" t="s">
        <v>525</v>
      </c>
      <c r="K54" s="206">
        <v>2076255.61</v>
      </c>
      <c r="L54" s="206">
        <v>1661004.48</v>
      </c>
      <c r="M54" s="207">
        <v>415251.13000000012</v>
      </c>
      <c r="N54" s="208">
        <v>0.8</v>
      </c>
      <c r="O54" s="209">
        <v>0</v>
      </c>
      <c r="P54" s="209">
        <v>0</v>
      </c>
      <c r="Q54" s="209">
        <v>0</v>
      </c>
      <c r="R54" s="209">
        <v>1661004.48</v>
      </c>
      <c r="S54" s="209">
        <v>0</v>
      </c>
      <c r="T54" s="209">
        <v>0</v>
      </c>
      <c r="U54" s="209">
        <v>0</v>
      </c>
      <c r="V54" s="209">
        <v>0</v>
      </c>
      <c r="W54" s="209">
        <v>0</v>
      </c>
      <c r="X54" s="209">
        <v>0</v>
      </c>
      <c r="Y54" s="138" t="b">
        <f t="shared" ref="Y54:Y110" si="12">L54=SUM(O54:X54)</f>
        <v>1</v>
      </c>
      <c r="Z54" s="151">
        <f t="shared" ref="Z54:Z110" si="13">ROUND(L54/K54,4)</f>
        <v>0.8</v>
      </c>
      <c r="AA54" s="152" t="b">
        <f t="shared" ref="AA54:AA110" si="14">Z54=N54</f>
        <v>1</v>
      </c>
      <c r="AB54" s="152" t="b">
        <f t="shared" ref="AB54:AB110" si="15">K54=L54+M54</f>
        <v>1</v>
      </c>
    </row>
    <row r="55" spans="1:28" x14ac:dyDescent="0.2">
      <c r="A55" s="222" t="s">
        <v>952</v>
      </c>
      <c r="B55" s="200" t="s">
        <v>861</v>
      </c>
      <c r="C55" s="200" t="s">
        <v>167</v>
      </c>
      <c r="D55" s="201" t="s">
        <v>140</v>
      </c>
      <c r="E55" s="202" t="s">
        <v>202</v>
      </c>
      <c r="F55" s="200" t="s">
        <v>171</v>
      </c>
      <c r="G55" s="203" t="s">
        <v>441</v>
      </c>
      <c r="H55" s="200" t="s">
        <v>272</v>
      </c>
      <c r="I55" s="204">
        <v>2.6930000000000001</v>
      </c>
      <c r="J55" s="205" t="s">
        <v>540</v>
      </c>
      <c r="K55" s="206">
        <v>2092134.32</v>
      </c>
      <c r="L55" s="206">
        <v>1673707.45</v>
      </c>
      <c r="M55" s="207">
        <v>418426.87000000011</v>
      </c>
      <c r="N55" s="208">
        <v>0.8</v>
      </c>
      <c r="O55" s="209">
        <v>0</v>
      </c>
      <c r="P55" s="209">
        <v>0</v>
      </c>
      <c r="Q55" s="209">
        <v>0</v>
      </c>
      <c r="R55" s="209">
        <v>1673707.45</v>
      </c>
      <c r="S55" s="209">
        <v>0</v>
      </c>
      <c r="T55" s="209">
        <v>0</v>
      </c>
      <c r="U55" s="209">
        <v>0</v>
      </c>
      <c r="V55" s="209">
        <v>0</v>
      </c>
      <c r="W55" s="209">
        <v>0</v>
      </c>
      <c r="X55" s="209">
        <v>0</v>
      </c>
      <c r="Y55" s="138" t="b">
        <f t="shared" si="12"/>
        <v>1</v>
      </c>
      <c r="Z55" s="151">
        <f t="shared" si="13"/>
        <v>0.8</v>
      </c>
      <c r="AA55" s="152" t="b">
        <f t="shared" si="14"/>
        <v>1</v>
      </c>
      <c r="AB55" s="152" t="b">
        <f t="shared" si="15"/>
        <v>1</v>
      </c>
    </row>
    <row r="56" spans="1:28" x14ac:dyDescent="0.2">
      <c r="A56" s="222" t="s">
        <v>953</v>
      </c>
      <c r="B56" s="200" t="s">
        <v>862</v>
      </c>
      <c r="C56" s="200" t="s">
        <v>167</v>
      </c>
      <c r="D56" s="201" t="s">
        <v>442</v>
      </c>
      <c r="E56" s="202" t="s">
        <v>443</v>
      </c>
      <c r="F56" s="200" t="s">
        <v>226</v>
      </c>
      <c r="G56" s="203" t="s">
        <v>444</v>
      </c>
      <c r="H56" s="200" t="s">
        <v>54</v>
      </c>
      <c r="I56" s="204">
        <v>2.0087000000000002</v>
      </c>
      <c r="J56" s="205" t="s">
        <v>537</v>
      </c>
      <c r="K56" s="206">
        <v>1570004.59</v>
      </c>
      <c r="L56" s="206">
        <v>1256003.67</v>
      </c>
      <c r="M56" s="207">
        <v>314000.92000000016</v>
      </c>
      <c r="N56" s="208">
        <v>0.8</v>
      </c>
      <c r="O56" s="209">
        <v>0</v>
      </c>
      <c r="P56" s="209">
        <v>0</v>
      </c>
      <c r="Q56" s="209">
        <v>0</v>
      </c>
      <c r="R56" s="209">
        <v>1256003.67</v>
      </c>
      <c r="S56" s="209">
        <v>0</v>
      </c>
      <c r="T56" s="209">
        <v>0</v>
      </c>
      <c r="U56" s="209">
        <v>0</v>
      </c>
      <c r="V56" s="209">
        <v>0</v>
      </c>
      <c r="W56" s="209">
        <v>0</v>
      </c>
      <c r="X56" s="209">
        <v>0</v>
      </c>
      <c r="Y56" s="138" t="b">
        <f t="shared" si="12"/>
        <v>1</v>
      </c>
      <c r="Z56" s="151">
        <f t="shared" si="13"/>
        <v>0.8</v>
      </c>
      <c r="AA56" s="152" t="b">
        <f t="shared" si="14"/>
        <v>1</v>
      </c>
      <c r="AB56" s="152" t="b">
        <f t="shared" si="15"/>
        <v>1</v>
      </c>
    </row>
    <row r="57" spans="1:28" ht="36" x14ac:dyDescent="0.2">
      <c r="A57" s="222" t="s">
        <v>954</v>
      </c>
      <c r="B57" s="200" t="s">
        <v>863</v>
      </c>
      <c r="C57" s="200" t="s">
        <v>167</v>
      </c>
      <c r="D57" s="201" t="s">
        <v>445</v>
      </c>
      <c r="E57" s="202" t="s">
        <v>446</v>
      </c>
      <c r="F57" s="200" t="s">
        <v>92</v>
      </c>
      <c r="G57" s="203" t="s">
        <v>447</v>
      </c>
      <c r="H57" s="200" t="s">
        <v>53</v>
      </c>
      <c r="I57" s="204">
        <v>1.768</v>
      </c>
      <c r="J57" s="205" t="s">
        <v>538</v>
      </c>
      <c r="K57" s="206">
        <v>11116556.27</v>
      </c>
      <c r="L57" s="206">
        <v>5558278.1299999999</v>
      </c>
      <c r="M57" s="207">
        <v>5558278.1399999997</v>
      </c>
      <c r="N57" s="208">
        <v>0.5</v>
      </c>
      <c r="O57" s="209">
        <v>0</v>
      </c>
      <c r="P57" s="209">
        <v>0</v>
      </c>
      <c r="Q57" s="209">
        <v>0</v>
      </c>
      <c r="R57" s="209">
        <v>5558278.1299999999</v>
      </c>
      <c r="S57" s="209">
        <v>0</v>
      </c>
      <c r="T57" s="209">
        <v>0</v>
      </c>
      <c r="U57" s="209">
        <v>0</v>
      </c>
      <c r="V57" s="209">
        <v>0</v>
      </c>
      <c r="W57" s="209">
        <v>0</v>
      </c>
      <c r="X57" s="209">
        <v>0</v>
      </c>
      <c r="Y57" s="138" t="b">
        <f t="shared" si="12"/>
        <v>1</v>
      </c>
      <c r="Z57" s="151">
        <f t="shared" si="13"/>
        <v>0.5</v>
      </c>
      <c r="AA57" s="152" t="b">
        <f t="shared" si="14"/>
        <v>1</v>
      </c>
      <c r="AB57" s="152" t="b">
        <f t="shared" si="15"/>
        <v>1</v>
      </c>
    </row>
    <row r="58" spans="1:28" x14ac:dyDescent="0.2">
      <c r="A58" s="222" t="s">
        <v>955</v>
      </c>
      <c r="B58" s="200" t="s">
        <v>864</v>
      </c>
      <c r="C58" s="200" t="s">
        <v>167</v>
      </c>
      <c r="D58" s="201" t="s">
        <v>448</v>
      </c>
      <c r="E58" s="202" t="s">
        <v>449</v>
      </c>
      <c r="F58" s="200" t="s">
        <v>175</v>
      </c>
      <c r="G58" s="203" t="s">
        <v>450</v>
      </c>
      <c r="H58" s="200" t="s">
        <v>54</v>
      </c>
      <c r="I58" s="204">
        <v>1.629</v>
      </c>
      <c r="J58" s="205" t="s">
        <v>535</v>
      </c>
      <c r="K58" s="206">
        <v>1492983.93</v>
      </c>
      <c r="L58" s="206">
        <v>1194387.1399999999</v>
      </c>
      <c r="M58" s="207">
        <v>298596.79000000004</v>
      </c>
      <c r="N58" s="208">
        <v>0.8</v>
      </c>
      <c r="O58" s="209">
        <v>0</v>
      </c>
      <c r="P58" s="209">
        <v>0</v>
      </c>
      <c r="Q58" s="209">
        <v>0</v>
      </c>
      <c r="R58" s="209">
        <v>1194387.1399999999</v>
      </c>
      <c r="S58" s="209">
        <v>0</v>
      </c>
      <c r="T58" s="209">
        <v>0</v>
      </c>
      <c r="U58" s="209">
        <v>0</v>
      </c>
      <c r="V58" s="209">
        <v>0</v>
      </c>
      <c r="W58" s="209">
        <v>0</v>
      </c>
      <c r="X58" s="209">
        <v>0</v>
      </c>
      <c r="Y58" s="138" t="b">
        <f t="shared" si="12"/>
        <v>1</v>
      </c>
      <c r="Z58" s="151">
        <f t="shared" si="13"/>
        <v>0.8</v>
      </c>
      <c r="AA58" s="152" t="b">
        <f t="shared" si="14"/>
        <v>1</v>
      </c>
      <c r="AB58" s="152" t="b">
        <f t="shared" si="15"/>
        <v>1</v>
      </c>
    </row>
    <row r="59" spans="1:28" x14ac:dyDescent="0.2">
      <c r="A59" s="222" t="s">
        <v>956</v>
      </c>
      <c r="B59" s="200" t="s">
        <v>865</v>
      </c>
      <c r="C59" s="200" t="s">
        <v>167</v>
      </c>
      <c r="D59" s="201" t="s">
        <v>111</v>
      </c>
      <c r="E59" s="202" t="s">
        <v>228</v>
      </c>
      <c r="F59" s="200" t="s">
        <v>169</v>
      </c>
      <c r="G59" s="203" t="s">
        <v>451</v>
      </c>
      <c r="H59" s="200" t="s">
        <v>54</v>
      </c>
      <c r="I59" s="204">
        <v>0.995</v>
      </c>
      <c r="J59" s="205" t="s">
        <v>535</v>
      </c>
      <c r="K59" s="206">
        <v>3716882.85</v>
      </c>
      <c r="L59" s="206">
        <v>2973506.28</v>
      </c>
      <c r="M59" s="207">
        <v>743376.5700000003</v>
      </c>
      <c r="N59" s="208">
        <v>0.8</v>
      </c>
      <c r="O59" s="209">
        <v>0</v>
      </c>
      <c r="P59" s="209">
        <v>0</v>
      </c>
      <c r="Q59" s="209">
        <v>0</v>
      </c>
      <c r="R59" s="209">
        <v>2973506.28</v>
      </c>
      <c r="S59" s="209">
        <v>0</v>
      </c>
      <c r="T59" s="209">
        <v>0</v>
      </c>
      <c r="U59" s="209">
        <v>0</v>
      </c>
      <c r="V59" s="209">
        <v>0</v>
      </c>
      <c r="W59" s="209">
        <v>0</v>
      </c>
      <c r="X59" s="209">
        <v>0</v>
      </c>
      <c r="Y59" s="138" t="b">
        <f t="shared" si="12"/>
        <v>1</v>
      </c>
      <c r="Z59" s="151">
        <f t="shared" si="13"/>
        <v>0.8</v>
      </c>
      <c r="AA59" s="152" t="b">
        <f t="shared" si="14"/>
        <v>1</v>
      </c>
      <c r="AB59" s="152" t="b">
        <f t="shared" si="15"/>
        <v>1</v>
      </c>
    </row>
    <row r="60" spans="1:28" x14ac:dyDescent="0.2">
      <c r="A60" s="222" t="s">
        <v>957</v>
      </c>
      <c r="B60" s="200" t="s">
        <v>866</v>
      </c>
      <c r="C60" s="200" t="s">
        <v>167</v>
      </c>
      <c r="D60" s="201" t="s">
        <v>64</v>
      </c>
      <c r="E60" s="202" t="s">
        <v>315</v>
      </c>
      <c r="F60" s="200" t="s">
        <v>90</v>
      </c>
      <c r="G60" s="203" t="s">
        <v>1037</v>
      </c>
      <c r="H60" s="200" t="s">
        <v>54</v>
      </c>
      <c r="I60" s="204">
        <v>1.9469000000000001</v>
      </c>
      <c r="J60" s="205" t="s">
        <v>525</v>
      </c>
      <c r="K60" s="206">
        <v>2878993.48</v>
      </c>
      <c r="L60" s="206">
        <v>2303194.7799999998</v>
      </c>
      <c r="M60" s="207">
        <v>575798.70000000019</v>
      </c>
      <c r="N60" s="208">
        <v>0.8</v>
      </c>
      <c r="O60" s="209">
        <v>0</v>
      </c>
      <c r="P60" s="209">
        <v>0</v>
      </c>
      <c r="Q60" s="209">
        <v>0</v>
      </c>
      <c r="R60" s="209">
        <v>2303194.7799999998</v>
      </c>
      <c r="S60" s="209">
        <v>0</v>
      </c>
      <c r="T60" s="209">
        <v>0</v>
      </c>
      <c r="U60" s="209">
        <v>0</v>
      </c>
      <c r="V60" s="209">
        <v>0</v>
      </c>
      <c r="W60" s="209">
        <v>0</v>
      </c>
      <c r="X60" s="209">
        <v>0</v>
      </c>
      <c r="Y60" s="138" t="b">
        <f t="shared" si="12"/>
        <v>1</v>
      </c>
      <c r="Z60" s="151">
        <f t="shared" si="13"/>
        <v>0.8</v>
      </c>
      <c r="AA60" s="152" t="b">
        <f t="shared" si="14"/>
        <v>1</v>
      </c>
      <c r="AB60" s="152" t="b">
        <f t="shared" si="15"/>
        <v>1</v>
      </c>
    </row>
    <row r="61" spans="1:28" ht="36" x14ac:dyDescent="0.2">
      <c r="A61" s="222" t="s">
        <v>958</v>
      </c>
      <c r="B61" s="200" t="s">
        <v>867</v>
      </c>
      <c r="C61" s="200" t="s">
        <v>167</v>
      </c>
      <c r="D61" s="201" t="s">
        <v>452</v>
      </c>
      <c r="E61" s="202" t="s">
        <v>453</v>
      </c>
      <c r="F61" s="200" t="s">
        <v>279</v>
      </c>
      <c r="G61" s="203" t="s">
        <v>454</v>
      </c>
      <c r="H61" s="200" t="s">
        <v>54</v>
      </c>
      <c r="I61" s="204">
        <v>0.8</v>
      </c>
      <c r="J61" s="205" t="s">
        <v>533</v>
      </c>
      <c r="K61" s="206">
        <v>1075263.26</v>
      </c>
      <c r="L61" s="206">
        <v>537631.63</v>
      </c>
      <c r="M61" s="207">
        <v>537631.63</v>
      </c>
      <c r="N61" s="208">
        <v>0.5</v>
      </c>
      <c r="O61" s="209">
        <v>0</v>
      </c>
      <c r="P61" s="209">
        <v>0</v>
      </c>
      <c r="Q61" s="209">
        <v>0</v>
      </c>
      <c r="R61" s="209">
        <v>537631.63</v>
      </c>
      <c r="S61" s="209">
        <v>0</v>
      </c>
      <c r="T61" s="209">
        <v>0</v>
      </c>
      <c r="U61" s="209">
        <v>0</v>
      </c>
      <c r="V61" s="209">
        <v>0</v>
      </c>
      <c r="W61" s="209">
        <v>0</v>
      </c>
      <c r="X61" s="209">
        <v>0</v>
      </c>
      <c r="Y61" s="138" t="b">
        <f t="shared" si="12"/>
        <v>1</v>
      </c>
      <c r="Z61" s="151">
        <f t="shared" si="13"/>
        <v>0.5</v>
      </c>
      <c r="AA61" s="152" t="b">
        <f t="shared" si="14"/>
        <v>1</v>
      </c>
      <c r="AB61" s="152" t="b">
        <f t="shared" si="15"/>
        <v>1</v>
      </c>
    </row>
    <row r="62" spans="1:28" ht="24" x14ac:dyDescent="0.2">
      <c r="A62" s="222" t="s">
        <v>959</v>
      </c>
      <c r="B62" s="200" t="s">
        <v>870</v>
      </c>
      <c r="C62" s="200" t="s">
        <v>167</v>
      </c>
      <c r="D62" s="201" t="s">
        <v>459</v>
      </c>
      <c r="E62" s="202" t="s">
        <v>460</v>
      </c>
      <c r="F62" s="200" t="s">
        <v>180</v>
      </c>
      <c r="G62" s="203" t="s">
        <v>461</v>
      </c>
      <c r="H62" s="200" t="s">
        <v>53</v>
      </c>
      <c r="I62" s="204">
        <v>0.20787</v>
      </c>
      <c r="J62" s="205" t="s">
        <v>518</v>
      </c>
      <c r="K62" s="206">
        <v>1146964.52</v>
      </c>
      <c r="L62" s="206">
        <v>802875.16</v>
      </c>
      <c r="M62" s="207">
        <v>344089.36</v>
      </c>
      <c r="N62" s="208">
        <v>0.7</v>
      </c>
      <c r="O62" s="209">
        <v>0</v>
      </c>
      <c r="P62" s="209">
        <v>0</v>
      </c>
      <c r="Q62" s="209">
        <v>0</v>
      </c>
      <c r="R62" s="209">
        <v>802875.16</v>
      </c>
      <c r="S62" s="209">
        <v>0</v>
      </c>
      <c r="T62" s="209">
        <v>0</v>
      </c>
      <c r="U62" s="209">
        <v>0</v>
      </c>
      <c r="V62" s="209">
        <v>0</v>
      </c>
      <c r="W62" s="209">
        <v>0</v>
      </c>
      <c r="X62" s="209">
        <v>0</v>
      </c>
      <c r="Y62" s="138" t="b">
        <f t="shared" si="12"/>
        <v>1</v>
      </c>
      <c r="Z62" s="151">
        <f t="shared" si="13"/>
        <v>0.7</v>
      </c>
      <c r="AA62" s="152" t="b">
        <f t="shared" si="14"/>
        <v>1</v>
      </c>
      <c r="AB62" s="152" t="b">
        <f t="shared" si="15"/>
        <v>1</v>
      </c>
    </row>
    <row r="63" spans="1:28" x14ac:dyDescent="0.2">
      <c r="A63" s="222" t="s">
        <v>960</v>
      </c>
      <c r="B63" s="200" t="s">
        <v>871</v>
      </c>
      <c r="C63" s="200" t="s">
        <v>167</v>
      </c>
      <c r="D63" s="201" t="s">
        <v>462</v>
      </c>
      <c r="E63" s="202" t="s">
        <v>463</v>
      </c>
      <c r="F63" s="200" t="s">
        <v>207</v>
      </c>
      <c r="G63" s="203" t="s">
        <v>464</v>
      </c>
      <c r="H63" s="200" t="s">
        <v>54</v>
      </c>
      <c r="I63" s="204">
        <v>0.19</v>
      </c>
      <c r="J63" s="205" t="s">
        <v>526</v>
      </c>
      <c r="K63" s="206">
        <v>465941.14</v>
      </c>
      <c r="L63" s="206">
        <v>279564.68</v>
      </c>
      <c r="M63" s="207">
        <v>186376.46000000002</v>
      </c>
      <c r="N63" s="208">
        <v>0.6</v>
      </c>
      <c r="O63" s="209">
        <v>0</v>
      </c>
      <c r="P63" s="209">
        <v>0</v>
      </c>
      <c r="Q63" s="209">
        <v>0</v>
      </c>
      <c r="R63" s="209">
        <v>279564.68</v>
      </c>
      <c r="S63" s="209">
        <v>0</v>
      </c>
      <c r="T63" s="209">
        <v>0</v>
      </c>
      <c r="U63" s="209">
        <v>0</v>
      </c>
      <c r="V63" s="209">
        <v>0</v>
      </c>
      <c r="W63" s="209">
        <v>0</v>
      </c>
      <c r="X63" s="209">
        <v>0</v>
      </c>
      <c r="Y63" s="138" t="b">
        <f t="shared" si="12"/>
        <v>1</v>
      </c>
      <c r="Z63" s="151">
        <f t="shared" si="13"/>
        <v>0.6</v>
      </c>
      <c r="AA63" s="152" t="b">
        <f t="shared" si="14"/>
        <v>1</v>
      </c>
      <c r="AB63" s="152" t="b">
        <f t="shared" si="15"/>
        <v>1</v>
      </c>
    </row>
    <row r="64" spans="1:28" x14ac:dyDescent="0.2">
      <c r="A64" s="222" t="s">
        <v>961</v>
      </c>
      <c r="B64" s="200" t="s">
        <v>873</v>
      </c>
      <c r="C64" s="200" t="s">
        <v>167</v>
      </c>
      <c r="D64" s="201" t="s">
        <v>149</v>
      </c>
      <c r="E64" s="202" t="s">
        <v>209</v>
      </c>
      <c r="F64" s="200" t="s">
        <v>93</v>
      </c>
      <c r="G64" s="203" t="s">
        <v>466</v>
      </c>
      <c r="H64" s="200" t="s">
        <v>53</v>
      </c>
      <c r="I64" s="204">
        <v>9.9599999999999994E-2</v>
      </c>
      <c r="J64" s="205" t="s">
        <v>543</v>
      </c>
      <c r="K64" s="206">
        <v>1083792.1100000001</v>
      </c>
      <c r="L64" s="206">
        <v>541896.05000000005</v>
      </c>
      <c r="M64" s="207">
        <v>541896.06000000006</v>
      </c>
      <c r="N64" s="208">
        <v>0.5</v>
      </c>
      <c r="O64" s="209">
        <v>0</v>
      </c>
      <c r="P64" s="209">
        <v>0</v>
      </c>
      <c r="Q64" s="209">
        <v>0</v>
      </c>
      <c r="R64" s="209">
        <v>541896.05000000005</v>
      </c>
      <c r="S64" s="209">
        <v>0</v>
      </c>
      <c r="T64" s="209">
        <v>0</v>
      </c>
      <c r="U64" s="209">
        <v>0</v>
      </c>
      <c r="V64" s="209">
        <v>0</v>
      </c>
      <c r="W64" s="209">
        <v>0</v>
      </c>
      <c r="X64" s="209">
        <v>0</v>
      </c>
      <c r="Y64" s="138" t="b">
        <f t="shared" si="12"/>
        <v>1</v>
      </c>
      <c r="Z64" s="151">
        <f t="shared" si="13"/>
        <v>0.5</v>
      </c>
      <c r="AA64" s="152" t="b">
        <f t="shared" si="14"/>
        <v>1</v>
      </c>
      <c r="AB64" s="152" t="b">
        <f t="shared" si="15"/>
        <v>1</v>
      </c>
    </row>
    <row r="65" spans="1:28" ht="24" x14ac:dyDescent="0.2">
      <c r="A65" s="222" t="s">
        <v>962</v>
      </c>
      <c r="B65" s="200" t="s">
        <v>874</v>
      </c>
      <c r="C65" s="200" t="s">
        <v>167</v>
      </c>
      <c r="D65" s="201" t="s">
        <v>103</v>
      </c>
      <c r="E65" s="202" t="s">
        <v>287</v>
      </c>
      <c r="F65" s="200" t="s">
        <v>184</v>
      </c>
      <c r="G65" s="203" t="s">
        <v>467</v>
      </c>
      <c r="H65" s="200" t="s">
        <v>272</v>
      </c>
      <c r="I65" s="204">
        <v>2.6280000000000001</v>
      </c>
      <c r="J65" s="205" t="s">
        <v>544</v>
      </c>
      <c r="K65" s="206">
        <v>618774.44999999995</v>
      </c>
      <c r="L65" s="206">
        <v>433142.11</v>
      </c>
      <c r="M65" s="207">
        <v>185632.33999999997</v>
      </c>
      <c r="N65" s="208">
        <v>0.7</v>
      </c>
      <c r="O65" s="209">
        <v>0</v>
      </c>
      <c r="P65" s="209">
        <v>0</v>
      </c>
      <c r="Q65" s="209">
        <v>0</v>
      </c>
      <c r="R65" s="209">
        <v>433142.11</v>
      </c>
      <c r="S65" s="209">
        <v>0</v>
      </c>
      <c r="T65" s="209">
        <v>0</v>
      </c>
      <c r="U65" s="209">
        <v>0</v>
      </c>
      <c r="V65" s="209">
        <v>0</v>
      </c>
      <c r="W65" s="209">
        <v>0</v>
      </c>
      <c r="X65" s="209">
        <v>0</v>
      </c>
      <c r="Y65" s="138" t="b">
        <f t="shared" ref="Y65:Y91" si="16">L65=SUM(O65:X65)</f>
        <v>1</v>
      </c>
      <c r="Z65" s="151">
        <f t="shared" ref="Z65:Z91" si="17">ROUND(L65/K65,4)</f>
        <v>0.7</v>
      </c>
      <c r="AA65" s="152" t="b">
        <f t="shared" ref="AA65:AA91" si="18">Z65=N65</f>
        <v>1</v>
      </c>
      <c r="AB65" s="152" t="b">
        <f t="shared" ref="AB65:AB91" si="19">K65=L65+M65</f>
        <v>1</v>
      </c>
    </row>
    <row r="66" spans="1:28" x14ac:dyDescent="0.2">
      <c r="A66" s="222" t="s">
        <v>963</v>
      </c>
      <c r="B66" s="200" t="s">
        <v>875</v>
      </c>
      <c r="C66" s="200" t="s">
        <v>167</v>
      </c>
      <c r="D66" s="201" t="s">
        <v>468</v>
      </c>
      <c r="E66" s="202" t="s">
        <v>469</v>
      </c>
      <c r="F66" s="200" t="s">
        <v>183</v>
      </c>
      <c r="G66" s="203" t="s">
        <v>470</v>
      </c>
      <c r="H66" s="200" t="s">
        <v>53</v>
      </c>
      <c r="I66" s="204">
        <v>2.2612399999999999</v>
      </c>
      <c r="J66" s="205" t="s">
        <v>526</v>
      </c>
      <c r="K66" s="206">
        <v>3675437.25</v>
      </c>
      <c r="L66" s="206">
        <v>2572806.0699999998</v>
      </c>
      <c r="M66" s="207">
        <v>1102631.1800000002</v>
      </c>
      <c r="N66" s="208">
        <v>0.7</v>
      </c>
      <c r="O66" s="209">
        <v>0</v>
      </c>
      <c r="P66" s="209">
        <v>0</v>
      </c>
      <c r="Q66" s="209">
        <v>0</v>
      </c>
      <c r="R66" s="209">
        <v>2572806.0699999998</v>
      </c>
      <c r="S66" s="209">
        <v>0</v>
      </c>
      <c r="T66" s="209">
        <v>0</v>
      </c>
      <c r="U66" s="209">
        <v>0</v>
      </c>
      <c r="V66" s="209">
        <v>0</v>
      </c>
      <c r="W66" s="209">
        <v>0</v>
      </c>
      <c r="X66" s="209">
        <v>0</v>
      </c>
      <c r="Y66" s="138" t="b">
        <f t="shared" si="16"/>
        <v>1</v>
      </c>
      <c r="Z66" s="151">
        <f t="shared" si="17"/>
        <v>0.7</v>
      </c>
      <c r="AA66" s="152" t="b">
        <f t="shared" si="18"/>
        <v>1</v>
      </c>
      <c r="AB66" s="152" t="b">
        <f t="shared" si="19"/>
        <v>1</v>
      </c>
    </row>
    <row r="67" spans="1:28" ht="24" x14ac:dyDescent="0.2">
      <c r="A67" s="222" t="s">
        <v>964</v>
      </c>
      <c r="B67" s="200" t="s">
        <v>876</v>
      </c>
      <c r="C67" s="200" t="s">
        <v>167</v>
      </c>
      <c r="D67" s="201" t="s">
        <v>471</v>
      </c>
      <c r="E67" s="202" t="s">
        <v>472</v>
      </c>
      <c r="F67" s="200" t="s">
        <v>95</v>
      </c>
      <c r="G67" s="203" t="s">
        <v>473</v>
      </c>
      <c r="H67" s="200" t="s">
        <v>53</v>
      </c>
      <c r="I67" s="204">
        <v>1.68527</v>
      </c>
      <c r="J67" s="205" t="s">
        <v>515</v>
      </c>
      <c r="K67" s="206">
        <v>1794556.82</v>
      </c>
      <c r="L67" s="206">
        <v>1435645.45</v>
      </c>
      <c r="M67" s="207">
        <v>358911.37000000011</v>
      </c>
      <c r="N67" s="208">
        <v>0.8</v>
      </c>
      <c r="O67" s="209">
        <v>0</v>
      </c>
      <c r="P67" s="209">
        <v>0</v>
      </c>
      <c r="Q67" s="209">
        <v>0</v>
      </c>
      <c r="R67" s="209">
        <v>1435645.45</v>
      </c>
      <c r="S67" s="209">
        <v>0</v>
      </c>
      <c r="T67" s="209">
        <v>0</v>
      </c>
      <c r="U67" s="209">
        <v>0</v>
      </c>
      <c r="V67" s="209">
        <v>0</v>
      </c>
      <c r="W67" s="209">
        <v>0</v>
      </c>
      <c r="X67" s="209">
        <v>0</v>
      </c>
      <c r="Y67" s="138" t="b">
        <f t="shared" si="16"/>
        <v>1</v>
      </c>
      <c r="Z67" s="151">
        <f t="shared" si="17"/>
        <v>0.8</v>
      </c>
      <c r="AA67" s="152" t="b">
        <f t="shared" si="18"/>
        <v>1</v>
      </c>
      <c r="AB67" s="152" t="b">
        <f t="shared" si="19"/>
        <v>1</v>
      </c>
    </row>
    <row r="68" spans="1:28" ht="24" x14ac:dyDescent="0.2">
      <c r="A68" s="222" t="s">
        <v>965</v>
      </c>
      <c r="B68" s="200" t="s">
        <v>877</v>
      </c>
      <c r="C68" s="200" t="s">
        <v>167</v>
      </c>
      <c r="D68" s="201" t="s">
        <v>156</v>
      </c>
      <c r="E68" s="202" t="s">
        <v>196</v>
      </c>
      <c r="F68" s="200" t="s">
        <v>95</v>
      </c>
      <c r="G68" s="203" t="s">
        <v>1038</v>
      </c>
      <c r="H68" s="200" t="s">
        <v>54</v>
      </c>
      <c r="I68" s="204">
        <v>1.1854500000000001</v>
      </c>
      <c r="J68" s="205" t="s">
        <v>532</v>
      </c>
      <c r="K68" s="206">
        <v>1084212.94</v>
      </c>
      <c r="L68" s="206">
        <v>867370.35</v>
      </c>
      <c r="M68" s="207">
        <v>216842.58999999997</v>
      </c>
      <c r="N68" s="208">
        <v>0.8</v>
      </c>
      <c r="O68" s="209">
        <v>0</v>
      </c>
      <c r="P68" s="209">
        <v>0</v>
      </c>
      <c r="Q68" s="209">
        <v>0</v>
      </c>
      <c r="R68" s="209">
        <v>867370.35</v>
      </c>
      <c r="S68" s="209">
        <v>0</v>
      </c>
      <c r="T68" s="209">
        <v>0</v>
      </c>
      <c r="U68" s="209">
        <v>0</v>
      </c>
      <c r="V68" s="209">
        <v>0</v>
      </c>
      <c r="W68" s="209">
        <v>0</v>
      </c>
      <c r="X68" s="209">
        <v>0</v>
      </c>
      <c r="Y68" s="138" t="b">
        <f t="shared" si="16"/>
        <v>1</v>
      </c>
      <c r="Z68" s="151">
        <f t="shared" si="17"/>
        <v>0.8</v>
      </c>
      <c r="AA68" s="152" t="b">
        <f t="shared" si="18"/>
        <v>1</v>
      </c>
      <c r="AB68" s="152" t="b">
        <f t="shared" si="19"/>
        <v>1</v>
      </c>
    </row>
    <row r="69" spans="1:28" ht="24" x14ac:dyDescent="0.2">
      <c r="A69" s="222" t="s">
        <v>966</v>
      </c>
      <c r="B69" s="200" t="s">
        <v>878</v>
      </c>
      <c r="C69" s="200" t="s">
        <v>167</v>
      </c>
      <c r="D69" s="201" t="s">
        <v>474</v>
      </c>
      <c r="E69" s="202" t="s">
        <v>475</v>
      </c>
      <c r="F69" s="200" t="s">
        <v>190</v>
      </c>
      <c r="G69" s="203" t="s">
        <v>476</v>
      </c>
      <c r="H69" s="200" t="s">
        <v>54</v>
      </c>
      <c r="I69" s="204">
        <v>1.1134999999999999</v>
      </c>
      <c r="J69" s="205" t="s">
        <v>545</v>
      </c>
      <c r="K69" s="206">
        <v>627280.87</v>
      </c>
      <c r="L69" s="206">
        <v>439096.6</v>
      </c>
      <c r="M69" s="207">
        <v>188184.27000000002</v>
      </c>
      <c r="N69" s="208">
        <v>0.7</v>
      </c>
      <c r="O69" s="209">
        <v>0</v>
      </c>
      <c r="P69" s="209">
        <v>0</v>
      </c>
      <c r="Q69" s="209">
        <v>0</v>
      </c>
      <c r="R69" s="209">
        <v>439096.6</v>
      </c>
      <c r="S69" s="209">
        <v>0</v>
      </c>
      <c r="T69" s="209">
        <v>0</v>
      </c>
      <c r="U69" s="209">
        <v>0</v>
      </c>
      <c r="V69" s="209">
        <v>0</v>
      </c>
      <c r="W69" s="209">
        <v>0</v>
      </c>
      <c r="X69" s="209">
        <v>0</v>
      </c>
      <c r="Y69" s="138" t="b">
        <f t="shared" si="16"/>
        <v>1</v>
      </c>
      <c r="Z69" s="151">
        <f t="shared" si="17"/>
        <v>0.7</v>
      </c>
      <c r="AA69" s="152" t="b">
        <f t="shared" si="18"/>
        <v>1</v>
      </c>
      <c r="AB69" s="152" t="b">
        <f t="shared" si="19"/>
        <v>1</v>
      </c>
    </row>
    <row r="70" spans="1:28" ht="36" x14ac:dyDescent="0.2">
      <c r="A70" s="222" t="s">
        <v>967</v>
      </c>
      <c r="B70" s="200" t="s">
        <v>879</v>
      </c>
      <c r="C70" s="200" t="s">
        <v>167</v>
      </c>
      <c r="D70" s="201" t="s">
        <v>477</v>
      </c>
      <c r="E70" s="202" t="s">
        <v>478</v>
      </c>
      <c r="F70" s="200" t="s">
        <v>186</v>
      </c>
      <c r="G70" s="203" t="s">
        <v>479</v>
      </c>
      <c r="H70" s="200" t="s">
        <v>54</v>
      </c>
      <c r="I70" s="204">
        <v>0.9</v>
      </c>
      <c r="J70" s="205" t="s">
        <v>546</v>
      </c>
      <c r="K70" s="206">
        <v>902966.8</v>
      </c>
      <c r="L70" s="206">
        <v>722373.44</v>
      </c>
      <c r="M70" s="207">
        <v>180593.3600000001</v>
      </c>
      <c r="N70" s="208">
        <v>0.8</v>
      </c>
      <c r="O70" s="209">
        <v>0</v>
      </c>
      <c r="P70" s="209">
        <v>0</v>
      </c>
      <c r="Q70" s="209">
        <v>0</v>
      </c>
      <c r="R70" s="209">
        <v>722373.44</v>
      </c>
      <c r="S70" s="209">
        <v>0</v>
      </c>
      <c r="T70" s="209">
        <v>0</v>
      </c>
      <c r="U70" s="209">
        <v>0</v>
      </c>
      <c r="V70" s="209">
        <v>0</v>
      </c>
      <c r="W70" s="209">
        <v>0</v>
      </c>
      <c r="X70" s="209">
        <v>0</v>
      </c>
      <c r="Y70" s="138" t="b">
        <f t="shared" si="16"/>
        <v>1</v>
      </c>
      <c r="Z70" s="151">
        <f t="shared" si="17"/>
        <v>0.8</v>
      </c>
      <c r="AA70" s="152" t="b">
        <f t="shared" si="18"/>
        <v>1</v>
      </c>
      <c r="AB70" s="152" t="b">
        <f t="shared" si="19"/>
        <v>1</v>
      </c>
    </row>
    <row r="71" spans="1:28" ht="24" x14ac:dyDescent="0.2">
      <c r="A71" s="222" t="s">
        <v>968</v>
      </c>
      <c r="B71" s="200" t="s">
        <v>880</v>
      </c>
      <c r="C71" s="200" t="s">
        <v>167</v>
      </c>
      <c r="D71" s="201" t="s">
        <v>121</v>
      </c>
      <c r="E71" s="202" t="s">
        <v>238</v>
      </c>
      <c r="F71" s="200" t="s">
        <v>180</v>
      </c>
      <c r="G71" s="203" t="s">
        <v>480</v>
      </c>
      <c r="H71" s="200" t="s">
        <v>54</v>
      </c>
      <c r="I71" s="204">
        <v>0.747</v>
      </c>
      <c r="J71" s="205" t="s">
        <v>514</v>
      </c>
      <c r="K71" s="206">
        <v>954860.78</v>
      </c>
      <c r="L71" s="206">
        <v>763888.62</v>
      </c>
      <c r="M71" s="207">
        <v>190972.16000000003</v>
      </c>
      <c r="N71" s="208">
        <v>0.8</v>
      </c>
      <c r="O71" s="209">
        <v>0</v>
      </c>
      <c r="P71" s="209">
        <v>0</v>
      </c>
      <c r="Q71" s="209">
        <v>0</v>
      </c>
      <c r="R71" s="209">
        <v>763888.62</v>
      </c>
      <c r="S71" s="209">
        <v>0</v>
      </c>
      <c r="T71" s="209">
        <v>0</v>
      </c>
      <c r="U71" s="209">
        <v>0</v>
      </c>
      <c r="V71" s="209">
        <v>0</v>
      </c>
      <c r="W71" s="209">
        <v>0</v>
      </c>
      <c r="X71" s="209">
        <v>0</v>
      </c>
      <c r="Y71" s="138" t="b">
        <f t="shared" si="16"/>
        <v>1</v>
      </c>
      <c r="Z71" s="151">
        <f t="shared" si="17"/>
        <v>0.8</v>
      </c>
      <c r="AA71" s="152" t="b">
        <f t="shared" si="18"/>
        <v>1</v>
      </c>
      <c r="AB71" s="152" t="b">
        <f t="shared" si="19"/>
        <v>1</v>
      </c>
    </row>
    <row r="72" spans="1:28" ht="24" x14ac:dyDescent="0.2">
      <c r="A72" s="222" t="s">
        <v>969</v>
      </c>
      <c r="B72" s="200" t="s">
        <v>881</v>
      </c>
      <c r="C72" s="200" t="s">
        <v>167</v>
      </c>
      <c r="D72" s="201" t="s">
        <v>101</v>
      </c>
      <c r="E72" s="202" t="s">
        <v>221</v>
      </c>
      <c r="F72" s="200" t="s">
        <v>184</v>
      </c>
      <c r="G72" s="203" t="s">
        <v>481</v>
      </c>
      <c r="H72" s="200" t="s">
        <v>53</v>
      </c>
      <c r="I72" s="204">
        <v>0.58789000000000002</v>
      </c>
      <c r="J72" s="205" t="s">
        <v>547</v>
      </c>
      <c r="K72" s="206">
        <v>6010840.3399999999</v>
      </c>
      <c r="L72" s="206">
        <v>4808672.2699999996</v>
      </c>
      <c r="M72" s="207">
        <v>1202168.0700000003</v>
      </c>
      <c r="N72" s="208">
        <v>0.8</v>
      </c>
      <c r="O72" s="209">
        <v>0</v>
      </c>
      <c r="P72" s="209">
        <v>0</v>
      </c>
      <c r="Q72" s="209">
        <v>0</v>
      </c>
      <c r="R72" s="209">
        <v>4808672.2699999996</v>
      </c>
      <c r="S72" s="209">
        <v>0</v>
      </c>
      <c r="T72" s="209">
        <v>0</v>
      </c>
      <c r="U72" s="209">
        <v>0</v>
      </c>
      <c r="V72" s="209">
        <v>0</v>
      </c>
      <c r="W72" s="209">
        <v>0</v>
      </c>
      <c r="X72" s="209">
        <v>0</v>
      </c>
      <c r="Y72" s="138" t="b">
        <f t="shared" si="16"/>
        <v>1</v>
      </c>
      <c r="Z72" s="151">
        <f t="shared" si="17"/>
        <v>0.8</v>
      </c>
      <c r="AA72" s="152" t="b">
        <f t="shared" si="18"/>
        <v>1</v>
      </c>
      <c r="AB72" s="152" t="b">
        <f t="shared" si="19"/>
        <v>1</v>
      </c>
    </row>
    <row r="73" spans="1:28" x14ac:dyDescent="0.2">
      <c r="A73" s="222" t="s">
        <v>970</v>
      </c>
      <c r="B73" s="200" t="s">
        <v>882</v>
      </c>
      <c r="C73" s="200" t="s">
        <v>167</v>
      </c>
      <c r="D73" s="201" t="s">
        <v>482</v>
      </c>
      <c r="E73" s="202" t="s">
        <v>483</v>
      </c>
      <c r="F73" s="200" t="s">
        <v>207</v>
      </c>
      <c r="G73" s="203" t="s">
        <v>484</v>
      </c>
      <c r="H73" s="200" t="s">
        <v>53</v>
      </c>
      <c r="I73" s="204">
        <v>0.49947000000000003</v>
      </c>
      <c r="J73" s="205" t="s">
        <v>548</v>
      </c>
      <c r="K73" s="206">
        <v>2397973.9500000002</v>
      </c>
      <c r="L73" s="206">
        <v>1198986.97</v>
      </c>
      <c r="M73" s="207">
        <v>1198986.9800000002</v>
      </c>
      <c r="N73" s="208">
        <v>0.5</v>
      </c>
      <c r="O73" s="209">
        <v>0</v>
      </c>
      <c r="P73" s="209">
        <v>0</v>
      </c>
      <c r="Q73" s="209">
        <v>0</v>
      </c>
      <c r="R73" s="209">
        <v>1198986.97</v>
      </c>
      <c r="S73" s="209">
        <v>0</v>
      </c>
      <c r="T73" s="209">
        <v>0</v>
      </c>
      <c r="U73" s="209">
        <v>0</v>
      </c>
      <c r="V73" s="209">
        <v>0</v>
      </c>
      <c r="W73" s="209">
        <v>0</v>
      </c>
      <c r="X73" s="209">
        <v>0</v>
      </c>
      <c r="Y73" s="138" t="b">
        <f t="shared" si="16"/>
        <v>1</v>
      </c>
      <c r="Z73" s="151">
        <f t="shared" si="17"/>
        <v>0.5</v>
      </c>
      <c r="AA73" s="152" t="b">
        <f t="shared" si="18"/>
        <v>1</v>
      </c>
      <c r="AB73" s="152" t="b">
        <f t="shared" si="19"/>
        <v>1</v>
      </c>
    </row>
    <row r="74" spans="1:28" ht="24" x14ac:dyDescent="0.2">
      <c r="A74" s="222" t="s">
        <v>971</v>
      </c>
      <c r="B74" s="200" t="s">
        <v>884</v>
      </c>
      <c r="C74" s="200" t="s">
        <v>176</v>
      </c>
      <c r="D74" s="201" t="s">
        <v>56</v>
      </c>
      <c r="E74" s="202" t="s">
        <v>86</v>
      </c>
      <c r="F74" s="200" t="s">
        <v>91</v>
      </c>
      <c r="G74" s="203" t="s">
        <v>488</v>
      </c>
      <c r="H74" s="200" t="s">
        <v>53</v>
      </c>
      <c r="I74" s="204">
        <v>0.46037</v>
      </c>
      <c r="J74" s="205" t="s">
        <v>549</v>
      </c>
      <c r="K74" s="206">
        <v>2470574.59</v>
      </c>
      <c r="L74" s="206">
        <v>1976459.67</v>
      </c>
      <c r="M74" s="207">
        <v>494114.91999999993</v>
      </c>
      <c r="N74" s="208">
        <v>0.8</v>
      </c>
      <c r="O74" s="209">
        <v>0</v>
      </c>
      <c r="P74" s="209">
        <v>0</v>
      </c>
      <c r="Q74" s="209">
        <v>0</v>
      </c>
      <c r="R74" s="209">
        <v>625808.04</v>
      </c>
      <c r="S74" s="209">
        <v>1350651.63</v>
      </c>
      <c r="T74" s="209">
        <v>0</v>
      </c>
      <c r="U74" s="209">
        <v>0</v>
      </c>
      <c r="V74" s="209">
        <v>0</v>
      </c>
      <c r="W74" s="209">
        <v>0</v>
      </c>
      <c r="X74" s="209">
        <v>0</v>
      </c>
      <c r="Y74" s="138" t="b">
        <f t="shared" si="16"/>
        <v>1</v>
      </c>
      <c r="Z74" s="151">
        <f t="shared" si="17"/>
        <v>0.8</v>
      </c>
      <c r="AA74" s="152" t="b">
        <f t="shared" si="18"/>
        <v>1</v>
      </c>
      <c r="AB74" s="152" t="b">
        <f t="shared" si="19"/>
        <v>1</v>
      </c>
    </row>
    <row r="75" spans="1:28" ht="24" x14ac:dyDescent="0.2">
      <c r="A75" s="222" t="s">
        <v>972</v>
      </c>
      <c r="B75" s="200" t="s">
        <v>885</v>
      </c>
      <c r="C75" s="200" t="s">
        <v>167</v>
      </c>
      <c r="D75" s="201" t="s">
        <v>82</v>
      </c>
      <c r="E75" s="202" t="s">
        <v>277</v>
      </c>
      <c r="F75" s="200" t="s">
        <v>171</v>
      </c>
      <c r="G75" s="203" t="s">
        <v>489</v>
      </c>
      <c r="H75" s="200" t="s">
        <v>54</v>
      </c>
      <c r="I75" s="204">
        <v>0.35619000000000001</v>
      </c>
      <c r="J75" s="205" t="s">
        <v>515</v>
      </c>
      <c r="K75" s="206">
        <v>1276972.3</v>
      </c>
      <c r="L75" s="206">
        <v>1021577.84</v>
      </c>
      <c r="M75" s="207">
        <v>255394.46000000008</v>
      </c>
      <c r="N75" s="208">
        <v>0.8</v>
      </c>
      <c r="O75" s="209">
        <v>0</v>
      </c>
      <c r="P75" s="209">
        <v>0</v>
      </c>
      <c r="Q75" s="209">
        <v>0</v>
      </c>
      <c r="R75" s="209">
        <v>1021577.84</v>
      </c>
      <c r="S75" s="209">
        <v>0</v>
      </c>
      <c r="T75" s="209">
        <v>0</v>
      </c>
      <c r="U75" s="209">
        <v>0</v>
      </c>
      <c r="V75" s="209">
        <v>0</v>
      </c>
      <c r="W75" s="209">
        <v>0</v>
      </c>
      <c r="X75" s="209">
        <v>0</v>
      </c>
      <c r="Y75" s="138" t="b">
        <f t="shared" si="16"/>
        <v>1</v>
      </c>
      <c r="Z75" s="151">
        <f t="shared" si="17"/>
        <v>0.8</v>
      </c>
      <c r="AA75" s="152" t="b">
        <f t="shared" si="18"/>
        <v>1</v>
      </c>
      <c r="AB75" s="152" t="b">
        <f t="shared" si="19"/>
        <v>1</v>
      </c>
    </row>
    <row r="76" spans="1:28" x14ac:dyDescent="0.2">
      <c r="A76" s="222" t="s">
        <v>973</v>
      </c>
      <c r="B76" s="200" t="s">
        <v>886</v>
      </c>
      <c r="C76" s="200" t="s">
        <v>167</v>
      </c>
      <c r="D76" s="201" t="s">
        <v>161</v>
      </c>
      <c r="E76" s="202">
        <v>1462000</v>
      </c>
      <c r="F76" s="200" t="s">
        <v>161</v>
      </c>
      <c r="G76" s="203" t="s">
        <v>490</v>
      </c>
      <c r="H76" s="200" t="s">
        <v>53</v>
      </c>
      <c r="I76" s="204">
        <v>0.30199999999999999</v>
      </c>
      <c r="J76" s="205" t="s">
        <v>535</v>
      </c>
      <c r="K76" s="206">
        <v>3930673.74</v>
      </c>
      <c r="L76" s="206">
        <v>1965336.87</v>
      </c>
      <c r="M76" s="207">
        <v>1965336.87</v>
      </c>
      <c r="N76" s="208">
        <v>0.5</v>
      </c>
      <c r="O76" s="209">
        <v>0</v>
      </c>
      <c r="P76" s="209">
        <v>0</v>
      </c>
      <c r="Q76" s="209">
        <v>0</v>
      </c>
      <c r="R76" s="209">
        <v>1965336.87</v>
      </c>
      <c r="S76" s="209">
        <v>0</v>
      </c>
      <c r="T76" s="209">
        <v>0</v>
      </c>
      <c r="U76" s="209">
        <v>0</v>
      </c>
      <c r="V76" s="209">
        <v>0</v>
      </c>
      <c r="W76" s="209">
        <v>0</v>
      </c>
      <c r="X76" s="209">
        <v>0</v>
      </c>
      <c r="Y76" s="138" t="b">
        <f t="shared" si="16"/>
        <v>1</v>
      </c>
      <c r="Z76" s="151">
        <f t="shared" si="17"/>
        <v>0.5</v>
      </c>
      <c r="AA76" s="152" t="b">
        <f t="shared" si="18"/>
        <v>1</v>
      </c>
      <c r="AB76" s="152" t="b">
        <f t="shared" si="19"/>
        <v>1</v>
      </c>
    </row>
    <row r="77" spans="1:28" ht="36" x14ac:dyDescent="0.2">
      <c r="A77" s="222" t="s">
        <v>974</v>
      </c>
      <c r="B77" s="200" t="s">
        <v>887</v>
      </c>
      <c r="C77" s="200" t="s">
        <v>167</v>
      </c>
      <c r="D77" s="201" t="s">
        <v>118</v>
      </c>
      <c r="E77" s="202" t="s">
        <v>294</v>
      </c>
      <c r="F77" s="200" t="s">
        <v>182</v>
      </c>
      <c r="G77" s="203" t="s">
        <v>321</v>
      </c>
      <c r="H77" s="200" t="s">
        <v>54</v>
      </c>
      <c r="I77" s="204">
        <v>2</v>
      </c>
      <c r="J77" s="205" t="s">
        <v>516</v>
      </c>
      <c r="K77" s="206">
        <v>648111.69999999995</v>
      </c>
      <c r="L77" s="206">
        <v>518489.36</v>
      </c>
      <c r="M77" s="207">
        <v>129622.33999999997</v>
      </c>
      <c r="N77" s="208">
        <v>0.8</v>
      </c>
      <c r="O77" s="209">
        <v>0</v>
      </c>
      <c r="P77" s="209">
        <v>0</v>
      </c>
      <c r="Q77" s="209">
        <v>0</v>
      </c>
      <c r="R77" s="209">
        <v>518489.36</v>
      </c>
      <c r="S77" s="209">
        <v>0</v>
      </c>
      <c r="T77" s="209">
        <v>0</v>
      </c>
      <c r="U77" s="209">
        <v>0</v>
      </c>
      <c r="V77" s="209">
        <v>0</v>
      </c>
      <c r="W77" s="209">
        <v>0</v>
      </c>
      <c r="X77" s="209">
        <v>0</v>
      </c>
      <c r="Y77" s="138" t="b">
        <f t="shared" si="16"/>
        <v>1</v>
      </c>
      <c r="Z77" s="151">
        <f t="shared" si="17"/>
        <v>0.8</v>
      </c>
      <c r="AA77" s="152" t="b">
        <f t="shared" si="18"/>
        <v>1</v>
      </c>
      <c r="AB77" s="152" t="b">
        <f t="shared" si="19"/>
        <v>1</v>
      </c>
    </row>
    <row r="78" spans="1:28" x14ac:dyDescent="0.2">
      <c r="A78" s="222" t="s">
        <v>975</v>
      </c>
      <c r="B78" s="200" t="s">
        <v>751</v>
      </c>
      <c r="C78" s="200" t="s">
        <v>167</v>
      </c>
      <c r="D78" s="201" t="s">
        <v>566</v>
      </c>
      <c r="E78" s="202" t="s">
        <v>567</v>
      </c>
      <c r="F78" s="200" t="s">
        <v>303</v>
      </c>
      <c r="G78" s="203" t="s">
        <v>605</v>
      </c>
      <c r="H78" s="200" t="s">
        <v>272</v>
      </c>
      <c r="I78" s="204">
        <v>1.02</v>
      </c>
      <c r="J78" s="205" t="s">
        <v>548</v>
      </c>
      <c r="K78" s="206">
        <v>549759.28</v>
      </c>
      <c r="L78" s="206">
        <v>439807.42</v>
      </c>
      <c r="M78" s="207">
        <v>109951.86000000004</v>
      </c>
      <c r="N78" s="208">
        <v>0.8</v>
      </c>
      <c r="O78" s="209">
        <v>0</v>
      </c>
      <c r="P78" s="209">
        <v>0</v>
      </c>
      <c r="Q78" s="209">
        <v>0</v>
      </c>
      <c r="R78" s="209">
        <v>439807.42</v>
      </c>
      <c r="S78" s="209">
        <v>0</v>
      </c>
      <c r="T78" s="209">
        <v>0</v>
      </c>
      <c r="U78" s="209">
        <v>0</v>
      </c>
      <c r="V78" s="209">
        <v>0</v>
      </c>
      <c r="W78" s="209">
        <v>0</v>
      </c>
      <c r="X78" s="209">
        <v>0</v>
      </c>
      <c r="Y78" s="138" t="b">
        <f t="shared" si="16"/>
        <v>1</v>
      </c>
      <c r="Z78" s="151">
        <f t="shared" si="17"/>
        <v>0.8</v>
      </c>
      <c r="AA78" s="152" t="b">
        <f t="shared" si="18"/>
        <v>1</v>
      </c>
      <c r="AB78" s="152" t="b">
        <f t="shared" si="19"/>
        <v>1</v>
      </c>
    </row>
    <row r="79" spans="1:28" ht="36" x14ac:dyDescent="0.2">
      <c r="A79" s="222" t="s">
        <v>976</v>
      </c>
      <c r="B79" s="200" t="s">
        <v>888</v>
      </c>
      <c r="C79" s="200" t="s">
        <v>167</v>
      </c>
      <c r="D79" s="201" t="s">
        <v>491</v>
      </c>
      <c r="E79" s="202" t="s">
        <v>492</v>
      </c>
      <c r="F79" s="200" t="s">
        <v>90</v>
      </c>
      <c r="G79" s="203" t="s">
        <v>493</v>
      </c>
      <c r="H79" s="200" t="s">
        <v>54</v>
      </c>
      <c r="I79" s="204">
        <v>0.999</v>
      </c>
      <c r="J79" s="205" t="s">
        <v>535</v>
      </c>
      <c r="K79" s="206">
        <v>930829.44</v>
      </c>
      <c r="L79" s="206">
        <v>558497.66</v>
      </c>
      <c r="M79" s="207">
        <v>372331.77999999991</v>
      </c>
      <c r="N79" s="208">
        <v>0.6</v>
      </c>
      <c r="O79" s="209">
        <v>0</v>
      </c>
      <c r="P79" s="209">
        <v>0</v>
      </c>
      <c r="Q79" s="209">
        <v>0</v>
      </c>
      <c r="R79" s="209">
        <v>558497.66</v>
      </c>
      <c r="S79" s="209">
        <v>0</v>
      </c>
      <c r="T79" s="209">
        <v>0</v>
      </c>
      <c r="U79" s="209">
        <v>0</v>
      </c>
      <c r="V79" s="209">
        <v>0</v>
      </c>
      <c r="W79" s="209">
        <v>0</v>
      </c>
      <c r="X79" s="209">
        <v>0</v>
      </c>
      <c r="Y79" s="138" t="b">
        <f t="shared" si="16"/>
        <v>1</v>
      </c>
      <c r="Z79" s="151">
        <f t="shared" si="17"/>
        <v>0.6</v>
      </c>
      <c r="AA79" s="152" t="b">
        <f t="shared" si="18"/>
        <v>1</v>
      </c>
      <c r="AB79" s="152" t="b">
        <f t="shared" si="19"/>
        <v>1</v>
      </c>
    </row>
    <row r="80" spans="1:28" ht="36" x14ac:dyDescent="0.2">
      <c r="A80" s="222" t="s">
        <v>977</v>
      </c>
      <c r="B80" s="200" t="s">
        <v>738</v>
      </c>
      <c r="C80" s="200" t="s">
        <v>167</v>
      </c>
      <c r="D80" s="201" t="s">
        <v>100</v>
      </c>
      <c r="E80" s="202" t="s">
        <v>555</v>
      </c>
      <c r="F80" s="200" t="s">
        <v>177</v>
      </c>
      <c r="G80" s="203" t="s">
        <v>594</v>
      </c>
      <c r="H80" s="200" t="s">
        <v>54</v>
      </c>
      <c r="I80" s="204">
        <v>0.99099999999999999</v>
      </c>
      <c r="J80" s="205" t="s">
        <v>537</v>
      </c>
      <c r="K80" s="206">
        <v>938396.88</v>
      </c>
      <c r="L80" s="206">
        <v>563038.12</v>
      </c>
      <c r="M80" s="207">
        <v>375358.76</v>
      </c>
      <c r="N80" s="208">
        <v>0.6</v>
      </c>
      <c r="O80" s="209">
        <v>0</v>
      </c>
      <c r="P80" s="209">
        <v>0</v>
      </c>
      <c r="Q80" s="209">
        <v>0</v>
      </c>
      <c r="R80" s="209">
        <v>563038.12</v>
      </c>
      <c r="S80" s="209">
        <v>0</v>
      </c>
      <c r="T80" s="209">
        <v>0</v>
      </c>
      <c r="U80" s="209">
        <v>0</v>
      </c>
      <c r="V80" s="209">
        <v>0</v>
      </c>
      <c r="W80" s="209">
        <v>0</v>
      </c>
      <c r="X80" s="209">
        <v>0</v>
      </c>
      <c r="Y80" s="138" t="b">
        <f t="shared" si="16"/>
        <v>1</v>
      </c>
      <c r="Z80" s="151">
        <f t="shared" si="17"/>
        <v>0.6</v>
      </c>
      <c r="AA80" s="152" t="b">
        <f t="shared" si="18"/>
        <v>1</v>
      </c>
      <c r="AB80" s="152" t="b">
        <f t="shared" si="19"/>
        <v>1</v>
      </c>
    </row>
    <row r="81" spans="1:28" ht="24" x14ac:dyDescent="0.2">
      <c r="A81" s="222" t="s">
        <v>978</v>
      </c>
      <c r="B81" s="200" t="s">
        <v>739</v>
      </c>
      <c r="C81" s="200" t="s">
        <v>167</v>
      </c>
      <c r="D81" s="201" t="s">
        <v>556</v>
      </c>
      <c r="E81" s="202" t="s">
        <v>557</v>
      </c>
      <c r="F81" s="200" t="s">
        <v>90</v>
      </c>
      <c r="G81" s="203" t="s">
        <v>595</v>
      </c>
      <c r="H81" s="200" t="s">
        <v>54</v>
      </c>
      <c r="I81" s="204">
        <v>0.99</v>
      </c>
      <c r="J81" s="205" t="s">
        <v>516</v>
      </c>
      <c r="K81" s="206">
        <v>812267.78</v>
      </c>
      <c r="L81" s="206">
        <v>649814.22</v>
      </c>
      <c r="M81" s="207">
        <v>162453.56000000006</v>
      </c>
      <c r="N81" s="208">
        <v>0.8</v>
      </c>
      <c r="O81" s="209">
        <v>0</v>
      </c>
      <c r="P81" s="209">
        <v>0</v>
      </c>
      <c r="Q81" s="209">
        <v>0</v>
      </c>
      <c r="R81" s="209">
        <v>649814.22</v>
      </c>
      <c r="S81" s="209">
        <v>0</v>
      </c>
      <c r="T81" s="209">
        <v>0</v>
      </c>
      <c r="U81" s="209">
        <v>0</v>
      </c>
      <c r="V81" s="209">
        <v>0</v>
      </c>
      <c r="W81" s="209">
        <v>0</v>
      </c>
      <c r="X81" s="209">
        <v>0</v>
      </c>
      <c r="Y81" s="138" t="b">
        <f t="shared" si="16"/>
        <v>1</v>
      </c>
      <c r="Z81" s="151">
        <f t="shared" si="17"/>
        <v>0.8</v>
      </c>
      <c r="AA81" s="152" t="b">
        <f t="shared" si="18"/>
        <v>1</v>
      </c>
      <c r="AB81" s="152" t="b">
        <f t="shared" si="19"/>
        <v>1</v>
      </c>
    </row>
    <row r="82" spans="1:28" ht="24" x14ac:dyDescent="0.2">
      <c r="A82" s="222" t="s">
        <v>979</v>
      </c>
      <c r="B82" s="200" t="s">
        <v>740</v>
      </c>
      <c r="C82" s="200" t="s">
        <v>167</v>
      </c>
      <c r="D82" s="201" t="s">
        <v>115</v>
      </c>
      <c r="E82" s="202" t="s">
        <v>300</v>
      </c>
      <c r="F82" s="200" t="s">
        <v>301</v>
      </c>
      <c r="G82" s="203" t="s">
        <v>323</v>
      </c>
      <c r="H82" s="200" t="s">
        <v>54</v>
      </c>
      <c r="I82" s="204">
        <v>0.99</v>
      </c>
      <c r="J82" s="205" t="s">
        <v>544</v>
      </c>
      <c r="K82" s="206">
        <v>875764.43</v>
      </c>
      <c r="L82" s="206">
        <v>700611.54</v>
      </c>
      <c r="M82" s="207">
        <v>175152.89</v>
      </c>
      <c r="N82" s="208">
        <v>0.8</v>
      </c>
      <c r="O82" s="209">
        <v>0</v>
      </c>
      <c r="P82" s="209">
        <v>0</v>
      </c>
      <c r="Q82" s="209">
        <v>0</v>
      </c>
      <c r="R82" s="209">
        <v>700611.54</v>
      </c>
      <c r="S82" s="209">
        <v>0</v>
      </c>
      <c r="T82" s="209">
        <v>0</v>
      </c>
      <c r="U82" s="209">
        <v>0</v>
      </c>
      <c r="V82" s="209">
        <v>0</v>
      </c>
      <c r="W82" s="209">
        <v>0</v>
      </c>
      <c r="X82" s="209">
        <v>0</v>
      </c>
      <c r="Y82" s="138" t="b">
        <f t="shared" si="16"/>
        <v>1</v>
      </c>
      <c r="Z82" s="151">
        <f t="shared" si="17"/>
        <v>0.8</v>
      </c>
      <c r="AA82" s="152" t="b">
        <f t="shared" si="18"/>
        <v>1</v>
      </c>
      <c r="AB82" s="152" t="b">
        <f t="shared" si="19"/>
        <v>1</v>
      </c>
    </row>
    <row r="83" spans="1:28" x14ac:dyDescent="0.2">
      <c r="A83" s="222" t="s">
        <v>980</v>
      </c>
      <c r="B83" s="200" t="s">
        <v>741</v>
      </c>
      <c r="C83" s="200" t="s">
        <v>167</v>
      </c>
      <c r="D83" s="201" t="s">
        <v>73</v>
      </c>
      <c r="E83" s="202" t="s">
        <v>297</v>
      </c>
      <c r="F83" s="200" t="s">
        <v>256</v>
      </c>
      <c r="G83" s="203" t="s">
        <v>596</v>
      </c>
      <c r="H83" s="200" t="s">
        <v>54</v>
      </c>
      <c r="I83" s="204">
        <v>0.98099999999999998</v>
      </c>
      <c r="J83" s="205" t="s">
        <v>527</v>
      </c>
      <c r="K83" s="206">
        <v>1891558.77</v>
      </c>
      <c r="L83" s="206">
        <v>1513247.01</v>
      </c>
      <c r="M83" s="207">
        <v>378311.76</v>
      </c>
      <c r="N83" s="208">
        <v>0.8</v>
      </c>
      <c r="O83" s="209">
        <v>0</v>
      </c>
      <c r="P83" s="209">
        <v>0</v>
      </c>
      <c r="Q83" s="209">
        <v>0</v>
      </c>
      <c r="R83" s="209">
        <v>1513247.01</v>
      </c>
      <c r="S83" s="209">
        <v>0</v>
      </c>
      <c r="T83" s="209">
        <v>0</v>
      </c>
      <c r="U83" s="209">
        <v>0</v>
      </c>
      <c r="V83" s="209">
        <v>0</v>
      </c>
      <c r="W83" s="209">
        <v>0</v>
      </c>
      <c r="X83" s="209">
        <v>0</v>
      </c>
      <c r="Y83" s="138" t="b">
        <f t="shared" si="16"/>
        <v>1</v>
      </c>
      <c r="Z83" s="151">
        <f t="shared" si="17"/>
        <v>0.8</v>
      </c>
      <c r="AA83" s="152" t="b">
        <f t="shared" si="18"/>
        <v>1</v>
      </c>
      <c r="AB83" s="152" t="b">
        <f t="shared" si="19"/>
        <v>1</v>
      </c>
    </row>
    <row r="84" spans="1:28" x14ac:dyDescent="0.2">
      <c r="A84" s="222" t="s">
        <v>981</v>
      </c>
      <c r="B84" s="200" t="s">
        <v>898</v>
      </c>
      <c r="C84" s="200" t="s">
        <v>167</v>
      </c>
      <c r="D84" s="201" t="s">
        <v>74</v>
      </c>
      <c r="E84" s="202" t="s">
        <v>291</v>
      </c>
      <c r="F84" s="200" t="s">
        <v>183</v>
      </c>
      <c r="G84" s="203" t="s">
        <v>319</v>
      </c>
      <c r="H84" s="200" t="s">
        <v>54</v>
      </c>
      <c r="I84" s="204">
        <v>0.95000000000000007</v>
      </c>
      <c r="J84" s="205" t="s">
        <v>514</v>
      </c>
      <c r="K84" s="206">
        <v>1049858.07</v>
      </c>
      <c r="L84" s="206">
        <v>629914.84</v>
      </c>
      <c r="M84" s="207">
        <v>419943.2300000001</v>
      </c>
      <c r="N84" s="208">
        <v>0.6</v>
      </c>
      <c r="O84" s="209">
        <v>0</v>
      </c>
      <c r="P84" s="209">
        <v>0</v>
      </c>
      <c r="Q84" s="209">
        <v>0</v>
      </c>
      <c r="R84" s="209">
        <v>629914.84</v>
      </c>
      <c r="S84" s="209">
        <v>0</v>
      </c>
      <c r="T84" s="209">
        <v>0</v>
      </c>
      <c r="U84" s="209">
        <v>0</v>
      </c>
      <c r="V84" s="209">
        <v>0</v>
      </c>
      <c r="W84" s="209">
        <v>0</v>
      </c>
      <c r="X84" s="209">
        <v>0</v>
      </c>
      <c r="Y84" s="138" t="b">
        <f t="shared" si="16"/>
        <v>1</v>
      </c>
      <c r="Z84" s="151">
        <f t="shared" si="17"/>
        <v>0.6</v>
      </c>
      <c r="AA84" s="152" t="b">
        <f t="shared" si="18"/>
        <v>1</v>
      </c>
      <c r="AB84" s="152" t="b">
        <f t="shared" si="19"/>
        <v>1</v>
      </c>
    </row>
    <row r="85" spans="1:28" ht="24" x14ac:dyDescent="0.2">
      <c r="A85" s="222" t="s">
        <v>982</v>
      </c>
      <c r="B85" s="200" t="s">
        <v>899</v>
      </c>
      <c r="C85" s="200" t="s">
        <v>167</v>
      </c>
      <c r="D85" s="201" t="s">
        <v>1032</v>
      </c>
      <c r="E85" s="202" t="s">
        <v>509</v>
      </c>
      <c r="F85" s="200" t="s">
        <v>212</v>
      </c>
      <c r="G85" s="203" t="s">
        <v>510</v>
      </c>
      <c r="H85" s="200" t="s">
        <v>54</v>
      </c>
      <c r="I85" s="204">
        <v>0.95000000000000007</v>
      </c>
      <c r="J85" s="205" t="s">
        <v>524</v>
      </c>
      <c r="K85" s="206">
        <v>2281214.1</v>
      </c>
      <c r="L85" s="206">
        <v>1596849.87</v>
      </c>
      <c r="M85" s="207">
        <v>684364.23</v>
      </c>
      <c r="N85" s="208">
        <v>0.7</v>
      </c>
      <c r="O85" s="209">
        <v>0</v>
      </c>
      <c r="P85" s="209">
        <v>0</v>
      </c>
      <c r="Q85" s="209">
        <v>0</v>
      </c>
      <c r="R85" s="209">
        <v>1596849.87</v>
      </c>
      <c r="S85" s="209">
        <v>0</v>
      </c>
      <c r="T85" s="209">
        <v>0</v>
      </c>
      <c r="U85" s="209">
        <v>0</v>
      </c>
      <c r="V85" s="209">
        <v>0</v>
      </c>
      <c r="W85" s="209">
        <v>0</v>
      </c>
      <c r="X85" s="209">
        <v>0</v>
      </c>
      <c r="Y85" s="138" t="b">
        <f t="shared" si="16"/>
        <v>1</v>
      </c>
      <c r="Z85" s="151">
        <f t="shared" si="17"/>
        <v>0.7</v>
      </c>
      <c r="AA85" s="152" t="b">
        <f t="shared" si="18"/>
        <v>1</v>
      </c>
      <c r="AB85" s="152" t="b">
        <f t="shared" si="19"/>
        <v>1</v>
      </c>
    </row>
    <row r="86" spans="1:28" ht="24" x14ac:dyDescent="0.2">
      <c r="A86" s="222" t="s">
        <v>983</v>
      </c>
      <c r="B86" s="200" t="s">
        <v>889</v>
      </c>
      <c r="C86" s="200" t="s">
        <v>167</v>
      </c>
      <c r="D86" s="201" t="s">
        <v>494</v>
      </c>
      <c r="E86" s="202" t="s">
        <v>495</v>
      </c>
      <c r="F86" s="200" t="s">
        <v>171</v>
      </c>
      <c r="G86" s="203" t="s">
        <v>496</v>
      </c>
      <c r="H86" s="200" t="s">
        <v>272</v>
      </c>
      <c r="I86" s="204">
        <v>0.92</v>
      </c>
      <c r="J86" s="205" t="s">
        <v>525</v>
      </c>
      <c r="K86" s="206">
        <v>1618081.06</v>
      </c>
      <c r="L86" s="206">
        <v>1132656.74</v>
      </c>
      <c r="M86" s="207">
        <v>485424.32000000007</v>
      </c>
      <c r="N86" s="208">
        <v>0.7</v>
      </c>
      <c r="O86" s="209">
        <v>0</v>
      </c>
      <c r="P86" s="209">
        <v>0</v>
      </c>
      <c r="Q86" s="209">
        <v>0</v>
      </c>
      <c r="R86" s="209">
        <v>1132656.74</v>
      </c>
      <c r="S86" s="209">
        <v>0</v>
      </c>
      <c r="T86" s="209">
        <v>0</v>
      </c>
      <c r="U86" s="209">
        <v>0</v>
      </c>
      <c r="V86" s="209">
        <v>0</v>
      </c>
      <c r="W86" s="209">
        <v>0</v>
      </c>
      <c r="X86" s="209">
        <v>0</v>
      </c>
      <c r="Y86" s="138" t="b">
        <f t="shared" si="16"/>
        <v>1</v>
      </c>
      <c r="Z86" s="151">
        <f t="shared" si="17"/>
        <v>0.7</v>
      </c>
      <c r="AA86" s="152" t="b">
        <f t="shared" si="18"/>
        <v>1</v>
      </c>
      <c r="AB86" s="152" t="b">
        <f t="shared" si="19"/>
        <v>1</v>
      </c>
    </row>
    <row r="87" spans="1:28" ht="24" x14ac:dyDescent="0.2">
      <c r="A87" s="222" t="s">
        <v>984</v>
      </c>
      <c r="B87" s="200" t="s">
        <v>742</v>
      </c>
      <c r="C87" s="200" t="s">
        <v>167</v>
      </c>
      <c r="D87" s="201" t="s">
        <v>558</v>
      </c>
      <c r="E87" s="202" t="s">
        <v>559</v>
      </c>
      <c r="F87" s="200" t="s">
        <v>230</v>
      </c>
      <c r="G87" s="203" t="s">
        <v>597</v>
      </c>
      <c r="H87" s="200" t="s">
        <v>54</v>
      </c>
      <c r="I87" s="204">
        <v>0.91500000000000004</v>
      </c>
      <c r="J87" s="205" t="s">
        <v>543</v>
      </c>
      <c r="K87" s="206">
        <v>889443.59</v>
      </c>
      <c r="L87" s="206">
        <v>444721.79</v>
      </c>
      <c r="M87" s="207">
        <v>444721.8</v>
      </c>
      <c r="N87" s="208">
        <v>0.5</v>
      </c>
      <c r="O87" s="209">
        <v>0</v>
      </c>
      <c r="P87" s="209">
        <v>0</v>
      </c>
      <c r="Q87" s="209">
        <v>0</v>
      </c>
      <c r="R87" s="209">
        <v>444721.79</v>
      </c>
      <c r="S87" s="209">
        <v>0</v>
      </c>
      <c r="T87" s="209">
        <v>0</v>
      </c>
      <c r="U87" s="209">
        <v>0</v>
      </c>
      <c r="V87" s="209">
        <v>0</v>
      </c>
      <c r="W87" s="209">
        <v>0</v>
      </c>
      <c r="X87" s="209">
        <v>0</v>
      </c>
      <c r="Y87" s="138" t="b">
        <f t="shared" si="16"/>
        <v>1</v>
      </c>
      <c r="Z87" s="151">
        <f t="shared" si="17"/>
        <v>0.5</v>
      </c>
      <c r="AA87" s="152" t="b">
        <f t="shared" si="18"/>
        <v>1</v>
      </c>
      <c r="AB87" s="152" t="b">
        <f t="shared" si="19"/>
        <v>1</v>
      </c>
    </row>
    <row r="88" spans="1:28" ht="24" x14ac:dyDescent="0.2">
      <c r="A88" s="222" t="s">
        <v>985</v>
      </c>
      <c r="B88" s="200" t="s">
        <v>743</v>
      </c>
      <c r="C88" s="200" t="s">
        <v>176</v>
      </c>
      <c r="D88" s="201" t="s">
        <v>560</v>
      </c>
      <c r="E88" s="202" t="s">
        <v>561</v>
      </c>
      <c r="F88" s="200" t="s">
        <v>94</v>
      </c>
      <c r="G88" s="203" t="s">
        <v>598</v>
      </c>
      <c r="H88" s="200" t="s">
        <v>54</v>
      </c>
      <c r="I88" s="204">
        <v>0.90754999999999997</v>
      </c>
      <c r="J88" s="205" t="s">
        <v>634</v>
      </c>
      <c r="K88" s="206">
        <v>1962552.59</v>
      </c>
      <c r="L88" s="206">
        <v>1373786.81</v>
      </c>
      <c r="M88" s="207">
        <v>588765.78</v>
      </c>
      <c r="N88" s="208">
        <v>0.7</v>
      </c>
      <c r="O88" s="209">
        <v>0</v>
      </c>
      <c r="P88" s="209">
        <v>0</v>
      </c>
      <c r="Q88" s="209">
        <v>0</v>
      </c>
      <c r="R88" s="209">
        <v>613270.26</v>
      </c>
      <c r="S88" s="209">
        <v>760516.55</v>
      </c>
      <c r="T88" s="209">
        <v>0</v>
      </c>
      <c r="U88" s="209">
        <v>0</v>
      </c>
      <c r="V88" s="209">
        <v>0</v>
      </c>
      <c r="W88" s="209">
        <v>0</v>
      </c>
      <c r="X88" s="209">
        <v>0</v>
      </c>
      <c r="Y88" s="138" t="b">
        <f t="shared" si="16"/>
        <v>1</v>
      </c>
      <c r="Z88" s="151">
        <f t="shared" si="17"/>
        <v>0.7</v>
      </c>
      <c r="AA88" s="152" t="b">
        <f t="shared" si="18"/>
        <v>1</v>
      </c>
      <c r="AB88" s="152" t="b">
        <f t="shared" si="19"/>
        <v>1</v>
      </c>
    </row>
    <row r="89" spans="1:28" ht="24" x14ac:dyDescent="0.2">
      <c r="A89" s="222" t="s">
        <v>986</v>
      </c>
      <c r="B89" s="200" t="s">
        <v>890</v>
      </c>
      <c r="C89" s="200" t="s">
        <v>167</v>
      </c>
      <c r="D89" s="201" t="s">
        <v>117</v>
      </c>
      <c r="E89" s="202" t="s">
        <v>285</v>
      </c>
      <c r="F89" s="200" t="s">
        <v>182</v>
      </c>
      <c r="G89" s="203" t="s">
        <v>497</v>
      </c>
      <c r="H89" s="200" t="s">
        <v>54</v>
      </c>
      <c r="I89" s="204">
        <v>0.90637999999999996</v>
      </c>
      <c r="J89" s="205" t="s">
        <v>526</v>
      </c>
      <c r="K89" s="206">
        <v>564339.65</v>
      </c>
      <c r="L89" s="206">
        <v>395037.75</v>
      </c>
      <c r="M89" s="207">
        <v>169301.90000000002</v>
      </c>
      <c r="N89" s="208">
        <v>0.7</v>
      </c>
      <c r="O89" s="209">
        <v>0</v>
      </c>
      <c r="P89" s="209">
        <v>0</v>
      </c>
      <c r="Q89" s="209">
        <v>0</v>
      </c>
      <c r="R89" s="209">
        <v>395037.75</v>
      </c>
      <c r="S89" s="209">
        <v>0</v>
      </c>
      <c r="T89" s="209">
        <v>0</v>
      </c>
      <c r="U89" s="209">
        <v>0</v>
      </c>
      <c r="V89" s="209">
        <v>0</v>
      </c>
      <c r="W89" s="209">
        <v>0</v>
      </c>
      <c r="X89" s="209">
        <v>0</v>
      </c>
      <c r="Y89" s="138" t="b">
        <f t="shared" si="16"/>
        <v>1</v>
      </c>
      <c r="Z89" s="151">
        <f t="shared" si="17"/>
        <v>0.7</v>
      </c>
      <c r="AA89" s="152" t="b">
        <f t="shared" si="18"/>
        <v>1</v>
      </c>
      <c r="AB89" s="152" t="b">
        <f t="shared" si="19"/>
        <v>1</v>
      </c>
    </row>
    <row r="90" spans="1:28" ht="24" x14ac:dyDescent="0.2">
      <c r="A90" s="222" t="s">
        <v>987</v>
      </c>
      <c r="B90" s="200" t="s">
        <v>729</v>
      </c>
      <c r="C90" s="200" t="s">
        <v>167</v>
      </c>
      <c r="D90" s="201" t="s">
        <v>135</v>
      </c>
      <c r="E90" s="202" t="s">
        <v>219</v>
      </c>
      <c r="F90" s="200" t="s">
        <v>96</v>
      </c>
      <c r="G90" s="203" t="s">
        <v>586</v>
      </c>
      <c r="H90" s="200" t="s">
        <v>53</v>
      </c>
      <c r="I90" s="204">
        <v>0.77600000000000002</v>
      </c>
      <c r="J90" s="205" t="s">
        <v>515</v>
      </c>
      <c r="K90" s="206">
        <v>1194433.58</v>
      </c>
      <c r="L90" s="206">
        <v>836103.5</v>
      </c>
      <c r="M90" s="207">
        <v>358330.08000000007</v>
      </c>
      <c r="N90" s="208">
        <v>0.7</v>
      </c>
      <c r="O90" s="209">
        <v>0</v>
      </c>
      <c r="P90" s="209">
        <v>0</v>
      </c>
      <c r="Q90" s="209">
        <v>0</v>
      </c>
      <c r="R90" s="209">
        <v>836103.5</v>
      </c>
      <c r="S90" s="209">
        <v>0</v>
      </c>
      <c r="T90" s="209">
        <v>0</v>
      </c>
      <c r="U90" s="209">
        <v>0</v>
      </c>
      <c r="V90" s="209">
        <v>0</v>
      </c>
      <c r="W90" s="209">
        <v>0</v>
      </c>
      <c r="X90" s="209">
        <v>0</v>
      </c>
      <c r="Y90" s="138" t="b">
        <f t="shared" si="16"/>
        <v>1</v>
      </c>
      <c r="Z90" s="151">
        <f t="shared" si="17"/>
        <v>0.7</v>
      </c>
      <c r="AA90" s="152" t="b">
        <f t="shared" si="18"/>
        <v>1</v>
      </c>
      <c r="AB90" s="152" t="b">
        <f t="shared" si="19"/>
        <v>1</v>
      </c>
    </row>
    <row r="91" spans="1:28" x14ac:dyDescent="0.2">
      <c r="A91" s="222" t="s">
        <v>988</v>
      </c>
      <c r="B91" s="200" t="s">
        <v>763</v>
      </c>
      <c r="C91" s="200" t="s">
        <v>167</v>
      </c>
      <c r="D91" s="201" t="s">
        <v>66</v>
      </c>
      <c r="E91" s="202" t="s">
        <v>245</v>
      </c>
      <c r="F91" s="200" t="s">
        <v>186</v>
      </c>
      <c r="G91" s="203" t="s">
        <v>615</v>
      </c>
      <c r="H91" s="200" t="s">
        <v>54</v>
      </c>
      <c r="I91" s="204">
        <v>0.67810999999999999</v>
      </c>
      <c r="J91" s="205" t="s">
        <v>635</v>
      </c>
      <c r="K91" s="206">
        <v>2366446.7000000002</v>
      </c>
      <c r="L91" s="206">
        <v>1893157.36</v>
      </c>
      <c r="M91" s="207">
        <v>473289.34000000008</v>
      </c>
      <c r="N91" s="208">
        <v>0.8</v>
      </c>
      <c r="O91" s="209">
        <v>0</v>
      </c>
      <c r="P91" s="209">
        <v>0</v>
      </c>
      <c r="Q91" s="209">
        <v>0</v>
      </c>
      <c r="R91" s="209">
        <v>1893157.36</v>
      </c>
      <c r="S91" s="209">
        <v>0</v>
      </c>
      <c r="T91" s="209">
        <v>0</v>
      </c>
      <c r="U91" s="209">
        <v>0</v>
      </c>
      <c r="V91" s="209">
        <v>0</v>
      </c>
      <c r="W91" s="209">
        <v>0</v>
      </c>
      <c r="X91" s="209">
        <v>0</v>
      </c>
      <c r="Y91" s="138" t="b">
        <f t="shared" si="16"/>
        <v>1</v>
      </c>
      <c r="Z91" s="151">
        <f t="shared" si="17"/>
        <v>0.8</v>
      </c>
      <c r="AA91" s="152" t="b">
        <f t="shared" si="18"/>
        <v>1</v>
      </c>
      <c r="AB91" s="152" t="b">
        <f t="shared" si="19"/>
        <v>1</v>
      </c>
    </row>
    <row r="92" spans="1:28" x14ac:dyDescent="0.2">
      <c r="A92" s="222" t="s">
        <v>989</v>
      </c>
      <c r="B92" s="200" t="s">
        <v>730</v>
      </c>
      <c r="C92" s="200" t="s">
        <v>167</v>
      </c>
      <c r="D92" s="201" t="s">
        <v>141</v>
      </c>
      <c r="E92" s="202" t="s">
        <v>253</v>
      </c>
      <c r="F92" s="200" t="s">
        <v>250</v>
      </c>
      <c r="G92" s="203" t="s">
        <v>587</v>
      </c>
      <c r="H92" s="200" t="s">
        <v>54</v>
      </c>
      <c r="I92" s="204">
        <v>0.65700000000000003</v>
      </c>
      <c r="J92" s="205" t="s">
        <v>545</v>
      </c>
      <c r="K92" s="206">
        <v>1242277.3799999999</v>
      </c>
      <c r="L92" s="206">
        <v>869594.16</v>
      </c>
      <c r="M92" s="207">
        <v>372683.21999999986</v>
      </c>
      <c r="N92" s="208">
        <v>0.7</v>
      </c>
      <c r="O92" s="209">
        <v>0</v>
      </c>
      <c r="P92" s="209">
        <v>0</v>
      </c>
      <c r="Q92" s="209">
        <v>0</v>
      </c>
      <c r="R92" s="209">
        <v>869594.16</v>
      </c>
      <c r="S92" s="209">
        <v>0</v>
      </c>
      <c r="T92" s="209">
        <v>0</v>
      </c>
      <c r="U92" s="209">
        <v>0</v>
      </c>
      <c r="V92" s="209">
        <v>0</v>
      </c>
      <c r="W92" s="209">
        <v>0</v>
      </c>
      <c r="X92" s="209">
        <v>0</v>
      </c>
      <c r="Y92" s="138" t="b">
        <f t="shared" si="12"/>
        <v>1</v>
      </c>
      <c r="Z92" s="151">
        <f t="shared" si="13"/>
        <v>0.7</v>
      </c>
      <c r="AA92" s="152" t="b">
        <f t="shared" si="14"/>
        <v>1</v>
      </c>
      <c r="AB92" s="152" t="b">
        <f t="shared" si="15"/>
        <v>1</v>
      </c>
    </row>
    <row r="93" spans="1:28" ht="36" x14ac:dyDescent="0.2">
      <c r="A93" s="222" t="s">
        <v>990</v>
      </c>
      <c r="B93" s="200" t="s">
        <v>891</v>
      </c>
      <c r="C93" s="200" t="s">
        <v>167</v>
      </c>
      <c r="D93" s="201" t="s">
        <v>110</v>
      </c>
      <c r="E93" s="202" t="s">
        <v>302</v>
      </c>
      <c r="F93" s="200" t="s">
        <v>169</v>
      </c>
      <c r="G93" s="203" t="s">
        <v>498</v>
      </c>
      <c r="H93" s="200" t="s">
        <v>53</v>
      </c>
      <c r="I93" s="204">
        <v>0.59875</v>
      </c>
      <c r="J93" s="205" t="s">
        <v>515</v>
      </c>
      <c r="K93" s="206">
        <v>4775800.57</v>
      </c>
      <c r="L93" s="206">
        <v>2865480.34</v>
      </c>
      <c r="M93" s="207">
        <v>1910320.2300000004</v>
      </c>
      <c r="N93" s="208">
        <v>0.6</v>
      </c>
      <c r="O93" s="209">
        <v>0</v>
      </c>
      <c r="P93" s="209">
        <v>0</v>
      </c>
      <c r="Q93" s="209">
        <v>0</v>
      </c>
      <c r="R93" s="209">
        <v>2865480.34</v>
      </c>
      <c r="S93" s="209">
        <v>0</v>
      </c>
      <c r="T93" s="209">
        <v>0</v>
      </c>
      <c r="U93" s="209">
        <v>0</v>
      </c>
      <c r="V93" s="209">
        <v>0</v>
      </c>
      <c r="W93" s="209">
        <v>0</v>
      </c>
      <c r="X93" s="209">
        <v>0</v>
      </c>
      <c r="Y93" s="138" t="b">
        <f t="shared" si="12"/>
        <v>1</v>
      </c>
      <c r="Z93" s="151">
        <f t="shared" si="13"/>
        <v>0.6</v>
      </c>
      <c r="AA93" s="152" t="b">
        <f t="shared" si="14"/>
        <v>1</v>
      </c>
      <c r="AB93" s="152" t="b">
        <f t="shared" si="15"/>
        <v>1</v>
      </c>
    </row>
    <row r="94" spans="1:28" x14ac:dyDescent="0.2">
      <c r="A94" s="222" t="s">
        <v>991</v>
      </c>
      <c r="B94" s="200" t="s">
        <v>731</v>
      </c>
      <c r="C94" s="200" t="s">
        <v>167</v>
      </c>
      <c r="D94" s="201" t="s">
        <v>551</v>
      </c>
      <c r="E94" s="202" t="s">
        <v>552</v>
      </c>
      <c r="F94" s="200" t="s">
        <v>250</v>
      </c>
      <c r="G94" s="203" t="s">
        <v>588</v>
      </c>
      <c r="H94" s="200" t="s">
        <v>54</v>
      </c>
      <c r="I94" s="204">
        <v>0.54330000000000001</v>
      </c>
      <c r="J94" s="205" t="s">
        <v>525</v>
      </c>
      <c r="K94" s="206">
        <v>769482.14</v>
      </c>
      <c r="L94" s="206">
        <v>538637.49</v>
      </c>
      <c r="M94" s="207">
        <v>230844.65000000002</v>
      </c>
      <c r="N94" s="208">
        <v>0.7</v>
      </c>
      <c r="O94" s="209">
        <v>0</v>
      </c>
      <c r="P94" s="209">
        <v>0</v>
      </c>
      <c r="Q94" s="209">
        <v>0</v>
      </c>
      <c r="R94" s="209">
        <v>538637.49</v>
      </c>
      <c r="S94" s="209">
        <v>0</v>
      </c>
      <c r="T94" s="209">
        <v>0</v>
      </c>
      <c r="U94" s="209">
        <v>0</v>
      </c>
      <c r="V94" s="209">
        <v>0</v>
      </c>
      <c r="W94" s="209">
        <v>0</v>
      </c>
      <c r="X94" s="209">
        <v>0</v>
      </c>
      <c r="Y94" s="138" t="b">
        <f t="shared" si="12"/>
        <v>1</v>
      </c>
      <c r="Z94" s="151">
        <f t="shared" si="13"/>
        <v>0.7</v>
      </c>
      <c r="AA94" s="152" t="b">
        <f t="shared" si="14"/>
        <v>1</v>
      </c>
      <c r="AB94" s="152" t="b">
        <f t="shared" si="15"/>
        <v>1</v>
      </c>
    </row>
    <row r="95" spans="1:28" x14ac:dyDescent="0.2">
      <c r="A95" s="222" t="s">
        <v>992</v>
      </c>
      <c r="B95" s="200" t="s">
        <v>744</v>
      </c>
      <c r="C95" s="200" t="s">
        <v>167</v>
      </c>
      <c r="D95" s="201" t="s">
        <v>80</v>
      </c>
      <c r="E95" s="202" t="s">
        <v>214</v>
      </c>
      <c r="F95" s="200" t="s">
        <v>177</v>
      </c>
      <c r="G95" s="203" t="s">
        <v>599</v>
      </c>
      <c r="H95" s="200" t="s">
        <v>54</v>
      </c>
      <c r="I95" s="204">
        <v>0.54200000000000004</v>
      </c>
      <c r="J95" s="205" t="s">
        <v>532</v>
      </c>
      <c r="K95" s="206">
        <v>544184.77</v>
      </c>
      <c r="L95" s="206">
        <v>380929.33</v>
      </c>
      <c r="M95" s="207">
        <v>163255.44</v>
      </c>
      <c r="N95" s="208">
        <v>0.7</v>
      </c>
      <c r="O95" s="209">
        <v>0</v>
      </c>
      <c r="P95" s="209">
        <v>0</v>
      </c>
      <c r="Q95" s="209">
        <v>0</v>
      </c>
      <c r="R95" s="209">
        <v>380929.33</v>
      </c>
      <c r="S95" s="209">
        <v>0</v>
      </c>
      <c r="T95" s="209">
        <v>0</v>
      </c>
      <c r="U95" s="209">
        <v>0</v>
      </c>
      <c r="V95" s="209">
        <v>0</v>
      </c>
      <c r="W95" s="209">
        <v>0</v>
      </c>
      <c r="X95" s="209">
        <v>0</v>
      </c>
      <c r="Y95" s="138" t="b">
        <f t="shared" si="12"/>
        <v>1</v>
      </c>
      <c r="Z95" s="151">
        <f t="shared" si="13"/>
        <v>0.7</v>
      </c>
      <c r="AA95" s="152" t="b">
        <f t="shared" si="14"/>
        <v>1</v>
      </c>
      <c r="AB95" s="152" t="b">
        <f t="shared" si="15"/>
        <v>1</v>
      </c>
    </row>
    <row r="96" spans="1:28" ht="24" x14ac:dyDescent="0.2">
      <c r="A96" s="222" t="s">
        <v>993</v>
      </c>
      <c r="B96" s="200" t="s">
        <v>732</v>
      </c>
      <c r="C96" s="200" t="s">
        <v>167</v>
      </c>
      <c r="D96" s="201" t="s">
        <v>106</v>
      </c>
      <c r="E96" s="202" t="s">
        <v>215</v>
      </c>
      <c r="F96" s="200" t="s">
        <v>199</v>
      </c>
      <c r="G96" s="203" t="s">
        <v>589</v>
      </c>
      <c r="H96" s="200" t="s">
        <v>53</v>
      </c>
      <c r="I96" s="204">
        <v>0.52</v>
      </c>
      <c r="J96" s="205" t="s">
        <v>548</v>
      </c>
      <c r="K96" s="206">
        <v>1731979.8</v>
      </c>
      <c r="L96" s="206">
        <v>1385583.84</v>
      </c>
      <c r="M96" s="207">
        <v>346395.95999999996</v>
      </c>
      <c r="N96" s="208">
        <v>0.8</v>
      </c>
      <c r="O96" s="209">
        <v>0</v>
      </c>
      <c r="P96" s="209">
        <v>0</v>
      </c>
      <c r="Q96" s="209">
        <v>0</v>
      </c>
      <c r="R96" s="209">
        <v>1385583.84</v>
      </c>
      <c r="S96" s="209">
        <v>0</v>
      </c>
      <c r="T96" s="209">
        <v>0</v>
      </c>
      <c r="U96" s="209">
        <v>0</v>
      </c>
      <c r="V96" s="209">
        <v>0</v>
      </c>
      <c r="W96" s="209">
        <v>0</v>
      </c>
      <c r="X96" s="209">
        <v>0</v>
      </c>
      <c r="Y96" s="138" t="b">
        <f t="shared" si="12"/>
        <v>1</v>
      </c>
      <c r="Z96" s="151">
        <f t="shared" si="13"/>
        <v>0.8</v>
      </c>
      <c r="AA96" s="152" t="b">
        <f t="shared" si="14"/>
        <v>1</v>
      </c>
      <c r="AB96" s="152" t="b">
        <f t="shared" si="15"/>
        <v>1</v>
      </c>
    </row>
    <row r="97" spans="1:28" ht="24" x14ac:dyDescent="0.2">
      <c r="A97" s="222" t="s">
        <v>994</v>
      </c>
      <c r="B97" s="200" t="s">
        <v>733</v>
      </c>
      <c r="C97" s="200" t="s">
        <v>167</v>
      </c>
      <c r="D97" s="201" t="s">
        <v>112</v>
      </c>
      <c r="E97" s="202" t="s">
        <v>307</v>
      </c>
      <c r="F97" s="200" t="s">
        <v>283</v>
      </c>
      <c r="G97" s="203" t="s">
        <v>590</v>
      </c>
      <c r="H97" s="200" t="s">
        <v>54</v>
      </c>
      <c r="I97" s="204">
        <v>0.4985</v>
      </c>
      <c r="J97" s="205" t="s">
        <v>515</v>
      </c>
      <c r="K97" s="206">
        <v>589109.24</v>
      </c>
      <c r="L97" s="206">
        <v>471287.39</v>
      </c>
      <c r="M97" s="207">
        <v>117821.84999999998</v>
      </c>
      <c r="N97" s="208">
        <v>0.8</v>
      </c>
      <c r="O97" s="209">
        <v>0</v>
      </c>
      <c r="P97" s="209">
        <v>0</v>
      </c>
      <c r="Q97" s="209">
        <v>0</v>
      </c>
      <c r="R97" s="209">
        <v>471287.39</v>
      </c>
      <c r="S97" s="209">
        <v>0</v>
      </c>
      <c r="T97" s="209">
        <v>0</v>
      </c>
      <c r="U97" s="209">
        <v>0</v>
      </c>
      <c r="V97" s="209">
        <v>0</v>
      </c>
      <c r="W97" s="209">
        <v>0</v>
      </c>
      <c r="X97" s="209">
        <v>0</v>
      </c>
      <c r="Y97" s="138" t="b">
        <f t="shared" si="12"/>
        <v>1</v>
      </c>
      <c r="Z97" s="151">
        <f t="shared" si="13"/>
        <v>0.8</v>
      </c>
      <c r="AA97" s="152" t="b">
        <f t="shared" si="14"/>
        <v>1</v>
      </c>
      <c r="AB97" s="152" t="b">
        <f t="shared" si="15"/>
        <v>1</v>
      </c>
    </row>
    <row r="98" spans="1:28" ht="24" x14ac:dyDescent="0.2">
      <c r="A98" s="222" t="s">
        <v>995</v>
      </c>
      <c r="B98" s="200" t="s">
        <v>892</v>
      </c>
      <c r="C98" s="200" t="s">
        <v>167</v>
      </c>
      <c r="D98" s="201" t="s">
        <v>499</v>
      </c>
      <c r="E98" s="202" t="s">
        <v>500</v>
      </c>
      <c r="F98" s="200" t="s">
        <v>199</v>
      </c>
      <c r="G98" s="203" t="s">
        <v>501</v>
      </c>
      <c r="H98" s="200" t="s">
        <v>272</v>
      </c>
      <c r="I98" s="204">
        <v>0.47600000000000003</v>
      </c>
      <c r="J98" s="205" t="s">
        <v>550</v>
      </c>
      <c r="K98" s="206">
        <v>335253.92</v>
      </c>
      <c r="L98" s="206">
        <v>234677.74</v>
      </c>
      <c r="M98" s="207">
        <v>100576.18</v>
      </c>
      <c r="N98" s="208">
        <v>0.7</v>
      </c>
      <c r="O98" s="209">
        <v>0</v>
      </c>
      <c r="P98" s="209">
        <v>0</v>
      </c>
      <c r="Q98" s="209">
        <v>0</v>
      </c>
      <c r="R98" s="209">
        <v>234677.74</v>
      </c>
      <c r="S98" s="209">
        <v>0</v>
      </c>
      <c r="T98" s="209">
        <v>0</v>
      </c>
      <c r="U98" s="209">
        <v>0</v>
      </c>
      <c r="V98" s="209">
        <v>0</v>
      </c>
      <c r="W98" s="209">
        <v>0</v>
      </c>
      <c r="X98" s="209">
        <v>0</v>
      </c>
      <c r="Y98" s="138" t="b">
        <f t="shared" si="12"/>
        <v>1</v>
      </c>
      <c r="Z98" s="151">
        <f t="shared" si="13"/>
        <v>0.7</v>
      </c>
      <c r="AA98" s="152" t="b">
        <f t="shared" si="14"/>
        <v>1</v>
      </c>
      <c r="AB98" s="152" t="b">
        <f t="shared" si="15"/>
        <v>1</v>
      </c>
    </row>
    <row r="99" spans="1:28" ht="24" x14ac:dyDescent="0.2">
      <c r="A99" s="222" t="s">
        <v>996</v>
      </c>
      <c r="B99" s="200" t="s">
        <v>893</v>
      </c>
      <c r="C99" s="200" t="s">
        <v>167</v>
      </c>
      <c r="D99" s="201" t="s">
        <v>61</v>
      </c>
      <c r="E99" s="202" t="s">
        <v>231</v>
      </c>
      <c r="F99" s="200" t="s">
        <v>93</v>
      </c>
      <c r="G99" s="203" t="s">
        <v>502</v>
      </c>
      <c r="H99" s="200" t="s">
        <v>53</v>
      </c>
      <c r="I99" s="204">
        <v>0.378</v>
      </c>
      <c r="J99" s="205" t="s">
        <v>523</v>
      </c>
      <c r="K99" s="206">
        <v>2867738.25</v>
      </c>
      <c r="L99" s="206">
        <v>2007416.77</v>
      </c>
      <c r="M99" s="207">
        <v>860321.48</v>
      </c>
      <c r="N99" s="208">
        <v>0.7</v>
      </c>
      <c r="O99" s="209">
        <v>0</v>
      </c>
      <c r="P99" s="209">
        <v>0</v>
      </c>
      <c r="Q99" s="209">
        <v>0</v>
      </c>
      <c r="R99" s="209">
        <v>2007416.77</v>
      </c>
      <c r="S99" s="209">
        <v>0</v>
      </c>
      <c r="T99" s="209">
        <v>0</v>
      </c>
      <c r="U99" s="209">
        <v>0</v>
      </c>
      <c r="V99" s="209">
        <v>0</v>
      </c>
      <c r="W99" s="209">
        <v>0</v>
      </c>
      <c r="X99" s="209">
        <v>0</v>
      </c>
      <c r="Y99" s="138" t="b">
        <f t="shared" si="12"/>
        <v>1</v>
      </c>
      <c r="Z99" s="151">
        <f t="shared" si="13"/>
        <v>0.7</v>
      </c>
      <c r="AA99" s="152" t="b">
        <f t="shared" si="14"/>
        <v>1</v>
      </c>
      <c r="AB99" s="152" t="b">
        <f t="shared" si="15"/>
        <v>1</v>
      </c>
    </row>
    <row r="100" spans="1:28" ht="24" x14ac:dyDescent="0.2">
      <c r="A100" s="222" t="s">
        <v>997</v>
      </c>
      <c r="B100" s="200" t="s">
        <v>778</v>
      </c>
      <c r="C100" s="200" t="s">
        <v>167</v>
      </c>
      <c r="D100" s="201" t="s">
        <v>580</v>
      </c>
      <c r="E100" s="202" t="s">
        <v>581</v>
      </c>
      <c r="F100" s="200" t="s">
        <v>93</v>
      </c>
      <c r="G100" s="203" t="s">
        <v>627</v>
      </c>
      <c r="H100" s="200" t="s">
        <v>54</v>
      </c>
      <c r="I100" s="204">
        <v>0.372</v>
      </c>
      <c r="J100" s="205" t="s">
        <v>550</v>
      </c>
      <c r="K100" s="206">
        <v>520000</v>
      </c>
      <c r="L100" s="206">
        <v>312000</v>
      </c>
      <c r="M100" s="207">
        <v>208000</v>
      </c>
      <c r="N100" s="208">
        <v>0.6</v>
      </c>
      <c r="O100" s="209">
        <v>0</v>
      </c>
      <c r="P100" s="209">
        <v>0</v>
      </c>
      <c r="Q100" s="209">
        <v>0</v>
      </c>
      <c r="R100" s="209">
        <v>312000</v>
      </c>
      <c r="S100" s="209">
        <v>0</v>
      </c>
      <c r="T100" s="209">
        <v>0</v>
      </c>
      <c r="U100" s="209">
        <v>0</v>
      </c>
      <c r="V100" s="209">
        <v>0</v>
      </c>
      <c r="W100" s="209">
        <v>0</v>
      </c>
      <c r="X100" s="209">
        <v>0</v>
      </c>
      <c r="Y100" s="138" t="b">
        <f t="shared" si="12"/>
        <v>1</v>
      </c>
      <c r="Z100" s="151">
        <f t="shared" si="13"/>
        <v>0.6</v>
      </c>
      <c r="AA100" s="152" t="b">
        <f t="shared" si="14"/>
        <v>1</v>
      </c>
      <c r="AB100" s="152" t="b">
        <f t="shared" si="15"/>
        <v>1</v>
      </c>
    </row>
    <row r="101" spans="1:28" ht="24" x14ac:dyDescent="0.2">
      <c r="A101" s="222" t="s">
        <v>998</v>
      </c>
      <c r="B101" s="200" t="s">
        <v>745</v>
      </c>
      <c r="C101" s="200" t="s">
        <v>167</v>
      </c>
      <c r="D101" s="201" t="s">
        <v>562</v>
      </c>
      <c r="E101" s="202" t="s">
        <v>563</v>
      </c>
      <c r="F101" s="200" t="s">
        <v>279</v>
      </c>
      <c r="G101" s="203" t="s">
        <v>600</v>
      </c>
      <c r="H101" s="200" t="s">
        <v>53</v>
      </c>
      <c r="I101" s="204">
        <v>0.34061000000000002</v>
      </c>
      <c r="J101" s="205" t="s">
        <v>524</v>
      </c>
      <c r="K101" s="206">
        <v>1022041.45</v>
      </c>
      <c r="L101" s="206">
        <v>511020.72</v>
      </c>
      <c r="M101" s="207">
        <v>511020.73</v>
      </c>
      <c r="N101" s="208">
        <v>0.5</v>
      </c>
      <c r="O101" s="209">
        <v>0</v>
      </c>
      <c r="P101" s="209">
        <v>0</v>
      </c>
      <c r="Q101" s="209">
        <v>0</v>
      </c>
      <c r="R101" s="209">
        <v>511020.72</v>
      </c>
      <c r="S101" s="209">
        <v>0</v>
      </c>
      <c r="T101" s="209">
        <v>0</v>
      </c>
      <c r="U101" s="209">
        <v>0</v>
      </c>
      <c r="V101" s="209">
        <v>0</v>
      </c>
      <c r="W101" s="209">
        <v>0</v>
      </c>
      <c r="X101" s="209">
        <v>0</v>
      </c>
      <c r="Y101" s="138" t="b">
        <f t="shared" si="12"/>
        <v>1</v>
      </c>
      <c r="Z101" s="151">
        <f t="shared" si="13"/>
        <v>0.5</v>
      </c>
      <c r="AA101" s="152" t="b">
        <f t="shared" si="14"/>
        <v>1</v>
      </c>
      <c r="AB101" s="152" t="b">
        <f t="shared" si="15"/>
        <v>1</v>
      </c>
    </row>
    <row r="102" spans="1:28" x14ac:dyDescent="0.2">
      <c r="A102" s="222" t="s">
        <v>999</v>
      </c>
      <c r="B102" s="200" t="s">
        <v>894</v>
      </c>
      <c r="C102" s="200" t="s">
        <v>167</v>
      </c>
      <c r="D102" s="201" t="s">
        <v>63</v>
      </c>
      <c r="E102" s="202" t="s">
        <v>247</v>
      </c>
      <c r="F102" s="200" t="s">
        <v>180</v>
      </c>
      <c r="G102" s="203" t="s">
        <v>503</v>
      </c>
      <c r="H102" s="200" t="s">
        <v>53</v>
      </c>
      <c r="I102" s="204">
        <v>0.33288000000000001</v>
      </c>
      <c r="J102" s="205" t="s">
        <v>535</v>
      </c>
      <c r="K102" s="206">
        <v>2275099.9500000002</v>
      </c>
      <c r="L102" s="206">
        <v>1137549.97</v>
      </c>
      <c r="M102" s="207">
        <v>1137549.9800000002</v>
      </c>
      <c r="N102" s="208">
        <v>0.5</v>
      </c>
      <c r="O102" s="209">
        <v>0</v>
      </c>
      <c r="P102" s="209">
        <v>0</v>
      </c>
      <c r="Q102" s="209">
        <v>0</v>
      </c>
      <c r="R102" s="209">
        <v>1137549.97</v>
      </c>
      <c r="S102" s="209">
        <v>0</v>
      </c>
      <c r="T102" s="209">
        <v>0</v>
      </c>
      <c r="U102" s="209">
        <v>0</v>
      </c>
      <c r="V102" s="209">
        <v>0</v>
      </c>
      <c r="W102" s="209">
        <v>0</v>
      </c>
      <c r="X102" s="209">
        <v>0</v>
      </c>
      <c r="Y102" s="138" t="b">
        <f t="shared" si="12"/>
        <v>1</v>
      </c>
      <c r="Z102" s="151">
        <f t="shared" si="13"/>
        <v>0.5</v>
      </c>
      <c r="AA102" s="152" t="b">
        <f t="shared" si="14"/>
        <v>1</v>
      </c>
      <c r="AB102" s="152" t="b">
        <f t="shared" si="15"/>
        <v>1</v>
      </c>
    </row>
    <row r="103" spans="1:28" x14ac:dyDescent="0.2">
      <c r="A103" s="222" t="s">
        <v>1000</v>
      </c>
      <c r="B103" s="200" t="s">
        <v>746</v>
      </c>
      <c r="C103" s="200" t="s">
        <v>167</v>
      </c>
      <c r="D103" s="201" t="s">
        <v>217</v>
      </c>
      <c r="E103" s="202" t="s">
        <v>218</v>
      </c>
      <c r="F103" s="200" t="s">
        <v>199</v>
      </c>
      <c r="G103" s="203" t="s">
        <v>601</v>
      </c>
      <c r="H103" s="200" t="s">
        <v>54</v>
      </c>
      <c r="I103" s="204">
        <v>0.315</v>
      </c>
      <c r="J103" s="205" t="s">
        <v>516</v>
      </c>
      <c r="K103" s="206">
        <v>576967.77</v>
      </c>
      <c r="L103" s="206">
        <v>346180.66</v>
      </c>
      <c r="M103" s="207">
        <v>230787.11000000004</v>
      </c>
      <c r="N103" s="208">
        <v>0.6</v>
      </c>
      <c r="O103" s="209">
        <v>0</v>
      </c>
      <c r="P103" s="209">
        <v>0</v>
      </c>
      <c r="Q103" s="209">
        <v>0</v>
      </c>
      <c r="R103" s="209">
        <v>346180.66</v>
      </c>
      <c r="S103" s="209">
        <v>0</v>
      </c>
      <c r="T103" s="209">
        <v>0</v>
      </c>
      <c r="U103" s="209">
        <v>0</v>
      </c>
      <c r="V103" s="209">
        <v>0</v>
      </c>
      <c r="W103" s="209">
        <v>0</v>
      </c>
      <c r="X103" s="209">
        <v>0</v>
      </c>
      <c r="Y103" s="138" t="b">
        <f t="shared" si="12"/>
        <v>1</v>
      </c>
      <c r="Z103" s="151">
        <f t="shared" si="13"/>
        <v>0.6</v>
      </c>
      <c r="AA103" s="152" t="b">
        <f t="shared" si="14"/>
        <v>1</v>
      </c>
      <c r="AB103" s="152" t="b">
        <f t="shared" si="15"/>
        <v>1</v>
      </c>
    </row>
    <row r="104" spans="1:28" x14ac:dyDescent="0.2">
      <c r="A104" s="222" t="s">
        <v>1001</v>
      </c>
      <c r="B104" s="200" t="s">
        <v>895</v>
      </c>
      <c r="C104" s="200" t="s">
        <v>167</v>
      </c>
      <c r="D104" s="201" t="s">
        <v>62</v>
      </c>
      <c r="E104" s="202" t="s">
        <v>232</v>
      </c>
      <c r="F104" s="200" t="s">
        <v>90</v>
      </c>
      <c r="G104" s="203" t="s">
        <v>504</v>
      </c>
      <c r="H104" s="200" t="s">
        <v>54</v>
      </c>
      <c r="I104" s="204">
        <v>0.27400000000000002</v>
      </c>
      <c r="J104" s="205" t="s">
        <v>526</v>
      </c>
      <c r="K104" s="206">
        <v>1109042.5900000001</v>
      </c>
      <c r="L104" s="206">
        <v>887234.07</v>
      </c>
      <c r="M104" s="207">
        <v>221808.52000000014</v>
      </c>
      <c r="N104" s="208">
        <v>0.8</v>
      </c>
      <c r="O104" s="209">
        <v>0</v>
      </c>
      <c r="P104" s="209">
        <v>0</v>
      </c>
      <c r="Q104" s="209">
        <v>0</v>
      </c>
      <c r="R104" s="209">
        <v>887234.07</v>
      </c>
      <c r="S104" s="209">
        <v>0</v>
      </c>
      <c r="T104" s="209">
        <v>0</v>
      </c>
      <c r="U104" s="209">
        <v>0</v>
      </c>
      <c r="V104" s="209">
        <v>0</v>
      </c>
      <c r="W104" s="209">
        <v>0</v>
      </c>
      <c r="X104" s="209">
        <v>0</v>
      </c>
      <c r="Y104" s="138" t="b">
        <f t="shared" si="12"/>
        <v>1</v>
      </c>
      <c r="Z104" s="151">
        <f t="shared" si="13"/>
        <v>0.8</v>
      </c>
      <c r="AA104" s="152" t="b">
        <f t="shared" si="14"/>
        <v>1</v>
      </c>
      <c r="AB104" s="152" t="b">
        <f t="shared" si="15"/>
        <v>1</v>
      </c>
    </row>
    <row r="105" spans="1:28" ht="24" x14ac:dyDescent="0.2">
      <c r="A105" s="222" t="s">
        <v>1002</v>
      </c>
      <c r="B105" s="200" t="s">
        <v>896</v>
      </c>
      <c r="C105" s="200" t="s">
        <v>167</v>
      </c>
      <c r="D105" s="201" t="s">
        <v>131</v>
      </c>
      <c r="E105" s="202" t="s">
        <v>203</v>
      </c>
      <c r="F105" s="200" t="s">
        <v>204</v>
      </c>
      <c r="G105" s="203" t="s">
        <v>505</v>
      </c>
      <c r="H105" s="200" t="s">
        <v>54</v>
      </c>
      <c r="I105" s="204">
        <v>0.26668999999999998</v>
      </c>
      <c r="J105" s="205" t="s">
        <v>529</v>
      </c>
      <c r="K105" s="206">
        <v>1252740.82</v>
      </c>
      <c r="L105" s="206">
        <v>1002192.65</v>
      </c>
      <c r="M105" s="207">
        <v>250548.17000000004</v>
      </c>
      <c r="N105" s="208">
        <v>0.8</v>
      </c>
      <c r="O105" s="209">
        <v>0</v>
      </c>
      <c r="P105" s="209">
        <v>0</v>
      </c>
      <c r="Q105" s="209">
        <v>0</v>
      </c>
      <c r="R105" s="209">
        <v>1002192.65</v>
      </c>
      <c r="S105" s="209">
        <v>0</v>
      </c>
      <c r="T105" s="209">
        <v>0</v>
      </c>
      <c r="U105" s="209">
        <v>0</v>
      </c>
      <c r="V105" s="209">
        <v>0</v>
      </c>
      <c r="W105" s="209">
        <v>0</v>
      </c>
      <c r="X105" s="209">
        <v>0</v>
      </c>
      <c r="Y105" s="138" t="b">
        <f t="shared" si="12"/>
        <v>1</v>
      </c>
      <c r="Z105" s="151">
        <f t="shared" si="13"/>
        <v>0.8</v>
      </c>
      <c r="AA105" s="152" t="b">
        <f t="shared" si="14"/>
        <v>1</v>
      </c>
      <c r="AB105" s="152" t="b">
        <f t="shared" si="15"/>
        <v>1</v>
      </c>
    </row>
    <row r="106" spans="1:28" ht="24" x14ac:dyDescent="0.2">
      <c r="A106" s="222" t="s">
        <v>1003</v>
      </c>
      <c r="B106" s="200" t="s">
        <v>897</v>
      </c>
      <c r="C106" s="200" t="s">
        <v>167</v>
      </c>
      <c r="D106" s="201" t="s">
        <v>506</v>
      </c>
      <c r="E106" s="202" t="s">
        <v>507</v>
      </c>
      <c r="F106" s="200" t="s">
        <v>256</v>
      </c>
      <c r="G106" s="203" t="s">
        <v>508</v>
      </c>
      <c r="H106" s="200" t="s">
        <v>53</v>
      </c>
      <c r="I106" s="204">
        <v>0.255</v>
      </c>
      <c r="J106" s="205" t="s">
        <v>550</v>
      </c>
      <c r="K106" s="206">
        <v>1502164.12</v>
      </c>
      <c r="L106" s="206">
        <v>1201731.29</v>
      </c>
      <c r="M106" s="207">
        <v>300432.83000000007</v>
      </c>
      <c r="N106" s="208">
        <v>0.8</v>
      </c>
      <c r="O106" s="209">
        <v>0</v>
      </c>
      <c r="P106" s="209">
        <v>0</v>
      </c>
      <c r="Q106" s="209">
        <v>0</v>
      </c>
      <c r="R106" s="209">
        <v>1201731.29</v>
      </c>
      <c r="S106" s="209">
        <v>0</v>
      </c>
      <c r="T106" s="209">
        <v>0</v>
      </c>
      <c r="U106" s="209">
        <v>0</v>
      </c>
      <c r="V106" s="209">
        <v>0</v>
      </c>
      <c r="W106" s="209">
        <v>0</v>
      </c>
      <c r="X106" s="209">
        <v>0</v>
      </c>
      <c r="Y106" s="138" t="b">
        <f t="shared" si="12"/>
        <v>1</v>
      </c>
      <c r="Z106" s="151">
        <f t="shared" si="13"/>
        <v>0.8</v>
      </c>
      <c r="AA106" s="152" t="b">
        <f t="shared" si="14"/>
        <v>1</v>
      </c>
      <c r="AB106" s="152" t="b">
        <f t="shared" si="15"/>
        <v>1</v>
      </c>
    </row>
    <row r="107" spans="1:28" ht="36" x14ac:dyDescent="0.2">
      <c r="A107" s="222" t="s">
        <v>1004</v>
      </c>
      <c r="B107" s="200" t="s">
        <v>735</v>
      </c>
      <c r="C107" s="200" t="s">
        <v>167</v>
      </c>
      <c r="D107" s="201" t="s">
        <v>120</v>
      </c>
      <c r="E107" s="202" t="s">
        <v>310</v>
      </c>
      <c r="F107" s="200" t="s">
        <v>180</v>
      </c>
      <c r="G107" s="203" t="s">
        <v>325</v>
      </c>
      <c r="H107" s="200" t="s">
        <v>272</v>
      </c>
      <c r="I107" s="204">
        <v>2.8490000000000002</v>
      </c>
      <c r="J107" s="205" t="s">
        <v>535</v>
      </c>
      <c r="K107" s="206">
        <v>1620454.22</v>
      </c>
      <c r="L107" s="206">
        <v>1296363.3700000001</v>
      </c>
      <c r="M107" s="207">
        <v>324090.84999999986</v>
      </c>
      <c r="N107" s="208">
        <v>0.8</v>
      </c>
      <c r="O107" s="209">
        <v>0</v>
      </c>
      <c r="P107" s="209">
        <v>0</v>
      </c>
      <c r="Q107" s="209">
        <v>0</v>
      </c>
      <c r="R107" s="209">
        <v>1296363.3700000001</v>
      </c>
      <c r="S107" s="209">
        <v>0</v>
      </c>
      <c r="T107" s="209">
        <v>0</v>
      </c>
      <c r="U107" s="209">
        <v>0</v>
      </c>
      <c r="V107" s="209">
        <v>0</v>
      </c>
      <c r="W107" s="209">
        <v>0</v>
      </c>
      <c r="X107" s="209">
        <v>0</v>
      </c>
      <c r="Y107" s="138" t="b">
        <f t="shared" si="12"/>
        <v>1</v>
      </c>
      <c r="Z107" s="151">
        <f t="shared" si="13"/>
        <v>0.8</v>
      </c>
      <c r="AA107" s="152" t="b">
        <f t="shared" si="14"/>
        <v>1</v>
      </c>
      <c r="AB107" s="152" t="b">
        <f t="shared" si="15"/>
        <v>1</v>
      </c>
    </row>
    <row r="108" spans="1:28" x14ac:dyDescent="0.2">
      <c r="A108" s="222" t="s">
        <v>1005</v>
      </c>
      <c r="B108" s="200" t="s">
        <v>736</v>
      </c>
      <c r="C108" s="200" t="s">
        <v>167</v>
      </c>
      <c r="D108" s="201" t="s">
        <v>137</v>
      </c>
      <c r="E108" s="202" t="s">
        <v>241</v>
      </c>
      <c r="F108" s="200" t="s">
        <v>97</v>
      </c>
      <c r="G108" s="203" t="s">
        <v>592</v>
      </c>
      <c r="H108" s="200" t="s">
        <v>272</v>
      </c>
      <c r="I108" s="204">
        <v>2.16</v>
      </c>
      <c r="J108" s="205" t="s">
        <v>530</v>
      </c>
      <c r="K108" s="206">
        <v>627135.69999999995</v>
      </c>
      <c r="L108" s="206">
        <v>438994.99</v>
      </c>
      <c r="M108" s="207">
        <v>188140.70999999996</v>
      </c>
      <c r="N108" s="208">
        <v>0.7</v>
      </c>
      <c r="O108" s="209">
        <v>0</v>
      </c>
      <c r="P108" s="209">
        <v>0</v>
      </c>
      <c r="Q108" s="209">
        <v>0</v>
      </c>
      <c r="R108" s="209">
        <v>438994.99</v>
      </c>
      <c r="S108" s="209">
        <v>0</v>
      </c>
      <c r="T108" s="209">
        <v>0</v>
      </c>
      <c r="U108" s="209">
        <v>0</v>
      </c>
      <c r="V108" s="209">
        <v>0</v>
      </c>
      <c r="W108" s="209">
        <v>0</v>
      </c>
      <c r="X108" s="209">
        <v>0</v>
      </c>
      <c r="Y108" s="138" t="b">
        <f t="shared" si="12"/>
        <v>1</v>
      </c>
      <c r="Z108" s="151">
        <f t="shared" si="13"/>
        <v>0.7</v>
      </c>
      <c r="AA108" s="152" t="b">
        <f t="shared" si="14"/>
        <v>1</v>
      </c>
      <c r="AB108" s="152" t="b">
        <f t="shared" si="15"/>
        <v>1</v>
      </c>
    </row>
    <row r="109" spans="1:28" ht="24" x14ac:dyDescent="0.2">
      <c r="A109" s="222" t="s">
        <v>1006</v>
      </c>
      <c r="B109" s="200" t="s">
        <v>747</v>
      </c>
      <c r="C109" s="200" t="s">
        <v>167</v>
      </c>
      <c r="D109" s="201" t="s">
        <v>102</v>
      </c>
      <c r="E109" s="202" t="s">
        <v>254</v>
      </c>
      <c r="F109" s="200" t="s">
        <v>184</v>
      </c>
      <c r="G109" s="203" t="s">
        <v>602</v>
      </c>
      <c r="H109" s="200" t="s">
        <v>272</v>
      </c>
      <c r="I109" s="204">
        <v>1.94</v>
      </c>
      <c r="J109" s="205" t="s">
        <v>515</v>
      </c>
      <c r="K109" s="206">
        <v>1311115.05</v>
      </c>
      <c r="L109" s="206">
        <v>655557.52</v>
      </c>
      <c r="M109" s="207">
        <v>655557.53</v>
      </c>
      <c r="N109" s="208">
        <v>0.5</v>
      </c>
      <c r="O109" s="209">
        <v>0</v>
      </c>
      <c r="P109" s="209">
        <v>0</v>
      </c>
      <c r="Q109" s="209">
        <v>0</v>
      </c>
      <c r="R109" s="209">
        <v>655557.52</v>
      </c>
      <c r="S109" s="209">
        <v>0</v>
      </c>
      <c r="T109" s="209">
        <v>0</v>
      </c>
      <c r="U109" s="209">
        <v>0</v>
      </c>
      <c r="V109" s="209">
        <v>0</v>
      </c>
      <c r="W109" s="209">
        <v>0</v>
      </c>
      <c r="X109" s="209">
        <v>0</v>
      </c>
      <c r="Y109" s="138" t="b">
        <f t="shared" si="12"/>
        <v>1</v>
      </c>
      <c r="Z109" s="151">
        <f t="shared" si="13"/>
        <v>0.5</v>
      </c>
      <c r="AA109" s="152" t="b">
        <f t="shared" si="14"/>
        <v>1</v>
      </c>
      <c r="AB109" s="152" t="b">
        <f t="shared" si="15"/>
        <v>1</v>
      </c>
    </row>
    <row r="110" spans="1:28" ht="24" x14ac:dyDescent="0.2">
      <c r="A110" s="222" t="s">
        <v>1007</v>
      </c>
      <c r="B110" s="200" t="s">
        <v>748</v>
      </c>
      <c r="C110" s="200" t="s">
        <v>167</v>
      </c>
      <c r="D110" s="201" t="s">
        <v>79</v>
      </c>
      <c r="E110" s="202" t="s">
        <v>237</v>
      </c>
      <c r="F110" s="200" t="s">
        <v>199</v>
      </c>
      <c r="G110" s="203" t="s">
        <v>603</v>
      </c>
      <c r="H110" s="200" t="s">
        <v>54</v>
      </c>
      <c r="I110" s="204">
        <v>1.879</v>
      </c>
      <c r="J110" s="205" t="s">
        <v>635</v>
      </c>
      <c r="K110" s="206">
        <v>1781794.38</v>
      </c>
      <c r="L110" s="206">
        <v>1425435.5</v>
      </c>
      <c r="M110" s="207">
        <v>356358.87999999989</v>
      </c>
      <c r="N110" s="208">
        <v>0.8</v>
      </c>
      <c r="O110" s="209">
        <v>0</v>
      </c>
      <c r="P110" s="209">
        <v>0</v>
      </c>
      <c r="Q110" s="209">
        <v>0</v>
      </c>
      <c r="R110" s="209">
        <v>1425435.5</v>
      </c>
      <c r="S110" s="209">
        <v>0</v>
      </c>
      <c r="T110" s="209">
        <v>0</v>
      </c>
      <c r="U110" s="209">
        <v>0</v>
      </c>
      <c r="V110" s="209">
        <v>0</v>
      </c>
      <c r="W110" s="209">
        <v>0</v>
      </c>
      <c r="X110" s="209">
        <v>0</v>
      </c>
      <c r="Y110" s="138" t="b">
        <f t="shared" si="12"/>
        <v>1</v>
      </c>
      <c r="Z110" s="151">
        <f t="shared" si="13"/>
        <v>0.8</v>
      </c>
      <c r="AA110" s="152" t="b">
        <f t="shared" si="14"/>
        <v>1</v>
      </c>
      <c r="AB110" s="152" t="b">
        <f t="shared" si="15"/>
        <v>1</v>
      </c>
    </row>
    <row r="111" spans="1:28" ht="24" x14ac:dyDescent="0.2">
      <c r="A111" s="222" t="s">
        <v>1008</v>
      </c>
      <c r="B111" s="200" t="s">
        <v>749</v>
      </c>
      <c r="C111" s="200" t="s">
        <v>167</v>
      </c>
      <c r="D111" s="201" t="s">
        <v>564</v>
      </c>
      <c r="E111" s="202" t="s">
        <v>565</v>
      </c>
      <c r="F111" s="200" t="s">
        <v>283</v>
      </c>
      <c r="G111" s="203" t="s">
        <v>604</v>
      </c>
      <c r="H111" s="200" t="s">
        <v>53</v>
      </c>
      <c r="I111" s="204">
        <v>1.4994500000000002</v>
      </c>
      <c r="J111" s="205" t="s">
        <v>514</v>
      </c>
      <c r="K111" s="206">
        <v>1964001.54</v>
      </c>
      <c r="L111" s="206">
        <v>982000.77</v>
      </c>
      <c r="M111" s="207">
        <v>982000.77</v>
      </c>
      <c r="N111" s="208">
        <v>0.5</v>
      </c>
      <c r="O111" s="209">
        <v>0</v>
      </c>
      <c r="P111" s="209">
        <v>0</v>
      </c>
      <c r="Q111" s="209">
        <v>0</v>
      </c>
      <c r="R111" s="209">
        <v>982000.77</v>
      </c>
      <c r="S111" s="209">
        <v>0</v>
      </c>
      <c r="T111" s="209">
        <v>0</v>
      </c>
      <c r="U111" s="209">
        <v>0</v>
      </c>
      <c r="V111" s="209">
        <v>0</v>
      </c>
      <c r="W111" s="209">
        <v>0</v>
      </c>
      <c r="X111" s="209">
        <v>0</v>
      </c>
      <c r="Y111" s="138" t="b">
        <f t="shared" ref="Y111:Y136" si="20">L111=SUM(O111:X111)</f>
        <v>1</v>
      </c>
      <c r="Z111" s="151">
        <f t="shared" ref="Z111:Z136" si="21">ROUND(L111/K111,4)</f>
        <v>0.5</v>
      </c>
      <c r="AA111" s="152" t="b">
        <f t="shared" ref="AA111:AA136" si="22">Z111=N111</f>
        <v>1</v>
      </c>
      <c r="AB111" s="152" t="b">
        <f t="shared" ref="AB111:AB136" si="23">K111=L111+M111</f>
        <v>1</v>
      </c>
    </row>
    <row r="112" spans="1:28" ht="24" x14ac:dyDescent="0.2">
      <c r="A112" s="222" t="s">
        <v>1047</v>
      </c>
      <c r="B112" s="200"/>
      <c r="C112" s="200" t="s">
        <v>167</v>
      </c>
      <c r="D112" s="201" t="s">
        <v>1042</v>
      </c>
      <c r="E112" s="202">
        <v>1412073</v>
      </c>
      <c r="F112" s="200" t="s">
        <v>180</v>
      </c>
      <c r="G112" s="203" t="s">
        <v>1043</v>
      </c>
      <c r="H112" s="200" t="s">
        <v>54</v>
      </c>
      <c r="I112" s="204">
        <v>0.158</v>
      </c>
      <c r="J112" s="205" t="s">
        <v>514</v>
      </c>
      <c r="K112" s="206">
        <v>1012999.8</v>
      </c>
      <c r="L112" s="206">
        <f>ROUNDDOWN(K112*N112,2)</f>
        <v>810399.84</v>
      </c>
      <c r="M112" s="207">
        <f>K112-L112</f>
        <v>202599.96000000008</v>
      </c>
      <c r="N112" s="208">
        <v>0.8</v>
      </c>
      <c r="O112" s="209">
        <v>0</v>
      </c>
      <c r="P112" s="209">
        <v>0</v>
      </c>
      <c r="Q112" s="209">
        <v>0</v>
      </c>
      <c r="R112" s="209">
        <f>L112</f>
        <v>810399.84</v>
      </c>
      <c r="S112" s="209">
        <v>0</v>
      </c>
      <c r="T112" s="209">
        <v>0</v>
      </c>
      <c r="U112" s="209">
        <v>0</v>
      </c>
      <c r="V112" s="209">
        <v>0</v>
      </c>
      <c r="W112" s="209">
        <v>0</v>
      </c>
      <c r="X112" s="209">
        <v>0</v>
      </c>
      <c r="Y112" s="138" t="b">
        <f t="shared" ref="Y112" si="24">L112=SUM(O112:X112)</f>
        <v>1</v>
      </c>
      <c r="Z112" s="151">
        <f t="shared" ref="Z112" si="25">ROUND(L112/K112,4)</f>
        <v>0.8</v>
      </c>
      <c r="AA112" s="152" t="b">
        <f t="shared" ref="AA112" si="26">Z112=N112</f>
        <v>1</v>
      </c>
      <c r="AB112" s="152" t="b">
        <f t="shared" ref="AB112" si="27">K112=L112+M112</f>
        <v>1</v>
      </c>
    </row>
    <row r="113" spans="1:28" ht="24" x14ac:dyDescent="0.2">
      <c r="A113" s="222" t="s">
        <v>1048</v>
      </c>
      <c r="B113" s="223" t="s">
        <v>869</v>
      </c>
      <c r="C113" s="223" t="s">
        <v>167</v>
      </c>
      <c r="D113" s="224" t="s">
        <v>154</v>
      </c>
      <c r="E113" s="225" t="s">
        <v>248</v>
      </c>
      <c r="F113" s="223" t="s">
        <v>93</v>
      </c>
      <c r="G113" s="226" t="s">
        <v>458</v>
      </c>
      <c r="H113" s="223" t="s">
        <v>53</v>
      </c>
      <c r="I113" s="227">
        <v>0.61650000000000005</v>
      </c>
      <c r="J113" s="228" t="s">
        <v>541</v>
      </c>
      <c r="K113" s="229">
        <v>4414346.8099999996</v>
      </c>
      <c r="L113" s="229">
        <v>3531477.44</v>
      </c>
      <c r="M113" s="230">
        <v>882869.36999999965</v>
      </c>
      <c r="N113" s="231">
        <v>0.8</v>
      </c>
      <c r="O113" s="229">
        <v>0</v>
      </c>
      <c r="P113" s="229">
        <v>0</v>
      </c>
      <c r="Q113" s="229">
        <v>0</v>
      </c>
      <c r="R113" s="229">
        <v>3531477.44</v>
      </c>
      <c r="S113" s="229">
        <v>0</v>
      </c>
      <c r="T113" s="229">
        <v>0</v>
      </c>
      <c r="U113" s="229">
        <v>0</v>
      </c>
      <c r="V113" s="229">
        <v>0</v>
      </c>
      <c r="W113" s="229">
        <v>0</v>
      </c>
      <c r="X113" s="229">
        <v>0</v>
      </c>
      <c r="Y113" s="138" t="b">
        <f t="shared" ref="Y113" si="28">L113=SUM(O113:X113)</f>
        <v>1</v>
      </c>
      <c r="Z113" s="151">
        <f t="shared" ref="Z113" si="29">ROUND(L113/K113,4)</f>
        <v>0.8</v>
      </c>
      <c r="AA113" s="152" t="b">
        <f t="shared" ref="AA113" si="30">Z113=N113</f>
        <v>1</v>
      </c>
      <c r="AB113" s="152" t="b">
        <f t="shared" ref="AB113" si="31">K113=L113+M113</f>
        <v>1</v>
      </c>
    </row>
    <row r="114" spans="1:28" x14ac:dyDescent="0.2">
      <c r="A114" s="221" t="s">
        <v>1049</v>
      </c>
      <c r="B114" s="200" t="s">
        <v>750</v>
      </c>
      <c r="C114" s="200" t="s">
        <v>167</v>
      </c>
      <c r="D114" s="201" t="s">
        <v>100</v>
      </c>
      <c r="E114" s="202" t="s">
        <v>296</v>
      </c>
      <c r="F114" s="200" t="s">
        <v>256</v>
      </c>
      <c r="G114" s="203" t="s">
        <v>322</v>
      </c>
      <c r="H114" s="200" t="s">
        <v>54</v>
      </c>
      <c r="I114" s="204">
        <v>1.2969999999999999</v>
      </c>
      <c r="J114" s="205" t="s">
        <v>543</v>
      </c>
      <c r="K114" s="206">
        <v>991226.17</v>
      </c>
      <c r="L114" s="206">
        <v>220373.34</v>
      </c>
      <c r="M114" s="207">
        <v>770852.83000000007</v>
      </c>
      <c r="N114" s="208">
        <v>0.8</v>
      </c>
      <c r="O114" s="209">
        <v>0</v>
      </c>
      <c r="P114" s="209">
        <v>0</v>
      </c>
      <c r="Q114" s="209">
        <v>0</v>
      </c>
      <c r="R114" s="209">
        <v>220373.34</v>
      </c>
      <c r="S114" s="209">
        <v>0</v>
      </c>
      <c r="T114" s="209">
        <v>0</v>
      </c>
      <c r="U114" s="209">
        <v>0</v>
      </c>
      <c r="V114" s="209">
        <v>0</v>
      </c>
      <c r="W114" s="209">
        <v>0</v>
      </c>
      <c r="X114" s="209">
        <v>0</v>
      </c>
      <c r="Y114" s="138" t="b">
        <f t="shared" si="20"/>
        <v>1</v>
      </c>
      <c r="Z114" s="151">
        <f t="shared" si="21"/>
        <v>0.2223</v>
      </c>
      <c r="AA114" s="152" t="b">
        <f t="shared" si="22"/>
        <v>0</v>
      </c>
      <c r="AB114" s="152" t="b">
        <f t="shared" si="23"/>
        <v>1</v>
      </c>
    </row>
    <row r="115" spans="1:28" hidden="1" x14ac:dyDescent="0.2">
      <c r="A115" s="162"/>
      <c r="B115" s="200"/>
      <c r="C115" s="200"/>
      <c r="D115" s="201"/>
      <c r="E115" s="202"/>
      <c r="F115" s="200"/>
      <c r="G115" s="203"/>
      <c r="H115" s="200"/>
      <c r="I115" s="204"/>
      <c r="J115" s="205"/>
      <c r="K115" s="206"/>
      <c r="L115" s="206"/>
      <c r="M115" s="207"/>
      <c r="N115" s="208"/>
      <c r="O115" s="209">
        <v>0</v>
      </c>
      <c r="P115" s="209">
        <v>0</v>
      </c>
      <c r="Q115" s="209">
        <v>0</v>
      </c>
      <c r="R115" s="209"/>
      <c r="S115" s="209"/>
      <c r="T115" s="150"/>
      <c r="U115" s="150">
        <v>0</v>
      </c>
      <c r="V115" s="150">
        <v>0</v>
      </c>
      <c r="W115" s="150">
        <v>0</v>
      </c>
      <c r="X115" s="150">
        <v>0</v>
      </c>
      <c r="Y115" s="138" t="b">
        <f t="shared" si="20"/>
        <v>1</v>
      </c>
      <c r="Z115" s="151" t="e">
        <f t="shared" si="21"/>
        <v>#DIV/0!</v>
      </c>
      <c r="AA115" s="152" t="e">
        <f t="shared" si="22"/>
        <v>#DIV/0!</v>
      </c>
      <c r="AB115" s="152" t="b">
        <f t="shared" si="23"/>
        <v>1</v>
      </c>
    </row>
    <row r="116" spans="1:28" hidden="1" x14ac:dyDescent="0.2">
      <c r="A116" s="178" t="s">
        <v>1009</v>
      </c>
      <c r="B116" s="200"/>
      <c r="C116" s="200"/>
      <c r="D116" s="201"/>
      <c r="E116" s="202"/>
      <c r="F116" s="200"/>
      <c r="G116" s="203"/>
      <c r="H116" s="200"/>
      <c r="I116" s="204"/>
      <c r="J116" s="205"/>
      <c r="K116" s="206"/>
      <c r="L116" s="206"/>
      <c r="M116" s="207"/>
      <c r="N116" s="208"/>
      <c r="O116" s="209"/>
      <c r="P116" s="209"/>
      <c r="Q116" s="209"/>
      <c r="R116" s="209"/>
      <c r="S116" s="209"/>
      <c r="T116" s="150"/>
      <c r="U116" s="150"/>
      <c r="V116" s="150"/>
      <c r="W116" s="150"/>
      <c r="X116" s="150"/>
      <c r="Y116" s="138" t="b">
        <f t="shared" si="20"/>
        <v>1</v>
      </c>
      <c r="Z116" s="151" t="e">
        <f t="shared" si="21"/>
        <v>#DIV/0!</v>
      </c>
      <c r="AA116" s="152" t="e">
        <f t="shared" si="22"/>
        <v>#DIV/0!</v>
      </c>
      <c r="AB116" s="152" t="b">
        <f t="shared" si="23"/>
        <v>1</v>
      </c>
    </row>
    <row r="117" spans="1:28" hidden="1" x14ac:dyDescent="0.2">
      <c r="A117" s="178" t="s">
        <v>1010</v>
      </c>
      <c r="B117" s="200"/>
      <c r="C117" s="200"/>
      <c r="D117" s="201"/>
      <c r="E117" s="202"/>
      <c r="F117" s="200"/>
      <c r="G117" s="203"/>
      <c r="H117" s="200"/>
      <c r="I117" s="204"/>
      <c r="J117" s="205"/>
      <c r="K117" s="206"/>
      <c r="L117" s="206"/>
      <c r="M117" s="207"/>
      <c r="N117" s="208"/>
      <c r="O117" s="209"/>
      <c r="P117" s="209"/>
      <c r="Q117" s="209"/>
      <c r="R117" s="209"/>
      <c r="S117" s="209"/>
      <c r="T117" s="150"/>
      <c r="U117" s="150"/>
      <c r="V117" s="150"/>
      <c r="W117" s="150"/>
      <c r="X117" s="150"/>
      <c r="Y117" s="138" t="b">
        <f t="shared" si="20"/>
        <v>1</v>
      </c>
      <c r="Z117" s="151" t="e">
        <f t="shared" si="21"/>
        <v>#DIV/0!</v>
      </c>
      <c r="AA117" s="152" t="e">
        <f t="shared" si="22"/>
        <v>#DIV/0!</v>
      </c>
      <c r="AB117" s="152" t="b">
        <f t="shared" si="23"/>
        <v>1</v>
      </c>
    </row>
    <row r="118" spans="1:28" hidden="1" x14ac:dyDescent="0.2">
      <c r="A118" s="178" t="s">
        <v>1011</v>
      </c>
      <c r="B118" s="200"/>
      <c r="C118" s="200"/>
      <c r="D118" s="201"/>
      <c r="E118" s="202"/>
      <c r="F118" s="200"/>
      <c r="G118" s="203"/>
      <c r="H118" s="200"/>
      <c r="I118" s="204"/>
      <c r="J118" s="205"/>
      <c r="K118" s="206"/>
      <c r="L118" s="206"/>
      <c r="M118" s="207"/>
      <c r="N118" s="208"/>
      <c r="O118" s="209"/>
      <c r="P118" s="209"/>
      <c r="Q118" s="209"/>
      <c r="R118" s="209"/>
      <c r="S118" s="209"/>
      <c r="T118" s="150"/>
      <c r="U118" s="150"/>
      <c r="V118" s="150"/>
      <c r="W118" s="150"/>
      <c r="X118" s="150"/>
      <c r="Y118" s="138" t="b">
        <f t="shared" si="20"/>
        <v>1</v>
      </c>
      <c r="Z118" s="151" t="e">
        <f t="shared" si="21"/>
        <v>#DIV/0!</v>
      </c>
      <c r="AA118" s="152" t="e">
        <f t="shared" si="22"/>
        <v>#DIV/0!</v>
      </c>
      <c r="AB118" s="152" t="b">
        <f t="shared" si="23"/>
        <v>1</v>
      </c>
    </row>
    <row r="119" spans="1:28" hidden="1" x14ac:dyDescent="0.2">
      <c r="A119" s="178" t="s">
        <v>1012</v>
      </c>
      <c r="B119" s="200"/>
      <c r="C119" s="200"/>
      <c r="D119" s="201"/>
      <c r="E119" s="202"/>
      <c r="F119" s="200"/>
      <c r="G119" s="203"/>
      <c r="H119" s="200"/>
      <c r="I119" s="204"/>
      <c r="J119" s="205"/>
      <c r="K119" s="206"/>
      <c r="L119" s="206"/>
      <c r="M119" s="207"/>
      <c r="N119" s="208"/>
      <c r="O119" s="209"/>
      <c r="P119" s="209"/>
      <c r="Q119" s="209"/>
      <c r="R119" s="209"/>
      <c r="S119" s="209"/>
      <c r="T119" s="150"/>
      <c r="U119" s="150"/>
      <c r="V119" s="150"/>
      <c r="W119" s="150"/>
      <c r="X119" s="150"/>
      <c r="Y119" s="138" t="b">
        <f t="shared" si="20"/>
        <v>1</v>
      </c>
      <c r="Z119" s="151" t="e">
        <f t="shared" si="21"/>
        <v>#DIV/0!</v>
      </c>
      <c r="AA119" s="152" t="e">
        <f t="shared" si="22"/>
        <v>#DIV/0!</v>
      </c>
      <c r="AB119" s="152" t="b">
        <f t="shared" si="23"/>
        <v>1</v>
      </c>
    </row>
    <row r="120" spans="1:28" hidden="1" x14ac:dyDescent="0.2">
      <c r="A120" s="178" t="s">
        <v>1013</v>
      </c>
      <c r="B120" s="200"/>
      <c r="C120" s="200"/>
      <c r="D120" s="201"/>
      <c r="E120" s="202"/>
      <c r="F120" s="200"/>
      <c r="G120" s="203"/>
      <c r="H120" s="200"/>
      <c r="I120" s="204"/>
      <c r="J120" s="205"/>
      <c r="K120" s="206"/>
      <c r="L120" s="206"/>
      <c r="M120" s="207"/>
      <c r="N120" s="208"/>
      <c r="O120" s="209"/>
      <c r="P120" s="209"/>
      <c r="Q120" s="209"/>
      <c r="R120" s="209"/>
      <c r="S120" s="209"/>
      <c r="T120" s="150"/>
      <c r="U120" s="150"/>
      <c r="V120" s="150"/>
      <c r="W120" s="150"/>
      <c r="X120" s="150"/>
      <c r="Y120" s="138" t="b">
        <f t="shared" si="20"/>
        <v>1</v>
      </c>
      <c r="Z120" s="151" t="e">
        <f t="shared" si="21"/>
        <v>#DIV/0!</v>
      </c>
      <c r="AA120" s="152" t="e">
        <f t="shared" si="22"/>
        <v>#DIV/0!</v>
      </c>
      <c r="AB120" s="152" t="b">
        <f t="shared" si="23"/>
        <v>1</v>
      </c>
    </row>
    <row r="121" spans="1:28" hidden="1" x14ac:dyDescent="0.2">
      <c r="A121" s="178" t="s">
        <v>1014</v>
      </c>
      <c r="B121" s="200"/>
      <c r="C121" s="200"/>
      <c r="D121" s="201"/>
      <c r="E121" s="202"/>
      <c r="F121" s="200"/>
      <c r="G121" s="203"/>
      <c r="H121" s="200"/>
      <c r="I121" s="204"/>
      <c r="J121" s="205"/>
      <c r="K121" s="206"/>
      <c r="L121" s="206"/>
      <c r="M121" s="207"/>
      <c r="N121" s="208"/>
      <c r="O121" s="209"/>
      <c r="P121" s="209"/>
      <c r="Q121" s="209"/>
      <c r="R121" s="209"/>
      <c r="S121" s="209"/>
      <c r="T121" s="150"/>
      <c r="U121" s="150"/>
      <c r="V121" s="150"/>
      <c r="W121" s="150"/>
      <c r="X121" s="150"/>
      <c r="Y121" s="138" t="b">
        <f t="shared" si="20"/>
        <v>1</v>
      </c>
      <c r="Z121" s="151" t="e">
        <f t="shared" si="21"/>
        <v>#DIV/0!</v>
      </c>
      <c r="AA121" s="152" t="e">
        <f t="shared" si="22"/>
        <v>#DIV/0!</v>
      </c>
      <c r="AB121" s="152" t="b">
        <f t="shared" si="23"/>
        <v>1</v>
      </c>
    </row>
    <row r="122" spans="1:28" hidden="1" x14ac:dyDescent="0.2">
      <c r="A122" s="178" t="s">
        <v>1015</v>
      </c>
      <c r="B122" s="200"/>
      <c r="C122" s="200"/>
      <c r="D122" s="201"/>
      <c r="E122" s="202"/>
      <c r="F122" s="200"/>
      <c r="G122" s="203"/>
      <c r="H122" s="200"/>
      <c r="I122" s="204"/>
      <c r="J122" s="205"/>
      <c r="K122" s="206"/>
      <c r="L122" s="206"/>
      <c r="M122" s="207"/>
      <c r="N122" s="208"/>
      <c r="O122" s="209"/>
      <c r="P122" s="209"/>
      <c r="Q122" s="209"/>
      <c r="R122" s="209"/>
      <c r="S122" s="209"/>
      <c r="T122" s="150"/>
      <c r="U122" s="150"/>
      <c r="V122" s="150"/>
      <c r="W122" s="150"/>
      <c r="X122" s="150"/>
      <c r="Y122" s="138" t="b">
        <f t="shared" si="20"/>
        <v>1</v>
      </c>
      <c r="Z122" s="151" t="e">
        <f t="shared" si="21"/>
        <v>#DIV/0!</v>
      </c>
      <c r="AA122" s="152" t="e">
        <f t="shared" si="22"/>
        <v>#DIV/0!</v>
      </c>
      <c r="AB122" s="152" t="b">
        <f t="shared" si="23"/>
        <v>1</v>
      </c>
    </row>
    <row r="123" spans="1:28" hidden="1" x14ac:dyDescent="0.2">
      <c r="A123" s="178" t="s">
        <v>1016</v>
      </c>
      <c r="B123" s="200"/>
      <c r="C123" s="200"/>
      <c r="D123" s="201"/>
      <c r="E123" s="202"/>
      <c r="F123" s="200"/>
      <c r="G123" s="203"/>
      <c r="H123" s="200"/>
      <c r="I123" s="204"/>
      <c r="J123" s="205"/>
      <c r="K123" s="206"/>
      <c r="L123" s="206"/>
      <c r="M123" s="207"/>
      <c r="N123" s="208"/>
      <c r="O123" s="209"/>
      <c r="P123" s="209"/>
      <c r="Q123" s="209"/>
      <c r="R123" s="209"/>
      <c r="S123" s="209"/>
      <c r="T123" s="150"/>
      <c r="U123" s="150"/>
      <c r="V123" s="150"/>
      <c r="W123" s="150"/>
      <c r="X123" s="150"/>
      <c r="Y123" s="138" t="b">
        <f t="shared" si="20"/>
        <v>1</v>
      </c>
      <c r="Z123" s="151" t="e">
        <f t="shared" si="21"/>
        <v>#DIV/0!</v>
      </c>
      <c r="AA123" s="152" t="e">
        <f t="shared" si="22"/>
        <v>#DIV/0!</v>
      </c>
      <c r="AB123" s="152" t="b">
        <f t="shared" si="23"/>
        <v>1</v>
      </c>
    </row>
    <row r="124" spans="1:28" hidden="1" x14ac:dyDescent="0.2">
      <c r="A124" s="178" t="s">
        <v>1017</v>
      </c>
      <c r="B124" s="200"/>
      <c r="C124" s="200"/>
      <c r="D124" s="201"/>
      <c r="E124" s="202"/>
      <c r="F124" s="200"/>
      <c r="G124" s="203"/>
      <c r="H124" s="200"/>
      <c r="I124" s="204"/>
      <c r="J124" s="205"/>
      <c r="K124" s="206"/>
      <c r="L124" s="206"/>
      <c r="M124" s="207"/>
      <c r="N124" s="208"/>
      <c r="O124" s="209"/>
      <c r="P124" s="209"/>
      <c r="Q124" s="209"/>
      <c r="R124" s="209"/>
      <c r="S124" s="209"/>
      <c r="T124" s="150"/>
      <c r="U124" s="150"/>
      <c r="V124" s="150"/>
      <c r="W124" s="150"/>
      <c r="X124" s="150"/>
      <c r="Y124" s="138" t="b">
        <f t="shared" si="20"/>
        <v>1</v>
      </c>
      <c r="Z124" s="151" t="e">
        <f t="shared" si="21"/>
        <v>#DIV/0!</v>
      </c>
      <c r="AA124" s="152" t="e">
        <f t="shared" si="22"/>
        <v>#DIV/0!</v>
      </c>
      <c r="AB124" s="152" t="b">
        <f t="shared" si="23"/>
        <v>1</v>
      </c>
    </row>
    <row r="125" spans="1:28" hidden="1" x14ac:dyDescent="0.2">
      <c r="A125" s="178" t="s">
        <v>1018</v>
      </c>
      <c r="B125" s="200"/>
      <c r="C125" s="200"/>
      <c r="D125" s="201"/>
      <c r="E125" s="202"/>
      <c r="F125" s="200"/>
      <c r="G125" s="203"/>
      <c r="H125" s="200"/>
      <c r="I125" s="204"/>
      <c r="J125" s="205"/>
      <c r="K125" s="206"/>
      <c r="L125" s="206"/>
      <c r="M125" s="207"/>
      <c r="N125" s="208"/>
      <c r="O125" s="209"/>
      <c r="P125" s="209"/>
      <c r="Q125" s="209"/>
      <c r="R125" s="209"/>
      <c r="S125" s="209"/>
      <c r="T125" s="150"/>
      <c r="U125" s="150"/>
      <c r="V125" s="150"/>
      <c r="W125" s="150"/>
      <c r="X125" s="150"/>
      <c r="Y125" s="138" t="b">
        <f t="shared" si="20"/>
        <v>1</v>
      </c>
      <c r="Z125" s="151" t="e">
        <f t="shared" si="21"/>
        <v>#DIV/0!</v>
      </c>
      <c r="AA125" s="152" t="e">
        <f t="shared" si="22"/>
        <v>#DIV/0!</v>
      </c>
      <c r="AB125" s="152" t="b">
        <f t="shared" si="23"/>
        <v>1</v>
      </c>
    </row>
    <row r="126" spans="1:28" hidden="1" x14ac:dyDescent="0.2">
      <c r="A126" s="178" t="s">
        <v>1019</v>
      </c>
      <c r="B126" s="200"/>
      <c r="C126" s="200"/>
      <c r="D126" s="201"/>
      <c r="E126" s="202"/>
      <c r="F126" s="200"/>
      <c r="G126" s="203"/>
      <c r="H126" s="200"/>
      <c r="I126" s="204"/>
      <c r="J126" s="205"/>
      <c r="K126" s="206"/>
      <c r="L126" s="206"/>
      <c r="M126" s="207"/>
      <c r="N126" s="208"/>
      <c r="O126" s="209"/>
      <c r="P126" s="209"/>
      <c r="Q126" s="209"/>
      <c r="R126" s="209"/>
      <c r="S126" s="209"/>
      <c r="T126" s="150"/>
      <c r="U126" s="150"/>
      <c r="V126" s="150"/>
      <c r="W126" s="150"/>
      <c r="X126" s="150"/>
      <c r="Y126" s="138" t="b">
        <f t="shared" si="20"/>
        <v>1</v>
      </c>
      <c r="Z126" s="151" t="e">
        <f t="shared" si="21"/>
        <v>#DIV/0!</v>
      </c>
      <c r="AA126" s="152" t="e">
        <f t="shared" si="22"/>
        <v>#DIV/0!</v>
      </c>
      <c r="AB126" s="152" t="b">
        <f t="shared" si="23"/>
        <v>1</v>
      </c>
    </row>
    <row r="127" spans="1:28" hidden="1" x14ac:dyDescent="0.2">
      <c r="A127" s="178" t="s">
        <v>1020</v>
      </c>
      <c r="B127" s="200"/>
      <c r="C127" s="200"/>
      <c r="D127" s="201"/>
      <c r="E127" s="202"/>
      <c r="F127" s="200"/>
      <c r="G127" s="203"/>
      <c r="H127" s="200"/>
      <c r="I127" s="204"/>
      <c r="J127" s="205"/>
      <c r="K127" s="206"/>
      <c r="L127" s="206"/>
      <c r="M127" s="207"/>
      <c r="N127" s="208"/>
      <c r="O127" s="209"/>
      <c r="P127" s="209"/>
      <c r="Q127" s="209"/>
      <c r="R127" s="209"/>
      <c r="S127" s="209"/>
      <c r="T127" s="150"/>
      <c r="U127" s="150"/>
      <c r="V127" s="150"/>
      <c r="W127" s="150"/>
      <c r="X127" s="150"/>
      <c r="Y127" s="138" t="b">
        <f t="shared" si="20"/>
        <v>1</v>
      </c>
      <c r="Z127" s="151" t="e">
        <f t="shared" si="21"/>
        <v>#DIV/0!</v>
      </c>
      <c r="AA127" s="152" t="e">
        <f t="shared" si="22"/>
        <v>#DIV/0!</v>
      </c>
      <c r="AB127" s="152" t="b">
        <f t="shared" si="23"/>
        <v>1</v>
      </c>
    </row>
    <row r="128" spans="1:28" hidden="1" x14ac:dyDescent="0.2">
      <c r="A128" s="178" t="s">
        <v>1021</v>
      </c>
      <c r="B128" s="200"/>
      <c r="C128" s="200"/>
      <c r="D128" s="201"/>
      <c r="E128" s="202"/>
      <c r="F128" s="200"/>
      <c r="G128" s="203"/>
      <c r="H128" s="200"/>
      <c r="I128" s="204"/>
      <c r="J128" s="205"/>
      <c r="K128" s="206"/>
      <c r="L128" s="206"/>
      <c r="M128" s="207"/>
      <c r="N128" s="208"/>
      <c r="O128" s="209"/>
      <c r="P128" s="209"/>
      <c r="Q128" s="209"/>
      <c r="R128" s="209"/>
      <c r="S128" s="209"/>
      <c r="T128" s="150"/>
      <c r="U128" s="150"/>
      <c r="V128" s="150"/>
      <c r="W128" s="150"/>
      <c r="X128" s="150"/>
      <c r="Y128" s="138" t="b">
        <f t="shared" si="20"/>
        <v>1</v>
      </c>
      <c r="Z128" s="151" t="e">
        <f t="shared" si="21"/>
        <v>#DIV/0!</v>
      </c>
      <c r="AA128" s="152" t="e">
        <f t="shared" si="22"/>
        <v>#DIV/0!</v>
      </c>
      <c r="AB128" s="152" t="b">
        <f t="shared" si="23"/>
        <v>1</v>
      </c>
    </row>
    <row r="129" spans="1:28" hidden="1" x14ac:dyDescent="0.2">
      <c r="A129" s="178" t="s">
        <v>1022</v>
      </c>
      <c r="B129" s="200"/>
      <c r="C129" s="200"/>
      <c r="D129" s="201"/>
      <c r="E129" s="202"/>
      <c r="F129" s="200"/>
      <c r="G129" s="203"/>
      <c r="H129" s="200"/>
      <c r="I129" s="204"/>
      <c r="J129" s="205"/>
      <c r="K129" s="206"/>
      <c r="L129" s="206"/>
      <c r="M129" s="207"/>
      <c r="N129" s="208"/>
      <c r="O129" s="209"/>
      <c r="P129" s="209"/>
      <c r="Q129" s="209"/>
      <c r="R129" s="209"/>
      <c r="S129" s="209"/>
      <c r="T129" s="150"/>
      <c r="U129" s="150"/>
      <c r="V129" s="150"/>
      <c r="W129" s="150"/>
      <c r="X129" s="150"/>
      <c r="Y129" s="138" t="b">
        <f t="shared" si="20"/>
        <v>1</v>
      </c>
      <c r="Z129" s="151" t="e">
        <f t="shared" si="21"/>
        <v>#DIV/0!</v>
      </c>
      <c r="AA129" s="152" t="e">
        <f t="shared" si="22"/>
        <v>#DIV/0!</v>
      </c>
      <c r="AB129" s="152" t="b">
        <f t="shared" si="23"/>
        <v>1</v>
      </c>
    </row>
    <row r="130" spans="1:28" hidden="1" x14ac:dyDescent="0.2">
      <c r="A130" s="178" t="s">
        <v>1023</v>
      </c>
      <c r="B130" s="200"/>
      <c r="C130" s="200"/>
      <c r="D130" s="201"/>
      <c r="E130" s="202"/>
      <c r="F130" s="200"/>
      <c r="G130" s="203"/>
      <c r="H130" s="200"/>
      <c r="I130" s="204"/>
      <c r="J130" s="205"/>
      <c r="K130" s="206"/>
      <c r="L130" s="206"/>
      <c r="M130" s="207"/>
      <c r="N130" s="208"/>
      <c r="O130" s="209"/>
      <c r="P130" s="209"/>
      <c r="Q130" s="209"/>
      <c r="R130" s="209"/>
      <c r="S130" s="209"/>
      <c r="T130" s="150"/>
      <c r="U130" s="150"/>
      <c r="V130" s="150"/>
      <c r="W130" s="150"/>
      <c r="X130" s="150"/>
      <c r="Y130" s="138" t="b">
        <f t="shared" ref="Y130:Y133" si="32">L130=SUM(O130:X130)</f>
        <v>1</v>
      </c>
      <c r="Z130" s="151" t="e">
        <f t="shared" ref="Z130:Z133" si="33">ROUND(L130/K130,4)</f>
        <v>#DIV/0!</v>
      </c>
      <c r="AA130" s="152" t="e">
        <f t="shared" ref="AA130:AA133" si="34">Z130=N130</f>
        <v>#DIV/0!</v>
      </c>
      <c r="AB130" s="152" t="b">
        <f t="shared" ref="AB130:AB133" si="35">K130=L130+M130</f>
        <v>1</v>
      </c>
    </row>
    <row r="131" spans="1:28" hidden="1" x14ac:dyDescent="0.2">
      <c r="A131" s="178" t="s">
        <v>1024</v>
      </c>
      <c r="B131" s="200"/>
      <c r="C131" s="200"/>
      <c r="D131" s="201"/>
      <c r="E131" s="202"/>
      <c r="F131" s="200"/>
      <c r="G131" s="203"/>
      <c r="H131" s="200"/>
      <c r="I131" s="204"/>
      <c r="J131" s="205"/>
      <c r="K131" s="206"/>
      <c r="L131" s="206"/>
      <c r="M131" s="207"/>
      <c r="N131" s="208"/>
      <c r="O131" s="209"/>
      <c r="P131" s="209"/>
      <c r="Q131" s="209"/>
      <c r="R131" s="209"/>
      <c r="S131" s="209"/>
      <c r="T131" s="150"/>
      <c r="U131" s="150"/>
      <c r="V131" s="150"/>
      <c r="W131" s="150"/>
      <c r="X131" s="150"/>
      <c r="Y131" s="138" t="b">
        <f t="shared" si="32"/>
        <v>1</v>
      </c>
      <c r="Z131" s="151" t="e">
        <f t="shared" si="33"/>
        <v>#DIV/0!</v>
      </c>
      <c r="AA131" s="152" t="e">
        <f t="shared" si="34"/>
        <v>#DIV/0!</v>
      </c>
      <c r="AB131" s="152" t="b">
        <f t="shared" si="35"/>
        <v>1</v>
      </c>
    </row>
    <row r="132" spans="1:28" hidden="1" x14ac:dyDescent="0.2">
      <c r="A132" s="178" t="s">
        <v>1025</v>
      </c>
      <c r="B132" s="200"/>
      <c r="C132" s="200"/>
      <c r="D132" s="201"/>
      <c r="E132" s="202"/>
      <c r="F132" s="200"/>
      <c r="G132" s="203"/>
      <c r="H132" s="200"/>
      <c r="I132" s="204"/>
      <c r="J132" s="205"/>
      <c r="K132" s="206"/>
      <c r="L132" s="206"/>
      <c r="M132" s="207"/>
      <c r="N132" s="208"/>
      <c r="O132" s="209"/>
      <c r="P132" s="209"/>
      <c r="Q132" s="209"/>
      <c r="R132" s="209"/>
      <c r="S132" s="209"/>
      <c r="T132" s="150"/>
      <c r="U132" s="150"/>
      <c r="V132" s="150"/>
      <c r="W132" s="150"/>
      <c r="X132" s="150"/>
      <c r="Y132" s="138" t="b">
        <f t="shared" si="32"/>
        <v>1</v>
      </c>
      <c r="Z132" s="151" t="e">
        <f t="shared" si="33"/>
        <v>#DIV/0!</v>
      </c>
      <c r="AA132" s="152" t="e">
        <f t="shared" si="34"/>
        <v>#DIV/0!</v>
      </c>
      <c r="AB132" s="152" t="b">
        <f t="shared" si="35"/>
        <v>1</v>
      </c>
    </row>
    <row r="133" spans="1:28" hidden="1" x14ac:dyDescent="0.2">
      <c r="A133" s="178" t="s">
        <v>1026</v>
      </c>
      <c r="B133" s="200"/>
      <c r="C133" s="200"/>
      <c r="D133" s="201"/>
      <c r="E133" s="202"/>
      <c r="F133" s="200"/>
      <c r="G133" s="203"/>
      <c r="H133" s="200"/>
      <c r="I133" s="204"/>
      <c r="J133" s="205"/>
      <c r="K133" s="206"/>
      <c r="L133" s="206"/>
      <c r="M133" s="207"/>
      <c r="N133" s="208"/>
      <c r="O133" s="209"/>
      <c r="P133" s="209"/>
      <c r="Q133" s="209"/>
      <c r="R133" s="209"/>
      <c r="S133" s="209"/>
      <c r="T133" s="150"/>
      <c r="U133" s="150"/>
      <c r="V133" s="150"/>
      <c r="W133" s="150"/>
      <c r="X133" s="150"/>
      <c r="Y133" s="138" t="b">
        <f t="shared" si="32"/>
        <v>1</v>
      </c>
      <c r="Z133" s="151" t="e">
        <f t="shared" si="33"/>
        <v>#DIV/0!</v>
      </c>
      <c r="AA133" s="152" t="e">
        <f t="shared" si="34"/>
        <v>#DIV/0!</v>
      </c>
      <c r="AB133" s="152" t="b">
        <f t="shared" si="35"/>
        <v>1</v>
      </c>
    </row>
    <row r="134" spans="1:28" hidden="1" x14ac:dyDescent="0.2">
      <c r="A134" s="178" t="s">
        <v>1027</v>
      </c>
      <c r="B134" s="200"/>
      <c r="C134" s="200"/>
      <c r="D134" s="201"/>
      <c r="E134" s="202"/>
      <c r="F134" s="200"/>
      <c r="G134" s="203"/>
      <c r="H134" s="200"/>
      <c r="I134" s="204"/>
      <c r="J134" s="205"/>
      <c r="K134" s="206"/>
      <c r="L134" s="206"/>
      <c r="M134" s="207"/>
      <c r="N134" s="208"/>
      <c r="O134" s="209"/>
      <c r="P134" s="209"/>
      <c r="Q134" s="209"/>
      <c r="R134" s="209"/>
      <c r="S134" s="209"/>
      <c r="T134" s="150"/>
      <c r="U134" s="150"/>
      <c r="V134" s="150"/>
      <c r="W134" s="150"/>
      <c r="X134" s="150"/>
      <c r="Y134" s="138" t="b">
        <f t="shared" si="20"/>
        <v>1</v>
      </c>
      <c r="Z134" s="151" t="e">
        <f t="shared" si="21"/>
        <v>#DIV/0!</v>
      </c>
      <c r="AA134" s="152" t="e">
        <f t="shared" si="22"/>
        <v>#DIV/0!</v>
      </c>
      <c r="AB134" s="152" t="b">
        <f t="shared" si="23"/>
        <v>1</v>
      </c>
    </row>
    <row r="135" spans="1:28" hidden="1" x14ac:dyDescent="0.2">
      <c r="A135" s="178" t="s">
        <v>1028</v>
      </c>
      <c r="B135" s="200"/>
      <c r="C135" s="200"/>
      <c r="D135" s="201"/>
      <c r="E135" s="202"/>
      <c r="F135" s="200"/>
      <c r="G135" s="203"/>
      <c r="H135" s="200"/>
      <c r="I135" s="204"/>
      <c r="J135" s="205"/>
      <c r="K135" s="206"/>
      <c r="L135" s="206"/>
      <c r="M135" s="207"/>
      <c r="N135" s="208"/>
      <c r="O135" s="209"/>
      <c r="P135" s="209"/>
      <c r="Q135" s="209"/>
      <c r="R135" s="209"/>
      <c r="S135" s="209"/>
      <c r="T135" s="150"/>
      <c r="U135" s="150"/>
      <c r="V135" s="150"/>
      <c r="W135" s="150"/>
      <c r="X135" s="150"/>
      <c r="Y135" s="138" t="b">
        <f t="shared" si="20"/>
        <v>1</v>
      </c>
      <c r="Z135" s="151" t="e">
        <f t="shared" si="21"/>
        <v>#DIV/0!</v>
      </c>
      <c r="AA135" s="152" t="e">
        <f t="shared" si="22"/>
        <v>#DIV/0!</v>
      </c>
      <c r="AB135" s="152" t="b">
        <f t="shared" si="23"/>
        <v>1</v>
      </c>
    </row>
    <row r="136" spans="1:28" hidden="1" x14ac:dyDescent="0.2">
      <c r="A136" s="178" t="s">
        <v>1029</v>
      </c>
      <c r="B136" s="200"/>
      <c r="C136" s="200"/>
      <c r="D136" s="201"/>
      <c r="E136" s="202"/>
      <c r="F136" s="200"/>
      <c r="G136" s="203"/>
      <c r="H136" s="200"/>
      <c r="I136" s="204"/>
      <c r="J136" s="205"/>
      <c r="K136" s="206"/>
      <c r="L136" s="206"/>
      <c r="M136" s="207"/>
      <c r="N136" s="208"/>
      <c r="O136" s="209"/>
      <c r="P136" s="209"/>
      <c r="Q136" s="209"/>
      <c r="R136" s="209"/>
      <c r="S136" s="209"/>
      <c r="T136" s="150"/>
      <c r="U136" s="150"/>
      <c r="V136" s="150"/>
      <c r="W136" s="150"/>
      <c r="X136" s="150"/>
      <c r="Y136" s="138" t="b">
        <f t="shared" si="20"/>
        <v>1</v>
      </c>
      <c r="Z136" s="151" t="e">
        <f t="shared" si="21"/>
        <v>#DIV/0!</v>
      </c>
      <c r="AA136" s="152" t="e">
        <f t="shared" si="22"/>
        <v>#DIV/0!</v>
      </c>
      <c r="AB136" s="152" t="b">
        <f t="shared" si="23"/>
        <v>1</v>
      </c>
    </row>
    <row r="137" spans="1:28" hidden="1" x14ac:dyDescent="0.2">
      <c r="A137" s="162" t="s">
        <v>1030</v>
      </c>
      <c r="B137" s="199"/>
      <c r="C137" s="200"/>
      <c r="D137" s="201"/>
      <c r="E137" s="202"/>
      <c r="F137" s="200"/>
      <c r="G137" s="203"/>
      <c r="H137" s="200"/>
      <c r="I137" s="204"/>
      <c r="J137" s="205"/>
      <c r="K137" s="206"/>
      <c r="L137" s="206"/>
      <c r="M137" s="207"/>
      <c r="N137" s="208"/>
      <c r="O137" s="209"/>
      <c r="P137" s="209"/>
      <c r="Q137" s="209"/>
      <c r="R137" s="209"/>
      <c r="S137" s="209"/>
      <c r="T137" s="150"/>
      <c r="U137" s="150"/>
      <c r="V137" s="150"/>
      <c r="W137" s="150"/>
      <c r="X137" s="150"/>
      <c r="Y137" s="138"/>
      <c r="Z137" s="151"/>
      <c r="AA137" s="152"/>
      <c r="AB137" s="152"/>
    </row>
    <row r="138" spans="1:28" ht="20.100000000000001" customHeight="1" x14ac:dyDescent="0.2">
      <c r="A138" s="264" t="s">
        <v>42</v>
      </c>
      <c r="B138" s="264"/>
      <c r="C138" s="264"/>
      <c r="D138" s="264"/>
      <c r="E138" s="264"/>
      <c r="F138" s="264"/>
      <c r="G138" s="264"/>
      <c r="H138" s="264"/>
      <c r="I138" s="113">
        <f>SUM(I3:I137)</f>
        <v>122.00965000000001</v>
      </c>
      <c r="J138" s="163" t="s">
        <v>13</v>
      </c>
      <c r="K138" s="164">
        <f>SUM(K3:K137)</f>
        <v>304421529.13</v>
      </c>
      <c r="L138" s="164">
        <f>SUM(L3:L137)</f>
        <v>200394254.39000013</v>
      </c>
      <c r="M138" s="164">
        <f>SUM(M3:M137)</f>
        <v>104027274.74000007</v>
      </c>
      <c r="N138" s="114" t="s">
        <v>13</v>
      </c>
      <c r="O138" s="164">
        <f t="shared" ref="O138:X138" si="36">SUM(O3:O137)</f>
        <v>0</v>
      </c>
      <c r="P138" s="164">
        <f t="shared" si="36"/>
        <v>0</v>
      </c>
      <c r="Q138" s="165">
        <f t="shared" si="36"/>
        <v>21795259.77</v>
      </c>
      <c r="R138" s="165">
        <f t="shared" si="36"/>
        <v>151806829.81000006</v>
      </c>
      <c r="S138" s="165">
        <f t="shared" si="36"/>
        <v>25857364.810000002</v>
      </c>
      <c r="T138" s="165">
        <f t="shared" si="36"/>
        <v>934800</v>
      </c>
      <c r="U138" s="165">
        <f t="shared" si="36"/>
        <v>0</v>
      </c>
      <c r="V138" s="165">
        <f t="shared" si="36"/>
        <v>0</v>
      </c>
      <c r="W138" s="165">
        <f t="shared" si="36"/>
        <v>0</v>
      </c>
      <c r="X138" s="165">
        <f t="shared" si="36"/>
        <v>0</v>
      </c>
      <c r="Y138" s="138" t="b">
        <f>L138=SUM(O138:X138)</f>
        <v>1</v>
      </c>
      <c r="Z138" s="151">
        <f>ROUND(L138/K138,4)</f>
        <v>0.6583</v>
      </c>
      <c r="AA138" s="152" t="s">
        <v>13</v>
      </c>
      <c r="AB138" s="152" t="b">
        <f>K138=L138+M138</f>
        <v>1</v>
      </c>
    </row>
    <row r="139" spans="1:28" ht="20.100000000000001" customHeight="1" x14ac:dyDescent="0.2">
      <c r="A139" s="264" t="s">
        <v>35</v>
      </c>
      <c r="B139" s="264"/>
      <c r="C139" s="264"/>
      <c r="D139" s="264"/>
      <c r="E139" s="264"/>
      <c r="F139" s="264"/>
      <c r="G139" s="264"/>
      <c r="H139" s="264"/>
      <c r="I139" s="113">
        <f>SUMIF($C$3:$C$137,"K",I3:I137)</f>
        <v>14.248339999999999</v>
      </c>
      <c r="J139" s="163" t="s">
        <v>13</v>
      </c>
      <c r="K139" s="164">
        <f>SUMIF($C$3:$C$137,"K",K3:K137)</f>
        <v>75357434.280000001</v>
      </c>
      <c r="L139" s="164">
        <f>SUMIF($C$3:$C$137,"K",L3:L137)</f>
        <v>46167470.539999999</v>
      </c>
      <c r="M139" s="164">
        <f>SUMIF($C$3:$C$137,"K",M3:M137)</f>
        <v>29189963.740000002</v>
      </c>
      <c r="N139" s="114" t="s">
        <v>13</v>
      </c>
      <c r="O139" s="164">
        <f t="shared" ref="O139:X139" si="37">SUMIF($C$3:$C$137,"K",O3:O137)</f>
        <v>0</v>
      </c>
      <c r="P139" s="164">
        <f t="shared" si="37"/>
        <v>0</v>
      </c>
      <c r="Q139" s="165">
        <f t="shared" si="37"/>
        <v>21795259.77</v>
      </c>
      <c r="R139" s="165">
        <f t="shared" si="37"/>
        <v>23341340.649999999</v>
      </c>
      <c r="S139" s="165">
        <f t="shared" si="37"/>
        <v>1030870.12</v>
      </c>
      <c r="T139" s="165">
        <f t="shared" si="37"/>
        <v>0</v>
      </c>
      <c r="U139" s="165">
        <f t="shared" si="37"/>
        <v>0</v>
      </c>
      <c r="V139" s="165">
        <f t="shared" si="37"/>
        <v>0</v>
      </c>
      <c r="W139" s="165">
        <f t="shared" si="37"/>
        <v>0</v>
      </c>
      <c r="X139" s="165">
        <f t="shared" si="37"/>
        <v>0</v>
      </c>
      <c r="Y139" s="138" t="b">
        <f>L139=SUM(O139:X139)</f>
        <v>1</v>
      </c>
      <c r="Z139" s="151">
        <f>ROUND(L139/K139,4)</f>
        <v>0.61260000000000003</v>
      </c>
      <c r="AA139" s="152" t="s">
        <v>13</v>
      </c>
      <c r="AB139" s="152" t="b">
        <f>K139=L139+M139</f>
        <v>1</v>
      </c>
    </row>
    <row r="140" spans="1:28" ht="20.100000000000001" customHeight="1" x14ac:dyDescent="0.2">
      <c r="A140" s="264" t="s">
        <v>36</v>
      </c>
      <c r="B140" s="264"/>
      <c r="C140" s="264"/>
      <c r="D140" s="264"/>
      <c r="E140" s="264"/>
      <c r="F140" s="264"/>
      <c r="G140" s="264"/>
      <c r="H140" s="264"/>
      <c r="I140" s="113">
        <f>SUMIF($C$3:$C$137,"N",I3:I137)</f>
        <v>95.65704999999997</v>
      </c>
      <c r="J140" s="163" t="s">
        <v>13</v>
      </c>
      <c r="K140" s="164">
        <f>SUMIF($C$3:$C$137,"N",K3:K137)</f>
        <v>173364289.97999996</v>
      </c>
      <c r="L140" s="164">
        <f>SUMIF($C$3:$C$137,"N",L3:L137)</f>
        <v>118789505.36</v>
      </c>
      <c r="M140" s="164">
        <f>SUMIF($C$3:$C$137,"N",M3:M137)</f>
        <v>54574784.61999999</v>
      </c>
      <c r="N140" s="114" t="s">
        <v>13</v>
      </c>
      <c r="O140" s="164">
        <f t="shared" ref="O140:X140" si="38">SUMIF($C$3:$C$137,"N",O3:O137)</f>
        <v>0</v>
      </c>
      <c r="P140" s="164">
        <f t="shared" si="38"/>
        <v>0</v>
      </c>
      <c r="Q140" s="165">
        <f t="shared" si="38"/>
        <v>0</v>
      </c>
      <c r="R140" s="165">
        <f t="shared" si="38"/>
        <v>118789505.36</v>
      </c>
      <c r="S140" s="165">
        <f t="shared" si="38"/>
        <v>0</v>
      </c>
      <c r="T140" s="165">
        <f t="shared" si="38"/>
        <v>0</v>
      </c>
      <c r="U140" s="165">
        <f t="shared" si="38"/>
        <v>0</v>
      </c>
      <c r="V140" s="165">
        <f t="shared" si="38"/>
        <v>0</v>
      </c>
      <c r="W140" s="165">
        <f t="shared" si="38"/>
        <v>0</v>
      </c>
      <c r="X140" s="165">
        <f t="shared" si="38"/>
        <v>0</v>
      </c>
      <c r="Y140" s="138" t="b">
        <f>L140=SUM(O140:X140)</f>
        <v>1</v>
      </c>
      <c r="Z140" s="151">
        <f>ROUND(L140/K140,4)</f>
        <v>0.68520000000000003</v>
      </c>
      <c r="AA140" s="152" t="s">
        <v>13</v>
      </c>
      <c r="AB140" s="152" t="b">
        <f>K140=L140+M140</f>
        <v>1</v>
      </c>
    </row>
    <row r="141" spans="1:28" ht="20.100000000000001" customHeight="1" x14ac:dyDescent="0.2">
      <c r="A141" s="266" t="s">
        <v>37</v>
      </c>
      <c r="B141" s="266"/>
      <c r="C141" s="266"/>
      <c r="D141" s="266"/>
      <c r="E141" s="266"/>
      <c r="F141" s="266"/>
      <c r="G141" s="266"/>
      <c r="H141" s="266"/>
      <c r="I141" s="115">
        <f>SUMIF($C$3:$C$137,"W",I3:I137)</f>
        <v>12.104259999999998</v>
      </c>
      <c r="J141" s="166" t="s">
        <v>13</v>
      </c>
      <c r="K141" s="167">
        <f>SUMIF($C$3:$C$137,"W",K3:K137)</f>
        <v>55699804.870000005</v>
      </c>
      <c r="L141" s="167">
        <f>SUMIF($C$3:$C$137,"W",L3:L137)</f>
        <v>35437278.490000002</v>
      </c>
      <c r="M141" s="167">
        <f>SUMIF($C$3:$C$137,"W",M3:M137)</f>
        <v>20262526.380000003</v>
      </c>
      <c r="N141" s="116" t="s">
        <v>13</v>
      </c>
      <c r="O141" s="167">
        <f t="shared" ref="O141:X141" si="39">SUMIF($C$3:$C$137,"W",O3:O137)</f>
        <v>0</v>
      </c>
      <c r="P141" s="167">
        <f t="shared" si="39"/>
        <v>0</v>
      </c>
      <c r="Q141" s="168">
        <f t="shared" si="39"/>
        <v>0</v>
      </c>
      <c r="R141" s="168">
        <f t="shared" si="39"/>
        <v>9675983.7999999989</v>
      </c>
      <c r="S141" s="168">
        <f t="shared" si="39"/>
        <v>24826494.689999998</v>
      </c>
      <c r="T141" s="168">
        <f t="shared" si="39"/>
        <v>934800</v>
      </c>
      <c r="U141" s="168">
        <f t="shared" si="39"/>
        <v>0</v>
      </c>
      <c r="V141" s="168">
        <f t="shared" si="39"/>
        <v>0</v>
      </c>
      <c r="W141" s="168">
        <f t="shared" si="39"/>
        <v>0</v>
      </c>
      <c r="X141" s="168">
        <f t="shared" si="39"/>
        <v>0</v>
      </c>
      <c r="Y141" s="138" t="b">
        <f>L141=SUM(O141:X141)</f>
        <v>1</v>
      </c>
      <c r="Z141" s="151">
        <f>ROUND(L141/K141,4)</f>
        <v>0.63619999999999999</v>
      </c>
      <c r="AA141" s="152" t="s">
        <v>13</v>
      </c>
      <c r="AB141" s="152" t="b">
        <f>K141=L141+M141</f>
        <v>1</v>
      </c>
    </row>
    <row r="142" spans="1:28" x14ac:dyDescent="0.2">
      <c r="A142" s="179"/>
      <c r="K142" s="180"/>
    </row>
    <row r="143" spans="1:28" x14ac:dyDescent="0.2">
      <c r="A143" s="170" t="s">
        <v>22</v>
      </c>
    </row>
    <row r="144" spans="1:28" x14ac:dyDescent="0.2">
      <c r="A144" s="173" t="s">
        <v>23</v>
      </c>
    </row>
    <row r="145" spans="1:1" x14ac:dyDescent="0.2">
      <c r="A145" s="170" t="s">
        <v>40</v>
      </c>
    </row>
    <row r="146" spans="1:1" x14ac:dyDescent="0.2">
      <c r="A146" s="181" t="s">
        <v>373</v>
      </c>
    </row>
  </sheetData>
  <mergeCells count="19">
    <mergeCell ref="A141:H141"/>
    <mergeCell ref="A140:H140"/>
    <mergeCell ref="E1:E2"/>
    <mergeCell ref="A139:H139"/>
    <mergeCell ref="N1:N2"/>
    <mergeCell ref="O1:X1"/>
    <mergeCell ref="L1:L2"/>
    <mergeCell ref="M1:M2"/>
    <mergeCell ref="A138:H138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3:AB17 Y134:AB139 Y111:AB119">
    <cfRule type="cellIs" dxfId="145" priority="112" operator="equal">
      <formula>FALSE</formula>
    </cfRule>
  </conditionalFormatting>
  <conditionalFormatting sqref="Y3:AA17 Y134:AA139 Y111:AA119">
    <cfRule type="containsText" dxfId="144" priority="110" operator="containsText" text="fałsz">
      <formula>NOT(ISERROR(SEARCH("fałsz",Y3)))</formula>
    </cfRule>
  </conditionalFormatting>
  <conditionalFormatting sqref="Z141:AA141">
    <cfRule type="cellIs" dxfId="143" priority="107" operator="equal">
      <formula>FALSE</formula>
    </cfRule>
  </conditionalFormatting>
  <conditionalFormatting sqref="Y141:AA141">
    <cfRule type="containsText" dxfId="142" priority="105" operator="containsText" text="fałsz">
      <formula>NOT(ISERROR(SEARCH("fałsz",Y141)))</formula>
    </cfRule>
  </conditionalFormatting>
  <conditionalFormatting sqref="Y141">
    <cfRule type="cellIs" dxfId="141" priority="106" operator="equal">
      <formula>FALSE</formula>
    </cfRule>
  </conditionalFormatting>
  <conditionalFormatting sqref="AB141">
    <cfRule type="cellIs" dxfId="140" priority="104" operator="equal">
      <formula>FALSE</formula>
    </cfRule>
  </conditionalFormatting>
  <conditionalFormatting sqref="AB141">
    <cfRule type="cellIs" dxfId="139" priority="103" operator="equal">
      <formula>FALSE</formula>
    </cfRule>
  </conditionalFormatting>
  <conditionalFormatting sqref="Z140:AA140">
    <cfRule type="cellIs" dxfId="138" priority="102" operator="equal">
      <formula>FALSE</formula>
    </cfRule>
  </conditionalFormatting>
  <conditionalFormatting sqref="Y140">
    <cfRule type="cellIs" dxfId="137" priority="101" operator="equal">
      <formula>FALSE</formula>
    </cfRule>
  </conditionalFormatting>
  <conditionalFormatting sqref="Y140:AA140">
    <cfRule type="containsText" dxfId="136" priority="100" operator="containsText" text="fałsz">
      <formula>NOT(ISERROR(SEARCH("fałsz",Y140)))</formula>
    </cfRule>
  </conditionalFormatting>
  <conditionalFormatting sqref="AB140">
    <cfRule type="cellIs" dxfId="135" priority="99" operator="equal">
      <formula>FALSE</formula>
    </cfRule>
  </conditionalFormatting>
  <conditionalFormatting sqref="AB140">
    <cfRule type="cellIs" dxfId="134" priority="98" operator="equal">
      <formula>FALSE</formula>
    </cfRule>
  </conditionalFormatting>
  <conditionalFormatting sqref="Z18:AA31">
    <cfRule type="cellIs" dxfId="133" priority="97" operator="equal">
      <formula>FALSE</formula>
    </cfRule>
  </conditionalFormatting>
  <conditionalFormatting sqref="Y18:AA31">
    <cfRule type="containsText" dxfId="132" priority="95" operator="containsText" text="fałsz">
      <formula>NOT(ISERROR(SEARCH("fałsz",Y18)))</formula>
    </cfRule>
  </conditionalFormatting>
  <conditionalFormatting sqref="Y18:Y31">
    <cfRule type="cellIs" dxfId="131" priority="96" operator="equal">
      <formula>FALSE</formula>
    </cfRule>
  </conditionalFormatting>
  <conditionalFormatting sqref="AB18:AB31">
    <cfRule type="cellIs" dxfId="130" priority="94" operator="equal">
      <formula>FALSE</formula>
    </cfRule>
  </conditionalFormatting>
  <conditionalFormatting sqref="AB18:AB31">
    <cfRule type="cellIs" dxfId="129" priority="93" operator="equal">
      <formula>FALSE</formula>
    </cfRule>
  </conditionalFormatting>
  <conditionalFormatting sqref="Z32:AA46">
    <cfRule type="cellIs" dxfId="128" priority="92" operator="equal">
      <formula>FALSE</formula>
    </cfRule>
  </conditionalFormatting>
  <conditionalFormatting sqref="Y32:AA46">
    <cfRule type="containsText" dxfId="127" priority="90" operator="containsText" text="fałsz">
      <formula>NOT(ISERROR(SEARCH("fałsz",Y32)))</formula>
    </cfRule>
  </conditionalFormatting>
  <conditionalFormatting sqref="Y32:Y46">
    <cfRule type="cellIs" dxfId="126" priority="91" operator="equal">
      <formula>FALSE</formula>
    </cfRule>
  </conditionalFormatting>
  <conditionalFormatting sqref="AB32:AB46">
    <cfRule type="cellIs" dxfId="125" priority="89" operator="equal">
      <formula>FALSE</formula>
    </cfRule>
  </conditionalFormatting>
  <conditionalFormatting sqref="AB32:AB46">
    <cfRule type="cellIs" dxfId="124" priority="88" operator="equal">
      <formula>FALSE</formula>
    </cfRule>
  </conditionalFormatting>
  <conditionalFormatting sqref="Z47:AA53">
    <cfRule type="cellIs" dxfId="123" priority="87" operator="equal">
      <formula>FALSE</formula>
    </cfRule>
  </conditionalFormatting>
  <conditionalFormatting sqref="Y47:AA53">
    <cfRule type="containsText" dxfId="122" priority="85" operator="containsText" text="fałsz">
      <formula>NOT(ISERROR(SEARCH("fałsz",Y47)))</formula>
    </cfRule>
  </conditionalFormatting>
  <conditionalFormatting sqref="Y47:Y53">
    <cfRule type="cellIs" dxfId="121" priority="86" operator="equal">
      <formula>FALSE</formula>
    </cfRule>
  </conditionalFormatting>
  <conditionalFormatting sqref="AB47:AB53">
    <cfRule type="cellIs" dxfId="120" priority="84" operator="equal">
      <formula>FALSE</formula>
    </cfRule>
  </conditionalFormatting>
  <conditionalFormatting sqref="AB47:AB53">
    <cfRule type="cellIs" dxfId="119" priority="83" operator="equal">
      <formula>FALSE</formula>
    </cfRule>
  </conditionalFormatting>
  <conditionalFormatting sqref="Z54:AA56">
    <cfRule type="cellIs" dxfId="118" priority="62" operator="equal">
      <formula>FALSE</formula>
    </cfRule>
  </conditionalFormatting>
  <conditionalFormatting sqref="Y54:AA56">
    <cfRule type="containsText" dxfId="117" priority="60" operator="containsText" text="fałsz">
      <formula>NOT(ISERROR(SEARCH("fałsz",Y54)))</formula>
    </cfRule>
  </conditionalFormatting>
  <conditionalFormatting sqref="Y54:Y56">
    <cfRule type="cellIs" dxfId="116" priority="61" operator="equal">
      <formula>FALSE</formula>
    </cfRule>
  </conditionalFormatting>
  <conditionalFormatting sqref="AB54:AB56">
    <cfRule type="cellIs" dxfId="115" priority="59" operator="equal">
      <formula>FALSE</formula>
    </cfRule>
  </conditionalFormatting>
  <conditionalFormatting sqref="AB54:AB56">
    <cfRule type="cellIs" dxfId="114" priority="58" operator="equal">
      <formula>FALSE</formula>
    </cfRule>
  </conditionalFormatting>
  <conditionalFormatting sqref="Z57:AA64 Z92:AA98">
    <cfRule type="cellIs" dxfId="113" priority="57" operator="equal">
      <formula>FALSE</formula>
    </cfRule>
  </conditionalFormatting>
  <conditionalFormatting sqref="Y57:AA64 Y92:AA98">
    <cfRule type="containsText" dxfId="112" priority="55" operator="containsText" text="fałsz">
      <formula>NOT(ISERROR(SEARCH("fałsz",Y57)))</formula>
    </cfRule>
  </conditionalFormatting>
  <conditionalFormatting sqref="Y57:Y64 Y92:Y98">
    <cfRule type="cellIs" dxfId="111" priority="56" operator="equal">
      <formula>FALSE</formula>
    </cfRule>
  </conditionalFormatting>
  <conditionalFormatting sqref="AB57:AB64 AB92:AB98">
    <cfRule type="cellIs" dxfId="110" priority="54" operator="equal">
      <formula>FALSE</formula>
    </cfRule>
  </conditionalFormatting>
  <conditionalFormatting sqref="AB57:AB64 AB92:AB98">
    <cfRule type="cellIs" dxfId="109" priority="53" operator="equal">
      <formula>FALSE</formula>
    </cfRule>
  </conditionalFormatting>
  <conditionalFormatting sqref="Z99:AA110">
    <cfRule type="cellIs" dxfId="108" priority="52" operator="equal">
      <formula>FALSE</formula>
    </cfRule>
  </conditionalFormatting>
  <conditionalFormatting sqref="Y99:AA110">
    <cfRule type="containsText" dxfId="107" priority="50" operator="containsText" text="fałsz">
      <formula>NOT(ISERROR(SEARCH("fałsz",Y99)))</formula>
    </cfRule>
  </conditionalFormatting>
  <conditionalFormatting sqref="Y99:Y110">
    <cfRule type="cellIs" dxfId="106" priority="51" operator="equal">
      <formula>FALSE</formula>
    </cfRule>
  </conditionalFormatting>
  <conditionalFormatting sqref="AB99:AB110">
    <cfRule type="cellIs" dxfId="105" priority="49" operator="equal">
      <formula>FALSE</formula>
    </cfRule>
  </conditionalFormatting>
  <conditionalFormatting sqref="AB99:AB110">
    <cfRule type="cellIs" dxfId="104" priority="48" operator="equal">
      <formula>FALSE</formula>
    </cfRule>
  </conditionalFormatting>
  <conditionalFormatting sqref="C3:X12 B13:X64 A116:A136 B134:X137 B92:X111 B114:X119 B112:D112 F112:X112 A3:A113">
    <cfRule type="expression" dxfId="103" priority="46">
      <formula>$C3="K"</formula>
    </cfRule>
    <cfRule type="expression" dxfId="102" priority="47">
      <formula>$C3="W"</formula>
    </cfRule>
  </conditionalFormatting>
  <conditionalFormatting sqref="B3:B12">
    <cfRule type="expression" dxfId="101" priority="44">
      <formula>$C3="K"</formula>
    </cfRule>
    <cfRule type="expression" dxfId="100" priority="45">
      <formula>$C3="W"</formula>
    </cfRule>
  </conditionalFormatting>
  <conditionalFormatting sqref="Z130:AA133">
    <cfRule type="cellIs" dxfId="99" priority="43" operator="equal">
      <formula>FALSE</formula>
    </cfRule>
  </conditionalFormatting>
  <conditionalFormatting sqref="Y130:AA133">
    <cfRule type="containsText" dxfId="98" priority="41" operator="containsText" text="fałsz">
      <formula>NOT(ISERROR(SEARCH("fałsz",Y130)))</formula>
    </cfRule>
  </conditionalFormatting>
  <conditionalFormatting sqref="Y130:Y133">
    <cfRule type="cellIs" dxfId="97" priority="42" operator="equal">
      <formula>FALSE</formula>
    </cfRule>
  </conditionalFormatting>
  <conditionalFormatting sqref="AB130:AB133">
    <cfRule type="cellIs" dxfId="96" priority="40" operator="equal">
      <formula>FALSE</formula>
    </cfRule>
  </conditionalFormatting>
  <conditionalFormatting sqref="AB130:AB133">
    <cfRule type="cellIs" dxfId="95" priority="39" operator="equal">
      <formula>FALSE</formula>
    </cfRule>
  </conditionalFormatting>
  <conditionalFormatting sqref="Z120:AA129">
    <cfRule type="cellIs" dxfId="94" priority="38" operator="equal">
      <formula>FALSE</formula>
    </cfRule>
  </conditionalFormatting>
  <conditionalFormatting sqref="Y120:AA129">
    <cfRule type="containsText" dxfId="93" priority="36" operator="containsText" text="fałsz">
      <formula>NOT(ISERROR(SEARCH("fałsz",Y120)))</formula>
    </cfRule>
  </conditionalFormatting>
  <conditionalFormatting sqref="Y120:Y129">
    <cfRule type="cellIs" dxfId="92" priority="37" operator="equal">
      <formula>FALSE</formula>
    </cfRule>
  </conditionalFormatting>
  <conditionalFormatting sqref="AB120:AB129">
    <cfRule type="cellIs" dxfId="91" priority="35" operator="equal">
      <formula>FALSE</formula>
    </cfRule>
  </conditionalFormatting>
  <conditionalFormatting sqref="AB120:AB129">
    <cfRule type="cellIs" dxfId="90" priority="34" operator="equal">
      <formula>FALSE</formula>
    </cfRule>
  </conditionalFormatting>
  <conditionalFormatting sqref="B120:X133">
    <cfRule type="expression" dxfId="89" priority="32">
      <formula>$C120="K"</formula>
    </cfRule>
    <cfRule type="expression" dxfId="88" priority="33">
      <formula>$C120="W"</formula>
    </cfRule>
  </conditionalFormatting>
  <conditionalFormatting sqref="Y87:AB91">
    <cfRule type="cellIs" dxfId="87" priority="31" operator="equal">
      <formula>FALSE</formula>
    </cfRule>
  </conditionalFormatting>
  <conditionalFormatting sqref="Y87:AA91">
    <cfRule type="containsText" dxfId="86" priority="30" operator="containsText" text="fałsz">
      <formula>NOT(ISERROR(SEARCH("fałsz",Y87)))</formula>
    </cfRule>
  </conditionalFormatting>
  <conditionalFormatting sqref="Z80:AA86">
    <cfRule type="cellIs" dxfId="85" priority="29" operator="equal">
      <formula>FALSE</formula>
    </cfRule>
  </conditionalFormatting>
  <conditionalFormatting sqref="Y80:AA86">
    <cfRule type="containsText" dxfId="84" priority="27" operator="containsText" text="fałsz">
      <formula>NOT(ISERROR(SEARCH("fałsz",Y80)))</formula>
    </cfRule>
  </conditionalFormatting>
  <conditionalFormatting sqref="Y80:Y86">
    <cfRule type="cellIs" dxfId="83" priority="28" operator="equal">
      <formula>FALSE</formula>
    </cfRule>
  </conditionalFormatting>
  <conditionalFormatting sqref="AB80:AB86">
    <cfRule type="cellIs" dxfId="82" priority="26" operator="equal">
      <formula>FALSE</formula>
    </cfRule>
  </conditionalFormatting>
  <conditionalFormatting sqref="AB80:AB86">
    <cfRule type="cellIs" dxfId="81" priority="25" operator="equal">
      <formula>FALSE</formula>
    </cfRule>
  </conditionalFormatting>
  <conditionalFormatting sqref="Z65:AA67">
    <cfRule type="cellIs" dxfId="80" priority="24" operator="equal">
      <formula>FALSE</formula>
    </cfRule>
  </conditionalFormatting>
  <conditionalFormatting sqref="Y65:AA67">
    <cfRule type="containsText" dxfId="79" priority="22" operator="containsText" text="fałsz">
      <formula>NOT(ISERROR(SEARCH("fałsz",Y65)))</formula>
    </cfRule>
  </conditionalFormatting>
  <conditionalFormatting sqref="Y65:Y67">
    <cfRule type="cellIs" dxfId="78" priority="23" operator="equal">
      <formula>FALSE</formula>
    </cfRule>
  </conditionalFormatting>
  <conditionalFormatting sqref="AB65:AB67">
    <cfRule type="cellIs" dxfId="77" priority="21" operator="equal">
      <formula>FALSE</formula>
    </cfRule>
  </conditionalFormatting>
  <conditionalFormatting sqref="AB65:AB67">
    <cfRule type="cellIs" dxfId="76" priority="20" operator="equal">
      <formula>FALSE</formula>
    </cfRule>
  </conditionalFormatting>
  <conditionalFormatting sqref="Z68:AA79">
    <cfRule type="cellIs" dxfId="75" priority="19" operator="equal">
      <formula>FALSE</formula>
    </cfRule>
  </conditionalFormatting>
  <conditionalFormatting sqref="Y68:AA79">
    <cfRule type="containsText" dxfId="74" priority="17" operator="containsText" text="fałsz">
      <formula>NOT(ISERROR(SEARCH("fałsz",Y68)))</formula>
    </cfRule>
  </conditionalFormatting>
  <conditionalFormatting sqref="Y68:Y79">
    <cfRule type="cellIs" dxfId="73" priority="18" operator="equal">
      <formula>FALSE</formula>
    </cfRule>
  </conditionalFormatting>
  <conditionalFormatting sqref="AB68:AB79">
    <cfRule type="cellIs" dxfId="72" priority="16" operator="equal">
      <formula>FALSE</formula>
    </cfRule>
  </conditionalFormatting>
  <conditionalFormatting sqref="AB68:AB79">
    <cfRule type="cellIs" dxfId="71" priority="15" operator="equal">
      <formula>FALSE</formula>
    </cfRule>
  </conditionalFormatting>
  <conditionalFormatting sqref="B65:X91">
    <cfRule type="expression" dxfId="70" priority="13">
      <formula>$C65="K"</formula>
    </cfRule>
    <cfRule type="expression" dxfId="69" priority="14">
      <formula>$C65="W"</formula>
    </cfRule>
  </conditionalFormatting>
  <conditionalFormatting sqref="E112">
    <cfRule type="expression" dxfId="68" priority="11">
      <formula>$C112="K"</formula>
    </cfRule>
    <cfRule type="expression" dxfId="67" priority="12">
      <formula>$C112="W"</formula>
    </cfRule>
  </conditionalFormatting>
  <conditionalFormatting sqref="B113:X113">
    <cfRule type="expression" dxfId="66" priority="10">
      <formula>$C113="W"</formula>
    </cfRule>
  </conditionalFormatting>
  <dataValidations count="3">
    <dataValidation type="list" allowBlank="1" showInputMessage="1" showErrorMessage="1" sqref="H3:H112 H114:H137 G113">
      <formula1>"B,P,R"</formula1>
    </dataValidation>
    <dataValidation type="list" allowBlank="1" showInputMessage="1" showErrorMessage="1" sqref="C3:C112 C114:C137">
      <formula1>"N,K,W"</formula1>
    </dataValidation>
    <dataValidation type="list" allowBlank="1" showInputMessage="1" showErrorMessage="1" sqref="C113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&amp;LWojewództwo Mazowieckie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showGridLines="0" view="pageBreakPreview" zoomScale="85" zoomScaleNormal="78" zoomScaleSheetLayoutView="85" workbookViewId="0">
      <selection activeCell="A42" sqref="A42:XFD42"/>
    </sheetView>
  </sheetViews>
  <sheetFormatPr defaultColWidth="9.140625" defaultRowHeight="12" x14ac:dyDescent="0.25"/>
  <cols>
    <col min="1" max="1" width="6.42578125" style="171" customWidth="1"/>
    <col min="2" max="2" width="12.42578125" style="171" customWidth="1"/>
    <col min="3" max="3" width="15.7109375" style="171" customWidth="1"/>
    <col min="4" max="4" width="21.7109375" style="171" customWidth="1"/>
    <col min="5" max="5" width="15.7109375" style="171" customWidth="1"/>
    <col min="6" max="6" width="56.85546875" style="171" customWidth="1"/>
    <col min="7" max="7" width="11.7109375" style="171" customWidth="1"/>
    <col min="8" max="8" width="17" style="171" customWidth="1"/>
    <col min="9" max="10" width="15.7109375" style="171" customWidth="1"/>
    <col min="11" max="11" width="18" style="171" customWidth="1"/>
    <col min="12" max="12" width="16.28515625" style="171" customWidth="1"/>
    <col min="13" max="13" width="15.7109375" style="138" customWidth="1"/>
    <col min="14" max="16" width="5.140625" style="171" bestFit="1" customWidth="1"/>
    <col min="17" max="18" width="15.7109375" style="171" customWidth="1"/>
    <col min="19" max="23" width="5.140625" style="171" bestFit="1" customWidth="1"/>
    <col min="24" max="27" width="15.7109375" style="171" customWidth="1"/>
    <col min="28" max="16384" width="9.140625" style="171"/>
  </cols>
  <sheetData>
    <row r="1" spans="1:28" ht="24.75" customHeight="1" x14ac:dyDescent="0.25">
      <c r="A1" s="264" t="s">
        <v>3</v>
      </c>
      <c r="B1" s="264" t="s">
        <v>4</v>
      </c>
      <c r="C1" s="264" t="s">
        <v>43</v>
      </c>
      <c r="D1" s="264" t="s">
        <v>5</v>
      </c>
      <c r="E1" s="264" t="s">
        <v>30</v>
      </c>
      <c r="F1" s="264" t="s">
        <v>6</v>
      </c>
      <c r="G1" s="264" t="s">
        <v>24</v>
      </c>
      <c r="H1" s="264" t="s">
        <v>7</v>
      </c>
      <c r="I1" s="264" t="s">
        <v>21</v>
      </c>
      <c r="J1" s="264" t="s">
        <v>8</v>
      </c>
      <c r="K1" s="264" t="s">
        <v>9</v>
      </c>
      <c r="L1" s="264" t="s">
        <v>12</v>
      </c>
      <c r="M1" s="264" t="s">
        <v>10</v>
      </c>
      <c r="N1" s="264" t="s">
        <v>11</v>
      </c>
      <c r="O1" s="264"/>
      <c r="P1" s="264"/>
      <c r="Q1" s="264"/>
      <c r="R1" s="264"/>
      <c r="S1" s="264"/>
      <c r="T1" s="264"/>
      <c r="U1" s="264"/>
      <c r="V1" s="264"/>
      <c r="W1" s="264"/>
    </row>
    <row r="2" spans="1:28" ht="28.5" customHeight="1" x14ac:dyDescent="0.2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141">
        <v>2019</v>
      </c>
      <c r="O2" s="141">
        <v>2020</v>
      </c>
      <c r="P2" s="141">
        <v>2021</v>
      </c>
      <c r="Q2" s="141">
        <v>2022</v>
      </c>
      <c r="R2" s="141">
        <v>2023</v>
      </c>
      <c r="S2" s="141">
        <v>2024</v>
      </c>
      <c r="T2" s="141">
        <v>2025</v>
      </c>
      <c r="U2" s="141">
        <v>2026</v>
      </c>
      <c r="V2" s="141">
        <v>2027</v>
      </c>
      <c r="W2" s="141">
        <v>2028</v>
      </c>
      <c r="X2" s="138" t="s">
        <v>26</v>
      </c>
      <c r="Y2" s="138" t="s">
        <v>27</v>
      </c>
      <c r="Z2" s="138" t="s">
        <v>28</v>
      </c>
      <c r="AA2" s="142" t="s">
        <v>29</v>
      </c>
    </row>
    <row r="3" spans="1:28" s="161" customFormat="1" ht="48" x14ac:dyDescent="0.25">
      <c r="A3" s="200">
        <v>1</v>
      </c>
      <c r="B3" s="200" t="s">
        <v>714</v>
      </c>
      <c r="C3" s="200" t="s">
        <v>167</v>
      </c>
      <c r="D3" s="217" t="s">
        <v>49</v>
      </c>
      <c r="E3" s="202">
        <v>1412</v>
      </c>
      <c r="F3" s="218" t="s">
        <v>680</v>
      </c>
      <c r="G3" s="200" t="s">
        <v>54</v>
      </c>
      <c r="H3" s="204">
        <v>1.319</v>
      </c>
      <c r="I3" s="205" t="s">
        <v>550</v>
      </c>
      <c r="J3" s="213">
        <v>2758656</v>
      </c>
      <c r="K3" s="213">
        <v>2206924.7999999998</v>
      </c>
      <c r="L3" s="214">
        <v>551731.20000000019</v>
      </c>
      <c r="M3" s="208">
        <v>0.8</v>
      </c>
      <c r="N3" s="219">
        <v>0</v>
      </c>
      <c r="O3" s="219">
        <v>0</v>
      </c>
      <c r="P3" s="219">
        <v>0</v>
      </c>
      <c r="Q3" s="219">
        <v>2206924.7999999998</v>
      </c>
      <c r="R3" s="219">
        <v>0</v>
      </c>
      <c r="S3" s="219">
        <v>0</v>
      </c>
      <c r="T3" s="219">
        <v>0</v>
      </c>
      <c r="U3" s="219">
        <v>0</v>
      </c>
      <c r="V3" s="219">
        <v>0</v>
      </c>
      <c r="W3" s="219">
        <v>0</v>
      </c>
      <c r="X3" s="138" t="b">
        <f t="shared" ref="X3:X5" si="0">K3=SUM(N3:W3)</f>
        <v>1</v>
      </c>
      <c r="Y3" s="151">
        <f t="shared" ref="Y3:Y5" si="1">ROUND(K3/J3,4)</f>
        <v>0.8</v>
      </c>
      <c r="Z3" s="152" t="b">
        <f t="shared" ref="Z3:Z5" si="2">Y3=M3</f>
        <v>1</v>
      </c>
      <c r="AA3" s="152" t="b">
        <f t="shared" ref="AA3:AA5" si="3">J3=K3+L3</f>
        <v>1</v>
      </c>
      <c r="AB3" s="160"/>
    </row>
    <row r="4" spans="1:28" s="161" customFormat="1" ht="24" x14ac:dyDescent="0.25">
      <c r="A4" s="200">
        <v>2</v>
      </c>
      <c r="B4" s="200" t="s">
        <v>727</v>
      </c>
      <c r="C4" s="200" t="s">
        <v>167</v>
      </c>
      <c r="D4" s="217" t="s">
        <v>49</v>
      </c>
      <c r="E4" s="202">
        <v>1412</v>
      </c>
      <c r="F4" s="218" t="s">
        <v>693</v>
      </c>
      <c r="G4" s="200" t="s">
        <v>54</v>
      </c>
      <c r="H4" s="204">
        <v>1.4079999999999999</v>
      </c>
      <c r="I4" s="205" t="s">
        <v>550</v>
      </c>
      <c r="J4" s="213">
        <v>3649544</v>
      </c>
      <c r="K4" s="213">
        <v>2919635.2</v>
      </c>
      <c r="L4" s="214">
        <v>729908.79999999981</v>
      </c>
      <c r="M4" s="208">
        <v>0.8</v>
      </c>
      <c r="N4" s="219">
        <v>0</v>
      </c>
      <c r="O4" s="219">
        <v>0</v>
      </c>
      <c r="P4" s="219">
        <v>0</v>
      </c>
      <c r="Q4" s="219">
        <v>2919635.2</v>
      </c>
      <c r="R4" s="219">
        <v>0</v>
      </c>
      <c r="S4" s="219">
        <v>0</v>
      </c>
      <c r="T4" s="219">
        <v>0</v>
      </c>
      <c r="U4" s="219">
        <v>0</v>
      </c>
      <c r="V4" s="219">
        <v>0</v>
      </c>
      <c r="W4" s="219">
        <v>0</v>
      </c>
      <c r="X4" s="138" t="b">
        <f t="shared" ref="X4" si="4">K4=SUM(N4:W4)</f>
        <v>1</v>
      </c>
      <c r="Y4" s="151">
        <f t="shared" ref="Y4" si="5">ROUND(K4/J4,4)</f>
        <v>0.8</v>
      </c>
      <c r="Z4" s="152" t="b">
        <f t="shared" ref="Z4" si="6">Y4=M4</f>
        <v>1</v>
      </c>
      <c r="AA4" s="152" t="b">
        <f t="shared" ref="AA4" si="7">J4=K4+L4</f>
        <v>1</v>
      </c>
      <c r="AB4" s="160"/>
    </row>
    <row r="5" spans="1:28" s="161" customFormat="1" ht="24" x14ac:dyDescent="0.25">
      <c r="A5" s="200">
        <v>3</v>
      </c>
      <c r="B5" s="200" t="s">
        <v>704</v>
      </c>
      <c r="C5" s="200" t="s">
        <v>167</v>
      </c>
      <c r="D5" s="201" t="s">
        <v>193</v>
      </c>
      <c r="E5" s="202">
        <v>1432</v>
      </c>
      <c r="F5" s="203" t="s">
        <v>673</v>
      </c>
      <c r="G5" s="200" t="s">
        <v>53</v>
      </c>
      <c r="H5" s="204">
        <v>1.0875000000000001</v>
      </c>
      <c r="I5" s="205" t="s">
        <v>535</v>
      </c>
      <c r="J5" s="213">
        <v>4005539.07</v>
      </c>
      <c r="K5" s="213">
        <v>2403323.44</v>
      </c>
      <c r="L5" s="214">
        <v>1602215.63</v>
      </c>
      <c r="M5" s="208">
        <v>0.6</v>
      </c>
      <c r="N5" s="215">
        <v>0</v>
      </c>
      <c r="O5" s="215">
        <v>0</v>
      </c>
      <c r="P5" s="216">
        <v>0</v>
      </c>
      <c r="Q5" s="216">
        <v>2403323.44</v>
      </c>
      <c r="R5" s="216">
        <v>0</v>
      </c>
      <c r="S5" s="216">
        <v>0</v>
      </c>
      <c r="T5" s="216">
        <v>0</v>
      </c>
      <c r="U5" s="216">
        <v>0</v>
      </c>
      <c r="V5" s="216">
        <v>0</v>
      </c>
      <c r="W5" s="216">
        <v>0</v>
      </c>
      <c r="X5" s="138" t="b">
        <f t="shared" si="0"/>
        <v>1</v>
      </c>
      <c r="Y5" s="151">
        <f t="shared" si="1"/>
        <v>0.6</v>
      </c>
      <c r="Z5" s="152" t="b">
        <f t="shared" si="2"/>
        <v>1</v>
      </c>
      <c r="AA5" s="152" t="b">
        <f t="shared" si="3"/>
        <v>1</v>
      </c>
      <c r="AB5" s="160"/>
    </row>
    <row r="6" spans="1:28" s="161" customFormat="1" ht="36" x14ac:dyDescent="0.25">
      <c r="A6" s="200">
        <v>4</v>
      </c>
      <c r="B6" s="200" t="s">
        <v>707</v>
      </c>
      <c r="C6" s="200" t="s">
        <v>176</v>
      </c>
      <c r="D6" s="217" t="s">
        <v>339</v>
      </c>
      <c r="E6" s="202">
        <v>1404</v>
      </c>
      <c r="F6" s="218" t="s">
        <v>674</v>
      </c>
      <c r="G6" s="200" t="s">
        <v>54</v>
      </c>
      <c r="H6" s="204">
        <v>5.1420000000000003</v>
      </c>
      <c r="I6" s="205" t="s">
        <v>695</v>
      </c>
      <c r="J6" s="213">
        <v>8411438.7200000007</v>
      </c>
      <c r="K6" s="213">
        <v>4205719.3600000003</v>
      </c>
      <c r="L6" s="214">
        <v>4205719.3600000003</v>
      </c>
      <c r="M6" s="208">
        <v>0.5</v>
      </c>
      <c r="N6" s="219">
        <v>0</v>
      </c>
      <c r="O6" s="219">
        <v>0</v>
      </c>
      <c r="P6" s="220">
        <v>0</v>
      </c>
      <c r="Q6" s="220">
        <v>1642883.82</v>
      </c>
      <c r="R6" s="220">
        <v>2562835.54</v>
      </c>
      <c r="S6" s="220">
        <v>0</v>
      </c>
      <c r="T6" s="220">
        <v>0</v>
      </c>
      <c r="U6" s="220">
        <v>0</v>
      </c>
      <c r="V6" s="220">
        <v>0</v>
      </c>
      <c r="W6" s="220">
        <v>0</v>
      </c>
      <c r="X6" s="138" t="b">
        <f>K6=SUM(N6:W6)</f>
        <v>1</v>
      </c>
      <c r="Y6" s="151">
        <f>ROUND(K6/J6,4)</f>
        <v>0.5</v>
      </c>
      <c r="Z6" s="152" t="b">
        <f>Y6=M6</f>
        <v>1</v>
      </c>
      <c r="AA6" s="152" t="b">
        <f>J6=K6+L6</f>
        <v>1</v>
      </c>
      <c r="AB6" s="160"/>
    </row>
    <row r="7" spans="1:28" s="161" customFormat="1" ht="24" x14ac:dyDescent="0.25">
      <c r="A7" s="200">
        <v>5</v>
      </c>
      <c r="B7" s="200" t="s">
        <v>708</v>
      </c>
      <c r="C7" s="200" t="s">
        <v>167</v>
      </c>
      <c r="D7" s="217" t="s">
        <v>44</v>
      </c>
      <c r="E7" s="202">
        <v>1425</v>
      </c>
      <c r="F7" s="218" t="s">
        <v>675</v>
      </c>
      <c r="G7" s="200" t="s">
        <v>53</v>
      </c>
      <c r="H7" s="204">
        <v>5.0345800000000001</v>
      </c>
      <c r="I7" s="205" t="s">
        <v>530</v>
      </c>
      <c r="J7" s="213">
        <v>10797532.279999999</v>
      </c>
      <c r="K7" s="213">
        <v>5398766.1399999997</v>
      </c>
      <c r="L7" s="214">
        <v>5398766.1399999997</v>
      </c>
      <c r="M7" s="208">
        <v>0.5</v>
      </c>
      <c r="N7" s="219">
        <v>0</v>
      </c>
      <c r="O7" s="219">
        <v>0</v>
      </c>
      <c r="P7" s="220">
        <v>0</v>
      </c>
      <c r="Q7" s="220">
        <v>5398766.1399999997</v>
      </c>
      <c r="R7" s="220">
        <v>0</v>
      </c>
      <c r="S7" s="220">
        <v>0</v>
      </c>
      <c r="T7" s="220">
        <v>0</v>
      </c>
      <c r="U7" s="220">
        <v>0</v>
      </c>
      <c r="V7" s="220">
        <v>0</v>
      </c>
      <c r="W7" s="220">
        <v>0</v>
      </c>
      <c r="X7" s="138" t="b">
        <f t="shared" ref="X7:X30" si="8">K7=SUM(N7:W7)</f>
        <v>1</v>
      </c>
      <c r="Y7" s="151">
        <f t="shared" ref="Y7:Y30" si="9">ROUND(K7/J7,4)</f>
        <v>0.5</v>
      </c>
      <c r="Z7" s="152" t="b">
        <f t="shared" ref="Z7:Z30" si="10">Y7=M7</f>
        <v>1</v>
      </c>
      <c r="AA7" s="152" t="b">
        <f t="shared" ref="AA7:AA30" si="11">J7=K7+L7</f>
        <v>1</v>
      </c>
      <c r="AB7" s="160"/>
    </row>
    <row r="8" spans="1:28" s="161" customFormat="1" ht="24" x14ac:dyDescent="0.25">
      <c r="A8" s="200">
        <v>6</v>
      </c>
      <c r="B8" s="200" t="s">
        <v>701</v>
      </c>
      <c r="C8" s="200" t="s">
        <v>167</v>
      </c>
      <c r="D8" s="217" t="s">
        <v>337</v>
      </c>
      <c r="E8" s="202">
        <v>1424</v>
      </c>
      <c r="F8" s="218" t="s">
        <v>671</v>
      </c>
      <c r="G8" s="200" t="s">
        <v>54</v>
      </c>
      <c r="H8" s="204">
        <v>2.3543000000000003</v>
      </c>
      <c r="I8" s="205" t="s">
        <v>525</v>
      </c>
      <c r="J8" s="213">
        <v>2883555.94</v>
      </c>
      <c r="K8" s="213">
        <v>1441777.97</v>
      </c>
      <c r="L8" s="214">
        <v>1441777.97</v>
      </c>
      <c r="M8" s="208">
        <v>0.5</v>
      </c>
      <c r="N8" s="219">
        <v>0</v>
      </c>
      <c r="O8" s="219">
        <v>0</v>
      </c>
      <c r="P8" s="219">
        <v>0</v>
      </c>
      <c r="Q8" s="219">
        <v>1441777.97</v>
      </c>
      <c r="R8" s="219">
        <v>0</v>
      </c>
      <c r="S8" s="219">
        <v>0</v>
      </c>
      <c r="T8" s="219">
        <v>0</v>
      </c>
      <c r="U8" s="219">
        <v>0</v>
      </c>
      <c r="V8" s="219">
        <v>0</v>
      </c>
      <c r="W8" s="219">
        <v>0</v>
      </c>
      <c r="X8" s="138" t="b">
        <f t="shared" si="8"/>
        <v>1</v>
      </c>
      <c r="Y8" s="151">
        <f t="shared" si="9"/>
        <v>0.5</v>
      </c>
      <c r="Z8" s="152" t="b">
        <f t="shared" si="10"/>
        <v>1</v>
      </c>
      <c r="AA8" s="152" t="b">
        <f t="shared" si="11"/>
        <v>1</v>
      </c>
      <c r="AB8" s="160"/>
    </row>
    <row r="9" spans="1:28" s="161" customFormat="1" x14ac:dyDescent="0.25">
      <c r="A9" s="200">
        <v>7</v>
      </c>
      <c r="B9" s="200" t="s">
        <v>710</v>
      </c>
      <c r="C9" s="200" t="s">
        <v>176</v>
      </c>
      <c r="D9" s="217" t="s">
        <v>46</v>
      </c>
      <c r="E9" s="202">
        <v>1413</v>
      </c>
      <c r="F9" s="218" t="s">
        <v>344</v>
      </c>
      <c r="G9" s="200" t="s">
        <v>53</v>
      </c>
      <c r="H9" s="204">
        <v>0.84450000000000003</v>
      </c>
      <c r="I9" s="205" t="s">
        <v>696</v>
      </c>
      <c r="J9" s="213">
        <v>14985658</v>
      </c>
      <c r="K9" s="213">
        <v>10489960.6</v>
      </c>
      <c r="L9" s="214">
        <v>4495697.4000000004</v>
      </c>
      <c r="M9" s="208">
        <v>0.7</v>
      </c>
      <c r="N9" s="219">
        <v>0</v>
      </c>
      <c r="O9" s="219">
        <v>0</v>
      </c>
      <c r="P9" s="219">
        <v>0</v>
      </c>
      <c r="Q9" s="219">
        <v>4340000</v>
      </c>
      <c r="R9" s="219">
        <v>6149960.5999999996</v>
      </c>
      <c r="S9" s="219">
        <v>0</v>
      </c>
      <c r="T9" s="219">
        <v>0</v>
      </c>
      <c r="U9" s="219">
        <v>0</v>
      </c>
      <c r="V9" s="219">
        <v>0</v>
      </c>
      <c r="W9" s="219">
        <v>0</v>
      </c>
      <c r="X9" s="138" t="b">
        <f t="shared" si="8"/>
        <v>1</v>
      </c>
      <c r="Y9" s="151">
        <f t="shared" si="9"/>
        <v>0.7</v>
      </c>
      <c r="Z9" s="152" t="b">
        <f t="shared" si="10"/>
        <v>1</v>
      </c>
      <c r="AA9" s="152" t="b">
        <f t="shared" si="11"/>
        <v>1</v>
      </c>
      <c r="AB9" s="160"/>
    </row>
    <row r="10" spans="1:28" s="161" customFormat="1" ht="36" x14ac:dyDescent="0.25">
      <c r="A10" s="200">
        <v>8</v>
      </c>
      <c r="B10" s="200" t="s">
        <v>711</v>
      </c>
      <c r="C10" s="200" t="s">
        <v>167</v>
      </c>
      <c r="D10" s="217" t="s">
        <v>168</v>
      </c>
      <c r="E10" s="202">
        <v>1406</v>
      </c>
      <c r="F10" s="218" t="s">
        <v>677</v>
      </c>
      <c r="G10" s="200" t="s">
        <v>54</v>
      </c>
      <c r="H10" s="204">
        <v>0.68300000000000005</v>
      </c>
      <c r="I10" s="205" t="s">
        <v>550</v>
      </c>
      <c r="J10" s="213">
        <v>4505397.4800000004</v>
      </c>
      <c r="K10" s="213">
        <v>3604317.98</v>
      </c>
      <c r="L10" s="214">
        <v>901079.50000000047</v>
      </c>
      <c r="M10" s="208">
        <v>0.8</v>
      </c>
      <c r="N10" s="219">
        <v>0</v>
      </c>
      <c r="O10" s="219">
        <v>0</v>
      </c>
      <c r="P10" s="220">
        <v>0</v>
      </c>
      <c r="Q10" s="220">
        <v>3604317.98</v>
      </c>
      <c r="R10" s="220">
        <v>0</v>
      </c>
      <c r="S10" s="220">
        <v>0</v>
      </c>
      <c r="T10" s="220">
        <v>0</v>
      </c>
      <c r="U10" s="220">
        <v>0</v>
      </c>
      <c r="V10" s="220">
        <v>0</v>
      </c>
      <c r="W10" s="220">
        <v>0</v>
      </c>
      <c r="X10" s="138" t="b">
        <f t="shared" si="8"/>
        <v>1</v>
      </c>
      <c r="Y10" s="151">
        <f t="shared" si="9"/>
        <v>0.8</v>
      </c>
      <c r="Z10" s="152" t="b">
        <f t="shared" si="10"/>
        <v>1</v>
      </c>
      <c r="AA10" s="152" t="b">
        <f t="shared" si="11"/>
        <v>1</v>
      </c>
      <c r="AB10" s="160"/>
    </row>
    <row r="11" spans="1:28" s="161" customFormat="1" x14ac:dyDescent="0.25">
      <c r="A11" s="200">
        <v>9</v>
      </c>
      <c r="B11" s="200" t="s">
        <v>712</v>
      </c>
      <c r="C11" s="200" t="s">
        <v>167</v>
      </c>
      <c r="D11" s="217" t="s">
        <v>162</v>
      </c>
      <c r="E11" s="202">
        <v>1463000</v>
      </c>
      <c r="F11" s="218" t="s">
        <v>678</v>
      </c>
      <c r="G11" s="200" t="s">
        <v>54</v>
      </c>
      <c r="H11" s="204">
        <v>0.22781000000000001</v>
      </c>
      <c r="I11" s="205" t="s">
        <v>545</v>
      </c>
      <c r="J11" s="213">
        <v>2424831.85</v>
      </c>
      <c r="K11" s="213">
        <v>1939865.48</v>
      </c>
      <c r="L11" s="214">
        <v>484966.37000000011</v>
      </c>
      <c r="M11" s="208">
        <v>0.8</v>
      </c>
      <c r="N11" s="219">
        <v>0</v>
      </c>
      <c r="O11" s="219">
        <v>0</v>
      </c>
      <c r="P11" s="219">
        <v>0</v>
      </c>
      <c r="Q11" s="219">
        <v>1939865.48</v>
      </c>
      <c r="R11" s="219">
        <v>0</v>
      </c>
      <c r="S11" s="219">
        <v>0</v>
      </c>
      <c r="T11" s="219">
        <v>0</v>
      </c>
      <c r="U11" s="219">
        <v>0</v>
      </c>
      <c r="V11" s="219">
        <v>0</v>
      </c>
      <c r="W11" s="219">
        <v>0</v>
      </c>
      <c r="X11" s="138" t="b">
        <f t="shared" si="8"/>
        <v>1</v>
      </c>
      <c r="Y11" s="151">
        <f t="shared" si="9"/>
        <v>0.8</v>
      </c>
      <c r="Z11" s="152" t="b">
        <f t="shared" si="10"/>
        <v>1</v>
      </c>
      <c r="AA11" s="152" t="b">
        <f t="shared" si="11"/>
        <v>1</v>
      </c>
      <c r="AB11" s="160"/>
    </row>
    <row r="12" spans="1:28" s="161" customFormat="1" ht="24" x14ac:dyDescent="0.25">
      <c r="A12" s="200">
        <v>10</v>
      </c>
      <c r="B12" s="200" t="s">
        <v>713</v>
      </c>
      <c r="C12" s="200" t="s">
        <v>167</v>
      </c>
      <c r="D12" s="217" t="s">
        <v>174</v>
      </c>
      <c r="E12" s="202">
        <v>1416</v>
      </c>
      <c r="F12" s="218" t="s">
        <v>679</v>
      </c>
      <c r="G12" s="200" t="s">
        <v>54</v>
      </c>
      <c r="H12" s="204">
        <v>6.1548699999999998</v>
      </c>
      <c r="I12" s="205" t="s">
        <v>541</v>
      </c>
      <c r="J12" s="213">
        <v>16237159.220000001</v>
      </c>
      <c r="K12" s="213">
        <v>9742295.5299999993</v>
      </c>
      <c r="L12" s="214">
        <v>6494863.6900000013</v>
      </c>
      <c r="M12" s="208">
        <v>0.6</v>
      </c>
      <c r="N12" s="219">
        <v>0</v>
      </c>
      <c r="O12" s="219">
        <v>0</v>
      </c>
      <c r="P12" s="219">
        <v>0</v>
      </c>
      <c r="Q12" s="219">
        <v>9742295.5299999993</v>
      </c>
      <c r="R12" s="219">
        <v>0</v>
      </c>
      <c r="S12" s="219">
        <v>0</v>
      </c>
      <c r="T12" s="219">
        <v>0</v>
      </c>
      <c r="U12" s="219">
        <v>0</v>
      </c>
      <c r="V12" s="219">
        <v>0</v>
      </c>
      <c r="W12" s="219">
        <v>0</v>
      </c>
      <c r="X12" s="138" t="b">
        <f t="shared" si="8"/>
        <v>1</v>
      </c>
      <c r="Y12" s="151">
        <f t="shared" si="9"/>
        <v>0.6</v>
      </c>
      <c r="Z12" s="152" t="b">
        <f t="shared" si="10"/>
        <v>1</v>
      </c>
      <c r="AA12" s="152" t="b">
        <f t="shared" si="11"/>
        <v>1</v>
      </c>
      <c r="AB12" s="160"/>
    </row>
    <row r="13" spans="1:28" s="161" customFormat="1" ht="24" x14ac:dyDescent="0.25">
      <c r="A13" s="200">
        <v>11</v>
      </c>
      <c r="B13" s="200" t="s">
        <v>715</v>
      </c>
      <c r="C13" s="200" t="s">
        <v>167</v>
      </c>
      <c r="D13" s="217" t="s">
        <v>172</v>
      </c>
      <c r="E13" s="202">
        <v>1418</v>
      </c>
      <c r="F13" s="218" t="s">
        <v>681</v>
      </c>
      <c r="G13" s="200" t="s">
        <v>53</v>
      </c>
      <c r="H13" s="204">
        <v>8.0340000000000009E-2</v>
      </c>
      <c r="I13" s="205" t="s">
        <v>533</v>
      </c>
      <c r="J13" s="213">
        <v>4982528.29</v>
      </c>
      <c r="K13" s="213">
        <v>2989516.97</v>
      </c>
      <c r="L13" s="214">
        <v>1993011.3199999998</v>
      </c>
      <c r="M13" s="208">
        <v>0.6</v>
      </c>
      <c r="N13" s="219">
        <v>0</v>
      </c>
      <c r="O13" s="219">
        <v>0</v>
      </c>
      <c r="P13" s="219">
        <v>0</v>
      </c>
      <c r="Q13" s="219">
        <v>2989516.97</v>
      </c>
      <c r="R13" s="219">
        <v>0</v>
      </c>
      <c r="S13" s="219">
        <v>0</v>
      </c>
      <c r="T13" s="219">
        <v>0</v>
      </c>
      <c r="U13" s="219">
        <v>0</v>
      </c>
      <c r="V13" s="219">
        <v>0</v>
      </c>
      <c r="W13" s="219">
        <v>0</v>
      </c>
      <c r="X13" s="138" t="b">
        <f t="shared" si="8"/>
        <v>1</v>
      </c>
      <c r="Y13" s="151">
        <f t="shared" si="9"/>
        <v>0.6</v>
      </c>
      <c r="Z13" s="152" t="b">
        <f t="shared" si="10"/>
        <v>1</v>
      </c>
      <c r="AA13" s="152" t="b">
        <f t="shared" si="11"/>
        <v>1</v>
      </c>
      <c r="AB13" s="160"/>
    </row>
    <row r="14" spans="1:28" s="161" customFormat="1" ht="24" x14ac:dyDescent="0.25">
      <c r="A14" s="200">
        <v>12</v>
      </c>
      <c r="B14" s="200" t="s">
        <v>716</v>
      </c>
      <c r="C14" s="200" t="s">
        <v>167</v>
      </c>
      <c r="D14" s="217" t="s">
        <v>181</v>
      </c>
      <c r="E14" s="202">
        <v>1411</v>
      </c>
      <c r="F14" s="218" t="s">
        <v>682</v>
      </c>
      <c r="G14" s="200" t="s">
        <v>54</v>
      </c>
      <c r="H14" s="204">
        <v>3.77</v>
      </c>
      <c r="I14" s="205" t="s">
        <v>516</v>
      </c>
      <c r="J14" s="213">
        <v>3030965.21</v>
      </c>
      <c r="K14" s="213">
        <v>1515482.6</v>
      </c>
      <c r="L14" s="214">
        <v>1515482.6099999999</v>
      </c>
      <c r="M14" s="208">
        <v>0.5</v>
      </c>
      <c r="N14" s="219">
        <v>0</v>
      </c>
      <c r="O14" s="219">
        <v>0</v>
      </c>
      <c r="P14" s="219">
        <v>0</v>
      </c>
      <c r="Q14" s="219">
        <v>1515482.6</v>
      </c>
      <c r="R14" s="219">
        <v>0</v>
      </c>
      <c r="S14" s="219">
        <v>0</v>
      </c>
      <c r="T14" s="219">
        <v>0</v>
      </c>
      <c r="U14" s="219">
        <v>0</v>
      </c>
      <c r="V14" s="219">
        <v>0</v>
      </c>
      <c r="W14" s="219">
        <v>0</v>
      </c>
      <c r="X14" s="138" t="b">
        <f t="shared" si="8"/>
        <v>1</v>
      </c>
      <c r="Y14" s="151">
        <f t="shared" si="9"/>
        <v>0.5</v>
      </c>
      <c r="Z14" s="152" t="b">
        <f t="shared" si="10"/>
        <v>1</v>
      </c>
      <c r="AA14" s="152" t="b">
        <f t="shared" si="11"/>
        <v>1</v>
      </c>
      <c r="AB14" s="160"/>
    </row>
    <row r="15" spans="1:28" s="161" customFormat="1" ht="24" x14ac:dyDescent="0.25">
      <c r="A15" s="200">
        <v>13</v>
      </c>
      <c r="B15" s="200" t="s">
        <v>717</v>
      </c>
      <c r="C15" s="200" t="s">
        <v>167</v>
      </c>
      <c r="D15" s="217" t="s">
        <v>189</v>
      </c>
      <c r="E15" s="202">
        <v>1427</v>
      </c>
      <c r="F15" s="218" t="s">
        <v>683</v>
      </c>
      <c r="G15" s="200" t="s">
        <v>54</v>
      </c>
      <c r="H15" s="204">
        <v>2.8955600000000001</v>
      </c>
      <c r="I15" s="205" t="s">
        <v>543</v>
      </c>
      <c r="J15" s="213">
        <v>1996611.92</v>
      </c>
      <c r="K15" s="213">
        <v>998305.96</v>
      </c>
      <c r="L15" s="214">
        <v>998305.96</v>
      </c>
      <c r="M15" s="208">
        <v>0.5</v>
      </c>
      <c r="N15" s="219">
        <v>0</v>
      </c>
      <c r="O15" s="219">
        <v>0</v>
      </c>
      <c r="P15" s="220">
        <v>0</v>
      </c>
      <c r="Q15" s="220">
        <v>998305.96</v>
      </c>
      <c r="R15" s="220">
        <v>0</v>
      </c>
      <c r="S15" s="220">
        <v>0</v>
      </c>
      <c r="T15" s="220">
        <v>0</v>
      </c>
      <c r="U15" s="220">
        <v>0</v>
      </c>
      <c r="V15" s="220">
        <v>0</v>
      </c>
      <c r="W15" s="220">
        <v>0</v>
      </c>
      <c r="X15" s="138" t="b">
        <f t="shared" si="8"/>
        <v>1</v>
      </c>
      <c r="Y15" s="151">
        <f t="shared" si="9"/>
        <v>0.5</v>
      </c>
      <c r="Z15" s="152" t="b">
        <f t="shared" si="10"/>
        <v>1</v>
      </c>
      <c r="AA15" s="152" t="b">
        <f t="shared" si="11"/>
        <v>1</v>
      </c>
      <c r="AB15" s="160"/>
    </row>
    <row r="16" spans="1:28" s="161" customFormat="1" ht="36" x14ac:dyDescent="0.25">
      <c r="A16" s="200">
        <v>14</v>
      </c>
      <c r="B16" s="200" t="s">
        <v>718</v>
      </c>
      <c r="C16" s="200" t="s">
        <v>167</v>
      </c>
      <c r="D16" s="217" t="s">
        <v>346</v>
      </c>
      <c r="E16" s="202">
        <v>1401</v>
      </c>
      <c r="F16" s="218" t="s">
        <v>684</v>
      </c>
      <c r="G16" s="200" t="s">
        <v>54</v>
      </c>
      <c r="H16" s="204">
        <v>1.381</v>
      </c>
      <c r="I16" s="205" t="s">
        <v>526</v>
      </c>
      <c r="J16" s="213">
        <v>1220913.3799999999</v>
      </c>
      <c r="K16" s="213">
        <v>854639.36</v>
      </c>
      <c r="L16" s="214">
        <v>366274.0199999999</v>
      </c>
      <c r="M16" s="208">
        <v>0.7</v>
      </c>
      <c r="N16" s="219">
        <v>0</v>
      </c>
      <c r="O16" s="219">
        <v>0</v>
      </c>
      <c r="P16" s="219">
        <v>0</v>
      </c>
      <c r="Q16" s="219">
        <v>854639.36</v>
      </c>
      <c r="R16" s="219">
        <v>0</v>
      </c>
      <c r="S16" s="219">
        <v>0</v>
      </c>
      <c r="T16" s="219">
        <v>0</v>
      </c>
      <c r="U16" s="219">
        <v>0</v>
      </c>
      <c r="V16" s="219">
        <v>0</v>
      </c>
      <c r="W16" s="219">
        <v>0</v>
      </c>
      <c r="X16" s="138" t="b">
        <f t="shared" si="8"/>
        <v>1</v>
      </c>
      <c r="Y16" s="151">
        <f t="shared" si="9"/>
        <v>0.7</v>
      </c>
      <c r="Z16" s="152" t="b">
        <f t="shared" si="10"/>
        <v>1</v>
      </c>
      <c r="AA16" s="152" t="b">
        <f t="shared" si="11"/>
        <v>1</v>
      </c>
      <c r="AB16" s="160"/>
    </row>
    <row r="17" spans="1:28" s="161" customFormat="1" ht="24" x14ac:dyDescent="0.25">
      <c r="A17" s="200">
        <v>15</v>
      </c>
      <c r="B17" s="200" t="s">
        <v>719</v>
      </c>
      <c r="C17" s="200" t="s">
        <v>167</v>
      </c>
      <c r="D17" s="217" t="s">
        <v>185</v>
      </c>
      <c r="E17" s="202">
        <v>1437</v>
      </c>
      <c r="F17" s="218" t="s">
        <v>685</v>
      </c>
      <c r="G17" s="200" t="s">
        <v>53</v>
      </c>
      <c r="H17" s="204">
        <v>0.97799999999999998</v>
      </c>
      <c r="I17" s="205" t="s">
        <v>697</v>
      </c>
      <c r="J17" s="213">
        <v>2464041.38</v>
      </c>
      <c r="K17" s="213">
        <v>1232020.69</v>
      </c>
      <c r="L17" s="214">
        <v>1232020.69</v>
      </c>
      <c r="M17" s="208">
        <v>0.5</v>
      </c>
      <c r="N17" s="219">
        <v>0</v>
      </c>
      <c r="O17" s="219">
        <v>0</v>
      </c>
      <c r="P17" s="219">
        <v>0</v>
      </c>
      <c r="Q17" s="219">
        <v>1232020.69</v>
      </c>
      <c r="R17" s="219">
        <v>0</v>
      </c>
      <c r="S17" s="219">
        <v>0</v>
      </c>
      <c r="T17" s="219">
        <v>0</v>
      </c>
      <c r="U17" s="219">
        <v>0</v>
      </c>
      <c r="V17" s="219">
        <v>0</v>
      </c>
      <c r="W17" s="219">
        <v>0</v>
      </c>
      <c r="X17" s="138" t="b">
        <f t="shared" si="8"/>
        <v>1</v>
      </c>
      <c r="Y17" s="151">
        <f t="shared" si="9"/>
        <v>0.5</v>
      </c>
      <c r="Z17" s="152" t="b">
        <f t="shared" si="10"/>
        <v>1</v>
      </c>
      <c r="AA17" s="152" t="b">
        <f t="shared" si="11"/>
        <v>1</v>
      </c>
      <c r="AB17" s="160"/>
    </row>
    <row r="18" spans="1:28" s="161" customFormat="1" x14ac:dyDescent="0.25">
      <c r="A18" s="200">
        <v>16</v>
      </c>
      <c r="B18" s="200" t="s">
        <v>720</v>
      </c>
      <c r="C18" s="200" t="s">
        <v>167</v>
      </c>
      <c r="D18" s="217" t="s">
        <v>160</v>
      </c>
      <c r="E18" s="202">
        <v>1461000</v>
      </c>
      <c r="F18" s="218" t="s">
        <v>686</v>
      </c>
      <c r="G18" s="200" t="s">
        <v>54</v>
      </c>
      <c r="H18" s="204">
        <v>0.91300000000000003</v>
      </c>
      <c r="I18" s="205" t="s">
        <v>515</v>
      </c>
      <c r="J18" s="213">
        <v>4534713.46</v>
      </c>
      <c r="K18" s="213">
        <v>2720828.07</v>
      </c>
      <c r="L18" s="214">
        <v>1813885.3900000001</v>
      </c>
      <c r="M18" s="208">
        <v>0.6</v>
      </c>
      <c r="N18" s="219">
        <v>0</v>
      </c>
      <c r="O18" s="219">
        <v>0</v>
      </c>
      <c r="P18" s="220">
        <v>0</v>
      </c>
      <c r="Q18" s="220">
        <v>2720828.07</v>
      </c>
      <c r="R18" s="220">
        <v>0</v>
      </c>
      <c r="S18" s="220">
        <v>0</v>
      </c>
      <c r="T18" s="220">
        <v>0</v>
      </c>
      <c r="U18" s="220">
        <v>0</v>
      </c>
      <c r="V18" s="220">
        <v>0</v>
      </c>
      <c r="W18" s="220">
        <v>0</v>
      </c>
      <c r="X18" s="138" t="b">
        <f t="shared" si="8"/>
        <v>1</v>
      </c>
      <c r="Y18" s="151">
        <f t="shared" si="9"/>
        <v>0.6</v>
      </c>
      <c r="Z18" s="152" t="b">
        <f t="shared" si="10"/>
        <v>1</v>
      </c>
      <c r="AA18" s="152" t="b">
        <f t="shared" si="11"/>
        <v>1</v>
      </c>
      <c r="AB18" s="160"/>
    </row>
    <row r="19" spans="1:28" s="161" customFormat="1" ht="24" x14ac:dyDescent="0.25">
      <c r="A19" s="200">
        <v>17</v>
      </c>
      <c r="B19" s="200" t="s">
        <v>721</v>
      </c>
      <c r="C19" s="200" t="s">
        <v>176</v>
      </c>
      <c r="D19" s="217" t="s">
        <v>47</v>
      </c>
      <c r="E19" s="202">
        <v>1433</v>
      </c>
      <c r="F19" s="218" t="s">
        <v>687</v>
      </c>
      <c r="G19" s="200" t="s">
        <v>53</v>
      </c>
      <c r="H19" s="204">
        <v>4.3600000000000003</v>
      </c>
      <c r="I19" s="205" t="s">
        <v>665</v>
      </c>
      <c r="J19" s="213">
        <v>14683696</v>
      </c>
      <c r="K19" s="213">
        <v>11746956.800000001</v>
      </c>
      <c r="L19" s="214">
        <v>2936739.1999999993</v>
      </c>
      <c r="M19" s="208">
        <v>0.8</v>
      </c>
      <c r="N19" s="219">
        <v>0</v>
      </c>
      <c r="O19" s="219">
        <v>0</v>
      </c>
      <c r="P19" s="219">
        <v>0</v>
      </c>
      <c r="Q19" s="219">
        <v>5873478.4000000004</v>
      </c>
      <c r="R19" s="219">
        <v>5873478.4000000004</v>
      </c>
      <c r="S19" s="219">
        <v>0</v>
      </c>
      <c r="T19" s="219">
        <v>0</v>
      </c>
      <c r="U19" s="219">
        <v>0</v>
      </c>
      <c r="V19" s="219">
        <v>0</v>
      </c>
      <c r="W19" s="219">
        <v>0</v>
      </c>
      <c r="X19" s="138" t="b">
        <f t="shared" si="8"/>
        <v>1</v>
      </c>
      <c r="Y19" s="151">
        <f t="shared" si="9"/>
        <v>0.8</v>
      </c>
      <c r="Z19" s="152" t="b">
        <f t="shared" si="10"/>
        <v>1</v>
      </c>
      <c r="AA19" s="152" t="b">
        <f t="shared" si="11"/>
        <v>1</v>
      </c>
      <c r="AB19" s="160"/>
    </row>
    <row r="20" spans="1:28" s="161" customFormat="1" ht="36" x14ac:dyDescent="0.25">
      <c r="A20" s="200">
        <v>18</v>
      </c>
      <c r="B20" s="200" t="s">
        <v>722</v>
      </c>
      <c r="C20" s="200" t="s">
        <v>167</v>
      </c>
      <c r="D20" s="217" t="s">
        <v>331</v>
      </c>
      <c r="E20" s="202">
        <v>1421</v>
      </c>
      <c r="F20" s="218" t="s">
        <v>688</v>
      </c>
      <c r="G20" s="200" t="s">
        <v>53</v>
      </c>
      <c r="H20" s="204">
        <v>0.79452</v>
      </c>
      <c r="I20" s="205" t="s">
        <v>633</v>
      </c>
      <c r="J20" s="213">
        <v>6153432.5499999998</v>
      </c>
      <c r="K20" s="213">
        <v>3692059.53</v>
      </c>
      <c r="L20" s="214">
        <v>2461373.02</v>
      </c>
      <c r="M20" s="208">
        <v>0.6</v>
      </c>
      <c r="N20" s="219">
        <v>0</v>
      </c>
      <c r="O20" s="219">
        <v>0</v>
      </c>
      <c r="P20" s="219">
        <v>0</v>
      </c>
      <c r="Q20" s="219">
        <v>3692059.53</v>
      </c>
      <c r="R20" s="219">
        <v>0</v>
      </c>
      <c r="S20" s="219">
        <v>0</v>
      </c>
      <c r="T20" s="219">
        <v>0</v>
      </c>
      <c r="U20" s="219">
        <v>0</v>
      </c>
      <c r="V20" s="219">
        <v>0</v>
      </c>
      <c r="W20" s="219">
        <v>0</v>
      </c>
      <c r="X20" s="138" t="b">
        <f t="shared" si="8"/>
        <v>1</v>
      </c>
      <c r="Y20" s="151">
        <f t="shared" si="9"/>
        <v>0.6</v>
      </c>
      <c r="Z20" s="152" t="b">
        <f t="shared" si="10"/>
        <v>1</v>
      </c>
      <c r="AA20" s="152" t="b">
        <f t="shared" si="11"/>
        <v>1</v>
      </c>
      <c r="AB20" s="160"/>
    </row>
    <row r="21" spans="1:28" s="161" customFormat="1" ht="24" x14ac:dyDescent="0.25">
      <c r="A21" s="200">
        <v>19</v>
      </c>
      <c r="B21" s="200" t="s">
        <v>724</v>
      </c>
      <c r="C21" s="200" t="s">
        <v>167</v>
      </c>
      <c r="D21" s="217" t="s">
        <v>351</v>
      </c>
      <c r="E21" s="202">
        <v>1428</v>
      </c>
      <c r="F21" s="218" t="s">
        <v>690</v>
      </c>
      <c r="G21" s="200" t="s">
        <v>53</v>
      </c>
      <c r="H21" s="204">
        <v>0.93591000000000002</v>
      </c>
      <c r="I21" s="205" t="s">
        <v>550</v>
      </c>
      <c r="J21" s="213">
        <v>5106042.5599999996</v>
      </c>
      <c r="K21" s="213">
        <v>4084834.04</v>
      </c>
      <c r="L21" s="214">
        <v>1021208.5199999996</v>
      </c>
      <c r="M21" s="208">
        <v>0.8</v>
      </c>
      <c r="N21" s="219">
        <v>0</v>
      </c>
      <c r="O21" s="219">
        <v>0</v>
      </c>
      <c r="P21" s="219">
        <v>0</v>
      </c>
      <c r="Q21" s="219">
        <v>4084834.04</v>
      </c>
      <c r="R21" s="219">
        <v>0</v>
      </c>
      <c r="S21" s="219">
        <v>0</v>
      </c>
      <c r="T21" s="219">
        <v>0</v>
      </c>
      <c r="U21" s="219">
        <v>0</v>
      </c>
      <c r="V21" s="219">
        <v>0</v>
      </c>
      <c r="W21" s="219">
        <v>0</v>
      </c>
      <c r="X21" s="138" t="b">
        <f t="shared" si="8"/>
        <v>1</v>
      </c>
      <c r="Y21" s="151">
        <f t="shared" si="9"/>
        <v>0.8</v>
      </c>
      <c r="Z21" s="152" t="b">
        <f t="shared" si="10"/>
        <v>1</v>
      </c>
      <c r="AA21" s="152" t="b">
        <f t="shared" si="11"/>
        <v>1</v>
      </c>
      <c r="AB21" s="160"/>
    </row>
    <row r="22" spans="1:28" s="161" customFormat="1" hidden="1" x14ac:dyDescent="0.25">
      <c r="A22" s="143">
        <v>21</v>
      </c>
      <c r="B22" s="143"/>
      <c r="C22" s="143"/>
      <c r="D22" s="157"/>
      <c r="E22" s="145"/>
      <c r="F22" s="158"/>
      <c r="G22" s="143"/>
      <c r="H22" s="147"/>
      <c r="I22" s="148"/>
      <c r="J22" s="153"/>
      <c r="K22" s="153"/>
      <c r="L22" s="154"/>
      <c r="M22" s="149"/>
      <c r="N22" s="159"/>
      <c r="O22" s="159"/>
      <c r="P22" s="182"/>
      <c r="Q22" s="182"/>
      <c r="R22" s="182"/>
      <c r="S22" s="182"/>
      <c r="T22" s="182">
        <v>0</v>
      </c>
      <c r="U22" s="182">
        <v>0</v>
      </c>
      <c r="V22" s="182">
        <v>0</v>
      </c>
      <c r="W22" s="182">
        <v>0</v>
      </c>
      <c r="X22" s="138" t="b">
        <f t="shared" si="8"/>
        <v>1</v>
      </c>
      <c r="Y22" s="151" t="e">
        <f t="shared" si="9"/>
        <v>#DIV/0!</v>
      </c>
      <c r="Z22" s="152" t="e">
        <f t="shared" si="10"/>
        <v>#DIV/0!</v>
      </c>
      <c r="AA22" s="152" t="b">
        <f t="shared" si="11"/>
        <v>1</v>
      </c>
      <c r="AB22" s="160"/>
    </row>
    <row r="23" spans="1:28" s="161" customFormat="1" hidden="1" x14ac:dyDescent="0.25">
      <c r="A23" s="143">
        <v>22</v>
      </c>
      <c r="B23" s="143"/>
      <c r="C23" s="143"/>
      <c r="D23" s="157"/>
      <c r="E23" s="145"/>
      <c r="F23" s="158"/>
      <c r="G23" s="143"/>
      <c r="H23" s="147"/>
      <c r="I23" s="148"/>
      <c r="J23" s="153"/>
      <c r="K23" s="153"/>
      <c r="L23" s="154"/>
      <c r="M23" s="149"/>
      <c r="N23" s="159"/>
      <c r="O23" s="159"/>
      <c r="P23" s="159"/>
      <c r="Q23" s="159"/>
      <c r="R23" s="159"/>
      <c r="S23" s="159"/>
      <c r="T23" s="159">
        <v>0</v>
      </c>
      <c r="U23" s="159">
        <v>0</v>
      </c>
      <c r="V23" s="159">
        <v>0</v>
      </c>
      <c r="W23" s="159">
        <v>0</v>
      </c>
      <c r="X23" s="138" t="b">
        <f t="shared" si="8"/>
        <v>1</v>
      </c>
      <c r="Y23" s="151" t="e">
        <f t="shared" si="9"/>
        <v>#DIV/0!</v>
      </c>
      <c r="Z23" s="152" t="e">
        <f t="shared" si="10"/>
        <v>#DIV/0!</v>
      </c>
      <c r="AA23" s="152" t="b">
        <f t="shared" si="11"/>
        <v>1</v>
      </c>
      <c r="AB23" s="160"/>
    </row>
    <row r="24" spans="1:28" s="161" customFormat="1" hidden="1" x14ac:dyDescent="0.25">
      <c r="A24" s="143">
        <v>23</v>
      </c>
      <c r="B24" s="143"/>
      <c r="C24" s="143"/>
      <c r="D24" s="157"/>
      <c r="E24" s="145"/>
      <c r="F24" s="158"/>
      <c r="G24" s="143"/>
      <c r="H24" s="147"/>
      <c r="I24" s="148"/>
      <c r="J24" s="153"/>
      <c r="K24" s="153"/>
      <c r="L24" s="154"/>
      <c r="M24" s="149"/>
      <c r="N24" s="159"/>
      <c r="O24" s="159"/>
      <c r="P24" s="159"/>
      <c r="Q24" s="159"/>
      <c r="R24" s="159"/>
      <c r="S24" s="159"/>
      <c r="T24" s="159">
        <v>0</v>
      </c>
      <c r="U24" s="159">
        <v>0</v>
      </c>
      <c r="V24" s="159">
        <v>0</v>
      </c>
      <c r="W24" s="159">
        <v>0</v>
      </c>
      <c r="X24" s="138" t="b">
        <f t="shared" si="8"/>
        <v>1</v>
      </c>
      <c r="Y24" s="151" t="e">
        <f t="shared" si="9"/>
        <v>#DIV/0!</v>
      </c>
      <c r="Z24" s="152" t="e">
        <f t="shared" si="10"/>
        <v>#DIV/0!</v>
      </c>
      <c r="AA24" s="152" t="b">
        <f t="shared" si="11"/>
        <v>1</v>
      </c>
      <c r="AB24" s="160"/>
    </row>
    <row r="25" spans="1:28" s="161" customFormat="1" hidden="1" x14ac:dyDescent="0.25">
      <c r="A25" s="143">
        <v>24</v>
      </c>
      <c r="B25" s="143"/>
      <c r="C25" s="143"/>
      <c r="D25" s="157"/>
      <c r="E25" s="145"/>
      <c r="F25" s="158"/>
      <c r="G25" s="143"/>
      <c r="H25" s="147"/>
      <c r="I25" s="148"/>
      <c r="J25" s="153"/>
      <c r="K25" s="153"/>
      <c r="L25" s="154"/>
      <c r="M25" s="149"/>
      <c r="N25" s="159"/>
      <c r="O25" s="159"/>
      <c r="P25" s="182"/>
      <c r="Q25" s="182"/>
      <c r="R25" s="182"/>
      <c r="S25" s="182"/>
      <c r="T25" s="182">
        <v>0</v>
      </c>
      <c r="U25" s="182">
        <v>0</v>
      </c>
      <c r="V25" s="182">
        <v>0</v>
      </c>
      <c r="W25" s="182">
        <v>0</v>
      </c>
      <c r="X25" s="138" t="b">
        <f t="shared" si="8"/>
        <v>1</v>
      </c>
      <c r="Y25" s="151" t="e">
        <f t="shared" si="9"/>
        <v>#DIV/0!</v>
      </c>
      <c r="Z25" s="152" t="e">
        <f t="shared" si="10"/>
        <v>#DIV/0!</v>
      </c>
      <c r="AA25" s="152" t="b">
        <f t="shared" si="11"/>
        <v>1</v>
      </c>
      <c r="AB25" s="160"/>
    </row>
    <row r="26" spans="1:28" s="161" customFormat="1" hidden="1" x14ac:dyDescent="0.25">
      <c r="A26" s="143">
        <v>25</v>
      </c>
      <c r="B26" s="143"/>
      <c r="C26" s="143"/>
      <c r="D26" s="157"/>
      <c r="E26" s="145"/>
      <c r="F26" s="158"/>
      <c r="G26" s="143"/>
      <c r="H26" s="147"/>
      <c r="I26" s="148"/>
      <c r="J26" s="153"/>
      <c r="K26" s="153"/>
      <c r="L26" s="154"/>
      <c r="M26" s="149"/>
      <c r="N26" s="159"/>
      <c r="O26" s="159"/>
      <c r="P26" s="159"/>
      <c r="Q26" s="159"/>
      <c r="R26" s="159"/>
      <c r="S26" s="159"/>
      <c r="T26" s="159">
        <v>0</v>
      </c>
      <c r="U26" s="159">
        <v>0</v>
      </c>
      <c r="V26" s="159">
        <v>0</v>
      </c>
      <c r="W26" s="159">
        <v>0</v>
      </c>
      <c r="X26" s="138" t="b">
        <f t="shared" si="8"/>
        <v>1</v>
      </c>
      <c r="Y26" s="151" t="e">
        <f t="shared" si="9"/>
        <v>#DIV/0!</v>
      </c>
      <c r="Z26" s="152" t="e">
        <f t="shared" si="10"/>
        <v>#DIV/0!</v>
      </c>
      <c r="AA26" s="152" t="b">
        <f t="shared" si="11"/>
        <v>1</v>
      </c>
      <c r="AB26" s="160"/>
    </row>
    <row r="27" spans="1:28" s="161" customFormat="1" hidden="1" x14ac:dyDescent="0.25">
      <c r="A27" s="143">
        <v>26</v>
      </c>
      <c r="B27" s="143"/>
      <c r="C27" s="143"/>
      <c r="D27" s="157"/>
      <c r="E27" s="145"/>
      <c r="F27" s="158"/>
      <c r="G27" s="143"/>
      <c r="H27" s="147"/>
      <c r="I27" s="148"/>
      <c r="J27" s="153"/>
      <c r="K27" s="153"/>
      <c r="L27" s="154"/>
      <c r="M27" s="149"/>
      <c r="N27" s="159"/>
      <c r="O27" s="159"/>
      <c r="P27" s="159"/>
      <c r="Q27" s="159"/>
      <c r="R27" s="159"/>
      <c r="S27" s="159"/>
      <c r="T27" s="159">
        <v>0</v>
      </c>
      <c r="U27" s="159">
        <v>0</v>
      </c>
      <c r="V27" s="159">
        <v>0</v>
      </c>
      <c r="W27" s="159">
        <v>0</v>
      </c>
      <c r="X27" s="138" t="b">
        <f t="shared" si="8"/>
        <v>1</v>
      </c>
      <c r="Y27" s="151" t="e">
        <f t="shared" si="9"/>
        <v>#DIV/0!</v>
      </c>
      <c r="Z27" s="152" t="e">
        <f t="shared" si="10"/>
        <v>#DIV/0!</v>
      </c>
      <c r="AA27" s="152" t="b">
        <f t="shared" si="11"/>
        <v>1</v>
      </c>
      <c r="AB27" s="160"/>
    </row>
    <row r="28" spans="1:28" s="161" customFormat="1" hidden="1" x14ac:dyDescent="0.25">
      <c r="A28" s="143">
        <v>27</v>
      </c>
      <c r="B28" s="143"/>
      <c r="C28" s="143"/>
      <c r="D28" s="157"/>
      <c r="E28" s="145"/>
      <c r="F28" s="158"/>
      <c r="G28" s="143"/>
      <c r="H28" s="147"/>
      <c r="I28" s="148"/>
      <c r="J28" s="153"/>
      <c r="K28" s="153"/>
      <c r="L28" s="154"/>
      <c r="M28" s="149"/>
      <c r="N28" s="159"/>
      <c r="O28" s="159"/>
      <c r="P28" s="159"/>
      <c r="Q28" s="159"/>
      <c r="R28" s="159"/>
      <c r="S28" s="159"/>
      <c r="T28" s="159">
        <v>0</v>
      </c>
      <c r="U28" s="159">
        <v>0</v>
      </c>
      <c r="V28" s="159">
        <v>0</v>
      </c>
      <c r="W28" s="159">
        <v>0</v>
      </c>
      <c r="X28" s="138" t="b">
        <f t="shared" si="8"/>
        <v>1</v>
      </c>
      <c r="Y28" s="151" t="e">
        <f t="shared" si="9"/>
        <v>#DIV/0!</v>
      </c>
      <c r="Z28" s="152" t="e">
        <f t="shared" si="10"/>
        <v>#DIV/0!</v>
      </c>
      <c r="AA28" s="152" t="b">
        <f t="shared" si="11"/>
        <v>1</v>
      </c>
      <c r="AB28" s="160"/>
    </row>
    <row r="29" spans="1:28" s="161" customFormat="1" hidden="1" x14ac:dyDescent="0.25">
      <c r="A29" s="143">
        <v>28</v>
      </c>
      <c r="B29" s="143"/>
      <c r="C29" s="143"/>
      <c r="D29" s="157"/>
      <c r="E29" s="145"/>
      <c r="F29" s="158"/>
      <c r="G29" s="143"/>
      <c r="H29" s="147"/>
      <c r="I29" s="148"/>
      <c r="J29" s="153"/>
      <c r="K29" s="153"/>
      <c r="L29" s="154"/>
      <c r="M29" s="149"/>
      <c r="N29" s="159"/>
      <c r="O29" s="159"/>
      <c r="P29" s="159"/>
      <c r="Q29" s="159"/>
      <c r="R29" s="159"/>
      <c r="S29" s="159"/>
      <c r="T29" s="159">
        <v>0</v>
      </c>
      <c r="U29" s="159">
        <v>0</v>
      </c>
      <c r="V29" s="159">
        <v>0</v>
      </c>
      <c r="W29" s="159">
        <v>0</v>
      </c>
      <c r="X29" s="138" t="b">
        <f t="shared" si="8"/>
        <v>1</v>
      </c>
      <c r="Y29" s="151" t="e">
        <f t="shared" si="9"/>
        <v>#DIV/0!</v>
      </c>
      <c r="Z29" s="152" t="e">
        <f t="shared" si="10"/>
        <v>#DIV/0!</v>
      </c>
      <c r="AA29" s="152" t="b">
        <f t="shared" si="11"/>
        <v>1</v>
      </c>
      <c r="AB29" s="160"/>
    </row>
    <row r="30" spans="1:28" s="161" customFormat="1" hidden="1" x14ac:dyDescent="0.25">
      <c r="A30" s="143">
        <v>29</v>
      </c>
      <c r="B30" s="143"/>
      <c r="C30" s="143"/>
      <c r="D30" s="157"/>
      <c r="E30" s="145"/>
      <c r="F30" s="158"/>
      <c r="G30" s="143"/>
      <c r="H30" s="147"/>
      <c r="I30" s="148"/>
      <c r="J30" s="153"/>
      <c r="K30" s="153"/>
      <c r="L30" s="154"/>
      <c r="M30" s="149"/>
      <c r="N30" s="159"/>
      <c r="O30" s="159"/>
      <c r="P30" s="159"/>
      <c r="Q30" s="159"/>
      <c r="R30" s="159"/>
      <c r="S30" s="159"/>
      <c r="T30" s="159">
        <v>0</v>
      </c>
      <c r="U30" s="159">
        <v>0</v>
      </c>
      <c r="V30" s="159">
        <v>0</v>
      </c>
      <c r="W30" s="159">
        <v>0</v>
      </c>
      <c r="X30" s="138" t="b">
        <f t="shared" si="8"/>
        <v>1</v>
      </c>
      <c r="Y30" s="151" t="e">
        <f t="shared" si="9"/>
        <v>#DIV/0!</v>
      </c>
      <c r="Z30" s="152" t="e">
        <f t="shared" si="10"/>
        <v>#DIV/0!</v>
      </c>
      <c r="AA30" s="152" t="b">
        <f t="shared" si="11"/>
        <v>1</v>
      </c>
      <c r="AB30" s="160"/>
    </row>
    <row r="31" spans="1:28" s="161" customFormat="1" hidden="1" x14ac:dyDescent="0.25">
      <c r="A31" s="143">
        <v>30</v>
      </c>
      <c r="B31" s="143"/>
      <c r="C31" s="143"/>
      <c r="D31" s="157"/>
      <c r="E31" s="145"/>
      <c r="F31" s="158"/>
      <c r="G31" s="143"/>
      <c r="H31" s="147"/>
      <c r="I31" s="148"/>
      <c r="J31" s="153"/>
      <c r="K31" s="153"/>
      <c r="L31" s="154"/>
      <c r="M31" s="149"/>
      <c r="N31" s="159"/>
      <c r="O31" s="159"/>
      <c r="P31" s="159"/>
      <c r="Q31" s="159"/>
      <c r="R31" s="159"/>
      <c r="S31" s="159"/>
      <c r="T31" s="159">
        <v>0</v>
      </c>
      <c r="U31" s="159">
        <v>0</v>
      </c>
      <c r="V31" s="159">
        <v>0</v>
      </c>
      <c r="W31" s="159">
        <v>0</v>
      </c>
      <c r="X31" s="138" t="b">
        <f t="shared" ref="X31:X40" si="12">K31=SUM(N31:W31)</f>
        <v>1</v>
      </c>
      <c r="Y31" s="151" t="e">
        <f t="shared" ref="Y31:Y40" si="13">ROUND(K31/J31,4)</f>
        <v>#DIV/0!</v>
      </c>
      <c r="Z31" s="152" t="e">
        <f t="shared" ref="Z31:Z40" si="14">Y31=M31</f>
        <v>#DIV/0!</v>
      </c>
      <c r="AA31" s="152" t="b">
        <f t="shared" ref="AA31:AA40" si="15">J31=K31+L31</f>
        <v>1</v>
      </c>
      <c r="AB31" s="160"/>
    </row>
    <row r="32" spans="1:28" s="161" customFormat="1" hidden="1" x14ac:dyDescent="0.25">
      <c r="A32" s="143">
        <v>31</v>
      </c>
      <c r="B32" s="143"/>
      <c r="C32" s="143"/>
      <c r="D32" s="157"/>
      <c r="E32" s="145"/>
      <c r="F32" s="158"/>
      <c r="G32" s="143"/>
      <c r="H32" s="147"/>
      <c r="I32" s="148"/>
      <c r="J32" s="153"/>
      <c r="K32" s="153"/>
      <c r="L32" s="154"/>
      <c r="M32" s="14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38" t="b">
        <f t="shared" si="12"/>
        <v>1</v>
      </c>
      <c r="Y32" s="151" t="e">
        <f t="shared" si="13"/>
        <v>#DIV/0!</v>
      </c>
      <c r="Z32" s="152" t="e">
        <f t="shared" si="14"/>
        <v>#DIV/0!</v>
      </c>
      <c r="AA32" s="152" t="b">
        <f t="shared" si="15"/>
        <v>1</v>
      </c>
      <c r="AB32" s="160"/>
    </row>
    <row r="33" spans="1:28" s="161" customFormat="1" hidden="1" x14ac:dyDescent="0.25">
      <c r="A33" s="143">
        <v>32</v>
      </c>
      <c r="B33" s="143"/>
      <c r="C33" s="143"/>
      <c r="D33" s="157"/>
      <c r="E33" s="145"/>
      <c r="F33" s="158"/>
      <c r="G33" s="143"/>
      <c r="H33" s="147"/>
      <c r="I33" s="148"/>
      <c r="J33" s="153"/>
      <c r="K33" s="153"/>
      <c r="L33" s="154"/>
      <c r="M33" s="149"/>
      <c r="N33" s="159"/>
      <c r="O33" s="159"/>
      <c r="P33" s="182"/>
      <c r="Q33" s="182"/>
      <c r="R33" s="182"/>
      <c r="S33" s="182"/>
      <c r="T33" s="182"/>
      <c r="U33" s="182"/>
      <c r="V33" s="182"/>
      <c r="W33" s="182"/>
      <c r="X33" s="138" t="b">
        <f t="shared" si="12"/>
        <v>1</v>
      </c>
      <c r="Y33" s="151" t="e">
        <f t="shared" si="13"/>
        <v>#DIV/0!</v>
      </c>
      <c r="Z33" s="152" t="e">
        <f t="shared" si="14"/>
        <v>#DIV/0!</v>
      </c>
      <c r="AA33" s="152" t="b">
        <f t="shared" si="15"/>
        <v>1</v>
      </c>
      <c r="AB33" s="160"/>
    </row>
    <row r="34" spans="1:28" s="161" customFormat="1" hidden="1" x14ac:dyDescent="0.25">
      <c r="A34" s="143">
        <v>33</v>
      </c>
      <c r="B34" s="143"/>
      <c r="C34" s="143"/>
      <c r="D34" s="157"/>
      <c r="E34" s="145"/>
      <c r="F34" s="158"/>
      <c r="G34" s="143"/>
      <c r="H34" s="147"/>
      <c r="I34" s="148"/>
      <c r="J34" s="153"/>
      <c r="K34" s="153"/>
      <c r="L34" s="154"/>
      <c r="M34" s="14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38" t="b">
        <f t="shared" si="12"/>
        <v>1</v>
      </c>
      <c r="Y34" s="151" t="e">
        <f t="shared" si="13"/>
        <v>#DIV/0!</v>
      </c>
      <c r="Z34" s="152" t="e">
        <f t="shared" si="14"/>
        <v>#DIV/0!</v>
      </c>
      <c r="AA34" s="152" t="b">
        <f t="shared" si="15"/>
        <v>1</v>
      </c>
      <c r="AB34" s="160"/>
    </row>
    <row r="35" spans="1:28" s="161" customFormat="1" hidden="1" x14ac:dyDescent="0.25">
      <c r="A35" s="143">
        <v>34</v>
      </c>
      <c r="B35" s="143"/>
      <c r="C35" s="143"/>
      <c r="D35" s="157"/>
      <c r="E35" s="145"/>
      <c r="F35" s="158"/>
      <c r="G35" s="143"/>
      <c r="H35" s="147"/>
      <c r="I35" s="148"/>
      <c r="J35" s="153"/>
      <c r="K35" s="153"/>
      <c r="L35" s="154"/>
      <c r="M35" s="149"/>
      <c r="N35" s="159"/>
      <c r="O35" s="159"/>
      <c r="P35" s="182"/>
      <c r="Q35" s="182"/>
      <c r="R35" s="182"/>
      <c r="S35" s="182"/>
      <c r="T35" s="182"/>
      <c r="U35" s="182"/>
      <c r="V35" s="182"/>
      <c r="W35" s="182"/>
      <c r="X35" s="138" t="b">
        <f t="shared" si="12"/>
        <v>1</v>
      </c>
      <c r="Y35" s="151" t="e">
        <f t="shared" si="13"/>
        <v>#DIV/0!</v>
      </c>
      <c r="Z35" s="152" t="e">
        <f t="shared" si="14"/>
        <v>#DIV/0!</v>
      </c>
      <c r="AA35" s="152" t="b">
        <f t="shared" si="15"/>
        <v>1</v>
      </c>
      <c r="AB35" s="160"/>
    </row>
    <row r="36" spans="1:28" s="161" customFormat="1" hidden="1" x14ac:dyDescent="0.25">
      <c r="A36" s="143">
        <v>35</v>
      </c>
      <c r="B36" s="143"/>
      <c r="C36" s="143"/>
      <c r="D36" s="157"/>
      <c r="E36" s="145"/>
      <c r="F36" s="158"/>
      <c r="G36" s="143"/>
      <c r="H36" s="147"/>
      <c r="I36" s="148"/>
      <c r="J36" s="153"/>
      <c r="K36" s="153"/>
      <c r="L36" s="154"/>
      <c r="M36" s="14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38" t="b">
        <f t="shared" si="12"/>
        <v>1</v>
      </c>
      <c r="Y36" s="151" t="e">
        <f t="shared" si="13"/>
        <v>#DIV/0!</v>
      </c>
      <c r="Z36" s="152" t="e">
        <f t="shared" si="14"/>
        <v>#DIV/0!</v>
      </c>
      <c r="AA36" s="152" t="b">
        <f t="shared" si="15"/>
        <v>1</v>
      </c>
      <c r="AB36" s="160"/>
    </row>
    <row r="37" spans="1:28" s="161" customFormat="1" hidden="1" x14ac:dyDescent="0.25">
      <c r="A37" s="143">
        <v>36</v>
      </c>
      <c r="B37" s="143"/>
      <c r="C37" s="143"/>
      <c r="D37" s="157"/>
      <c r="E37" s="145"/>
      <c r="F37" s="158"/>
      <c r="G37" s="143"/>
      <c r="H37" s="147"/>
      <c r="I37" s="148"/>
      <c r="J37" s="153"/>
      <c r="K37" s="153"/>
      <c r="L37" s="154"/>
      <c r="M37" s="149"/>
      <c r="N37" s="159"/>
      <c r="O37" s="159"/>
      <c r="P37" s="182"/>
      <c r="Q37" s="182"/>
      <c r="R37" s="182"/>
      <c r="S37" s="182"/>
      <c r="T37" s="182"/>
      <c r="U37" s="182"/>
      <c r="V37" s="182"/>
      <c r="W37" s="182"/>
      <c r="X37" s="138" t="b">
        <f t="shared" si="12"/>
        <v>1</v>
      </c>
      <c r="Y37" s="151" t="e">
        <f t="shared" si="13"/>
        <v>#DIV/0!</v>
      </c>
      <c r="Z37" s="152" t="e">
        <f t="shared" si="14"/>
        <v>#DIV/0!</v>
      </c>
      <c r="AA37" s="152" t="b">
        <f t="shared" si="15"/>
        <v>1</v>
      </c>
      <c r="AB37" s="160"/>
    </row>
    <row r="38" spans="1:28" s="161" customFormat="1" hidden="1" x14ac:dyDescent="0.25">
      <c r="A38" s="143">
        <v>37</v>
      </c>
      <c r="B38" s="143"/>
      <c r="C38" s="143"/>
      <c r="D38" s="157"/>
      <c r="E38" s="145"/>
      <c r="F38" s="158"/>
      <c r="G38" s="143"/>
      <c r="H38" s="147"/>
      <c r="I38" s="148"/>
      <c r="J38" s="153"/>
      <c r="K38" s="153"/>
      <c r="L38" s="154"/>
      <c r="M38" s="14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38" t="b">
        <f t="shared" si="12"/>
        <v>1</v>
      </c>
      <c r="Y38" s="151" t="e">
        <f t="shared" si="13"/>
        <v>#DIV/0!</v>
      </c>
      <c r="Z38" s="152" t="e">
        <f t="shared" si="14"/>
        <v>#DIV/0!</v>
      </c>
      <c r="AA38" s="152" t="b">
        <f t="shared" si="15"/>
        <v>1</v>
      </c>
      <c r="AB38" s="160"/>
    </row>
    <row r="39" spans="1:28" s="161" customFormat="1" hidden="1" x14ac:dyDescent="0.25">
      <c r="A39" s="143">
        <v>38</v>
      </c>
      <c r="B39" s="143"/>
      <c r="C39" s="143"/>
      <c r="D39" s="157"/>
      <c r="E39" s="145"/>
      <c r="F39" s="158"/>
      <c r="G39" s="143"/>
      <c r="H39" s="147"/>
      <c r="I39" s="148"/>
      <c r="J39" s="153"/>
      <c r="K39" s="153"/>
      <c r="L39" s="154"/>
      <c r="M39" s="14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38" t="b">
        <f t="shared" si="12"/>
        <v>1</v>
      </c>
      <c r="Y39" s="151" t="e">
        <f t="shared" si="13"/>
        <v>#DIV/0!</v>
      </c>
      <c r="Z39" s="152" t="e">
        <f t="shared" si="14"/>
        <v>#DIV/0!</v>
      </c>
      <c r="AA39" s="152" t="b">
        <f t="shared" si="15"/>
        <v>1</v>
      </c>
      <c r="AB39" s="160"/>
    </row>
    <row r="40" spans="1:28" s="161" customFormat="1" hidden="1" x14ac:dyDescent="0.25">
      <c r="A40" s="143">
        <v>39</v>
      </c>
      <c r="B40" s="143"/>
      <c r="C40" s="143"/>
      <c r="D40" s="157"/>
      <c r="E40" s="145"/>
      <c r="F40" s="158"/>
      <c r="G40" s="143"/>
      <c r="H40" s="147"/>
      <c r="I40" s="148"/>
      <c r="J40" s="153"/>
      <c r="K40" s="153"/>
      <c r="L40" s="154"/>
      <c r="M40" s="149"/>
      <c r="N40" s="159"/>
      <c r="O40" s="159"/>
      <c r="P40" s="182"/>
      <c r="Q40" s="182"/>
      <c r="R40" s="182"/>
      <c r="S40" s="182"/>
      <c r="T40" s="182"/>
      <c r="U40" s="182"/>
      <c r="V40" s="182"/>
      <c r="W40" s="182"/>
      <c r="X40" s="138" t="b">
        <f t="shared" si="12"/>
        <v>1</v>
      </c>
      <c r="Y40" s="151" t="e">
        <f t="shared" si="13"/>
        <v>#DIV/0!</v>
      </c>
      <c r="Z40" s="152" t="e">
        <f t="shared" si="14"/>
        <v>#DIV/0!</v>
      </c>
      <c r="AA40" s="152" t="b">
        <f t="shared" si="15"/>
        <v>1</v>
      </c>
      <c r="AB40" s="160"/>
    </row>
    <row r="41" spans="1:28" ht="20.100000000000001" customHeight="1" x14ac:dyDescent="0.25">
      <c r="A41" s="264" t="s">
        <v>42</v>
      </c>
      <c r="B41" s="264"/>
      <c r="C41" s="264"/>
      <c r="D41" s="264"/>
      <c r="E41" s="264"/>
      <c r="F41" s="264"/>
      <c r="G41" s="264"/>
      <c r="H41" s="113">
        <f>SUM(H3:H40)</f>
        <v>40.363889999999991</v>
      </c>
      <c r="I41" s="163" t="s">
        <v>13</v>
      </c>
      <c r="J41" s="164">
        <f>SUM(J3:J40)</f>
        <v>114832257.31</v>
      </c>
      <c r="K41" s="164">
        <f>SUM(K3:K40)</f>
        <v>74187230.520000011</v>
      </c>
      <c r="L41" s="164">
        <f>SUM(L3:L40)</f>
        <v>40645026.790000007</v>
      </c>
      <c r="M41" s="114" t="s">
        <v>13</v>
      </c>
      <c r="N41" s="183">
        <f>SUM(N3:N40)</f>
        <v>0</v>
      </c>
      <c r="O41" s="183">
        <f>SUM(O3:O40)</f>
        <v>0</v>
      </c>
      <c r="P41" s="183">
        <f>SUM(P3:P40)</f>
        <v>0</v>
      </c>
      <c r="Q41" s="183">
        <f>SUM(Q3:Q40)</f>
        <v>59600955.979999997</v>
      </c>
      <c r="R41" s="183">
        <f>SUM(R3:R40)</f>
        <v>14586274.540000001</v>
      </c>
      <c r="S41" s="183">
        <f>SUM(S3:S40)</f>
        <v>0</v>
      </c>
      <c r="T41" s="183">
        <f>SUM(T3:T40)</f>
        <v>0</v>
      </c>
      <c r="U41" s="183">
        <f>SUM(U3:U40)</f>
        <v>0</v>
      </c>
      <c r="V41" s="183">
        <f>SUM(V3:V40)</f>
        <v>0</v>
      </c>
      <c r="W41" s="183">
        <f>SUM(W3:W40)</f>
        <v>0</v>
      </c>
      <c r="X41" s="138" t="b">
        <f>K41=SUM(N41:W41)</f>
        <v>1</v>
      </c>
      <c r="Y41" s="151">
        <f>ROUND(K41/J41,4)</f>
        <v>0.64600000000000002</v>
      </c>
      <c r="Z41" s="152" t="s">
        <v>13</v>
      </c>
      <c r="AA41" s="152" t="b">
        <f>J41=K41+L41</f>
        <v>1</v>
      </c>
      <c r="AB41" s="160"/>
    </row>
    <row r="42" spans="1:28" ht="20.100000000000001" customHeight="1" x14ac:dyDescent="0.25">
      <c r="A42" s="264" t="s">
        <v>36</v>
      </c>
      <c r="B42" s="264"/>
      <c r="C42" s="264"/>
      <c r="D42" s="264"/>
      <c r="E42" s="264"/>
      <c r="F42" s="264"/>
      <c r="G42" s="264"/>
      <c r="H42" s="113">
        <f>SUMIF($C$3:$C$40,"N",H3:H40)</f>
        <v>30.017389999999999</v>
      </c>
      <c r="I42" s="163" t="s">
        <v>13</v>
      </c>
      <c r="J42" s="164">
        <f>SUMIF($C$3:$C$40,"N",J3:J40)</f>
        <v>76751464.590000018</v>
      </c>
      <c r="K42" s="164">
        <f>SUMIF($C$3:$C$40,"N",K3:K40)</f>
        <v>47744593.759999998</v>
      </c>
      <c r="L42" s="164">
        <f>SUMIF($C$3:$C$40,"N",L3:L40)</f>
        <v>29006870.830000002</v>
      </c>
      <c r="M42" s="114" t="s">
        <v>13</v>
      </c>
      <c r="N42" s="183">
        <f>SUMIF($C$3:$C$40,"N",N3:N40)</f>
        <v>0</v>
      </c>
      <c r="O42" s="183">
        <f>SUMIF($C$3:$C$40,"N",O3:O40)</f>
        <v>0</v>
      </c>
      <c r="P42" s="183">
        <f>SUMIF($C$3:$C$40,"N",P3:P40)</f>
        <v>0</v>
      </c>
      <c r="Q42" s="183">
        <f>SUMIF($C$3:$C$40,"N",Q3:Q40)</f>
        <v>47744593.759999998</v>
      </c>
      <c r="R42" s="183">
        <f>SUMIF($C$3:$C$40,"N",R3:R40)</f>
        <v>0</v>
      </c>
      <c r="S42" s="183">
        <f>SUMIF($C$3:$C$40,"N",S3:S40)</f>
        <v>0</v>
      </c>
      <c r="T42" s="183">
        <f>SUMIF($C$3:$C$40,"N",T3:T40)</f>
        <v>0</v>
      </c>
      <c r="U42" s="183">
        <f>SUMIF($C$3:$C$40,"N",U3:U40)</f>
        <v>0</v>
      </c>
      <c r="V42" s="183">
        <f>SUMIF($C$3:$C$40,"N",V3:V40)</f>
        <v>0</v>
      </c>
      <c r="W42" s="183">
        <f>SUMIF($C$3:$C$40,"N",W3:W40)</f>
        <v>0</v>
      </c>
      <c r="X42" s="138" t="b">
        <f>K42=SUM(N42:W42)</f>
        <v>1</v>
      </c>
      <c r="Y42" s="151">
        <f>ROUND(K42/J42,4)</f>
        <v>0.62209999999999999</v>
      </c>
      <c r="Z42" s="152" t="s">
        <v>13</v>
      </c>
      <c r="AA42" s="152" t="b">
        <f>J42=K42+L42</f>
        <v>1</v>
      </c>
      <c r="AB42" s="160"/>
    </row>
    <row r="43" spans="1:28" ht="20.100000000000001" customHeight="1" x14ac:dyDescent="0.25">
      <c r="A43" s="266" t="s">
        <v>37</v>
      </c>
      <c r="B43" s="266"/>
      <c r="C43" s="266"/>
      <c r="D43" s="266"/>
      <c r="E43" s="266"/>
      <c r="F43" s="266"/>
      <c r="G43" s="266"/>
      <c r="H43" s="115">
        <f>SUMIF($C$3:$C$40,"W",H3:H40)</f>
        <v>10.346500000000001</v>
      </c>
      <c r="I43" s="166" t="s">
        <v>13</v>
      </c>
      <c r="J43" s="167">
        <f>SUMIF($C$3:$C$40,"W",J3:J40)</f>
        <v>38080792.719999999</v>
      </c>
      <c r="K43" s="167">
        <f>SUMIF($C$3:$C$40,"W",K3:K40)</f>
        <v>26442636.760000002</v>
      </c>
      <c r="L43" s="167">
        <f>SUMIF($C$3:$C$40,"W",L3:L40)</f>
        <v>11638155.960000001</v>
      </c>
      <c r="M43" s="116" t="s">
        <v>13</v>
      </c>
      <c r="N43" s="185">
        <f>SUMIF($C$3:$C$40,"W",N3:N40)</f>
        <v>0</v>
      </c>
      <c r="O43" s="185">
        <f>SUMIF($C$3:$C$40,"W",O3:O40)</f>
        <v>0</v>
      </c>
      <c r="P43" s="185">
        <f>SUMIF($C$3:$C$40,"W",P3:P40)</f>
        <v>0</v>
      </c>
      <c r="Q43" s="185">
        <f>SUMIF($C$3:$C$40,"W",Q3:Q40)</f>
        <v>11856362.220000001</v>
      </c>
      <c r="R43" s="185">
        <f>SUMIF($C$3:$C$40,"W",R3:R40)</f>
        <v>14586274.540000001</v>
      </c>
      <c r="S43" s="185">
        <f>SUMIF($C$3:$C$40,"W",S3:S40)</f>
        <v>0</v>
      </c>
      <c r="T43" s="185">
        <f>SUMIF($C$3:$C$40,"W",T3:T40)</f>
        <v>0</v>
      </c>
      <c r="U43" s="185">
        <f>SUMIF($C$3:$C$40,"W",U3:U40)</f>
        <v>0</v>
      </c>
      <c r="V43" s="185">
        <f>SUMIF($C$3:$C$40,"W",V3:V40)</f>
        <v>0</v>
      </c>
      <c r="W43" s="185">
        <f>SUMIF($C$3:$C$40,"W",W3:W40)</f>
        <v>0</v>
      </c>
      <c r="X43" s="138" t="b">
        <f>K43=SUM(N43:W43)</f>
        <v>1</v>
      </c>
      <c r="Y43" s="151">
        <f>ROUND(K43/J43,4)</f>
        <v>0.69440000000000002</v>
      </c>
      <c r="Z43" s="152" t="s">
        <v>13</v>
      </c>
      <c r="AA43" s="152" t="b">
        <f>J43=K43+L43</f>
        <v>1</v>
      </c>
      <c r="AB43" s="160"/>
    </row>
    <row r="44" spans="1:28" x14ac:dyDescent="0.25">
      <c r="A44" s="186"/>
    </row>
    <row r="45" spans="1:28" x14ac:dyDescent="0.25">
      <c r="A45" s="170" t="s">
        <v>22</v>
      </c>
    </row>
    <row r="46" spans="1:28" x14ac:dyDescent="0.25">
      <c r="A46" s="173" t="s">
        <v>23</v>
      </c>
    </row>
    <row r="47" spans="1:28" x14ac:dyDescent="0.25">
      <c r="A47" s="170" t="s">
        <v>33</v>
      </c>
    </row>
    <row r="48" spans="1:28" x14ac:dyDescent="0.25">
      <c r="A48" s="187"/>
    </row>
  </sheetData>
  <mergeCells count="17">
    <mergeCell ref="A43:G43"/>
    <mergeCell ref="I1:I2"/>
    <mergeCell ref="A1:A2"/>
    <mergeCell ref="B1:B2"/>
    <mergeCell ref="C1:C2"/>
    <mergeCell ref="F1:F2"/>
    <mergeCell ref="G1:G2"/>
    <mergeCell ref="H1:H2"/>
    <mergeCell ref="D1:D2"/>
    <mergeCell ref="A41:G41"/>
    <mergeCell ref="N1:W1"/>
    <mergeCell ref="E1:E2"/>
    <mergeCell ref="A42:G42"/>
    <mergeCell ref="J1:J2"/>
    <mergeCell ref="K1:K2"/>
    <mergeCell ref="L1:L2"/>
    <mergeCell ref="M1:M2"/>
  </mergeCells>
  <conditionalFormatting sqref="AA43 X6:AA11 X13:AA40 AB6:AB43 X3:AB5">
    <cfRule type="cellIs" dxfId="65" priority="275" operator="equal">
      <formula>FALSE</formula>
    </cfRule>
  </conditionalFormatting>
  <conditionalFormatting sqref="Y43:Z43">
    <cfRule type="cellIs" dxfId="64" priority="278" operator="equal">
      <formula>FALSE</formula>
    </cfRule>
  </conditionalFormatting>
  <conditionalFormatting sqref="X43">
    <cfRule type="cellIs" dxfId="63" priority="277" operator="equal">
      <formula>FALSE</formula>
    </cfRule>
  </conditionalFormatting>
  <conditionalFormatting sqref="X43:Z43 X13:Z40 X3:Z11">
    <cfRule type="containsText" dxfId="62" priority="276" operator="containsText" text="fałsz">
      <formula>NOT(ISERROR(SEARCH("fałsz",X3)))</formula>
    </cfRule>
  </conditionalFormatting>
  <conditionalFormatting sqref="AA43">
    <cfRule type="cellIs" dxfId="61" priority="274" operator="equal">
      <formula>FALSE</formula>
    </cfRule>
  </conditionalFormatting>
  <conditionalFormatting sqref="Y41:Z41">
    <cfRule type="cellIs" dxfId="60" priority="271" operator="equal">
      <formula>FALSE</formula>
    </cfRule>
  </conditionalFormatting>
  <conditionalFormatting sqref="X41">
    <cfRule type="cellIs" dxfId="59" priority="270" operator="equal">
      <formula>FALSE</formula>
    </cfRule>
  </conditionalFormatting>
  <conditionalFormatting sqref="X41:Z41">
    <cfRule type="containsText" dxfId="58" priority="269" operator="containsText" text="fałsz">
      <formula>NOT(ISERROR(SEARCH("fałsz",X41)))</formula>
    </cfRule>
  </conditionalFormatting>
  <conditionalFormatting sqref="AA41">
    <cfRule type="cellIs" dxfId="57" priority="268" operator="equal">
      <formula>FALSE</formula>
    </cfRule>
  </conditionalFormatting>
  <conditionalFormatting sqref="AA41">
    <cfRule type="cellIs" dxfId="56" priority="267" operator="equal">
      <formula>FALSE</formula>
    </cfRule>
  </conditionalFormatting>
  <conditionalFormatting sqref="Y42:Z42">
    <cfRule type="cellIs" dxfId="55" priority="266" operator="equal">
      <formula>FALSE</formula>
    </cfRule>
  </conditionalFormatting>
  <conditionalFormatting sqref="X42">
    <cfRule type="cellIs" dxfId="54" priority="265" operator="equal">
      <formula>FALSE</formula>
    </cfRule>
  </conditionalFormatting>
  <conditionalFormatting sqref="X42:Z42">
    <cfRule type="containsText" dxfId="53" priority="264" operator="containsText" text="fałsz">
      <formula>NOT(ISERROR(SEARCH("fałsz",X42)))</formula>
    </cfRule>
  </conditionalFormatting>
  <conditionalFormatting sqref="AA42">
    <cfRule type="cellIs" dxfId="52" priority="263" operator="equal">
      <formula>FALSE</formula>
    </cfRule>
  </conditionalFormatting>
  <conditionalFormatting sqref="AA42">
    <cfRule type="cellIs" dxfId="51" priority="262" operator="equal">
      <formula>FALSE</formula>
    </cfRule>
  </conditionalFormatting>
  <conditionalFormatting sqref="X12:AA12">
    <cfRule type="cellIs" dxfId="50" priority="43" operator="equal">
      <formula>FALSE</formula>
    </cfRule>
  </conditionalFormatting>
  <conditionalFormatting sqref="X12:Z12">
    <cfRule type="containsText" dxfId="49" priority="44" operator="containsText" text="fałsz">
      <formula>NOT(ISERROR(SEARCH("fałsz",X12)))</formula>
    </cfRule>
  </conditionalFormatting>
  <conditionalFormatting sqref="A22:W40 B6:W21">
    <cfRule type="expression" dxfId="48" priority="11">
      <formula>$C6="K"</formula>
    </cfRule>
    <cfRule type="expression" dxfId="47" priority="12">
      <formula>$C6="W"</formula>
    </cfRule>
  </conditionalFormatting>
  <conditionalFormatting sqref="B5:W5">
    <cfRule type="expression" dxfId="46" priority="9">
      <formula>$C5="W"</formula>
    </cfRule>
    <cfRule type="expression" dxfId="45" priority="10">
      <formula>$C5="K"</formula>
    </cfRule>
  </conditionalFormatting>
  <conditionalFormatting sqref="B3:W3">
    <cfRule type="expression" dxfId="44" priority="7">
      <formula>$C3="K"</formula>
    </cfRule>
    <cfRule type="expression" dxfId="43" priority="8">
      <formula>$C3="W"</formula>
    </cfRule>
  </conditionalFormatting>
  <conditionalFormatting sqref="A3 A5 A7 A9 A11 A13 A15 A17 A19 A21">
    <cfRule type="expression" dxfId="42" priority="5">
      <formula>$C3="W"</formula>
    </cfRule>
    <cfRule type="expression" dxfId="41" priority="6">
      <formula>$C3="K"</formula>
    </cfRule>
  </conditionalFormatting>
  <conditionalFormatting sqref="B4:W4">
    <cfRule type="expression" dxfId="40" priority="3">
      <formula>$C4="K"</formula>
    </cfRule>
    <cfRule type="expression" dxfId="39" priority="4">
      <formula>$C4="W"</formula>
    </cfRule>
  </conditionalFormatting>
  <conditionalFormatting sqref="A4 A6 A8 A10 A12 A14 A16 A18 A20">
    <cfRule type="expression" dxfId="38" priority="1">
      <formula>$C4="W"</formula>
    </cfRule>
    <cfRule type="expression" dxfId="37" priority="2">
      <formula>$C4="K"</formula>
    </cfRule>
  </conditionalFormatting>
  <dataValidations count="3">
    <dataValidation type="list" allowBlank="1" showInputMessage="1" showErrorMessage="1" sqref="C5">
      <formula1>"N,K,W"</formula1>
    </dataValidation>
    <dataValidation type="list" allowBlank="1" showInputMessage="1" showErrorMessage="1" sqref="C3:C4 C6:C40">
      <formula1>"N,W"</formula1>
    </dataValidation>
    <dataValidation type="list" allowBlank="1" showInputMessage="1" showErrorMessage="1" sqref="G3:G40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2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2" x14ac:dyDescent="0.25"/>
  <cols>
    <col min="1" max="1" width="8.7109375" style="171" customWidth="1"/>
    <col min="2" max="6" width="15.7109375" style="171" customWidth="1"/>
    <col min="7" max="7" width="53" style="171" customWidth="1"/>
    <col min="8" max="8" width="12.140625" style="171" customWidth="1"/>
    <col min="9" max="11" width="15.7109375" style="171" customWidth="1"/>
    <col min="12" max="12" width="20" style="171" customWidth="1"/>
    <col min="13" max="13" width="21.7109375" style="171" customWidth="1"/>
    <col min="14" max="14" width="15.7109375" style="138" customWidth="1"/>
    <col min="15" max="17" width="5" style="171" bestFit="1" customWidth="1"/>
    <col min="18" max="19" width="15.7109375" style="171" customWidth="1"/>
    <col min="20" max="20" width="16.5703125" style="171" customWidth="1"/>
    <col min="21" max="24" width="5" style="171" bestFit="1" customWidth="1"/>
    <col min="25" max="28" width="15.7109375" style="171" customWidth="1"/>
    <col min="29" max="29" width="16.42578125" style="171" customWidth="1"/>
    <col min="30" max="16384" width="9.140625" style="171"/>
  </cols>
  <sheetData>
    <row r="1" spans="1:28" ht="29.25" customHeight="1" x14ac:dyDescent="0.25">
      <c r="A1" s="264" t="s">
        <v>3</v>
      </c>
      <c r="B1" s="264" t="s">
        <v>4</v>
      </c>
      <c r="C1" s="264" t="s">
        <v>43</v>
      </c>
      <c r="D1" s="264" t="s">
        <v>5</v>
      </c>
      <c r="E1" s="264" t="s">
        <v>30</v>
      </c>
      <c r="F1" s="264" t="s">
        <v>14</v>
      </c>
      <c r="G1" s="264" t="s">
        <v>6</v>
      </c>
      <c r="H1" s="264" t="s">
        <v>24</v>
      </c>
      <c r="I1" s="264" t="s">
        <v>7</v>
      </c>
      <c r="J1" s="264" t="s">
        <v>25</v>
      </c>
      <c r="K1" s="264" t="s">
        <v>8</v>
      </c>
      <c r="L1" s="264" t="s">
        <v>9</v>
      </c>
      <c r="M1" s="264" t="s">
        <v>12</v>
      </c>
      <c r="N1" s="264" t="s">
        <v>10</v>
      </c>
      <c r="O1" s="264" t="s">
        <v>11</v>
      </c>
      <c r="P1" s="264"/>
      <c r="Q1" s="264"/>
      <c r="R1" s="264"/>
      <c r="S1" s="264"/>
      <c r="T1" s="264"/>
      <c r="U1" s="264"/>
      <c r="V1" s="264"/>
      <c r="W1" s="264"/>
      <c r="X1" s="264"/>
    </row>
    <row r="2" spans="1:28" ht="30.75" customHeight="1" x14ac:dyDescent="0.2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141">
        <v>2019</v>
      </c>
      <c r="P2" s="141">
        <v>2020</v>
      </c>
      <c r="Q2" s="141">
        <v>2021</v>
      </c>
      <c r="R2" s="141">
        <v>2022</v>
      </c>
      <c r="S2" s="141">
        <v>2023</v>
      </c>
      <c r="T2" s="141">
        <v>2024</v>
      </c>
      <c r="U2" s="141">
        <v>2025</v>
      </c>
      <c r="V2" s="141">
        <v>2026</v>
      </c>
      <c r="W2" s="141">
        <v>2027</v>
      </c>
      <c r="X2" s="141">
        <v>2028</v>
      </c>
      <c r="Y2" s="138" t="s">
        <v>26</v>
      </c>
      <c r="Z2" s="138" t="s">
        <v>27</v>
      </c>
      <c r="AA2" s="138" t="s">
        <v>28</v>
      </c>
      <c r="AB2" s="142" t="s">
        <v>29</v>
      </c>
    </row>
    <row r="3" spans="1:28" ht="31.5" customHeight="1" x14ac:dyDescent="0.25">
      <c r="A3" s="223" t="s">
        <v>900</v>
      </c>
      <c r="B3" s="223" t="s">
        <v>737</v>
      </c>
      <c r="C3" s="223" t="s">
        <v>167</v>
      </c>
      <c r="D3" s="224" t="s">
        <v>123</v>
      </c>
      <c r="E3" s="225" t="s">
        <v>304</v>
      </c>
      <c r="F3" s="223" t="s">
        <v>177</v>
      </c>
      <c r="G3" s="226" t="s">
        <v>593</v>
      </c>
      <c r="H3" s="223" t="s">
        <v>54</v>
      </c>
      <c r="I3" s="227">
        <v>1.2</v>
      </c>
      <c r="J3" s="228" t="s">
        <v>515</v>
      </c>
      <c r="K3" s="229">
        <v>565575.64</v>
      </c>
      <c r="L3" s="229">
        <v>395902.94</v>
      </c>
      <c r="M3" s="230">
        <v>169672.7</v>
      </c>
      <c r="N3" s="231">
        <v>0.7</v>
      </c>
      <c r="O3" s="229">
        <v>0</v>
      </c>
      <c r="P3" s="229">
        <v>0</v>
      </c>
      <c r="Q3" s="229">
        <v>0</v>
      </c>
      <c r="R3" s="229">
        <v>395902.94</v>
      </c>
      <c r="S3" s="229">
        <v>0</v>
      </c>
      <c r="T3" s="229">
        <v>0</v>
      </c>
      <c r="U3" s="229">
        <v>0</v>
      </c>
      <c r="V3" s="229">
        <v>0</v>
      </c>
      <c r="W3" s="229">
        <v>0</v>
      </c>
      <c r="X3" s="229">
        <v>0</v>
      </c>
      <c r="Y3" s="138" t="b">
        <f>L3=SUM(O3:X3)</f>
        <v>1</v>
      </c>
      <c r="Z3" s="151">
        <f>ROUND(L3/K3,4)</f>
        <v>0.7</v>
      </c>
      <c r="AA3" s="152" t="b">
        <f>Z3=N3</f>
        <v>1</v>
      </c>
      <c r="AB3" s="152" t="b">
        <f>K3=L3+M3</f>
        <v>1</v>
      </c>
    </row>
    <row r="4" spans="1:28" ht="69.75" customHeight="1" x14ac:dyDescent="0.25">
      <c r="A4" s="223" t="s">
        <v>901</v>
      </c>
      <c r="B4" s="223" t="s">
        <v>825</v>
      </c>
      <c r="C4" s="223" t="s">
        <v>176</v>
      </c>
      <c r="D4" s="224" t="s">
        <v>130</v>
      </c>
      <c r="E4" s="225" t="s">
        <v>208</v>
      </c>
      <c r="F4" s="223" t="s">
        <v>173</v>
      </c>
      <c r="G4" s="226" t="s">
        <v>393</v>
      </c>
      <c r="H4" s="223" t="s">
        <v>53</v>
      </c>
      <c r="I4" s="227">
        <v>1.1792500000000001</v>
      </c>
      <c r="J4" s="228" t="s">
        <v>520</v>
      </c>
      <c r="K4" s="229">
        <v>10542393.9</v>
      </c>
      <c r="L4" s="229">
        <v>5271196.95</v>
      </c>
      <c r="M4" s="230">
        <v>5271196.95</v>
      </c>
      <c r="N4" s="231">
        <v>0.5</v>
      </c>
      <c r="O4" s="229">
        <v>0</v>
      </c>
      <c r="P4" s="229">
        <v>0</v>
      </c>
      <c r="Q4" s="229">
        <v>0</v>
      </c>
      <c r="R4" s="230">
        <v>0</v>
      </c>
      <c r="S4" s="230">
        <v>5271196.95</v>
      </c>
      <c r="T4" s="230">
        <v>0</v>
      </c>
      <c r="U4" s="230">
        <v>0</v>
      </c>
      <c r="V4" s="230">
        <v>0</v>
      </c>
      <c r="W4" s="230">
        <v>0</v>
      </c>
      <c r="X4" s="230">
        <v>0</v>
      </c>
      <c r="Y4" s="138" t="b">
        <f>L4=SUM(O4:X4)</f>
        <v>1</v>
      </c>
      <c r="Z4" s="151">
        <f>ROUND(L4/K4,4)</f>
        <v>0.5</v>
      </c>
      <c r="AA4" s="152" t="b">
        <f>Z4=N4</f>
        <v>1</v>
      </c>
      <c r="AB4" s="152" t="b">
        <f>K4=L4+M4</f>
        <v>1</v>
      </c>
    </row>
    <row r="5" spans="1:28" ht="69.75" customHeight="1" x14ac:dyDescent="0.25">
      <c r="A5" s="223">
        <v>3</v>
      </c>
      <c r="B5" s="223" t="s">
        <v>754</v>
      </c>
      <c r="C5" s="223" t="s">
        <v>167</v>
      </c>
      <c r="D5" s="224" t="s">
        <v>568</v>
      </c>
      <c r="E5" s="225" t="s">
        <v>569</v>
      </c>
      <c r="F5" s="223" t="s">
        <v>180</v>
      </c>
      <c r="G5" s="226" t="s">
        <v>606</v>
      </c>
      <c r="H5" s="223" t="s">
        <v>53</v>
      </c>
      <c r="I5" s="227">
        <v>0.58972999999999998</v>
      </c>
      <c r="J5" s="228" t="s">
        <v>636</v>
      </c>
      <c r="K5" s="229">
        <v>1290244.67</v>
      </c>
      <c r="L5" s="229">
        <f>ROUNDDOWN(K5*N5,2)</f>
        <v>1032195.73</v>
      </c>
      <c r="M5" s="230">
        <f>K5-L5</f>
        <v>258048.93999999994</v>
      </c>
      <c r="N5" s="231">
        <v>0.8</v>
      </c>
      <c r="O5" s="229">
        <v>0</v>
      </c>
      <c r="P5" s="229">
        <v>0</v>
      </c>
      <c r="Q5" s="229">
        <v>0</v>
      </c>
      <c r="R5" s="230">
        <f>L5</f>
        <v>1032195.73</v>
      </c>
      <c r="S5" s="230">
        <v>0</v>
      </c>
      <c r="T5" s="230">
        <v>0</v>
      </c>
      <c r="U5" s="230">
        <v>0</v>
      </c>
      <c r="V5" s="230">
        <v>0</v>
      </c>
      <c r="W5" s="230">
        <v>0</v>
      </c>
      <c r="X5" s="230">
        <v>0</v>
      </c>
      <c r="Y5" s="138" t="b">
        <f>L5=SUM(O5:X5)</f>
        <v>1</v>
      </c>
      <c r="Z5" s="151">
        <f>ROUND(L5/K5,4)</f>
        <v>0.8</v>
      </c>
      <c r="AA5" s="152" t="b">
        <f>Z5=N5</f>
        <v>1</v>
      </c>
      <c r="AB5" s="152" t="b">
        <f>K5=L5+M5</f>
        <v>1</v>
      </c>
    </row>
    <row r="6" spans="1:28" ht="69.75" customHeight="1" x14ac:dyDescent="0.25">
      <c r="A6" s="232">
        <v>4</v>
      </c>
      <c r="B6" s="233"/>
      <c r="C6" s="233" t="s">
        <v>176</v>
      </c>
      <c r="D6" s="234" t="s">
        <v>1045</v>
      </c>
      <c r="E6" s="235">
        <v>1417021</v>
      </c>
      <c r="F6" s="233" t="s">
        <v>207</v>
      </c>
      <c r="G6" s="236" t="s">
        <v>1044</v>
      </c>
      <c r="H6" s="233" t="s">
        <v>272</v>
      </c>
      <c r="I6" s="237">
        <v>0.99099999999999999</v>
      </c>
      <c r="J6" s="205" t="s">
        <v>520</v>
      </c>
      <c r="K6" s="238">
        <v>4309203.0599999996</v>
      </c>
      <c r="L6" s="238">
        <f>ROUNDDOWN(K6*N6,2)</f>
        <v>3016442.14</v>
      </c>
      <c r="M6" s="239">
        <f>K6-L6</f>
        <v>1292760.9199999995</v>
      </c>
      <c r="N6" s="240">
        <v>0.7</v>
      </c>
      <c r="O6" s="209">
        <v>0</v>
      </c>
      <c r="P6" s="209">
        <v>0</v>
      </c>
      <c r="Q6" s="209">
        <v>0</v>
      </c>
      <c r="R6" s="238">
        <v>2111509.4900000002</v>
      </c>
      <c r="S6" s="238">
        <v>904932.64999999991</v>
      </c>
      <c r="T6" s="209">
        <v>0</v>
      </c>
      <c r="U6" s="209">
        <v>0</v>
      </c>
      <c r="V6" s="209">
        <v>0</v>
      </c>
      <c r="W6" s="209">
        <v>0</v>
      </c>
      <c r="X6" s="209">
        <v>0</v>
      </c>
      <c r="Y6" s="138" t="b">
        <f t="shared" ref="Y6:Y7" si="0">L6=SUM(O6:X6)</f>
        <v>1</v>
      </c>
      <c r="Z6" s="151">
        <f t="shared" ref="Z6:Z7" si="1">ROUND(L6/K6,4)</f>
        <v>0.7</v>
      </c>
      <c r="AA6" s="152" t="b">
        <f t="shared" ref="AA6:AA7" si="2">Z6=N6</f>
        <v>1</v>
      </c>
      <c r="AB6" s="152" t="b">
        <f t="shared" ref="AB6:AB7" si="3">K6=L6+M6</f>
        <v>1</v>
      </c>
    </row>
    <row r="7" spans="1:28" ht="30.75" customHeight="1" x14ac:dyDescent="0.25">
      <c r="A7" s="223">
        <v>5</v>
      </c>
      <c r="B7" s="223" t="s">
        <v>840</v>
      </c>
      <c r="C7" s="223" t="s">
        <v>167</v>
      </c>
      <c r="D7" s="224" t="s">
        <v>124</v>
      </c>
      <c r="E7" s="225" t="s">
        <v>229</v>
      </c>
      <c r="F7" s="223" t="s">
        <v>230</v>
      </c>
      <c r="G7" s="226" t="s">
        <v>408</v>
      </c>
      <c r="H7" s="223" t="s">
        <v>53</v>
      </c>
      <c r="I7" s="227">
        <v>0.34755000000000003</v>
      </c>
      <c r="J7" s="228" t="s">
        <v>529</v>
      </c>
      <c r="K7" s="229">
        <v>2609152.11</v>
      </c>
      <c r="L7" s="229">
        <v>2087321.68</v>
      </c>
      <c r="M7" s="230">
        <v>521830.42999999993</v>
      </c>
      <c r="N7" s="231">
        <v>0.8</v>
      </c>
      <c r="O7" s="229">
        <v>0</v>
      </c>
      <c r="P7" s="229">
        <v>0</v>
      </c>
      <c r="Q7" s="229">
        <v>0</v>
      </c>
      <c r="R7" s="230">
        <v>2087321.68</v>
      </c>
      <c r="S7" s="230">
        <v>0</v>
      </c>
      <c r="T7" s="230">
        <v>0</v>
      </c>
      <c r="U7" s="230">
        <v>0</v>
      </c>
      <c r="V7" s="230">
        <v>0</v>
      </c>
      <c r="W7" s="230">
        <v>0</v>
      </c>
      <c r="X7" s="230">
        <v>0</v>
      </c>
      <c r="Y7" s="138" t="b">
        <f t="shared" si="0"/>
        <v>1</v>
      </c>
      <c r="Z7" s="151">
        <f t="shared" si="1"/>
        <v>0.8</v>
      </c>
      <c r="AA7" s="152" t="b">
        <f t="shared" si="2"/>
        <v>1</v>
      </c>
      <c r="AB7" s="152" t="b">
        <f t="shared" si="3"/>
        <v>1</v>
      </c>
    </row>
    <row r="8" spans="1:28" ht="27.75" customHeight="1" x14ac:dyDescent="0.25">
      <c r="A8" s="223">
        <v>6</v>
      </c>
      <c r="B8" s="223" t="s">
        <v>872</v>
      </c>
      <c r="C8" s="223" t="s">
        <v>176</v>
      </c>
      <c r="D8" s="224" t="s">
        <v>133</v>
      </c>
      <c r="E8" s="225" t="s">
        <v>164</v>
      </c>
      <c r="F8" s="223" t="s">
        <v>96</v>
      </c>
      <c r="G8" s="226" t="s">
        <v>465</v>
      </c>
      <c r="H8" s="223" t="s">
        <v>53</v>
      </c>
      <c r="I8" s="227">
        <v>0.11919</v>
      </c>
      <c r="J8" s="228" t="s">
        <v>542</v>
      </c>
      <c r="K8" s="229">
        <v>665540.47</v>
      </c>
      <c r="L8" s="229">
        <v>465878.32</v>
      </c>
      <c r="M8" s="230">
        <v>199662.14999999997</v>
      </c>
      <c r="N8" s="231">
        <v>0.7</v>
      </c>
      <c r="O8" s="229">
        <v>0</v>
      </c>
      <c r="P8" s="229">
        <v>0</v>
      </c>
      <c r="Q8" s="229">
        <v>0</v>
      </c>
      <c r="R8" s="229">
        <v>183970.85</v>
      </c>
      <c r="S8" s="229">
        <v>281907.46999999997</v>
      </c>
      <c r="T8" s="229">
        <v>0</v>
      </c>
      <c r="U8" s="229">
        <v>0</v>
      </c>
      <c r="V8" s="229">
        <v>0</v>
      </c>
      <c r="W8" s="229">
        <v>0</v>
      </c>
      <c r="X8" s="229">
        <v>0</v>
      </c>
      <c r="Y8" s="138" t="b">
        <f t="shared" ref="Y8:Y40" si="4">L8=SUM(O8:X8)</f>
        <v>1</v>
      </c>
      <c r="Z8" s="151">
        <f t="shared" ref="Z8:Z40" si="5">ROUND(L8/K8,4)</f>
        <v>0.7</v>
      </c>
      <c r="AA8" s="152" t="b">
        <f t="shared" ref="AA8:AA40" si="6">Z8=N8</f>
        <v>1</v>
      </c>
      <c r="AB8" s="152" t="b">
        <f t="shared" ref="AB8:AB40" si="7">K8=L8+M8</f>
        <v>1</v>
      </c>
    </row>
    <row r="9" spans="1:28" ht="32.25" customHeight="1" x14ac:dyDescent="0.25">
      <c r="A9" s="223">
        <v>7</v>
      </c>
      <c r="B9" s="223" t="s">
        <v>824</v>
      </c>
      <c r="C9" s="223" t="s">
        <v>176</v>
      </c>
      <c r="D9" s="224" t="s">
        <v>84</v>
      </c>
      <c r="E9" s="225" t="s">
        <v>89</v>
      </c>
      <c r="F9" s="223" t="s">
        <v>92</v>
      </c>
      <c r="G9" s="226" t="s">
        <v>392</v>
      </c>
      <c r="H9" s="223" t="s">
        <v>53</v>
      </c>
      <c r="I9" s="227">
        <v>1.5388900000000001</v>
      </c>
      <c r="J9" s="228" t="s">
        <v>519</v>
      </c>
      <c r="K9" s="229">
        <v>10546179.220000001</v>
      </c>
      <c r="L9" s="229">
        <v>5273089.6100000003</v>
      </c>
      <c r="M9" s="230">
        <v>5273089.6100000003</v>
      </c>
      <c r="N9" s="231">
        <v>0.5</v>
      </c>
      <c r="O9" s="229">
        <v>0</v>
      </c>
      <c r="P9" s="229">
        <v>0</v>
      </c>
      <c r="Q9" s="229">
        <v>0</v>
      </c>
      <c r="R9" s="230">
        <v>2224986.14</v>
      </c>
      <c r="S9" s="230">
        <v>3048103.47</v>
      </c>
      <c r="T9" s="230">
        <v>0</v>
      </c>
      <c r="U9" s="230">
        <v>0</v>
      </c>
      <c r="V9" s="230">
        <v>0</v>
      </c>
      <c r="W9" s="230">
        <v>0</v>
      </c>
      <c r="X9" s="230">
        <v>0</v>
      </c>
      <c r="Y9" s="138" t="b">
        <f t="shared" si="4"/>
        <v>1</v>
      </c>
      <c r="Z9" s="151">
        <f t="shared" si="5"/>
        <v>0.5</v>
      </c>
      <c r="AA9" s="152" t="b">
        <f t="shared" si="6"/>
        <v>1</v>
      </c>
      <c r="AB9" s="152" t="b">
        <f t="shared" si="7"/>
        <v>1</v>
      </c>
    </row>
    <row r="10" spans="1:28" ht="30" customHeight="1" x14ac:dyDescent="0.25">
      <c r="A10" s="223">
        <v>8</v>
      </c>
      <c r="B10" s="223" t="s">
        <v>868</v>
      </c>
      <c r="C10" s="223" t="s">
        <v>167</v>
      </c>
      <c r="D10" s="224" t="s">
        <v>455</v>
      </c>
      <c r="E10" s="225" t="s">
        <v>456</v>
      </c>
      <c r="F10" s="223" t="s">
        <v>194</v>
      </c>
      <c r="G10" s="226" t="s">
        <v>457</v>
      </c>
      <c r="H10" s="223" t="s">
        <v>53</v>
      </c>
      <c r="I10" s="227">
        <v>0.78145000000000009</v>
      </c>
      <c r="J10" s="228" t="s">
        <v>523</v>
      </c>
      <c r="K10" s="229">
        <v>5382410.21</v>
      </c>
      <c r="L10" s="229">
        <v>2691205.1</v>
      </c>
      <c r="M10" s="230">
        <v>2691205.11</v>
      </c>
      <c r="N10" s="231">
        <v>0.5</v>
      </c>
      <c r="O10" s="229">
        <v>0</v>
      </c>
      <c r="P10" s="229">
        <v>0</v>
      </c>
      <c r="Q10" s="229">
        <v>0</v>
      </c>
      <c r="R10" s="229">
        <v>2691205.1</v>
      </c>
      <c r="S10" s="229">
        <v>0</v>
      </c>
      <c r="T10" s="229">
        <v>0</v>
      </c>
      <c r="U10" s="229">
        <v>0</v>
      </c>
      <c r="V10" s="229">
        <v>0</v>
      </c>
      <c r="W10" s="229">
        <v>0</v>
      </c>
      <c r="X10" s="229">
        <v>0</v>
      </c>
      <c r="Y10" s="138" t="b">
        <f t="shared" si="4"/>
        <v>1</v>
      </c>
      <c r="Z10" s="151">
        <f t="shared" si="5"/>
        <v>0.5</v>
      </c>
      <c r="AA10" s="152" t="b">
        <f t="shared" si="6"/>
        <v>1</v>
      </c>
      <c r="AB10" s="152" t="b">
        <f t="shared" si="7"/>
        <v>1</v>
      </c>
    </row>
    <row r="11" spans="1:28" ht="54" customHeight="1" x14ac:dyDescent="0.25">
      <c r="A11" s="223">
        <v>9</v>
      </c>
      <c r="B11" s="223" t="s">
        <v>883</v>
      </c>
      <c r="C11" s="223" t="s">
        <v>167</v>
      </c>
      <c r="D11" s="224" t="s">
        <v>485</v>
      </c>
      <c r="E11" s="225" t="s">
        <v>486</v>
      </c>
      <c r="F11" s="223" t="s">
        <v>173</v>
      </c>
      <c r="G11" s="226" t="s">
        <v>487</v>
      </c>
      <c r="H11" s="223" t="s">
        <v>53</v>
      </c>
      <c r="I11" s="227">
        <v>0.46577999999999997</v>
      </c>
      <c r="J11" s="228" t="s">
        <v>538</v>
      </c>
      <c r="K11" s="229">
        <v>1967640.88</v>
      </c>
      <c r="L11" s="229">
        <v>983820.44</v>
      </c>
      <c r="M11" s="230">
        <v>983820.44</v>
      </c>
      <c r="N11" s="231">
        <v>0.5</v>
      </c>
      <c r="O11" s="229">
        <v>0</v>
      </c>
      <c r="P11" s="229">
        <v>0</v>
      </c>
      <c r="Q11" s="229">
        <v>0</v>
      </c>
      <c r="R11" s="230">
        <v>983820.44</v>
      </c>
      <c r="S11" s="230">
        <v>0</v>
      </c>
      <c r="T11" s="230">
        <v>0</v>
      </c>
      <c r="U11" s="230">
        <v>0</v>
      </c>
      <c r="V11" s="230">
        <v>0</v>
      </c>
      <c r="W11" s="230">
        <v>0</v>
      </c>
      <c r="X11" s="230">
        <v>0</v>
      </c>
      <c r="Y11" s="138" t="b">
        <f t="shared" si="4"/>
        <v>1</v>
      </c>
      <c r="Z11" s="151">
        <f t="shared" si="5"/>
        <v>0.5</v>
      </c>
      <c r="AA11" s="152" t="b">
        <f t="shared" si="6"/>
        <v>1</v>
      </c>
      <c r="AB11" s="152" t="b">
        <f t="shared" si="7"/>
        <v>1</v>
      </c>
    </row>
    <row r="12" spans="1:28" ht="51.75" customHeight="1" x14ac:dyDescent="0.25">
      <c r="A12" s="223">
        <v>10</v>
      </c>
      <c r="B12" s="223" t="s">
        <v>734</v>
      </c>
      <c r="C12" s="223" t="s">
        <v>167</v>
      </c>
      <c r="D12" s="224" t="s">
        <v>553</v>
      </c>
      <c r="E12" s="225" t="s">
        <v>554</v>
      </c>
      <c r="F12" s="223" t="s">
        <v>279</v>
      </c>
      <c r="G12" s="226" t="s">
        <v>591</v>
      </c>
      <c r="H12" s="223" t="s">
        <v>53</v>
      </c>
      <c r="I12" s="227">
        <v>0.14363000000000001</v>
      </c>
      <c r="J12" s="228" t="s">
        <v>633</v>
      </c>
      <c r="K12" s="229">
        <v>1831145.25</v>
      </c>
      <c r="L12" s="229">
        <v>1098687.1499999999</v>
      </c>
      <c r="M12" s="230">
        <v>732458.10000000009</v>
      </c>
      <c r="N12" s="231">
        <v>0.6</v>
      </c>
      <c r="O12" s="229">
        <v>0</v>
      </c>
      <c r="P12" s="229">
        <v>0</v>
      </c>
      <c r="Q12" s="229">
        <v>0</v>
      </c>
      <c r="R12" s="229">
        <v>1098687.1499999999</v>
      </c>
      <c r="S12" s="229">
        <v>0</v>
      </c>
      <c r="T12" s="229">
        <v>0</v>
      </c>
      <c r="U12" s="229">
        <v>0</v>
      </c>
      <c r="V12" s="229">
        <v>0</v>
      </c>
      <c r="W12" s="229">
        <v>0</v>
      </c>
      <c r="X12" s="229">
        <v>0</v>
      </c>
      <c r="Y12" s="138" t="b">
        <f t="shared" si="4"/>
        <v>1</v>
      </c>
      <c r="Z12" s="151">
        <f t="shared" si="5"/>
        <v>0.6</v>
      </c>
      <c r="AA12" s="152" t="b">
        <f t="shared" si="6"/>
        <v>1</v>
      </c>
      <c r="AB12" s="152" t="b">
        <f t="shared" si="7"/>
        <v>1</v>
      </c>
    </row>
    <row r="13" spans="1:28" ht="38.25" customHeight="1" x14ac:dyDescent="0.25">
      <c r="A13" s="223">
        <v>11</v>
      </c>
      <c r="B13" s="223" t="s">
        <v>752</v>
      </c>
      <c r="C13" s="223" t="s">
        <v>167</v>
      </c>
      <c r="D13" s="224" t="s">
        <v>142</v>
      </c>
      <c r="E13" s="225" t="s">
        <v>292</v>
      </c>
      <c r="F13" s="223" t="s">
        <v>94</v>
      </c>
      <c r="G13" s="226" t="s">
        <v>320</v>
      </c>
      <c r="H13" s="223" t="s">
        <v>54</v>
      </c>
      <c r="I13" s="227">
        <v>0.91300000000000003</v>
      </c>
      <c r="J13" s="228" t="s">
        <v>514</v>
      </c>
      <c r="K13" s="229">
        <v>1003945.09</v>
      </c>
      <c r="L13" s="229">
        <v>702761.56</v>
      </c>
      <c r="M13" s="230">
        <v>301183.52999999991</v>
      </c>
      <c r="N13" s="231">
        <v>0.7</v>
      </c>
      <c r="O13" s="229">
        <v>0</v>
      </c>
      <c r="P13" s="229">
        <v>0</v>
      </c>
      <c r="Q13" s="229">
        <v>0</v>
      </c>
      <c r="R13" s="230">
        <v>702761.56</v>
      </c>
      <c r="S13" s="230">
        <v>0</v>
      </c>
      <c r="T13" s="230">
        <v>0</v>
      </c>
      <c r="U13" s="230">
        <v>0</v>
      </c>
      <c r="V13" s="230">
        <v>0</v>
      </c>
      <c r="W13" s="230">
        <v>0</v>
      </c>
      <c r="X13" s="230">
        <v>0</v>
      </c>
      <c r="Y13" s="138" t="b">
        <f t="shared" si="4"/>
        <v>1</v>
      </c>
      <c r="Z13" s="151">
        <f t="shared" si="5"/>
        <v>0.7</v>
      </c>
      <c r="AA13" s="152" t="b">
        <f t="shared" si="6"/>
        <v>1</v>
      </c>
      <c r="AB13" s="152" t="b">
        <f t="shared" si="7"/>
        <v>1</v>
      </c>
    </row>
    <row r="14" spans="1:28" ht="42" customHeight="1" x14ac:dyDescent="0.25">
      <c r="A14" s="223">
        <v>12</v>
      </c>
      <c r="B14" s="223" t="s">
        <v>753</v>
      </c>
      <c r="C14" s="223" t="s">
        <v>167</v>
      </c>
      <c r="D14" s="224" t="s">
        <v>107</v>
      </c>
      <c r="E14" s="225" t="s">
        <v>311</v>
      </c>
      <c r="F14" s="223" t="s">
        <v>201</v>
      </c>
      <c r="G14" s="226" t="s">
        <v>326</v>
      </c>
      <c r="H14" s="223" t="s">
        <v>53</v>
      </c>
      <c r="I14" s="227">
        <v>0.59838999999999998</v>
      </c>
      <c r="J14" s="228" t="s">
        <v>530</v>
      </c>
      <c r="K14" s="229">
        <v>1397590.41</v>
      </c>
      <c r="L14" s="229">
        <v>698795.2</v>
      </c>
      <c r="M14" s="230">
        <v>698795.21</v>
      </c>
      <c r="N14" s="231">
        <v>0.5</v>
      </c>
      <c r="O14" s="229">
        <v>0</v>
      </c>
      <c r="P14" s="229">
        <v>0</v>
      </c>
      <c r="Q14" s="229">
        <v>0</v>
      </c>
      <c r="R14" s="229">
        <v>698795.2</v>
      </c>
      <c r="S14" s="229">
        <v>0</v>
      </c>
      <c r="T14" s="229">
        <v>0</v>
      </c>
      <c r="U14" s="229">
        <v>0</v>
      </c>
      <c r="V14" s="229">
        <v>0</v>
      </c>
      <c r="W14" s="229">
        <v>0</v>
      </c>
      <c r="X14" s="229">
        <v>0</v>
      </c>
      <c r="Y14" s="138" t="b">
        <f t="shared" si="4"/>
        <v>1</v>
      </c>
      <c r="Z14" s="151">
        <f t="shared" si="5"/>
        <v>0.5</v>
      </c>
      <c r="AA14" s="152" t="b">
        <f t="shared" si="6"/>
        <v>1</v>
      </c>
      <c r="AB14" s="152" t="b">
        <f t="shared" si="7"/>
        <v>1</v>
      </c>
    </row>
    <row r="15" spans="1:28" ht="30" customHeight="1" x14ac:dyDescent="0.25">
      <c r="A15" s="223">
        <v>13</v>
      </c>
      <c r="B15" s="223" t="s">
        <v>755</v>
      </c>
      <c r="C15" s="223" t="s">
        <v>167</v>
      </c>
      <c r="D15" s="224" t="s">
        <v>81</v>
      </c>
      <c r="E15" s="225" t="s">
        <v>239</v>
      </c>
      <c r="F15" s="223" t="s">
        <v>199</v>
      </c>
      <c r="G15" s="226" t="s">
        <v>607</v>
      </c>
      <c r="H15" s="223" t="s">
        <v>54</v>
      </c>
      <c r="I15" s="227">
        <v>0.34150000000000003</v>
      </c>
      <c r="J15" s="228" t="s">
        <v>550</v>
      </c>
      <c r="K15" s="229">
        <v>833857.98</v>
      </c>
      <c r="L15" s="229">
        <v>667086.38</v>
      </c>
      <c r="M15" s="230">
        <v>166771.59999999998</v>
      </c>
      <c r="N15" s="231">
        <v>0.8</v>
      </c>
      <c r="O15" s="229">
        <v>0</v>
      </c>
      <c r="P15" s="229">
        <v>0</v>
      </c>
      <c r="Q15" s="229">
        <v>0</v>
      </c>
      <c r="R15" s="229">
        <v>667086.38</v>
      </c>
      <c r="S15" s="229">
        <v>0</v>
      </c>
      <c r="T15" s="229">
        <v>0</v>
      </c>
      <c r="U15" s="229">
        <v>0</v>
      </c>
      <c r="V15" s="229">
        <v>0</v>
      </c>
      <c r="W15" s="229">
        <v>0</v>
      </c>
      <c r="X15" s="229">
        <v>0</v>
      </c>
      <c r="Y15" s="138" t="b">
        <f t="shared" si="4"/>
        <v>1</v>
      </c>
      <c r="Z15" s="151">
        <f t="shared" si="5"/>
        <v>0.8</v>
      </c>
      <c r="AA15" s="152" t="b">
        <f t="shared" si="6"/>
        <v>1</v>
      </c>
      <c r="AB15" s="152" t="b">
        <f t="shared" si="7"/>
        <v>1</v>
      </c>
    </row>
    <row r="16" spans="1:28" ht="33.75" customHeight="1" x14ac:dyDescent="0.25">
      <c r="A16" s="223">
        <v>14</v>
      </c>
      <c r="B16" s="223" t="s">
        <v>756</v>
      </c>
      <c r="C16" s="223" t="s">
        <v>167</v>
      </c>
      <c r="D16" s="224" t="s">
        <v>108</v>
      </c>
      <c r="E16" s="225" t="s">
        <v>288</v>
      </c>
      <c r="F16" s="223" t="s">
        <v>169</v>
      </c>
      <c r="G16" s="226" t="s">
        <v>608</v>
      </c>
      <c r="H16" s="223" t="s">
        <v>54</v>
      </c>
      <c r="I16" s="227">
        <v>2.5400999999999998</v>
      </c>
      <c r="J16" s="228" t="s">
        <v>637</v>
      </c>
      <c r="K16" s="229">
        <v>1724876.19</v>
      </c>
      <c r="L16" s="229">
        <v>862438.09</v>
      </c>
      <c r="M16" s="230">
        <v>862438.1</v>
      </c>
      <c r="N16" s="231">
        <v>0.5</v>
      </c>
      <c r="O16" s="229">
        <v>0</v>
      </c>
      <c r="P16" s="229">
        <v>0</v>
      </c>
      <c r="Q16" s="229">
        <v>0</v>
      </c>
      <c r="R16" s="230">
        <v>862438.09</v>
      </c>
      <c r="S16" s="230">
        <v>0</v>
      </c>
      <c r="T16" s="230">
        <v>0</v>
      </c>
      <c r="U16" s="230">
        <v>0</v>
      </c>
      <c r="V16" s="230">
        <v>0</v>
      </c>
      <c r="W16" s="230">
        <v>0</v>
      </c>
      <c r="X16" s="230">
        <v>0</v>
      </c>
      <c r="Y16" s="138" t="b">
        <f t="shared" si="4"/>
        <v>1</v>
      </c>
      <c r="Z16" s="151">
        <f t="shared" si="5"/>
        <v>0.5</v>
      </c>
      <c r="AA16" s="152" t="b">
        <f t="shared" si="6"/>
        <v>1</v>
      </c>
      <c r="AB16" s="152" t="b">
        <f t="shared" si="7"/>
        <v>1</v>
      </c>
    </row>
    <row r="17" spans="1:28" ht="30.75" customHeight="1" x14ac:dyDescent="0.25">
      <c r="A17" s="223">
        <v>15</v>
      </c>
      <c r="B17" s="223" t="s">
        <v>757</v>
      </c>
      <c r="C17" s="223" t="s">
        <v>167</v>
      </c>
      <c r="D17" s="224" t="s">
        <v>148</v>
      </c>
      <c r="E17" s="225" t="s">
        <v>220</v>
      </c>
      <c r="F17" s="223" t="s">
        <v>90</v>
      </c>
      <c r="G17" s="226" t="s">
        <v>609</v>
      </c>
      <c r="H17" s="223" t="s">
        <v>54</v>
      </c>
      <c r="I17" s="227">
        <v>1.25</v>
      </c>
      <c r="J17" s="228" t="s">
        <v>532</v>
      </c>
      <c r="K17" s="229">
        <v>1285231.8</v>
      </c>
      <c r="L17" s="229">
        <v>1028185.44</v>
      </c>
      <c r="M17" s="230">
        <v>257046.3600000001</v>
      </c>
      <c r="N17" s="231">
        <v>0.8</v>
      </c>
      <c r="O17" s="229">
        <v>0</v>
      </c>
      <c r="P17" s="229">
        <v>0</v>
      </c>
      <c r="Q17" s="229">
        <v>0</v>
      </c>
      <c r="R17" s="229">
        <v>1028185.44</v>
      </c>
      <c r="S17" s="229">
        <v>0</v>
      </c>
      <c r="T17" s="229">
        <v>0</v>
      </c>
      <c r="U17" s="229">
        <v>0</v>
      </c>
      <c r="V17" s="229">
        <v>0</v>
      </c>
      <c r="W17" s="229">
        <v>0</v>
      </c>
      <c r="X17" s="229">
        <v>0</v>
      </c>
      <c r="Y17" s="138" t="b">
        <f t="shared" si="4"/>
        <v>1</v>
      </c>
      <c r="Z17" s="151">
        <f t="shared" si="5"/>
        <v>0.8</v>
      </c>
      <c r="AA17" s="152" t="b">
        <f t="shared" si="6"/>
        <v>1</v>
      </c>
      <c r="AB17" s="152" t="b">
        <f t="shared" si="7"/>
        <v>1</v>
      </c>
    </row>
    <row r="18" spans="1:28" ht="36.75" customHeight="1" x14ac:dyDescent="0.25">
      <c r="A18" s="223">
        <v>16</v>
      </c>
      <c r="B18" s="223" t="s">
        <v>758</v>
      </c>
      <c r="C18" s="223" t="s">
        <v>167</v>
      </c>
      <c r="D18" s="224" t="s">
        <v>570</v>
      </c>
      <c r="E18" s="225" t="s">
        <v>571</v>
      </c>
      <c r="F18" s="223" t="s">
        <v>171</v>
      </c>
      <c r="G18" s="226" t="s">
        <v>610</v>
      </c>
      <c r="H18" s="223" t="s">
        <v>54</v>
      </c>
      <c r="I18" s="227">
        <v>0.997</v>
      </c>
      <c r="J18" s="228" t="s">
        <v>535</v>
      </c>
      <c r="K18" s="229">
        <v>905934.02</v>
      </c>
      <c r="L18" s="229">
        <v>724747.21</v>
      </c>
      <c r="M18" s="230">
        <v>181186.81000000006</v>
      </c>
      <c r="N18" s="231">
        <v>0.8</v>
      </c>
      <c r="O18" s="229">
        <v>0</v>
      </c>
      <c r="P18" s="229">
        <v>0</v>
      </c>
      <c r="Q18" s="229">
        <v>0</v>
      </c>
      <c r="R18" s="230">
        <v>724747.21</v>
      </c>
      <c r="S18" s="230">
        <v>0</v>
      </c>
      <c r="T18" s="230">
        <v>0</v>
      </c>
      <c r="U18" s="230">
        <v>0</v>
      </c>
      <c r="V18" s="230">
        <v>0</v>
      </c>
      <c r="W18" s="230">
        <v>0</v>
      </c>
      <c r="X18" s="230">
        <v>0</v>
      </c>
      <c r="Y18" s="138" t="b">
        <f t="shared" si="4"/>
        <v>1</v>
      </c>
      <c r="Z18" s="151">
        <f t="shared" si="5"/>
        <v>0.8</v>
      </c>
      <c r="AA18" s="152" t="b">
        <f t="shared" si="6"/>
        <v>1</v>
      </c>
      <c r="AB18" s="152" t="b">
        <f t="shared" si="7"/>
        <v>1</v>
      </c>
    </row>
    <row r="19" spans="1:28" ht="30" customHeight="1" x14ac:dyDescent="0.25">
      <c r="A19" s="223">
        <v>17</v>
      </c>
      <c r="B19" s="223" t="s">
        <v>759</v>
      </c>
      <c r="C19" s="223" t="s">
        <v>167</v>
      </c>
      <c r="D19" s="224" t="s">
        <v>163</v>
      </c>
      <c r="E19" s="225">
        <v>1464000</v>
      </c>
      <c r="F19" s="223" t="s">
        <v>163</v>
      </c>
      <c r="G19" s="226" t="s">
        <v>611</v>
      </c>
      <c r="H19" s="223" t="s">
        <v>54</v>
      </c>
      <c r="I19" s="227">
        <v>0.58892</v>
      </c>
      <c r="J19" s="228" t="s">
        <v>535</v>
      </c>
      <c r="K19" s="229">
        <v>3062872.97</v>
      </c>
      <c r="L19" s="229">
        <v>2144011.0699999998</v>
      </c>
      <c r="M19" s="230">
        <v>918861.90000000037</v>
      </c>
      <c r="N19" s="231">
        <v>0.7</v>
      </c>
      <c r="O19" s="229">
        <v>0</v>
      </c>
      <c r="P19" s="229">
        <v>0</v>
      </c>
      <c r="Q19" s="229">
        <v>0</v>
      </c>
      <c r="R19" s="229">
        <v>2144011.0699999998</v>
      </c>
      <c r="S19" s="229">
        <v>0</v>
      </c>
      <c r="T19" s="229">
        <v>0</v>
      </c>
      <c r="U19" s="229">
        <v>0</v>
      </c>
      <c r="V19" s="229">
        <v>0</v>
      </c>
      <c r="W19" s="229">
        <v>0</v>
      </c>
      <c r="X19" s="229">
        <v>0</v>
      </c>
      <c r="Y19" s="138" t="b">
        <f t="shared" si="4"/>
        <v>1</v>
      </c>
      <c r="Z19" s="151">
        <f t="shared" si="5"/>
        <v>0.7</v>
      </c>
      <c r="AA19" s="152" t="b">
        <f t="shared" si="6"/>
        <v>1</v>
      </c>
      <c r="AB19" s="152" t="b">
        <f t="shared" si="7"/>
        <v>1</v>
      </c>
    </row>
    <row r="20" spans="1:28" ht="34.5" customHeight="1" x14ac:dyDescent="0.25">
      <c r="A20" s="223">
        <v>18</v>
      </c>
      <c r="B20" s="223" t="s">
        <v>760</v>
      </c>
      <c r="C20" s="223" t="s">
        <v>167</v>
      </c>
      <c r="D20" s="224" t="s">
        <v>126</v>
      </c>
      <c r="E20" s="225" t="s">
        <v>243</v>
      </c>
      <c r="F20" s="223" t="s">
        <v>183</v>
      </c>
      <c r="G20" s="226" t="s">
        <v>612</v>
      </c>
      <c r="H20" s="223" t="s">
        <v>54</v>
      </c>
      <c r="I20" s="227">
        <v>0.53200000000000003</v>
      </c>
      <c r="J20" s="228" t="s">
        <v>550</v>
      </c>
      <c r="K20" s="229">
        <v>424082.44</v>
      </c>
      <c r="L20" s="229">
        <v>296857.7</v>
      </c>
      <c r="M20" s="230">
        <v>127224.73999999999</v>
      </c>
      <c r="N20" s="231">
        <v>0.7</v>
      </c>
      <c r="O20" s="229">
        <v>0</v>
      </c>
      <c r="P20" s="229">
        <v>0</v>
      </c>
      <c r="Q20" s="229">
        <v>0</v>
      </c>
      <c r="R20" s="230">
        <v>296857.7</v>
      </c>
      <c r="S20" s="230">
        <v>0</v>
      </c>
      <c r="T20" s="230">
        <v>0</v>
      </c>
      <c r="U20" s="230">
        <v>0</v>
      </c>
      <c r="V20" s="230">
        <v>0</v>
      </c>
      <c r="W20" s="230">
        <v>0</v>
      </c>
      <c r="X20" s="230">
        <v>0</v>
      </c>
      <c r="Y20" s="138" t="b">
        <f t="shared" si="4"/>
        <v>1</v>
      </c>
      <c r="Z20" s="151">
        <f t="shared" si="5"/>
        <v>0.7</v>
      </c>
      <c r="AA20" s="152" t="b">
        <f t="shared" si="6"/>
        <v>1</v>
      </c>
      <c r="AB20" s="152" t="b">
        <f t="shared" si="7"/>
        <v>1</v>
      </c>
    </row>
    <row r="21" spans="1:28" ht="45.75" customHeight="1" x14ac:dyDescent="0.25">
      <c r="A21" s="223">
        <v>19</v>
      </c>
      <c r="B21" s="223" t="s">
        <v>761</v>
      </c>
      <c r="C21" s="223" t="s">
        <v>167</v>
      </c>
      <c r="D21" s="224" t="s">
        <v>67</v>
      </c>
      <c r="E21" s="225" t="s">
        <v>200</v>
      </c>
      <c r="F21" s="223" t="s">
        <v>201</v>
      </c>
      <c r="G21" s="226" t="s">
        <v>613</v>
      </c>
      <c r="H21" s="223" t="s">
        <v>54</v>
      </c>
      <c r="I21" s="227">
        <v>0.31900000000000001</v>
      </c>
      <c r="J21" s="228" t="s">
        <v>538</v>
      </c>
      <c r="K21" s="229">
        <v>4260862.54</v>
      </c>
      <c r="L21" s="229">
        <v>2130431.27</v>
      </c>
      <c r="M21" s="230">
        <v>2130431.27</v>
      </c>
      <c r="N21" s="231">
        <v>0.5</v>
      </c>
      <c r="O21" s="229">
        <v>0</v>
      </c>
      <c r="P21" s="229">
        <v>0</v>
      </c>
      <c r="Q21" s="229">
        <v>0</v>
      </c>
      <c r="R21" s="229">
        <v>2130431.27</v>
      </c>
      <c r="S21" s="229">
        <v>0</v>
      </c>
      <c r="T21" s="229">
        <v>0</v>
      </c>
      <c r="U21" s="229">
        <v>0</v>
      </c>
      <c r="V21" s="229">
        <v>0</v>
      </c>
      <c r="W21" s="229">
        <v>0</v>
      </c>
      <c r="X21" s="229">
        <v>0</v>
      </c>
      <c r="Y21" s="138" t="b">
        <f t="shared" si="4"/>
        <v>1</v>
      </c>
      <c r="Z21" s="151">
        <f t="shared" si="5"/>
        <v>0.5</v>
      </c>
      <c r="AA21" s="152" t="b">
        <f t="shared" si="6"/>
        <v>1</v>
      </c>
      <c r="AB21" s="152" t="b">
        <f t="shared" si="7"/>
        <v>1</v>
      </c>
    </row>
    <row r="22" spans="1:28" ht="33" customHeight="1" x14ac:dyDescent="0.25">
      <c r="A22" s="223">
        <v>20</v>
      </c>
      <c r="B22" s="223" t="s">
        <v>762</v>
      </c>
      <c r="C22" s="223" t="s">
        <v>167</v>
      </c>
      <c r="D22" s="224" t="s">
        <v>78</v>
      </c>
      <c r="E22" s="225" t="s">
        <v>213</v>
      </c>
      <c r="F22" s="223" t="s">
        <v>199</v>
      </c>
      <c r="G22" s="226" t="s">
        <v>614</v>
      </c>
      <c r="H22" s="223" t="s">
        <v>54</v>
      </c>
      <c r="I22" s="227">
        <v>2.077</v>
      </c>
      <c r="J22" s="228" t="s">
        <v>538</v>
      </c>
      <c r="K22" s="229">
        <v>6893160</v>
      </c>
      <c r="L22" s="229">
        <v>5514528</v>
      </c>
      <c r="M22" s="230">
        <v>1378632</v>
      </c>
      <c r="N22" s="231">
        <v>0.8</v>
      </c>
      <c r="O22" s="229">
        <v>0</v>
      </c>
      <c r="P22" s="229">
        <v>0</v>
      </c>
      <c r="Q22" s="229">
        <v>0</v>
      </c>
      <c r="R22" s="230">
        <v>5514528</v>
      </c>
      <c r="S22" s="230">
        <v>0</v>
      </c>
      <c r="T22" s="230">
        <v>0</v>
      </c>
      <c r="U22" s="230">
        <v>0</v>
      </c>
      <c r="V22" s="230">
        <v>0</v>
      </c>
      <c r="W22" s="230">
        <v>0</v>
      </c>
      <c r="X22" s="230">
        <v>0</v>
      </c>
      <c r="Y22" s="138" t="b">
        <f t="shared" si="4"/>
        <v>1</v>
      </c>
      <c r="Z22" s="151">
        <f t="shared" si="5"/>
        <v>0.8</v>
      </c>
      <c r="AA22" s="152" t="b">
        <f t="shared" si="6"/>
        <v>1</v>
      </c>
      <c r="AB22" s="152" t="b">
        <f t="shared" si="7"/>
        <v>1</v>
      </c>
    </row>
    <row r="23" spans="1:28" ht="43.5" customHeight="1" x14ac:dyDescent="0.25">
      <c r="A23" s="223">
        <v>21</v>
      </c>
      <c r="B23" s="223" t="s">
        <v>764</v>
      </c>
      <c r="C23" s="223" t="s">
        <v>167</v>
      </c>
      <c r="D23" s="224" t="s">
        <v>572</v>
      </c>
      <c r="E23" s="225" t="s">
        <v>573</v>
      </c>
      <c r="F23" s="223" t="s">
        <v>235</v>
      </c>
      <c r="G23" s="226" t="s">
        <v>616</v>
      </c>
      <c r="H23" s="223" t="s">
        <v>54</v>
      </c>
      <c r="I23" s="227">
        <v>0.30523</v>
      </c>
      <c r="J23" s="228" t="s">
        <v>530</v>
      </c>
      <c r="K23" s="229">
        <v>1633804.13</v>
      </c>
      <c r="L23" s="229">
        <v>1307043.3</v>
      </c>
      <c r="M23" s="230">
        <v>326760.82999999984</v>
      </c>
      <c r="N23" s="231">
        <v>0.8</v>
      </c>
      <c r="O23" s="229">
        <v>0</v>
      </c>
      <c r="P23" s="229">
        <v>0</v>
      </c>
      <c r="Q23" s="229">
        <v>0</v>
      </c>
      <c r="R23" s="229">
        <v>1307043.3</v>
      </c>
      <c r="S23" s="229">
        <v>0</v>
      </c>
      <c r="T23" s="229">
        <v>0</v>
      </c>
      <c r="U23" s="229">
        <v>0</v>
      </c>
      <c r="V23" s="229">
        <v>0</v>
      </c>
      <c r="W23" s="229">
        <v>0</v>
      </c>
      <c r="X23" s="229">
        <v>0</v>
      </c>
      <c r="Y23" s="138" t="b">
        <f t="shared" si="4"/>
        <v>1</v>
      </c>
      <c r="Z23" s="151">
        <f t="shared" si="5"/>
        <v>0.8</v>
      </c>
      <c r="AA23" s="152" t="b">
        <f t="shared" si="6"/>
        <v>1</v>
      </c>
      <c r="AB23" s="152" t="b">
        <f t="shared" si="7"/>
        <v>1</v>
      </c>
    </row>
    <row r="24" spans="1:28" ht="28.5" customHeight="1" x14ac:dyDescent="0.25">
      <c r="A24" s="223">
        <v>22</v>
      </c>
      <c r="B24" s="223" t="s">
        <v>765</v>
      </c>
      <c r="C24" s="223" t="s">
        <v>167</v>
      </c>
      <c r="D24" s="224" t="s">
        <v>68</v>
      </c>
      <c r="E24" s="225" t="s">
        <v>282</v>
      </c>
      <c r="F24" s="223" t="s">
        <v>283</v>
      </c>
      <c r="G24" s="226" t="s">
        <v>617</v>
      </c>
      <c r="H24" s="223" t="s">
        <v>54</v>
      </c>
      <c r="I24" s="227">
        <v>1.93005</v>
      </c>
      <c r="J24" s="228" t="s">
        <v>535</v>
      </c>
      <c r="K24" s="229">
        <v>1608173.36</v>
      </c>
      <c r="L24" s="229">
        <v>1286538.68</v>
      </c>
      <c r="M24" s="230">
        <v>321634.68000000017</v>
      </c>
      <c r="N24" s="231">
        <v>0.8</v>
      </c>
      <c r="O24" s="229">
        <v>0</v>
      </c>
      <c r="P24" s="229">
        <v>0</v>
      </c>
      <c r="Q24" s="229">
        <v>0</v>
      </c>
      <c r="R24" s="230">
        <v>1286538.68</v>
      </c>
      <c r="S24" s="230">
        <v>0</v>
      </c>
      <c r="T24" s="230">
        <v>0</v>
      </c>
      <c r="U24" s="230">
        <v>0</v>
      </c>
      <c r="V24" s="230">
        <v>0</v>
      </c>
      <c r="W24" s="230">
        <v>0</v>
      </c>
      <c r="X24" s="230">
        <v>0</v>
      </c>
      <c r="Y24" s="138" t="b">
        <f t="shared" si="4"/>
        <v>1</v>
      </c>
      <c r="Z24" s="151">
        <f t="shared" si="5"/>
        <v>0.8</v>
      </c>
      <c r="AA24" s="152" t="b">
        <f t="shared" si="6"/>
        <v>1</v>
      </c>
      <c r="AB24" s="152" t="b">
        <f t="shared" si="7"/>
        <v>1</v>
      </c>
    </row>
    <row r="25" spans="1:28" ht="24" x14ac:dyDescent="0.25">
      <c r="A25" s="223">
        <v>23</v>
      </c>
      <c r="B25" s="223" t="s">
        <v>766</v>
      </c>
      <c r="C25" s="223" t="s">
        <v>167</v>
      </c>
      <c r="D25" s="224" t="s">
        <v>574</v>
      </c>
      <c r="E25" s="225" t="s">
        <v>575</v>
      </c>
      <c r="F25" s="223" t="s">
        <v>94</v>
      </c>
      <c r="G25" s="226" t="s">
        <v>618</v>
      </c>
      <c r="H25" s="223" t="s">
        <v>53</v>
      </c>
      <c r="I25" s="227">
        <v>1.00634</v>
      </c>
      <c r="J25" s="228" t="s">
        <v>535</v>
      </c>
      <c r="K25" s="229">
        <v>3609935.31</v>
      </c>
      <c r="L25" s="229">
        <v>2526954.71</v>
      </c>
      <c r="M25" s="230">
        <v>1082980.6000000001</v>
      </c>
      <c r="N25" s="231">
        <v>0.7</v>
      </c>
      <c r="O25" s="229">
        <v>0</v>
      </c>
      <c r="P25" s="229">
        <v>0</v>
      </c>
      <c r="Q25" s="229">
        <v>0</v>
      </c>
      <c r="R25" s="229">
        <v>2526954.71</v>
      </c>
      <c r="S25" s="229">
        <v>0</v>
      </c>
      <c r="T25" s="229">
        <v>0</v>
      </c>
      <c r="U25" s="229">
        <v>0</v>
      </c>
      <c r="V25" s="229">
        <v>0</v>
      </c>
      <c r="W25" s="229">
        <v>0</v>
      </c>
      <c r="X25" s="229">
        <v>0</v>
      </c>
      <c r="Y25" s="138" t="b">
        <f t="shared" si="4"/>
        <v>1</v>
      </c>
      <c r="Z25" s="151">
        <f t="shared" si="5"/>
        <v>0.7</v>
      </c>
      <c r="AA25" s="152" t="b">
        <f t="shared" si="6"/>
        <v>1</v>
      </c>
      <c r="AB25" s="152" t="b">
        <f t="shared" si="7"/>
        <v>1</v>
      </c>
    </row>
    <row r="26" spans="1:28" ht="33" customHeight="1" x14ac:dyDescent="0.25">
      <c r="A26" s="223">
        <v>24</v>
      </c>
      <c r="B26" s="223" t="s">
        <v>767</v>
      </c>
      <c r="C26" s="223" t="s">
        <v>167</v>
      </c>
      <c r="D26" s="224" t="s">
        <v>116</v>
      </c>
      <c r="E26" s="225" t="s">
        <v>306</v>
      </c>
      <c r="F26" s="223" t="s">
        <v>301</v>
      </c>
      <c r="G26" s="226" t="s">
        <v>324</v>
      </c>
      <c r="H26" s="223" t="s">
        <v>53</v>
      </c>
      <c r="I26" s="227">
        <v>0.97299999999999998</v>
      </c>
      <c r="J26" s="228" t="s">
        <v>516</v>
      </c>
      <c r="K26" s="229">
        <v>794687.16</v>
      </c>
      <c r="L26" s="229">
        <v>635749.72</v>
      </c>
      <c r="M26" s="230">
        <v>158937.44000000006</v>
      </c>
      <c r="N26" s="231">
        <v>0.8</v>
      </c>
      <c r="O26" s="229">
        <v>0</v>
      </c>
      <c r="P26" s="229">
        <v>0</v>
      </c>
      <c r="Q26" s="229">
        <v>0</v>
      </c>
      <c r="R26" s="230">
        <v>635749.72</v>
      </c>
      <c r="S26" s="230">
        <v>0</v>
      </c>
      <c r="T26" s="230">
        <v>0</v>
      </c>
      <c r="U26" s="230">
        <v>0</v>
      </c>
      <c r="V26" s="230">
        <v>0</v>
      </c>
      <c r="W26" s="230">
        <v>0</v>
      </c>
      <c r="X26" s="230">
        <v>0</v>
      </c>
      <c r="Y26" s="138" t="b">
        <f t="shared" si="4"/>
        <v>1</v>
      </c>
      <c r="Z26" s="151">
        <f t="shared" si="5"/>
        <v>0.8</v>
      </c>
      <c r="AA26" s="152" t="b">
        <f t="shared" si="6"/>
        <v>1</v>
      </c>
      <c r="AB26" s="152" t="b">
        <f t="shared" si="7"/>
        <v>1</v>
      </c>
    </row>
    <row r="27" spans="1:28" ht="43.5" customHeight="1" x14ac:dyDescent="0.25">
      <c r="A27" s="223">
        <v>25</v>
      </c>
      <c r="B27" s="223" t="s">
        <v>768</v>
      </c>
      <c r="C27" s="223" t="s">
        <v>167</v>
      </c>
      <c r="D27" s="224" t="s">
        <v>129</v>
      </c>
      <c r="E27" s="225" t="s">
        <v>293</v>
      </c>
      <c r="F27" s="223" t="s">
        <v>207</v>
      </c>
      <c r="G27" s="226" t="s">
        <v>619</v>
      </c>
      <c r="H27" s="223" t="s">
        <v>272</v>
      </c>
      <c r="I27" s="227">
        <v>0.42</v>
      </c>
      <c r="J27" s="228" t="s">
        <v>525</v>
      </c>
      <c r="K27" s="229">
        <v>792736.85</v>
      </c>
      <c r="L27" s="229">
        <v>396368.42</v>
      </c>
      <c r="M27" s="230">
        <v>396368.43</v>
      </c>
      <c r="N27" s="231">
        <v>0.5</v>
      </c>
      <c r="O27" s="229">
        <v>0</v>
      </c>
      <c r="P27" s="229">
        <v>0</v>
      </c>
      <c r="Q27" s="229">
        <v>0</v>
      </c>
      <c r="R27" s="229">
        <v>396368.42</v>
      </c>
      <c r="S27" s="229">
        <v>0</v>
      </c>
      <c r="T27" s="229">
        <v>0</v>
      </c>
      <c r="U27" s="229">
        <v>0</v>
      </c>
      <c r="V27" s="229">
        <v>0</v>
      </c>
      <c r="W27" s="229">
        <v>0</v>
      </c>
      <c r="X27" s="229">
        <v>0</v>
      </c>
      <c r="Y27" s="138" t="b">
        <f t="shared" si="4"/>
        <v>1</v>
      </c>
      <c r="Z27" s="151">
        <f t="shared" si="5"/>
        <v>0.5</v>
      </c>
      <c r="AA27" s="152" t="b">
        <f t="shared" si="6"/>
        <v>1</v>
      </c>
      <c r="AB27" s="152" t="b">
        <f t="shared" si="7"/>
        <v>1</v>
      </c>
    </row>
    <row r="28" spans="1:28" ht="34.5" customHeight="1" x14ac:dyDescent="0.25">
      <c r="A28" s="223">
        <v>26</v>
      </c>
      <c r="B28" s="223" t="s">
        <v>769</v>
      </c>
      <c r="C28" s="223" t="s">
        <v>167</v>
      </c>
      <c r="D28" s="224" t="s">
        <v>125</v>
      </c>
      <c r="E28" s="225" t="s">
        <v>298</v>
      </c>
      <c r="F28" s="223" t="s">
        <v>183</v>
      </c>
      <c r="G28" s="226" t="s">
        <v>620</v>
      </c>
      <c r="H28" s="223" t="s">
        <v>54</v>
      </c>
      <c r="I28" s="227">
        <v>0.48905000000000004</v>
      </c>
      <c r="J28" s="228" t="s">
        <v>637</v>
      </c>
      <c r="K28" s="229">
        <v>455000</v>
      </c>
      <c r="L28" s="229">
        <v>318500</v>
      </c>
      <c r="M28" s="230">
        <v>136500</v>
      </c>
      <c r="N28" s="231">
        <v>0.7</v>
      </c>
      <c r="O28" s="229">
        <v>0</v>
      </c>
      <c r="P28" s="229">
        <v>0</v>
      </c>
      <c r="Q28" s="229">
        <v>0</v>
      </c>
      <c r="R28" s="230">
        <v>318500</v>
      </c>
      <c r="S28" s="230">
        <v>0</v>
      </c>
      <c r="T28" s="230">
        <v>0</v>
      </c>
      <c r="U28" s="230">
        <v>0</v>
      </c>
      <c r="V28" s="230">
        <v>0</v>
      </c>
      <c r="W28" s="230">
        <v>0</v>
      </c>
      <c r="X28" s="230">
        <v>0</v>
      </c>
      <c r="Y28" s="138" t="b">
        <f t="shared" si="4"/>
        <v>1</v>
      </c>
      <c r="Z28" s="151">
        <f t="shared" si="5"/>
        <v>0.7</v>
      </c>
      <c r="AA28" s="152" t="b">
        <f t="shared" si="6"/>
        <v>1</v>
      </c>
      <c r="AB28" s="152" t="b">
        <f t="shared" si="7"/>
        <v>1</v>
      </c>
    </row>
    <row r="29" spans="1:28" ht="36" x14ac:dyDescent="0.25">
      <c r="A29" s="223">
        <v>27</v>
      </c>
      <c r="B29" s="223" t="s">
        <v>770</v>
      </c>
      <c r="C29" s="223" t="s">
        <v>167</v>
      </c>
      <c r="D29" s="224" t="s">
        <v>233</v>
      </c>
      <c r="E29" s="225" t="s">
        <v>234</v>
      </c>
      <c r="F29" s="223" t="s">
        <v>169</v>
      </c>
      <c r="G29" s="226" t="s">
        <v>621</v>
      </c>
      <c r="H29" s="223" t="s">
        <v>54</v>
      </c>
      <c r="I29" s="227">
        <v>0.45139000000000001</v>
      </c>
      <c r="J29" s="228" t="s">
        <v>544</v>
      </c>
      <c r="K29" s="229">
        <v>791834.18</v>
      </c>
      <c r="L29" s="229">
        <v>475100.5</v>
      </c>
      <c r="M29" s="230">
        <v>316733.68000000005</v>
      </c>
      <c r="N29" s="231">
        <v>0.6</v>
      </c>
      <c r="O29" s="229">
        <v>0</v>
      </c>
      <c r="P29" s="229">
        <v>0</v>
      </c>
      <c r="Q29" s="229">
        <v>0</v>
      </c>
      <c r="R29" s="229">
        <v>475100.5</v>
      </c>
      <c r="S29" s="229">
        <v>0</v>
      </c>
      <c r="T29" s="229">
        <v>0</v>
      </c>
      <c r="U29" s="229">
        <v>0</v>
      </c>
      <c r="V29" s="229">
        <v>0</v>
      </c>
      <c r="W29" s="229">
        <v>0</v>
      </c>
      <c r="X29" s="229">
        <v>0</v>
      </c>
      <c r="Y29" s="138" t="b">
        <f t="shared" si="4"/>
        <v>1</v>
      </c>
      <c r="Z29" s="151">
        <f t="shared" si="5"/>
        <v>0.6</v>
      </c>
      <c r="AA29" s="152" t="b">
        <f t="shared" si="6"/>
        <v>1</v>
      </c>
      <c r="AB29" s="152" t="b">
        <f t="shared" si="7"/>
        <v>1</v>
      </c>
    </row>
    <row r="30" spans="1:28" ht="45" customHeight="1" x14ac:dyDescent="0.25">
      <c r="A30" s="223">
        <v>28</v>
      </c>
      <c r="B30" s="223" t="s">
        <v>771</v>
      </c>
      <c r="C30" s="223" t="s">
        <v>167</v>
      </c>
      <c r="D30" s="224" t="s">
        <v>105</v>
      </c>
      <c r="E30" s="225" t="s">
        <v>305</v>
      </c>
      <c r="F30" s="223" t="s">
        <v>199</v>
      </c>
      <c r="G30" s="226" t="s">
        <v>622</v>
      </c>
      <c r="H30" s="223" t="s">
        <v>54</v>
      </c>
      <c r="I30" s="227">
        <v>1.28</v>
      </c>
      <c r="J30" s="228" t="s">
        <v>532</v>
      </c>
      <c r="K30" s="229">
        <v>1970582.74</v>
      </c>
      <c r="L30" s="229">
        <v>1576466.19</v>
      </c>
      <c r="M30" s="230">
        <v>394116.55000000005</v>
      </c>
      <c r="N30" s="231">
        <v>0.8</v>
      </c>
      <c r="O30" s="229">
        <v>0</v>
      </c>
      <c r="P30" s="229">
        <v>0</v>
      </c>
      <c r="Q30" s="229">
        <v>0</v>
      </c>
      <c r="R30" s="230">
        <v>1576466.19</v>
      </c>
      <c r="S30" s="230">
        <v>0</v>
      </c>
      <c r="T30" s="230">
        <v>0</v>
      </c>
      <c r="U30" s="230">
        <v>0</v>
      </c>
      <c r="V30" s="230">
        <v>0</v>
      </c>
      <c r="W30" s="230">
        <v>0</v>
      </c>
      <c r="X30" s="230">
        <v>0</v>
      </c>
      <c r="Y30" s="138" t="b">
        <f t="shared" si="4"/>
        <v>1</v>
      </c>
      <c r="Z30" s="151">
        <f t="shared" si="5"/>
        <v>0.8</v>
      </c>
      <c r="AA30" s="152" t="b">
        <f t="shared" si="6"/>
        <v>1</v>
      </c>
      <c r="AB30" s="152" t="b">
        <f t="shared" si="7"/>
        <v>1</v>
      </c>
    </row>
    <row r="31" spans="1:28" ht="38.25" customHeight="1" x14ac:dyDescent="0.25">
      <c r="A31" s="223">
        <v>29</v>
      </c>
      <c r="B31" s="223" t="s">
        <v>772</v>
      </c>
      <c r="C31" s="223" t="s">
        <v>167</v>
      </c>
      <c r="D31" s="224" t="s">
        <v>143</v>
      </c>
      <c r="E31" s="225" t="s">
        <v>295</v>
      </c>
      <c r="F31" s="223" t="s">
        <v>94</v>
      </c>
      <c r="G31" s="226" t="s">
        <v>623</v>
      </c>
      <c r="H31" s="223" t="s">
        <v>54</v>
      </c>
      <c r="I31" s="227">
        <v>1.2602599999999999</v>
      </c>
      <c r="J31" s="228" t="s">
        <v>516</v>
      </c>
      <c r="K31" s="229">
        <v>1629605.08</v>
      </c>
      <c r="L31" s="229">
        <v>1140723.55</v>
      </c>
      <c r="M31" s="230">
        <v>488881.53</v>
      </c>
      <c r="N31" s="231">
        <v>0.7</v>
      </c>
      <c r="O31" s="229">
        <v>0</v>
      </c>
      <c r="P31" s="229">
        <v>0</v>
      </c>
      <c r="Q31" s="229">
        <v>0</v>
      </c>
      <c r="R31" s="229">
        <v>1140723.55</v>
      </c>
      <c r="S31" s="229">
        <v>0</v>
      </c>
      <c r="T31" s="229">
        <v>0</v>
      </c>
      <c r="U31" s="229">
        <v>0</v>
      </c>
      <c r="V31" s="229">
        <v>0</v>
      </c>
      <c r="W31" s="229">
        <v>0</v>
      </c>
      <c r="X31" s="229">
        <v>0</v>
      </c>
      <c r="Y31" s="138" t="b">
        <f t="shared" si="4"/>
        <v>1</v>
      </c>
      <c r="Z31" s="151">
        <f t="shared" si="5"/>
        <v>0.7</v>
      </c>
      <c r="AA31" s="152" t="b">
        <f t="shared" si="6"/>
        <v>1</v>
      </c>
      <c r="AB31" s="152" t="b">
        <f t="shared" si="7"/>
        <v>1</v>
      </c>
    </row>
    <row r="32" spans="1:28" ht="38.25" customHeight="1" x14ac:dyDescent="0.25">
      <c r="A32" s="223">
        <v>30</v>
      </c>
      <c r="B32" s="223" t="s">
        <v>773</v>
      </c>
      <c r="C32" s="223" t="s">
        <v>167</v>
      </c>
      <c r="D32" s="224" t="s">
        <v>576</v>
      </c>
      <c r="E32" s="225" t="s">
        <v>577</v>
      </c>
      <c r="F32" s="223" t="s">
        <v>199</v>
      </c>
      <c r="G32" s="226" t="s">
        <v>624</v>
      </c>
      <c r="H32" s="223" t="s">
        <v>54</v>
      </c>
      <c r="I32" s="227">
        <v>0.995</v>
      </c>
      <c r="J32" s="228" t="s">
        <v>516</v>
      </c>
      <c r="K32" s="229">
        <v>756567.54</v>
      </c>
      <c r="L32" s="229">
        <v>605254.03</v>
      </c>
      <c r="M32" s="230">
        <v>151313.51</v>
      </c>
      <c r="N32" s="231">
        <v>0.8</v>
      </c>
      <c r="O32" s="229">
        <v>0</v>
      </c>
      <c r="P32" s="229">
        <v>0</v>
      </c>
      <c r="Q32" s="229">
        <v>0</v>
      </c>
      <c r="R32" s="230">
        <v>605254.03</v>
      </c>
      <c r="S32" s="230">
        <v>0</v>
      </c>
      <c r="T32" s="230">
        <v>0</v>
      </c>
      <c r="U32" s="230">
        <v>0</v>
      </c>
      <c r="V32" s="230">
        <v>0</v>
      </c>
      <c r="W32" s="230">
        <v>0</v>
      </c>
      <c r="X32" s="230">
        <v>0</v>
      </c>
      <c r="Y32" s="138" t="b">
        <f t="shared" si="4"/>
        <v>1</v>
      </c>
      <c r="Z32" s="151">
        <f t="shared" si="5"/>
        <v>0.8</v>
      </c>
      <c r="AA32" s="152" t="b">
        <f t="shared" si="6"/>
        <v>1</v>
      </c>
      <c r="AB32" s="152" t="b">
        <f t="shared" si="7"/>
        <v>1</v>
      </c>
    </row>
    <row r="33" spans="1:28" ht="34.5" customHeight="1" x14ac:dyDescent="0.25">
      <c r="A33" s="223">
        <v>31</v>
      </c>
      <c r="B33" s="223" t="s">
        <v>774</v>
      </c>
      <c r="C33" s="223" t="s">
        <v>167</v>
      </c>
      <c r="D33" s="224" t="s">
        <v>114</v>
      </c>
      <c r="E33" s="225" t="s">
        <v>313</v>
      </c>
      <c r="F33" s="223" t="s">
        <v>314</v>
      </c>
      <c r="G33" s="226" t="s">
        <v>327</v>
      </c>
      <c r="H33" s="223" t="s">
        <v>54</v>
      </c>
      <c r="I33" s="227">
        <v>0.93100000000000005</v>
      </c>
      <c r="J33" s="228" t="s">
        <v>512</v>
      </c>
      <c r="K33" s="229">
        <v>1462507.14</v>
      </c>
      <c r="L33" s="229">
        <v>1170005.71</v>
      </c>
      <c r="M33" s="230">
        <v>292501.42999999993</v>
      </c>
      <c r="N33" s="231">
        <v>0.8</v>
      </c>
      <c r="O33" s="229">
        <v>0</v>
      </c>
      <c r="P33" s="229">
        <v>0</v>
      </c>
      <c r="Q33" s="229">
        <v>0</v>
      </c>
      <c r="R33" s="229">
        <v>1170005.71</v>
      </c>
      <c r="S33" s="229">
        <v>0</v>
      </c>
      <c r="T33" s="229">
        <v>0</v>
      </c>
      <c r="U33" s="229">
        <v>0</v>
      </c>
      <c r="V33" s="229">
        <v>0</v>
      </c>
      <c r="W33" s="229">
        <v>0</v>
      </c>
      <c r="X33" s="229">
        <v>0</v>
      </c>
      <c r="Y33" s="138" t="b">
        <f t="shared" si="4"/>
        <v>1</v>
      </c>
      <c r="Z33" s="151">
        <f t="shared" si="5"/>
        <v>0.8</v>
      </c>
      <c r="AA33" s="152" t="b">
        <f t="shared" si="6"/>
        <v>1</v>
      </c>
      <c r="AB33" s="152" t="b">
        <f t="shared" si="7"/>
        <v>1</v>
      </c>
    </row>
    <row r="34" spans="1:28" ht="34.5" customHeight="1" x14ac:dyDescent="0.25">
      <c r="A34" s="223">
        <v>32</v>
      </c>
      <c r="B34" s="223" t="s">
        <v>775</v>
      </c>
      <c r="C34" s="223" t="s">
        <v>167</v>
      </c>
      <c r="D34" s="224" t="s">
        <v>578</v>
      </c>
      <c r="E34" s="225" t="s">
        <v>579</v>
      </c>
      <c r="F34" s="223" t="s">
        <v>283</v>
      </c>
      <c r="G34" s="226" t="s">
        <v>625</v>
      </c>
      <c r="H34" s="223" t="s">
        <v>54</v>
      </c>
      <c r="I34" s="227">
        <v>0.92200000000000004</v>
      </c>
      <c r="J34" s="228" t="s">
        <v>638</v>
      </c>
      <c r="K34" s="229">
        <v>635910.25</v>
      </c>
      <c r="L34" s="229">
        <v>508728.2</v>
      </c>
      <c r="M34" s="230">
        <v>127182.04999999999</v>
      </c>
      <c r="N34" s="231">
        <v>0.8</v>
      </c>
      <c r="O34" s="229">
        <v>0</v>
      </c>
      <c r="P34" s="229">
        <v>0</v>
      </c>
      <c r="Q34" s="229">
        <v>0</v>
      </c>
      <c r="R34" s="230">
        <v>508728.2</v>
      </c>
      <c r="S34" s="230">
        <v>0</v>
      </c>
      <c r="T34" s="230">
        <v>0</v>
      </c>
      <c r="U34" s="230">
        <v>0</v>
      </c>
      <c r="V34" s="230">
        <v>0</v>
      </c>
      <c r="W34" s="230">
        <v>0</v>
      </c>
      <c r="X34" s="230">
        <v>0</v>
      </c>
      <c r="Y34" s="138" t="b">
        <f t="shared" si="4"/>
        <v>1</v>
      </c>
      <c r="Z34" s="151">
        <f t="shared" si="5"/>
        <v>0.8</v>
      </c>
      <c r="AA34" s="152" t="b">
        <f t="shared" si="6"/>
        <v>1</v>
      </c>
      <c r="AB34" s="152" t="b">
        <f t="shared" si="7"/>
        <v>1</v>
      </c>
    </row>
    <row r="35" spans="1:28" ht="24" x14ac:dyDescent="0.25">
      <c r="A35" s="223">
        <v>33</v>
      </c>
      <c r="B35" s="223" t="s">
        <v>776</v>
      </c>
      <c r="C35" s="223" t="s">
        <v>167</v>
      </c>
      <c r="D35" s="224" t="s">
        <v>145</v>
      </c>
      <c r="E35" s="225" t="s">
        <v>318</v>
      </c>
      <c r="F35" s="223" t="s">
        <v>194</v>
      </c>
      <c r="G35" s="226" t="s">
        <v>328</v>
      </c>
      <c r="H35" s="223" t="s">
        <v>272</v>
      </c>
      <c r="I35" s="227">
        <v>0.85660000000000003</v>
      </c>
      <c r="J35" s="228" t="s">
        <v>527</v>
      </c>
      <c r="K35" s="229">
        <v>785785.15</v>
      </c>
      <c r="L35" s="229">
        <v>392892.57</v>
      </c>
      <c r="M35" s="230">
        <v>392892.58</v>
      </c>
      <c r="N35" s="231">
        <v>0.5</v>
      </c>
      <c r="O35" s="229">
        <v>0</v>
      </c>
      <c r="P35" s="229">
        <v>0</v>
      </c>
      <c r="Q35" s="229">
        <v>0</v>
      </c>
      <c r="R35" s="230">
        <v>392892.57</v>
      </c>
      <c r="S35" s="230">
        <v>0</v>
      </c>
      <c r="T35" s="230">
        <v>0</v>
      </c>
      <c r="U35" s="230">
        <v>0</v>
      </c>
      <c r="V35" s="230">
        <v>0</v>
      </c>
      <c r="W35" s="230">
        <v>0</v>
      </c>
      <c r="X35" s="230">
        <v>0</v>
      </c>
      <c r="Y35" s="138" t="b">
        <f t="shared" si="4"/>
        <v>1</v>
      </c>
      <c r="Z35" s="151">
        <f t="shared" si="5"/>
        <v>0.5</v>
      </c>
      <c r="AA35" s="152" t="b">
        <f t="shared" si="6"/>
        <v>1</v>
      </c>
      <c r="AB35" s="152" t="b">
        <f t="shared" si="7"/>
        <v>1</v>
      </c>
    </row>
    <row r="36" spans="1:28" ht="38.25" customHeight="1" x14ac:dyDescent="0.25">
      <c r="A36" s="223">
        <v>34</v>
      </c>
      <c r="B36" s="223" t="s">
        <v>777</v>
      </c>
      <c r="C36" s="223" t="s">
        <v>167</v>
      </c>
      <c r="D36" s="224" t="s">
        <v>138</v>
      </c>
      <c r="E36" s="225" t="s">
        <v>281</v>
      </c>
      <c r="F36" s="223" t="s">
        <v>226</v>
      </c>
      <c r="G36" s="226" t="s">
        <v>626</v>
      </c>
      <c r="H36" s="223" t="s">
        <v>54</v>
      </c>
      <c r="I36" s="227">
        <v>0.99670000000000003</v>
      </c>
      <c r="J36" s="228" t="s">
        <v>545</v>
      </c>
      <c r="K36" s="229">
        <v>1220000</v>
      </c>
      <c r="L36" s="229">
        <v>854000</v>
      </c>
      <c r="M36" s="230">
        <v>366000</v>
      </c>
      <c r="N36" s="231">
        <v>0.7</v>
      </c>
      <c r="O36" s="229">
        <v>0</v>
      </c>
      <c r="P36" s="229">
        <v>0</v>
      </c>
      <c r="Q36" s="229">
        <v>0</v>
      </c>
      <c r="R36" s="229">
        <v>854000</v>
      </c>
      <c r="S36" s="229">
        <v>0</v>
      </c>
      <c r="T36" s="229">
        <v>0</v>
      </c>
      <c r="U36" s="229">
        <v>0</v>
      </c>
      <c r="V36" s="229">
        <v>0</v>
      </c>
      <c r="W36" s="229">
        <v>0</v>
      </c>
      <c r="X36" s="229">
        <v>0</v>
      </c>
      <c r="Y36" s="138" t="b">
        <f t="shared" si="4"/>
        <v>1</v>
      </c>
      <c r="Z36" s="151">
        <f t="shared" si="5"/>
        <v>0.7</v>
      </c>
      <c r="AA36" s="152" t="b">
        <f t="shared" si="6"/>
        <v>1</v>
      </c>
      <c r="AB36" s="152" t="b">
        <f t="shared" si="7"/>
        <v>1</v>
      </c>
    </row>
    <row r="37" spans="1:28" ht="33" customHeight="1" x14ac:dyDescent="0.25">
      <c r="A37" s="223">
        <v>35</v>
      </c>
      <c r="B37" s="223" t="s">
        <v>779</v>
      </c>
      <c r="C37" s="223" t="s">
        <v>167</v>
      </c>
      <c r="D37" s="224" t="s">
        <v>109</v>
      </c>
      <c r="E37" s="225" t="s">
        <v>236</v>
      </c>
      <c r="F37" s="223" t="s">
        <v>169</v>
      </c>
      <c r="G37" s="226" t="s">
        <v>628</v>
      </c>
      <c r="H37" s="223" t="s">
        <v>54</v>
      </c>
      <c r="I37" s="227">
        <v>2.1310000000000002</v>
      </c>
      <c r="J37" s="228" t="s">
        <v>515</v>
      </c>
      <c r="K37" s="229">
        <v>1993123.06</v>
      </c>
      <c r="L37" s="229">
        <v>1395186.14</v>
      </c>
      <c r="M37" s="230">
        <v>597936.92000000016</v>
      </c>
      <c r="N37" s="231">
        <v>0.7</v>
      </c>
      <c r="O37" s="229">
        <v>0</v>
      </c>
      <c r="P37" s="229">
        <v>0</v>
      </c>
      <c r="Q37" s="229">
        <v>0</v>
      </c>
      <c r="R37" s="230">
        <v>1395186.14</v>
      </c>
      <c r="S37" s="230">
        <v>0</v>
      </c>
      <c r="T37" s="230">
        <v>0</v>
      </c>
      <c r="U37" s="230">
        <v>0</v>
      </c>
      <c r="V37" s="230">
        <v>0</v>
      </c>
      <c r="W37" s="230">
        <v>0</v>
      </c>
      <c r="X37" s="230">
        <v>0</v>
      </c>
      <c r="Y37" s="138" t="b">
        <f t="shared" si="4"/>
        <v>1</v>
      </c>
      <c r="Z37" s="151">
        <f t="shared" si="5"/>
        <v>0.7</v>
      </c>
      <c r="AA37" s="152" t="b">
        <f t="shared" si="6"/>
        <v>1</v>
      </c>
      <c r="AB37" s="152" t="b">
        <f t="shared" si="7"/>
        <v>1</v>
      </c>
    </row>
    <row r="38" spans="1:28" ht="35.25" customHeight="1" x14ac:dyDescent="0.25">
      <c r="A38" s="223">
        <v>36</v>
      </c>
      <c r="B38" s="223" t="s">
        <v>780</v>
      </c>
      <c r="C38" s="223" t="s">
        <v>167</v>
      </c>
      <c r="D38" s="224" t="s">
        <v>119</v>
      </c>
      <c r="E38" s="225" t="s">
        <v>309</v>
      </c>
      <c r="F38" s="223" t="s">
        <v>180</v>
      </c>
      <c r="G38" s="226" t="s">
        <v>629</v>
      </c>
      <c r="H38" s="223" t="s">
        <v>54</v>
      </c>
      <c r="I38" s="227">
        <v>0.20300000000000001</v>
      </c>
      <c r="J38" s="228" t="s">
        <v>639</v>
      </c>
      <c r="K38" s="229">
        <v>485715.81</v>
      </c>
      <c r="L38" s="229">
        <v>340001.06</v>
      </c>
      <c r="M38" s="230">
        <v>145714.75</v>
      </c>
      <c r="N38" s="231">
        <v>0.7</v>
      </c>
      <c r="O38" s="229">
        <v>0</v>
      </c>
      <c r="P38" s="229">
        <v>0</v>
      </c>
      <c r="Q38" s="229">
        <v>0</v>
      </c>
      <c r="R38" s="230">
        <v>340001.06</v>
      </c>
      <c r="S38" s="230">
        <v>0</v>
      </c>
      <c r="T38" s="230">
        <v>0</v>
      </c>
      <c r="U38" s="230">
        <v>0</v>
      </c>
      <c r="V38" s="230">
        <v>0</v>
      </c>
      <c r="W38" s="230">
        <v>0</v>
      </c>
      <c r="X38" s="230">
        <v>0</v>
      </c>
      <c r="Y38" s="138" t="b">
        <f t="shared" si="4"/>
        <v>1</v>
      </c>
      <c r="Z38" s="151">
        <f t="shared" si="5"/>
        <v>0.7</v>
      </c>
      <c r="AA38" s="152" t="b">
        <f t="shared" si="6"/>
        <v>1</v>
      </c>
      <c r="AB38" s="152" t="b">
        <f t="shared" si="7"/>
        <v>1</v>
      </c>
    </row>
    <row r="39" spans="1:28" ht="46.5" customHeight="1" x14ac:dyDescent="0.25">
      <c r="A39" s="223">
        <v>37</v>
      </c>
      <c r="B39" s="223" t="s">
        <v>781</v>
      </c>
      <c r="C39" s="223" t="s">
        <v>167</v>
      </c>
      <c r="D39" s="224" t="s">
        <v>144</v>
      </c>
      <c r="E39" s="225" t="s">
        <v>316</v>
      </c>
      <c r="F39" s="223" t="s">
        <v>205</v>
      </c>
      <c r="G39" s="226" t="s">
        <v>630</v>
      </c>
      <c r="H39" s="223" t="s">
        <v>53</v>
      </c>
      <c r="I39" s="227">
        <v>0.14400000000000002</v>
      </c>
      <c r="J39" s="228" t="s">
        <v>537</v>
      </c>
      <c r="K39" s="229">
        <v>171518.93</v>
      </c>
      <c r="L39" s="229">
        <v>137215.14000000001</v>
      </c>
      <c r="M39" s="230">
        <v>34303.789999999979</v>
      </c>
      <c r="N39" s="231">
        <v>0.8</v>
      </c>
      <c r="O39" s="229">
        <v>0</v>
      </c>
      <c r="P39" s="229">
        <v>0</v>
      </c>
      <c r="Q39" s="229">
        <v>0</v>
      </c>
      <c r="R39" s="229">
        <v>137215.14000000001</v>
      </c>
      <c r="S39" s="229">
        <v>0</v>
      </c>
      <c r="T39" s="229">
        <v>0</v>
      </c>
      <c r="U39" s="229">
        <v>0</v>
      </c>
      <c r="V39" s="229">
        <v>0</v>
      </c>
      <c r="W39" s="229">
        <v>0</v>
      </c>
      <c r="X39" s="229">
        <v>0</v>
      </c>
      <c r="Y39" s="138" t="b">
        <f t="shared" si="4"/>
        <v>1</v>
      </c>
      <c r="Z39" s="151">
        <f t="shared" si="5"/>
        <v>0.8</v>
      </c>
      <c r="AA39" s="152" t="b">
        <f t="shared" si="6"/>
        <v>1</v>
      </c>
      <c r="AB39" s="152" t="b">
        <f t="shared" si="7"/>
        <v>1</v>
      </c>
    </row>
    <row r="40" spans="1:28" ht="31.5" customHeight="1" x14ac:dyDescent="0.25">
      <c r="A40" s="223">
        <v>38</v>
      </c>
      <c r="B40" s="223" t="s">
        <v>782</v>
      </c>
      <c r="C40" s="223" t="s">
        <v>167</v>
      </c>
      <c r="D40" s="224" t="s">
        <v>582</v>
      </c>
      <c r="E40" s="225" t="s">
        <v>583</v>
      </c>
      <c r="F40" s="223" t="s">
        <v>303</v>
      </c>
      <c r="G40" s="226" t="s">
        <v>631</v>
      </c>
      <c r="H40" s="223" t="s">
        <v>53</v>
      </c>
      <c r="I40" s="227">
        <v>0.98</v>
      </c>
      <c r="J40" s="228" t="s">
        <v>518</v>
      </c>
      <c r="K40" s="229">
        <v>586430.92000000004</v>
      </c>
      <c r="L40" s="229">
        <v>469144.73</v>
      </c>
      <c r="M40" s="230">
        <v>117286.19000000006</v>
      </c>
      <c r="N40" s="231">
        <v>0.8</v>
      </c>
      <c r="O40" s="229">
        <v>0</v>
      </c>
      <c r="P40" s="229">
        <v>0</v>
      </c>
      <c r="Q40" s="229">
        <v>0</v>
      </c>
      <c r="R40" s="230">
        <v>469144.73</v>
      </c>
      <c r="S40" s="230">
        <v>0</v>
      </c>
      <c r="T40" s="230">
        <v>0</v>
      </c>
      <c r="U40" s="230">
        <v>0</v>
      </c>
      <c r="V40" s="230">
        <v>0</v>
      </c>
      <c r="W40" s="230">
        <v>0</v>
      </c>
      <c r="X40" s="230">
        <v>0</v>
      </c>
      <c r="Y40" s="138" t="b">
        <f t="shared" si="4"/>
        <v>1</v>
      </c>
      <c r="Z40" s="151">
        <f t="shared" si="5"/>
        <v>0.8</v>
      </c>
      <c r="AA40" s="152" t="b">
        <f t="shared" si="6"/>
        <v>1</v>
      </c>
      <c r="AB40" s="152" t="b">
        <f t="shared" si="7"/>
        <v>1</v>
      </c>
    </row>
    <row r="41" spans="1:28" ht="30.75" customHeight="1" x14ac:dyDescent="0.25">
      <c r="A41" s="223">
        <v>39</v>
      </c>
      <c r="B41" s="223" t="s">
        <v>783</v>
      </c>
      <c r="C41" s="223" t="s">
        <v>167</v>
      </c>
      <c r="D41" s="224" t="s">
        <v>584</v>
      </c>
      <c r="E41" s="225" t="s">
        <v>585</v>
      </c>
      <c r="F41" s="223" t="s">
        <v>199</v>
      </c>
      <c r="G41" s="226" t="s">
        <v>632</v>
      </c>
      <c r="H41" s="223" t="s">
        <v>272</v>
      </c>
      <c r="I41" s="227">
        <v>0.5</v>
      </c>
      <c r="J41" s="228" t="s">
        <v>537</v>
      </c>
      <c r="K41" s="229">
        <v>507993.32</v>
      </c>
      <c r="L41" s="229">
        <v>406394.65</v>
      </c>
      <c r="M41" s="230">
        <v>101598.66999999998</v>
      </c>
      <c r="N41" s="231">
        <v>0.8</v>
      </c>
      <c r="O41" s="229">
        <v>0</v>
      </c>
      <c r="P41" s="229">
        <v>0</v>
      </c>
      <c r="Q41" s="229">
        <v>0</v>
      </c>
      <c r="R41" s="230">
        <v>406394.65</v>
      </c>
      <c r="S41" s="230">
        <v>0</v>
      </c>
      <c r="T41" s="230">
        <v>0</v>
      </c>
      <c r="U41" s="230">
        <v>0</v>
      </c>
      <c r="V41" s="230">
        <v>0</v>
      </c>
      <c r="W41" s="230">
        <v>0</v>
      </c>
      <c r="X41" s="230">
        <v>0</v>
      </c>
      <c r="Y41" s="138" t="b">
        <f t="shared" ref="Y41:Y71" si="8">L41=SUM(O41:X41)</f>
        <v>1</v>
      </c>
      <c r="Z41" s="151">
        <f t="shared" ref="Z41:Z71" si="9">ROUND(L41/K41,4)</f>
        <v>0.8</v>
      </c>
      <c r="AA41" s="152" t="b">
        <f t="shared" ref="AA41:AA71" si="10">Z41=N41</f>
        <v>1</v>
      </c>
      <c r="AB41" s="152" t="b">
        <f t="shared" ref="AB41:AB71" si="11">K41=L41+M41</f>
        <v>1</v>
      </c>
    </row>
    <row r="42" spans="1:28" hidden="1" x14ac:dyDescent="0.25">
      <c r="A42" s="188">
        <v>40</v>
      </c>
      <c r="B42" s="188"/>
      <c r="C42" s="188"/>
      <c r="D42" s="189"/>
      <c r="E42" s="190"/>
      <c r="F42" s="188"/>
      <c r="G42" s="191"/>
      <c r="H42" s="188"/>
      <c r="I42" s="192"/>
      <c r="J42" s="193"/>
      <c r="K42" s="194"/>
      <c r="L42" s="194"/>
      <c r="M42" s="195"/>
      <c r="N42" s="196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38" t="b">
        <f t="shared" si="8"/>
        <v>1</v>
      </c>
      <c r="Z42" s="151" t="e">
        <f t="shared" si="9"/>
        <v>#DIV/0!</v>
      </c>
      <c r="AA42" s="152" t="e">
        <f t="shared" si="10"/>
        <v>#DIV/0!</v>
      </c>
      <c r="AB42" s="152" t="b">
        <f t="shared" si="11"/>
        <v>1</v>
      </c>
    </row>
    <row r="43" spans="1:28" hidden="1" x14ac:dyDescent="0.25">
      <c r="A43" s="188">
        <v>41</v>
      </c>
      <c r="B43" s="188"/>
      <c r="C43" s="188"/>
      <c r="D43" s="189"/>
      <c r="E43" s="190"/>
      <c r="F43" s="188"/>
      <c r="G43" s="191"/>
      <c r="H43" s="188"/>
      <c r="I43" s="192"/>
      <c r="J43" s="193"/>
      <c r="K43" s="194"/>
      <c r="L43" s="194"/>
      <c r="M43" s="195"/>
      <c r="N43" s="196"/>
      <c r="O43" s="194"/>
      <c r="P43" s="194"/>
      <c r="Q43" s="194"/>
      <c r="R43" s="195"/>
      <c r="S43" s="195"/>
      <c r="T43" s="195"/>
      <c r="U43" s="195"/>
      <c r="V43" s="195"/>
      <c r="W43" s="195"/>
      <c r="X43" s="195"/>
      <c r="Y43" s="138" t="b">
        <f t="shared" si="8"/>
        <v>1</v>
      </c>
      <c r="Z43" s="151" t="e">
        <f t="shared" si="9"/>
        <v>#DIV/0!</v>
      </c>
      <c r="AA43" s="152" t="e">
        <f t="shared" si="10"/>
        <v>#DIV/0!</v>
      </c>
      <c r="AB43" s="152" t="b">
        <f t="shared" si="11"/>
        <v>1</v>
      </c>
    </row>
    <row r="44" spans="1:28" hidden="1" x14ac:dyDescent="0.25">
      <c r="A44" s="188">
        <v>42</v>
      </c>
      <c r="B44" s="188"/>
      <c r="C44" s="188"/>
      <c r="D44" s="189"/>
      <c r="E44" s="190"/>
      <c r="F44" s="188"/>
      <c r="G44" s="191"/>
      <c r="H44" s="188"/>
      <c r="I44" s="192"/>
      <c r="J44" s="193"/>
      <c r="K44" s="194"/>
      <c r="L44" s="194"/>
      <c r="M44" s="195"/>
      <c r="N44" s="196"/>
      <c r="O44" s="194"/>
      <c r="P44" s="194"/>
      <c r="Q44" s="194"/>
      <c r="R44" s="195"/>
      <c r="S44" s="195"/>
      <c r="T44" s="195"/>
      <c r="U44" s="195"/>
      <c r="V44" s="195"/>
      <c r="W44" s="195"/>
      <c r="X44" s="195"/>
      <c r="Y44" s="138" t="b">
        <f t="shared" si="8"/>
        <v>1</v>
      </c>
      <c r="Z44" s="151" t="e">
        <f t="shared" si="9"/>
        <v>#DIV/0!</v>
      </c>
      <c r="AA44" s="152" t="e">
        <f t="shared" si="10"/>
        <v>#DIV/0!</v>
      </c>
      <c r="AB44" s="152" t="b">
        <f t="shared" si="11"/>
        <v>1</v>
      </c>
    </row>
    <row r="45" spans="1:28" hidden="1" x14ac:dyDescent="0.25">
      <c r="A45" s="188">
        <v>43</v>
      </c>
      <c r="B45" s="188"/>
      <c r="C45" s="188"/>
      <c r="D45" s="189"/>
      <c r="E45" s="190"/>
      <c r="F45" s="188"/>
      <c r="G45" s="191"/>
      <c r="H45" s="188"/>
      <c r="I45" s="192"/>
      <c r="J45" s="193"/>
      <c r="K45" s="194"/>
      <c r="L45" s="194"/>
      <c r="M45" s="195"/>
      <c r="N45" s="196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38" t="b">
        <f t="shared" si="8"/>
        <v>1</v>
      </c>
      <c r="Z45" s="151" t="e">
        <f t="shared" si="9"/>
        <v>#DIV/0!</v>
      </c>
      <c r="AA45" s="152" t="e">
        <f t="shared" si="10"/>
        <v>#DIV/0!</v>
      </c>
      <c r="AB45" s="152" t="b">
        <f t="shared" si="11"/>
        <v>1</v>
      </c>
    </row>
    <row r="46" spans="1:28" hidden="1" x14ac:dyDescent="0.25">
      <c r="A46" s="188">
        <v>44</v>
      </c>
      <c r="B46" s="188"/>
      <c r="C46" s="188"/>
      <c r="D46" s="189"/>
      <c r="E46" s="190"/>
      <c r="F46" s="188"/>
      <c r="G46" s="191"/>
      <c r="H46" s="188"/>
      <c r="I46" s="192"/>
      <c r="J46" s="193"/>
      <c r="K46" s="194"/>
      <c r="L46" s="194"/>
      <c r="M46" s="195"/>
      <c r="N46" s="196"/>
      <c r="O46" s="194"/>
      <c r="P46" s="194"/>
      <c r="Q46" s="194"/>
      <c r="R46" s="195"/>
      <c r="S46" s="195"/>
      <c r="T46" s="195"/>
      <c r="U46" s="195"/>
      <c r="V46" s="195"/>
      <c r="W46" s="195"/>
      <c r="X46" s="195"/>
      <c r="Y46" s="138" t="b">
        <f t="shared" si="8"/>
        <v>1</v>
      </c>
      <c r="Z46" s="151" t="e">
        <f t="shared" si="9"/>
        <v>#DIV/0!</v>
      </c>
      <c r="AA46" s="152" t="e">
        <f t="shared" si="10"/>
        <v>#DIV/0!</v>
      </c>
      <c r="AB46" s="152" t="b">
        <f t="shared" si="11"/>
        <v>1</v>
      </c>
    </row>
    <row r="47" spans="1:28" hidden="1" x14ac:dyDescent="0.25">
      <c r="A47" s="188">
        <v>45</v>
      </c>
      <c r="B47" s="188"/>
      <c r="C47" s="188"/>
      <c r="D47" s="189"/>
      <c r="E47" s="190"/>
      <c r="F47" s="188"/>
      <c r="G47" s="191"/>
      <c r="H47" s="188"/>
      <c r="I47" s="192"/>
      <c r="J47" s="193"/>
      <c r="K47" s="194"/>
      <c r="L47" s="194"/>
      <c r="M47" s="195"/>
      <c r="N47" s="196"/>
      <c r="O47" s="194"/>
      <c r="P47" s="194"/>
      <c r="Q47" s="194"/>
      <c r="R47" s="195"/>
      <c r="S47" s="195"/>
      <c r="T47" s="195"/>
      <c r="U47" s="195"/>
      <c r="V47" s="195"/>
      <c r="W47" s="195"/>
      <c r="X47" s="195"/>
      <c r="Y47" s="138" t="b">
        <f t="shared" si="8"/>
        <v>1</v>
      </c>
      <c r="Z47" s="151" t="e">
        <f t="shared" si="9"/>
        <v>#DIV/0!</v>
      </c>
      <c r="AA47" s="152" t="e">
        <f t="shared" si="10"/>
        <v>#DIV/0!</v>
      </c>
      <c r="AB47" s="152" t="b">
        <f t="shared" si="11"/>
        <v>1</v>
      </c>
    </row>
    <row r="48" spans="1:28" hidden="1" x14ac:dyDescent="0.25">
      <c r="A48" s="188">
        <v>46</v>
      </c>
      <c r="B48" s="188"/>
      <c r="C48" s="188"/>
      <c r="D48" s="189"/>
      <c r="E48" s="190"/>
      <c r="F48" s="188"/>
      <c r="G48" s="191"/>
      <c r="H48" s="188"/>
      <c r="I48" s="192"/>
      <c r="J48" s="193"/>
      <c r="K48" s="194"/>
      <c r="L48" s="194"/>
      <c r="M48" s="195"/>
      <c r="N48" s="196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38" t="b">
        <f t="shared" si="8"/>
        <v>1</v>
      </c>
      <c r="Z48" s="151" t="e">
        <f t="shared" si="9"/>
        <v>#DIV/0!</v>
      </c>
      <c r="AA48" s="152" t="e">
        <f t="shared" si="10"/>
        <v>#DIV/0!</v>
      </c>
      <c r="AB48" s="152" t="b">
        <f t="shared" si="11"/>
        <v>1</v>
      </c>
    </row>
    <row r="49" spans="1:28" hidden="1" x14ac:dyDescent="0.25">
      <c r="A49" s="188">
        <v>47</v>
      </c>
      <c r="B49" s="188"/>
      <c r="C49" s="188"/>
      <c r="D49" s="189"/>
      <c r="E49" s="190"/>
      <c r="F49" s="188"/>
      <c r="G49" s="191"/>
      <c r="H49" s="188"/>
      <c r="I49" s="192"/>
      <c r="J49" s="193"/>
      <c r="K49" s="194"/>
      <c r="L49" s="194"/>
      <c r="M49" s="195"/>
      <c r="N49" s="196"/>
      <c r="O49" s="194"/>
      <c r="P49" s="194"/>
      <c r="Q49" s="194"/>
      <c r="R49" s="195"/>
      <c r="S49" s="195"/>
      <c r="T49" s="195"/>
      <c r="U49" s="195"/>
      <c r="V49" s="195"/>
      <c r="W49" s="195"/>
      <c r="X49" s="195"/>
      <c r="Y49" s="138" t="b">
        <f t="shared" si="8"/>
        <v>1</v>
      </c>
      <c r="Z49" s="151" t="e">
        <f t="shared" si="9"/>
        <v>#DIV/0!</v>
      </c>
      <c r="AA49" s="152" t="e">
        <f t="shared" si="10"/>
        <v>#DIV/0!</v>
      </c>
      <c r="AB49" s="152" t="b">
        <f t="shared" si="11"/>
        <v>1</v>
      </c>
    </row>
    <row r="50" spans="1:28" hidden="1" x14ac:dyDescent="0.25">
      <c r="A50" s="188">
        <v>48</v>
      </c>
      <c r="B50" s="188"/>
      <c r="C50" s="188"/>
      <c r="D50" s="189"/>
      <c r="E50" s="190"/>
      <c r="F50" s="188"/>
      <c r="G50" s="191"/>
      <c r="H50" s="188"/>
      <c r="I50" s="192"/>
      <c r="J50" s="193"/>
      <c r="K50" s="194"/>
      <c r="L50" s="194"/>
      <c r="M50" s="195"/>
      <c r="N50" s="196"/>
      <c r="O50" s="194"/>
      <c r="P50" s="194"/>
      <c r="Q50" s="194"/>
      <c r="R50" s="195"/>
      <c r="S50" s="195"/>
      <c r="T50" s="195"/>
      <c r="U50" s="195"/>
      <c r="V50" s="195"/>
      <c r="W50" s="195"/>
      <c r="X50" s="195"/>
      <c r="Y50" s="138" t="b">
        <f t="shared" si="8"/>
        <v>1</v>
      </c>
      <c r="Z50" s="151" t="e">
        <f t="shared" si="9"/>
        <v>#DIV/0!</v>
      </c>
      <c r="AA50" s="152" t="e">
        <f t="shared" si="10"/>
        <v>#DIV/0!</v>
      </c>
      <c r="AB50" s="152" t="b">
        <f t="shared" si="11"/>
        <v>1</v>
      </c>
    </row>
    <row r="51" spans="1:28" hidden="1" x14ac:dyDescent="0.25">
      <c r="A51" s="188">
        <v>49</v>
      </c>
      <c r="B51" s="188"/>
      <c r="C51" s="188"/>
      <c r="D51" s="189"/>
      <c r="E51" s="190"/>
      <c r="F51" s="188"/>
      <c r="G51" s="191"/>
      <c r="H51" s="188"/>
      <c r="I51" s="192"/>
      <c r="J51" s="193"/>
      <c r="K51" s="194"/>
      <c r="L51" s="194"/>
      <c r="M51" s="195"/>
      <c r="N51" s="196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38" t="b">
        <f t="shared" si="8"/>
        <v>1</v>
      </c>
      <c r="Z51" s="151" t="e">
        <f t="shared" si="9"/>
        <v>#DIV/0!</v>
      </c>
      <c r="AA51" s="152" t="e">
        <f t="shared" si="10"/>
        <v>#DIV/0!</v>
      </c>
      <c r="AB51" s="152" t="b">
        <f t="shared" si="11"/>
        <v>1</v>
      </c>
    </row>
    <row r="52" spans="1:28" hidden="1" x14ac:dyDescent="0.25">
      <c r="A52" s="188">
        <v>50</v>
      </c>
      <c r="B52" s="188"/>
      <c r="C52" s="188"/>
      <c r="D52" s="189"/>
      <c r="E52" s="190"/>
      <c r="F52" s="188"/>
      <c r="G52" s="191"/>
      <c r="H52" s="188"/>
      <c r="I52" s="192"/>
      <c r="J52" s="193"/>
      <c r="K52" s="194"/>
      <c r="L52" s="194"/>
      <c r="M52" s="195"/>
      <c r="N52" s="196"/>
      <c r="O52" s="194"/>
      <c r="P52" s="194"/>
      <c r="Q52" s="195"/>
      <c r="R52" s="195"/>
      <c r="S52" s="195"/>
      <c r="T52" s="195"/>
      <c r="U52" s="195"/>
      <c r="V52" s="195"/>
      <c r="W52" s="195"/>
      <c r="X52" s="195"/>
      <c r="Y52" s="138" t="b">
        <f t="shared" si="8"/>
        <v>1</v>
      </c>
      <c r="Z52" s="151" t="e">
        <f t="shared" si="9"/>
        <v>#DIV/0!</v>
      </c>
      <c r="AA52" s="152" t="e">
        <f t="shared" si="10"/>
        <v>#DIV/0!</v>
      </c>
      <c r="AB52" s="152" t="b">
        <f t="shared" si="11"/>
        <v>1</v>
      </c>
    </row>
    <row r="53" spans="1:28" hidden="1" x14ac:dyDescent="0.25">
      <c r="A53" s="188">
        <v>51</v>
      </c>
      <c r="B53" s="188"/>
      <c r="C53" s="188"/>
      <c r="D53" s="189"/>
      <c r="E53" s="190"/>
      <c r="F53" s="188"/>
      <c r="G53" s="191"/>
      <c r="H53" s="188"/>
      <c r="I53" s="192"/>
      <c r="J53" s="193"/>
      <c r="K53" s="194"/>
      <c r="L53" s="194"/>
      <c r="M53" s="195"/>
      <c r="N53" s="196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38" t="b">
        <f t="shared" si="8"/>
        <v>1</v>
      </c>
      <c r="Z53" s="151" t="e">
        <f t="shared" si="9"/>
        <v>#DIV/0!</v>
      </c>
      <c r="AA53" s="152" t="e">
        <f t="shared" si="10"/>
        <v>#DIV/0!</v>
      </c>
      <c r="AB53" s="152" t="b">
        <f t="shared" si="11"/>
        <v>1</v>
      </c>
    </row>
    <row r="54" spans="1:28" hidden="1" x14ac:dyDescent="0.25">
      <c r="A54" s="188">
        <v>52</v>
      </c>
      <c r="B54" s="188"/>
      <c r="C54" s="188"/>
      <c r="D54" s="189"/>
      <c r="E54" s="190"/>
      <c r="F54" s="188"/>
      <c r="G54" s="191"/>
      <c r="H54" s="188"/>
      <c r="I54" s="192"/>
      <c r="J54" s="193"/>
      <c r="K54" s="194"/>
      <c r="L54" s="194"/>
      <c r="M54" s="195"/>
      <c r="N54" s="196"/>
      <c r="O54" s="194"/>
      <c r="P54" s="194"/>
      <c r="Q54" s="195"/>
      <c r="R54" s="195"/>
      <c r="S54" s="195"/>
      <c r="T54" s="195"/>
      <c r="U54" s="195"/>
      <c r="V54" s="195"/>
      <c r="W54" s="195"/>
      <c r="X54" s="195"/>
      <c r="Y54" s="138" t="b">
        <f t="shared" si="8"/>
        <v>1</v>
      </c>
      <c r="Z54" s="151" t="e">
        <f t="shared" si="9"/>
        <v>#DIV/0!</v>
      </c>
      <c r="AA54" s="152" t="e">
        <f t="shared" si="10"/>
        <v>#DIV/0!</v>
      </c>
      <c r="AB54" s="152" t="b">
        <f t="shared" si="11"/>
        <v>1</v>
      </c>
    </row>
    <row r="55" spans="1:28" hidden="1" x14ac:dyDescent="0.25">
      <c r="A55" s="188">
        <v>53</v>
      </c>
      <c r="B55" s="188"/>
      <c r="C55" s="188"/>
      <c r="D55" s="189"/>
      <c r="E55" s="190"/>
      <c r="F55" s="188"/>
      <c r="G55" s="191"/>
      <c r="H55" s="188"/>
      <c r="I55" s="192"/>
      <c r="J55" s="193"/>
      <c r="K55" s="194"/>
      <c r="L55" s="194"/>
      <c r="M55" s="195"/>
      <c r="N55" s="196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38" t="b">
        <f t="shared" si="8"/>
        <v>1</v>
      </c>
      <c r="Z55" s="151" t="e">
        <f t="shared" si="9"/>
        <v>#DIV/0!</v>
      </c>
      <c r="AA55" s="152" t="e">
        <f t="shared" si="10"/>
        <v>#DIV/0!</v>
      </c>
      <c r="AB55" s="152" t="b">
        <f t="shared" si="11"/>
        <v>1</v>
      </c>
    </row>
    <row r="56" spans="1:28" hidden="1" x14ac:dyDescent="0.25">
      <c r="A56" s="188">
        <v>54</v>
      </c>
      <c r="B56" s="188"/>
      <c r="C56" s="188"/>
      <c r="D56" s="189"/>
      <c r="E56" s="190"/>
      <c r="F56" s="188"/>
      <c r="G56" s="191"/>
      <c r="H56" s="188"/>
      <c r="I56" s="192"/>
      <c r="J56" s="193"/>
      <c r="K56" s="194"/>
      <c r="L56" s="194"/>
      <c r="M56" s="195"/>
      <c r="N56" s="196"/>
      <c r="O56" s="194"/>
      <c r="P56" s="194"/>
      <c r="Q56" s="195"/>
      <c r="R56" s="195"/>
      <c r="S56" s="195"/>
      <c r="T56" s="195"/>
      <c r="U56" s="195"/>
      <c r="V56" s="195"/>
      <c r="W56" s="195"/>
      <c r="X56" s="195"/>
      <c r="Y56" s="138" t="b">
        <f t="shared" si="8"/>
        <v>1</v>
      </c>
      <c r="Z56" s="151" t="e">
        <f t="shared" si="9"/>
        <v>#DIV/0!</v>
      </c>
      <c r="AA56" s="152" t="e">
        <f t="shared" si="10"/>
        <v>#DIV/0!</v>
      </c>
      <c r="AB56" s="152" t="b">
        <f t="shared" si="11"/>
        <v>1</v>
      </c>
    </row>
    <row r="57" spans="1:28" hidden="1" x14ac:dyDescent="0.25">
      <c r="A57" s="188">
        <v>55</v>
      </c>
      <c r="B57" s="188"/>
      <c r="C57" s="188"/>
      <c r="D57" s="189"/>
      <c r="E57" s="190"/>
      <c r="F57" s="188"/>
      <c r="G57" s="191"/>
      <c r="H57" s="188"/>
      <c r="I57" s="192"/>
      <c r="J57" s="193"/>
      <c r="K57" s="194"/>
      <c r="L57" s="194"/>
      <c r="M57" s="195"/>
      <c r="N57" s="196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38" t="b">
        <f t="shared" si="8"/>
        <v>1</v>
      </c>
      <c r="Z57" s="151" t="e">
        <f t="shared" si="9"/>
        <v>#DIV/0!</v>
      </c>
      <c r="AA57" s="152" t="e">
        <f t="shared" si="10"/>
        <v>#DIV/0!</v>
      </c>
      <c r="AB57" s="152" t="b">
        <f t="shared" si="11"/>
        <v>1</v>
      </c>
    </row>
    <row r="58" spans="1:28" hidden="1" x14ac:dyDescent="0.25">
      <c r="A58" s="188">
        <v>56</v>
      </c>
      <c r="B58" s="188"/>
      <c r="C58" s="188"/>
      <c r="D58" s="189"/>
      <c r="E58" s="190"/>
      <c r="F58" s="188"/>
      <c r="G58" s="191"/>
      <c r="H58" s="188"/>
      <c r="I58" s="192"/>
      <c r="J58" s="193"/>
      <c r="K58" s="194"/>
      <c r="L58" s="194"/>
      <c r="M58" s="195"/>
      <c r="N58" s="196"/>
      <c r="O58" s="194"/>
      <c r="P58" s="194"/>
      <c r="Q58" s="195"/>
      <c r="R58" s="195"/>
      <c r="S58" s="195"/>
      <c r="T58" s="195"/>
      <c r="U58" s="195"/>
      <c r="V58" s="195"/>
      <c r="W58" s="195"/>
      <c r="X58" s="195"/>
      <c r="Y58" s="138" t="b">
        <f t="shared" si="8"/>
        <v>1</v>
      </c>
      <c r="Z58" s="151" t="e">
        <f t="shared" si="9"/>
        <v>#DIV/0!</v>
      </c>
      <c r="AA58" s="152" t="e">
        <f t="shared" si="10"/>
        <v>#DIV/0!</v>
      </c>
      <c r="AB58" s="152" t="b">
        <f t="shared" si="11"/>
        <v>1</v>
      </c>
    </row>
    <row r="59" spans="1:28" hidden="1" x14ac:dyDescent="0.25">
      <c r="A59" s="188">
        <v>57</v>
      </c>
      <c r="B59" s="188"/>
      <c r="C59" s="188"/>
      <c r="D59" s="189"/>
      <c r="E59" s="190"/>
      <c r="F59" s="188"/>
      <c r="G59" s="191"/>
      <c r="H59" s="188"/>
      <c r="I59" s="192"/>
      <c r="J59" s="193"/>
      <c r="K59" s="194"/>
      <c r="L59" s="194"/>
      <c r="M59" s="195"/>
      <c r="N59" s="196"/>
      <c r="O59" s="194"/>
      <c r="P59" s="194"/>
      <c r="Q59" s="195"/>
      <c r="R59" s="195"/>
      <c r="S59" s="195"/>
      <c r="T59" s="195"/>
      <c r="U59" s="195"/>
      <c r="V59" s="195"/>
      <c r="W59" s="195"/>
      <c r="X59" s="195"/>
      <c r="Y59" s="138" t="b">
        <f t="shared" si="8"/>
        <v>1</v>
      </c>
      <c r="Z59" s="151" t="e">
        <f t="shared" si="9"/>
        <v>#DIV/0!</v>
      </c>
      <c r="AA59" s="152" t="e">
        <f t="shared" si="10"/>
        <v>#DIV/0!</v>
      </c>
      <c r="AB59" s="152" t="b">
        <f t="shared" si="11"/>
        <v>1</v>
      </c>
    </row>
    <row r="60" spans="1:28" hidden="1" x14ac:dyDescent="0.25">
      <c r="A60" s="188">
        <v>58</v>
      </c>
      <c r="B60" s="188"/>
      <c r="C60" s="188"/>
      <c r="D60" s="189"/>
      <c r="E60" s="190"/>
      <c r="F60" s="188"/>
      <c r="G60" s="191"/>
      <c r="H60" s="188"/>
      <c r="I60" s="192"/>
      <c r="J60" s="193"/>
      <c r="K60" s="194"/>
      <c r="L60" s="194"/>
      <c r="M60" s="195"/>
      <c r="N60" s="196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38" t="b">
        <f t="shared" si="8"/>
        <v>1</v>
      </c>
      <c r="Z60" s="151" t="e">
        <f t="shared" si="9"/>
        <v>#DIV/0!</v>
      </c>
      <c r="AA60" s="152" t="e">
        <f t="shared" si="10"/>
        <v>#DIV/0!</v>
      </c>
      <c r="AB60" s="152" t="b">
        <f t="shared" si="11"/>
        <v>1</v>
      </c>
    </row>
    <row r="61" spans="1:28" hidden="1" x14ac:dyDescent="0.25">
      <c r="A61" s="188">
        <v>59</v>
      </c>
      <c r="B61" s="188"/>
      <c r="C61" s="188"/>
      <c r="D61" s="189"/>
      <c r="E61" s="190"/>
      <c r="F61" s="188"/>
      <c r="G61" s="191"/>
      <c r="H61" s="188"/>
      <c r="I61" s="192"/>
      <c r="J61" s="193"/>
      <c r="K61" s="194"/>
      <c r="L61" s="194"/>
      <c r="M61" s="195"/>
      <c r="N61" s="196"/>
      <c r="O61" s="194"/>
      <c r="P61" s="194"/>
      <c r="Q61" s="195"/>
      <c r="R61" s="195"/>
      <c r="S61" s="195"/>
      <c r="T61" s="195"/>
      <c r="U61" s="195"/>
      <c r="V61" s="195"/>
      <c r="W61" s="195"/>
      <c r="X61" s="195"/>
      <c r="Y61" s="138" t="b">
        <f t="shared" si="8"/>
        <v>1</v>
      </c>
      <c r="Z61" s="151" t="e">
        <f t="shared" si="9"/>
        <v>#DIV/0!</v>
      </c>
      <c r="AA61" s="152" t="e">
        <f t="shared" si="10"/>
        <v>#DIV/0!</v>
      </c>
      <c r="AB61" s="152" t="b">
        <f t="shared" si="11"/>
        <v>1</v>
      </c>
    </row>
    <row r="62" spans="1:28" hidden="1" x14ac:dyDescent="0.25">
      <c r="A62" s="188">
        <v>60</v>
      </c>
      <c r="B62" s="188"/>
      <c r="C62" s="188"/>
      <c r="D62" s="189"/>
      <c r="E62" s="190"/>
      <c r="F62" s="188"/>
      <c r="G62" s="191"/>
      <c r="H62" s="188"/>
      <c r="I62" s="192"/>
      <c r="J62" s="193"/>
      <c r="K62" s="194"/>
      <c r="L62" s="194"/>
      <c r="M62" s="195"/>
      <c r="N62" s="196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38" t="b">
        <f t="shared" si="8"/>
        <v>1</v>
      </c>
      <c r="Z62" s="151" t="e">
        <f t="shared" si="9"/>
        <v>#DIV/0!</v>
      </c>
      <c r="AA62" s="152" t="e">
        <f t="shared" si="10"/>
        <v>#DIV/0!</v>
      </c>
      <c r="AB62" s="152" t="b">
        <f t="shared" si="11"/>
        <v>1</v>
      </c>
    </row>
    <row r="63" spans="1:28" hidden="1" x14ac:dyDescent="0.25">
      <c r="A63" s="188">
        <v>61</v>
      </c>
      <c r="B63" s="188"/>
      <c r="C63" s="188"/>
      <c r="D63" s="189"/>
      <c r="E63" s="190"/>
      <c r="F63" s="188"/>
      <c r="G63" s="191"/>
      <c r="H63" s="188"/>
      <c r="I63" s="192"/>
      <c r="J63" s="193"/>
      <c r="K63" s="194"/>
      <c r="L63" s="194"/>
      <c r="M63" s="195"/>
      <c r="N63" s="196"/>
      <c r="O63" s="194"/>
      <c r="P63" s="194"/>
      <c r="Q63" s="195"/>
      <c r="R63" s="195"/>
      <c r="S63" s="195"/>
      <c r="T63" s="195"/>
      <c r="U63" s="195"/>
      <c r="V63" s="195"/>
      <c r="W63" s="195"/>
      <c r="X63" s="195"/>
      <c r="Y63" s="138" t="b">
        <f t="shared" si="8"/>
        <v>1</v>
      </c>
      <c r="Z63" s="151" t="e">
        <f t="shared" si="9"/>
        <v>#DIV/0!</v>
      </c>
      <c r="AA63" s="152" t="e">
        <f t="shared" si="10"/>
        <v>#DIV/0!</v>
      </c>
      <c r="AB63" s="152" t="b">
        <f t="shared" si="11"/>
        <v>1</v>
      </c>
    </row>
    <row r="64" spans="1:28" hidden="1" x14ac:dyDescent="0.25">
      <c r="A64" s="188">
        <v>62</v>
      </c>
      <c r="B64" s="188"/>
      <c r="C64" s="188"/>
      <c r="D64" s="189"/>
      <c r="E64" s="190"/>
      <c r="F64" s="188"/>
      <c r="G64" s="191"/>
      <c r="H64" s="188"/>
      <c r="I64" s="192"/>
      <c r="J64" s="193"/>
      <c r="K64" s="194"/>
      <c r="L64" s="194"/>
      <c r="M64" s="195"/>
      <c r="N64" s="196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38" t="b">
        <f t="shared" si="8"/>
        <v>1</v>
      </c>
      <c r="Z64" s="151" t="e">
        <f t="shared" si="9"/>
        <v>#DIV/0!</v>
      </c>
      <c r="AA64" s="152" t="e">
        <f t="shared" si="10"/>
        <v>#DIV/0!</v>
      </c>
      <c r="AB64" s="152" t="b">
        <f t="shared" si="11"/>
        <v>1</v>
      </c>
    </row>
    <row r="65" spans="1:28" hidden="1" x14ac:dyDescent="0.25">
      <c r="A65" s="188">
        <v>63</v>
      </c>
      <c r="B65" s="188"/>
      <c r="C65" s="188"/>
      <c r="D65" s="189"/>
      <c r="E65" s="190"/>
      <c r="F65" s="188"/>
      <c r="G65" s="191"/>
      <c r="H65" s="188"/>
      <c r="I65" s="192"/>
      <c r="J65" s="193"/>
      <c r="K65" s="194"/>
      <c r="L65" s="194"/>
      <c r="M65" s="195"/>
      <c r="N65" s="196"/>
      <c r="O65" s="194"/>
      <c r="P65" s="194"/>
      <c r="Q65" s="195"/>
      <c r="R65" s="195"/>
      <c r="S65" s="195"/>
      <c r="T65" s="195"/>
      <c r="U65" s="195"/>
      <c r="V65" s="195"/>
      <c r="W65" s="195"/>
      <c r="X65" s="195"/>
      <c r="Y65" s="138" t="b">
        <f t="shared" si="8"/>
        <v>1</v>
      </c>
      <c r="Z65" s="151" t="e">
        <f t="shared" si="9"/>
        <v>#DIV/0!</v>
      </c>
      <c r="AA65" s="152" t="e">
        <f t="shared" si="10"/>
        <v>#DIV/0!</v>
      </c>
      <c r="AB65" s="152" t="b">
        <f t="shared" si="11"/>
        <v>1</v>
      </c>
    </row>
    <row r="66" spans="1:28" hidden="1" x14ac:dyDescent="0.25">
      <c r="A66" s="188">
        <v>64</v>
      </c>
      <c r="B66" s="188"/>
      <c r="C66" s="188"/>
      <c r="D66" s="189"/>
      <c r="E66" s="190"/>
      <c r="F66" s="188"/>
      <c r="G66" s="191"/>
      <c r="H66" s="188"/>
      <c r="I66" s="192"/>
      <c r="J66" s="193"/>
      <c r="K66" s="194"/>
      <c r="L66" s="194"/>
      <c r="M66" s="195"/>
      <c r="N66" s="196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38" t="b">
        <f t="shared" si="8"/>
        <v>1</v>
      </c>
      <c r="Z66" s="151" t="e">
        <f t="shared" si="9"/>
        <v>#DIV/0!</v>
      </c>
      <c r="AA66" s="152" t="e">
        <f t="shared" si="10"/>
        <v>#DIV/0!</v>
      </c>
      <c r="AB66" s="152" t="b">
        <f t="shared" si="11"/>
        <v>1</v>
      </c>
    </row>
    <row r="67" spans="1:28" hidden="1" x14ac:dyDescent="0.25">
      <c r="A67" s="188">
        <v>65</v>
      </c>
      <c r="B67" s="188"/>
      <c r="C67" s="188"/>
      <c r="D67" s="189"/>
      <c r="E67" s="190"/>
      <c r="F67" s="188"/>
      <c r="G67" s="191"/>
      <c r="H67" s="188"/>
      <c r="I67" s="192"/>
      <c r="J67" s="193"/>
      <c r="K67" s="194"/>
      <c r="L67" s="194"/>
      <c r="M67" s="195"/>
      <c r="N67" s="196"/>
      <c r="O67" s="194"/>
      <c r="P67" s="194"/>
      <c r="Q67" s="195"/>
      <c r="R67" s="195"/>
      <c r="S67" s="195"/>
      <c r="T67" s="195"/>
      <c r="U67" s="195"/>
      <c r="V67" s="195"/>
      <c r="W67" s="195"/>
      <c r="X67" s="195"/>
      <c r="Y67" s="138" t="b">
        <f t="shared" si="8"/>
        <v>1</v>
      </c>
      <c r="Z67" s="151" t="e">
        <f t="shared" si="9"/>
        <v>#DIV/0!</v>
      </c>
      <c r="AA67" s="152" t="e">
        <f t="shared" si="10"/>
        <v>#DIV/0!</v>
      </c>
      <c r="AB67" s="152" t="b">
        <f t="shared" si="11"/>
        <v>1</v>
      </c>
    </row>
    <row r="68" spans="1:28" hidden="1" x14ac:dyDescent="0.25">
      <c r="A68" s="188">
        <v>66</v>
      </c>
      <c r="B68" s="188"/>
      <c r="C68" s="188"/>
      <c r="D68" s="189"/>
      <c r="E68" s="190"/>
      <c r="F68" s="188"/>
      <c r="G68" s="191"/>
      <c r="H68" s="188"/>
      <c r="I68" s="192"/>
      <c r="J68" s="193"/>
      <c r="K68" s="194"/>
      <c r="L68" s="194"/>
      <c r="M68" s="195"/>
      <c r="N68" s="196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38" t="b">
        <f t="shared" si="8"/>
        <v>1</v>
      </c>
      <c r="Z68" s="151" t="e">
        <f t="shared" si="9"/>
        <v>#DIV/0!</v>
      </c>
      <c r="AA68" s="152" t="e">
        <f t="shared" si="10"/>
        <v>#DIV/0!</v>
      </c>
      <c r="AB68" s="152" t="b">
        <f t="shared" si="11"/>
        <v>1</v>
      </c>
    </row>
    <row r="69" spans="1:28" hidden="1" x14ac:dyDescent="0.25">
      <c r="A69" s="188">
        <v>67</v>
      </c>
      <c r="B69" s="188"/>
      <c r="C69" s="188"/>
      <c r="D69" s="189"/>
      <c r="E69" s="190"/>
      <c r="F69" s="188"/>
      <c r="G69" s="191"/>
      <c r="H69" s="188"/>
      <c r="I69" s="192"/>
      <c r="J69" s="193"/>
      <c r="K69" s="194"/>
      <c r="L69" s="194"/>
      <c r="M69" s="195"/>
      <c r="N69" s="196"/>
      <c r="O69" s="194"/>
      <c r="P69" s="194"/>
      <c r="Q69" s="195"/>
      <c r="R69" s="195"/>
      <c r="S69" s="195"/>
      <c r="T69" s="195"/>
      <c r="U69" s="195"/>
      <c r="V69" s="195"/>
      <c r="W69" s="195"/>
      <c r="X69" s="195"/>
      <c r="Y69" s="138" t="b">
        <f t="shared" si="8"/>
        <v>1</v>
      </c>
      <c r="Z69" s="151" t="e">
        <f t="shared" si="9"/>
        <v>#DIV/0!</v>
      </c>
      <c r="AA69" s="152" t="e">
        <f t="shared" si="10"/>
        <v>#DIV/0!</v>
      </c>
      <c r="AB69" s="152" t="b">
        <f t="shared" si="11"/>
        <v>1</v>
      </c>
    </row>
    <row r="70" spans="1:28" hidden="1" x14ac:dyDescent="0.25">
      <c r="A70" s="188">
        <v>68</v>
      </c>
      <c r="B70" s="188"/>
      <c r="C70" s="188"/>
      <c r="D70" s="189"/>
      <c r="E70" s="190"/>
      <c r="F70" s="188"/>
      <c r="G70" s="191"/>
      <c r="H70" s="188"/>
      <c r="I70" s="192"/>
      <c r="J70" s="193"/>
      <c r="K70" s="194"/>
      <c r="L70" s="194"/>
      <c r="M70" s="195"/>
      <c r="N70" s="196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38" t="b">
        <f t="shared" si="8"/>
        <v>1</v>
      </c>
      <c r="Z70" s="151" t="e">
        <f t="shared" si="9"/>
        <v>#DIV/0!</v>
      </c>
      <c r="AA70" s="152" t="e">
        <f t="shared" si="10"/>
        <v>#DIV/0!</v>
      </c>
      <c r="AB70" s="152" t="b">
        <f t="shared" si="11"/>
        <v>1</v>
      </c>
    </row>
    <row r="71" spans="1:28" hidden="1" x14ac:dyDescent="0.25">
      <c r="A71" s="188">
        <v>69</v>
      </c>
      <c r="B71" s="188"/>
      <c r="C71" s="188"/>
      <c r="D71" s="189"/>
      <c r="E71" s="190"/>
      <c r="F71" s="188"/>
      <c r="G71" s="191"/>
      <c r="H71" s="188"/>
      <c r="I71" s="192"/>
      <c r="J71" s="193"/>
      <c r="K71" s="194"/>
      <c r="L71" s="194"/>
      <c r="M71" s="195"/>
      <c r="N71" s="196"/>
      <c r="O71" s="194"/>
      <c r="P71" s="194"/>
      <c r="Q71" s="195"/>
      <c r="R71" s="195"/>
      <c r="S71" s="195"/>
      <c r="T71" s="195"/>
      <c r="U71" s="195"/>
      <c r="V71" s="195"/>
      <c r="W71" s="195"/>
      <c r="X71" s="195"/>
      <c r="Y71" s="138" t="b">
        <f t="shared" si="8"/>
        <v>1</v>
      </c>
      <c r="Z71" s="151" t="e">
        <f t="shared" si="9"/>
        <v>#DIV/0!</v>
      </c>
      <c r="AA71" s="152" t="e">
        <f t="shared" si="10"/>
        <v>#DIV/0!</v>
      </c>
      <c r="AB71" s="152" t="b">
        <f t="shared" si="11"/>
        <v>1</v>
      </c>
    </row>
    <row r="72" spans="1:28" ht="50.25" hidden="1" customHeight="1" x14ac:dyDescent="0.25">
      <c r="A72" s="188">
        <v>70</v>
      </c>
      <c r="B72" s="188"/>
      <c r="C72" s="188"/>
      <c r="D72" s="189"/>
      <c r="E72" s="190"/>
      <c r="F72" s="188"/>
      <c r="G72" s="191"/>
      <c r="H72" s="188"/>
      <c r="I72" s="192"/>
      <c r="J72" s="193"/>
      <c r="K72" s="194"/>
      <c r="L72" s="194"/>
      <c r="M72" s="195"/>
      <c r="N72" s="196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38" t="b">
        <f t="shared" ref="Y72:Y77" si="12">L72=SUM(O72:X72)</f>
        <v>1</v>
      </c>
      <c r="Z72" s="151" t="e">
        <f t="shared" ref="Z72:Z77" si="13">ROUND(L72/K72,4)</f>
        <v>#DIV/0!</v>
      </c>
      <c r="AA72" s="152" t="e">
        <f>Z72=N72</f>
        <v>#DIV/0!</v>
      </c>
      <c r="AB72" s="152" t="b">
        <f t="shared" ref="AB72:AB77" si="14">K72=L72+M72</f>
        <v>1</v>
      </c>
    </row>
    <row r="73" spans="1:28" ht="52.5" hidden="1" customHeight="1" x14ac:dyDescent="0.25">
      <c r="A73" s="188">
        <v>71</v>
      </c>
      <c r="B73" s="188"/>
      <c r="C73" s="188"/>
      <c r="D73" s="189"/>
      <c r="E73" s="190"/>
      <c r="F73" s="188"/>
      <c r="G73" s="191"/>
      <c r="H73" s="188"/>
      <c r="I73" s="192"/>
      <c r="J73" s="193"/>
      <c r="K73" s="194"/>
      <c r="L73" s="194"/>
      <c r="M73" s="195"/>
      <c r="N73" s="196"/>
      <c r="O73" s="194"/>
      <c r="P73" s="194"/>
      <c r="Q73" s="195"/>
      <c r="R73" s="195"/>
      <c r="S73" s="195"/>
      <c r="T73" s="195"/>
      <c r="U73" s="195"/>
      <c r="V73" s="195"/>
      <c r="W73" s="195"/>
      <c r="X73" s="195"/>
      <c r="Y73" s="138" t="b">
        <f t="shared" si="12"/>
        <v>1</v>
      </c>
      <c r="Z73" s="151" t="e">
        <f t="shared" si="13"/>
        <v>#DIV/0!</v>
      </c>
      <c r="AA73" s="152" t="e">
        <f>Z73=N73</f>
        <v>#DIV/0!</v>
      </c>
      <c r="AB73" s="152" t="b">
        <f t="shared" si="14"/>
        <v>1</v>
      </c>
    </row>
    <row r="74" spans="1:28" hidden="1" x14ac:dyDescent="0.25">
      <c r="A74" s="188">
        <v>72</v>
      </c>
      <c r="B74" s="188"/>
      <c r="C74" s="188"/>
      <c r="D74" s="189"/>
      <c r="E74" s="190"/>
      <c r="F74" s="188"/>
      <c r="G74" s="191"/>
      <c r="H74" s="188"/>
      <c r="I74" s="192"/>
      <c r="J74" s="193"/>
      <c r="K74" s="194"/>
      <c r="L74" s="194"/>
      <c r="M74" s="195"/>
      <c r="N74" s="196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38" t="b">
        <f t="shared" si="12"/>
        <v>1</v>
      </c>
      <c r="Z74" s="151" t="e">
        <f t="shared" si="13"/>
        <v>#DIV/0!</v>
      </c>
      <c r="AA74" s="152" t="e">
        <f>Z74=N74</f>
        <v>#DIV/0!</v>
      </c>
      <c r="AB74" s="152" t="b">
        <f t="shared" si="14"/>
        <v>1</v>
      </c>
    </row>
    <row r="75" spans="1:28" ht="20.100000000000001" customHeight="1" x14ac:dyDescent="0.25">
      <c r="A75" s="264" t="s">
        <v>42</v>
      </c>
      <c r="B75" s="264"/>
      <c r="C75" s="264"/>
      <c r="D75" s="264"/>
      <c r="E75" s="264"/>
      <c r="F75" s="264"/>
      <c r="G75" s="264"/>
      <c r="H75" s="264"/>
      <c r="I75" s="113">
        <f>SUM(I3:I74)</f>
        <v>34.288000000000004</v>
      </c>
      <c r="J75" s="163" t="s">
        <v>13</v>
      </c>
      <c r="K75" s="164">
        <f>SUM(K3:K74)</f>
        <v>83393809.780000001</v>
      </c>
      <c r="L75" s="164">
        <f>SUM(L3:L74)</f>
        <v>53027849.280000001</v>
      </c>
      <c r="M75" s="164">
        <f>SUM(M3:M74)</f>
        <v>30365960.500000004</v>
      </c>
      <c r="N75" s="114" t="s">
        <v>13</v>
      </c>
      <c r="O75" s="183">
        <f t="shared" ref="O75:X75" si="15">SUM(O3:O74)</f>
        <v>0</v>
      </c>
      <c r="P75" s="183">
        <f t="shared" si="15"/>
        <v>0</v>
      </c>
      <c r="Q75" s="183">
        <f t="shared" si="15"/>
        <v>0</v>
      </c>
      <c r="R75" s="183">
        <f t="shared" si="15"/>
        <v>43521708.739999995</v>
      </c>
      <c r="S75" s="183">
        <f t="shared" si="15"/>
        <v>9506140.5399999991</v>
      </c>
      <c r="T75" s="183">
        <f t="shared" si="15"/>
        <v>0</v>
      </c>
      <c r="U75" s="183">
        <f t="shared" si="15"/>
        <v>0</v>
      </c>
      <c r="V75" s="183">
        <f t="shared" si="15"/>
        <v>0</v>
      </c>
      <c r="W75" s="183">
        <f t="shared" si="15"/>
        <v>0</v>
      </c>
      <c r="X75" s="183">
        <f t="shared" si="15"/>
        <v>0</v>
      </c>
      <c r="Y75" s="138" t="b">
        <f t="shared" si="12"/>
        <v>1</v>
      </c>
      <c r="Z75" s="151">
        <f t="shared" si="13"/>
        <v>0.63590000000000002</v>
      </c>
      <c r="AA75" s="152" t="s">
        <v>13</v>
      </c>
      <c r="AB75" s="152" t="b">
        <f t="shared" si="14"/>
        <v>1</v>
      </c>
    </row>
    <row r="76" spans="1:28" ht="20.100000000000001" customHeight="1" x14ac:dyDescent="0.25">
      <c r="A76" s="264" t="s">
        <v>36</v>
      </c>
      <c r="B76" s="264"/>
      <c r="C76" s="264"/>
      <c r="D76" s="264"/>
      <c r="E76" s="264"/>
      <c r="F76" s="264"/>
      <c r="G76" s="264"/>
      <c r="H76" s="264"/>
      <c r="I76" s="113">
        <f>SUMIF($C$3:$C$74,"N",I3:I74)</f>
        <v>30.459670000000003</v>
      </c>
      <c r="J76" s="163" t="s">
        <v>13</v>
      </c>
      <c r="K76" s="164">
        <f>SUMIF($C$3:$C$74,"N",K3:K74)</f>
        <v>57330493.13000001</v>
      </c>
      <c r="L76" s="164">
        <f>SUMIF($C$3:$C$74,"N",L3:L74)</f>
        <v>39001242.260000005</v>
      </c>
      <c r="M76" s="164">
        <f>SUMIF($C$3:$C$74,"N",M3:M74)</f>
        <v>18329250.870000001</v>
      </c>
      <c r="N76" s="114" t="s">
        <v>13</v>
      </c>
      <c r="O76" s="183">
        <f t="shared" ref="O76:X76" si="16">SUMIF($C$3:$C$74,"N",O3:O74)</f>
        <v>0</v>
      </c>
      <c r="P76" s="183">
        <f t="shared" si="16"/>
        <v>0</v>
      </c>
      <c r="Q76" s="183">
        <f t="shared" si="16"/>
        <v>0</v>
      </c>
      <c r="R76" s="183">
        <f t="shared" si="16"/>
        <v>39001242.260000005</v>
      </c>
      <c r="S76" s="183">
        <f t="shared" si="16"/>
        <v>0</v>
      </c>
      <c r="T76" s="183">
        <f t="shared" si="16"/>
        <v>0</v>
      </c>
      <c r="U76" s="183">
        <f t="shared" si="16"/>
        <v>0</v>
      </c>
      <c r="V76" s="183">
        <f t="shared" si="16"/>
        <v>0</v>
      </c>
      <c r="W76" s="183">
        <f t="shared" si="16"/>
        <v>0</v>
      </c>
      <c r="X76" s="183">
        <f t="shared" si="16"/>
        <v>0</v>
      </c>
      <c r="Y76" s="138" t="b">
        <f t="shared" si="12"/>
        <v>1</v>
      </c>
      <c r="Z76" s="151">
        <f t="shared" si="13"/>
        <v>0.68030000000000002</v>
      </c>
      <c r="AA76" s="152" t="s">
        <v>13</v>
      </c>
      <c r="AB76" s="152" t="b">
        <f t="shared" si="14"/>
        <v>1</v>
      </c>
    </row>
    <row r="77" spans="1:28" ht="20.100000000000001" customHeight="1" x14ac:dyDescent="0.25">
      <c r="A77" s="266" t="s">
        <v>37</v>
      </c>
      <c r="B77" s="266"/>
      <c r="C77" s="266"/>
      <c r="D77" s="266"/>
      <c r="E77" s="266"/>
      <c r="F77" s="266"/>
      <c r="G77" s="266"/>
      <c r="H77" s="266"/>
      <c r="I77" s="115">
        <f>SUMIF($C$3:$C$74,"W",I3:I74)</f>
        <v>3.8283300000000002</v>
      </c>
      <c r="J77" s="166" t="s">
        <v>13</v>
      </c>
      <c r="K77" s="167">
        <f>SUMIF($C$3:$C$74,"W",K3:K74)</f>
        <v>26063316.650000002</v>
      </c>
      <c r="L77" s="167">
        <f>SUMIF($C$3:$C$74,"W",L3:L74)</f>
        <v>14026607.02</v>
      </c>
      <c r="M77" s="167">
        <f>SUMIF($C$3:$C$74,"W",M3:M74)</f>
        <v>12036709.629999999</v>
      </c>
      <c r="N77" s="116" t="s">
        <v>13</v>
      </c>
      <c r="O77" s="185">
        <f t="shared" ref="O77:X77" si="17">SUMIF($C$3:$C$74,"W",O3:O74)</f>
        <v>0</v>
      </c>
      <c r="P77" s="185">
        <f t="shared" si="17"/>
        <v>0</v>
      </c>
      <c r="Q77" s="185">
        <f t="shared" si="17"/>
        <v>0</v>
      </c>
      <c r="R77" s="185">
        <f t="shared" si="17"/>
        <v>4520466.4800000004</v>
      </c>
      <c r="S77" s="185">
        <f t="shared" si="17"/>
        <v>9506140.5399999991</v>
      </c>
      <c r="T77" s="185">
        <f t="shared" si="17"/>
        <v>0</v>
      </c>
      <c r="U77" s="185">
        <f t="shared" si="17"/>
        <v>0</v>
      </c>
      <c r="V77" s="185">
        <f t="shared" si="17"/>
        <v>0</v>
      </c>
      <c r="W77" s="185">
        <f t="shared" si="17"/>
        <v>0</v>
      </c>
      <c r="X77" s="185">
        <f t="shared" si="17"/>
        <v>0</v>
      </c>
      <c r="Y77" s="138" t="b">
        <f t="shared" si="12"/>
        <v>1</v>
      </c>
      <c r="Z77" s="151">
        <f t="shared" si="13"/>
        <v>0.53820000000000001</v>
      </c>
      <c r="AA77" s="152" t="s">
        <v>13</v>
      </c>
      <c r="AB77" s="152" t="b">
        <f t="shared" si="14"/>
        <v>1</v>
      </c>
    </row>
    <row r="78" spans="1:28" x14ac:dyDescent="0.25">
      <c r="A78" s="186"/>
      <c r="AB78" s="184"/>
    </row>
    <row r="79" spans="1:28" x14ac:dyDescent="0.25">
      <c r="A79" s="170" t="s">
        <v>22</v>
      </c>
    </row>
    <row r="80" spans="1:28" x14ac:dyDescent="0.25">
      <c r="A80" s="173" t="s">
        <v>23</v>
      </c>
    </row>
    <row r="81" spans="1:1" x14ac:dyDescent="0.25">
      <c r="A81" s="170" t="s">
        <v>33</v>
      </c>
    </row>
    <row r="82" spans="1:1" x14ac:dyDescent="0.25">
      <c r="A82" s="187"/>
    </row>
  </sheetData>
  <mergeCells count="18">
    <mergeCell ref="A76:H76"/>
    <mergeCell ref="D1:D2"/>
    <mergeCell ref="A77:H77"/>
    <mergeCell ref="E1:E2"/>
    <mergeCell ref="C1:C2"/>
    <mergeCell ref="F1:F2"/>
    <mergeCell ref="O1:X1"/>
    <mergeCell ref="M1:M2"/>
    <mergeCell ref="N1:N2"/>
    <mergeCell ref="A75:H75"/>
    <mergeCell ref="I1:I2"/>
    <mergeCell ref="J1:J2"/>
    <mergeCell ref="K1:K2"/>
    <mergeCell ref="L1:L2"/>
    <mergeCell ref="A1:A2"/>
    <mergeCell ref="B1:B2"/>
    <mergeCell ref="G1:G2"/>
    <mergeCell ref="H1:H2"/>
  </mergeCells>
  <conditionalFormatting sqref="AB78 Y46:AB71 Y75:AB75 Y8:AB26">
    <cfRule type="cellIs" dxfId="36" priority="205" operator="equal">
      <formula>FALSE</formula>
    </cfRule>
  </conditionalFormatting>
  <conditionalFormatting sqref="Y46:AA71 Y75:AA75 Y8:AA26">
    <cfRule type="containsText" dxfId="35" priority="198" operator="containsText" text="fałsz">
      <formula>NOT(ISERROR(SEARCH("fałsz",Y8)))</formula>
    </cfRule>
  </conditionalFormatting>
  <conditionalFormatting sqref="Z77:AA77">
    <cfRule type="cellIs" dxfId="34" priority="195" operator="equal">
      <formula>FALSE</formula>
    </cfRule>
  </conditionalFormatting>
  <conditionalFormatting sqref="Y77">
    <cfRule type="cellIs" dxfId="33" priority="194" operator="equal">
      <formula>FALSE</formula>
    </cfRule>
  </conditionalFormatting>
  <conditionalFormatting sqref="Y77:AA77">
    <cfRule type="containsText" dxfId="32" priority="193" operator="containsText" text="fałsz">
      <formula>NOT(ISERROR(SEARCH("fałsz",Y77)))</formula>
    </cfRule>
  </conditionalFormatting>
  <conditionalFormatting sqref="AB77">
    <cfRule type="cellIs" dxfId="31" priority="192" operator="equal">
      <formula>FALSE</formula>
    </cfRule>
  </conditionalFormatting>
  <conditionalFormatting sqref="AB77">
    <cfRule type="cellIs" dxfId="30" priority="191" operator="equal">
      <formula>FALSE</formula>
    </cfRule>
  </conditionalFormatting>
  <conditionalFormatting sqref="Y76:AA76">
    <cfRule type="containsText" dxfId="29" priority="188" operator="containsText" text="fałsz">
      <formula>NOT(ISERROR(SEARCH("fałsz",Y76)))</formula>
    </cfRule>
  </conditionalFormatting>
  <conditionalFormatting sqref="Z76:AA76">
    <cfRule type="cellIs" dxfId="28" priority="190" operator="equal">
      <formula>FALSE</formula>
    </cfRule>
  </conditionalFormatting>
  <conditionalFormatting sqref="Y76">
    <cfRule type="cellIs" dxfId="27" priority="189" operator="equal">
      <formula>FALSE</formula>
    </cfRule>
  </conditionalFormatting>
  <conditionalFormatting sqref="AB76">
    <cfRule type="cellIs" dxfId="26" priority="187" operator="equal">
      <formula>FALSE</formula>
    </cfRule>
  </conditionalFormatting>
  <conditionalFormatting sqref="AB76">
    <cfRule type="cellIs" dxfId="25" priority="186" operator="equal">
      <formula>FALSE</formula>
    </cfRule>
  </conditionalFormatting>
  <conditionalFormatting sqref="B7:X74">
    <cfRule type="expression" dxfId="24" priority="30">
      <formula>$C7="W"</formula>
    </cfRule>
  </conditionalFormatting>
  <conditionalFormatting sqref="Y27:AB40 Y72:AB74">
    <cfRule type="cellIs" dxfId="23" priority="29" operator="equal">
      <formula>FALSE</formula>
    </cfRule>
  </conditionalFormatting>
  <conditionalFormatting sqref="Y27:AA40 Y72:AA74">
    <cfRule type="containsText" dxfId="22" priority="28" operator="containsText" text="fałsz">
      <formula>NOT(ISERROR(SEARCH("fałsz",Y27)))</formula>
    </cfRule>
  </conditionalFormatting>
  <conditionalFormatting sqref="Y41:AB45">
    <cfRule type="cellIs" dxfId="21" priority="23" operator="equal">
      <formula>FALSE</formula>
    </cfRule>
  </conditionalFormatting>
  <conditionalFormatting sqref="Y41:AA45">
    <cfRule type="containsText" dxfId="20" priority="22" operator="containsText" text="fałsz">
      <formula>NOT(ISERROR(SEARCH("fałsz",Y41)))</formula>
    </cfRule>
  </conditionalFormatting>
  <conditionalFormatting sqref="Y4:AB7">
    <cfRule type="cellIs" dxfId="19" priority="20" operator="equal">
      <formula>FALSE</formula>
    </cfRule>
  </conditionalFormatting>
  <conditionalFormatting sqref="Y4:AA7">
    <cfRule type="containsText" dxfId="18" priority="19" operator="containsText" text="fałsz">
      <formula>NOT(ISERROR(SEARCH("fałsz",Y4)))</formula>
    </cfRule>
  </conditionalFormatting>
  <conditionalFormatting sqref="A4:N4 A44 A46 A48 A50 A52 A54 A56 A58 A60 A62 A64 A66 A68 A70 A72 A74 R4:X4 A7 A9 A11 A13 A15 A17 A19 A21 A23 A25 A27 A29 A31 A33 A35 A37 A39 A41:A42">
    <cfRule type="expression" dxfId="17" priority="18">
      <formula>$C4="W"</formula>
    </cfRule>
  </conditionalFormatting>
  <conditionalFormatting sqref="A3:N3 A43 A45 A47 A49 A51 A53 A55 A57 A59 A61 A63 A65 A67 A69 A71 A73 R3:X3 A8 A10 A12 A14 A16 A18 A20 A22 A24 A26 A28 A30 A32 A34 A36 A38 A40">
    <cfRule type="expression" dxfId="16" priority="17">
      <formula>$C3="W"</formula>
    </cfRule>
  </conditionalFormatting>
  <conditionalFormatting sqref="Y3:AB3">
    <cfRule type="cellIs" dxfId="15" priority="16" operator="equal">
      <formula>FALSE</formula>
    </cfRule>
  </conditionalFormatting>
  <conditionalFormatting sqref="Y3:AA3">
    <cfRule type="containsText" dxfId="14" priority="15" operator="containsText" text="fałsz">
      <formula>NOT(ISERROR(SEARCH("fałsz",Y3)))</formula>
    </cfRule>
  </conditionalFormatting>
  <conditionalFormatting sqref="O3:Q4">
    <cfRule type="expression" dxfId="13" priority="14">
      <formula>$C3="W"</formula>
    </cfRule>
  </conditionalFormatting>
  <conditionalFormatting sqref="B5:N5 R5:X5">
    <cfRule type="expression" dxfId="12" priority="13">
      <formula>$C5="W"</formula>
    </cfRule>
  </conditionalFormatting>
  <conditionalFormatting sqref="A5">
    <cfRule type="expression" dxfId="11" priority="12">
      <formula>$C5="W"</formula>
    </cfRule>
  </conditionalFormatting>
  <conditionalFormatting sqref="O5:Q5">
    <cfRule type="expression" dxfId="10" priority="11">
      <formula>$C5="W"</formula>
    </cfRule>
  </conditionalFormatting>
  <conditionalFormatting sqref="B6:F6 H6:I6 K6:N6 R6:S6">
    <cfRule type="expression" dxfId="9" priority="10">
      <formula>$C6="W"</formula>
    </cfRule>
  </conditionalFormatting>
  <conditionalFormatting sqref="A6">
    <cfRule type="expression" dxfId="8" priority="9">
      <formula>$C6="W"</formula>
    </cfRule>
  </conditionalFormatting>
  <conditionalFormatting sqref="G6">
    <cfRule type="expression" dxfId="7" priority="7">
      <formula>$C6="K"</formula>
    </cfRule>
    <cfRule type="expression" dxfId="6" priority="8">
      <formula>$C6="W"</formula>
    </cfRule>
  </conditionalFormatting>
  <conditionalFormatting sqref="J6">
    <cfRule type="expression" dxfId="5" priority="5">
      <formula>$C6="K"</formula>
    </cfRule>
    <cfRule type="expression" dxfId="4" priority="6">
      <formula>$C6="W"</formula>
    </cfRule>
  </conditionalFormatting>
  <conditionalFormatting sqref="O6:Q6">
    <cfRule type="expression" dxfId="3" priority="3">
      <formula>$C6="K"</formula>
    </cfRule>
    <cfRule type="expression" dxfId="2" priority="4">
      <formula>$C6="W"</formula>
    </cfRule>
  </conditionalFormatting>
  <conditionalFormatting sqref="T6:X6">
    <cfRule type="expression" dxfId="1" priority="1">
      <formula>$C6="K"</formula>
    </cfRule>
    <cfRule type="expression" dxfId="0" priority="2">
      <formula>$C6="W"</formula>
    </cfRule>
  </conditionalFormatting>
  <dataValidations count="2">
    <dataValidation type="list" allowBlank="1" showInputMessage="1" showErrorMessage="1" sqref="G3:G74">
      <formula1>"B,P,R"</formula1>
    </dataValidation>
    <dataValidation type="list" allowBlank="1" showInputMessage="1" showErrorMessage="1" sqref="C3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Mazowieckie 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Chmura Karolina</cp:lastModifiedBy>
  <cp:lastPrinted>2021-11-26T17:00:14Z</cp:lastPrinted>
  <dcterms:created xsi:type="dcterms:W3CDTF">2019-02-25T10:53:14Z</dcterms:created>
  <dcterms:modified xsi:type="dcterms:W3CDTF">2022-02-15T15:22:33Z</dcterms:modified>
</cp:coreProperties>
</file>