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85" i="7" s="1"/>
  <c r="A29" i="7" l="1"/>
  <c r="A1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<sst xmlns="http://schemas.openxmlformats.org/spreadsheetml/2006/main" count="97" uniqueCount="81">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</sst>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5" width="11.42578125" style="2" customWidth="1"/>
    <col min="6" max="6" width="13.140625" style="2" bestFit="1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3.140625" style="2" bestFit="1" customWidth="1"/>
    <col min="13" max="13" width="11.7109375" style="2" bestFit="1" customWidth="1"/>
    <col min="14" max="14" width="10.85546875" style="2" bestFit="1" customWidth="1"/>
    <col min="15" max="16" width="13.140625" style="2" bestFit="1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 Kwartał 2022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5444372126.42</f>
        <v>5444372126.4200001</v>
      </c>
      <c r="C13" s="20">
        <f>3205224823.84</f>
        <v>3205224823.8400002</v>
      </c>
      <c r="D13" s="20">
        <f>197737188.47</f>
        <v>197737188.47</v>
      </c>
      <c r="E13" s="20">
        <f>194049480</f>
        <v>194049480</v>
      </c>
      <c r="F13" s="20">
        <f>14371</f>
        <v>14371</v>
      </c>
      <c r="G13" s="20">
        <f>3673337.47</f>
        <v>3673337.47</v>
      </c>
      <c r="H13" s="20">
        <f>0</f>
        <v>0</v>
      </c>
      <c r="I13" s="20">
        <f>0</f>
        <v>0</v>
      </c>
      <c r="J13" s="20">
        <f>2763286839.73</f>
        <v>2763286839.73</v>
      </c>
      <c r="K13" s="20">
        <f>0</f>
        <v>0</v>
      </c>
      <c r="L13" s="20">
        <f>243831517.03</f>
        <v>243831517.03</v>
      </c>
      <c r="M13" s="20">
        <f>360951.17</f>
        <v>360951.17</v>
      </c>
      <c r="N13" s="20">
        <f>8327.44</f>
        <v>8327.44</v>
      </c>
      <c r="O13" s="20">
        <f>2239147302.58</f>
        <v>2239147302.5799999</v>
      </c>
      <c r="P13" s="20">
        <f>2239147302.58</f>
        <v>2239147302.5799999</v>
      </c>
      <c r="Q13" s="20">
        <f>0</f>
        <v>0</v>
      </c>
    </row>
    <row r="14" spans="1:17" ht="28.5" customHeight="1" x14ac:dyDescent="0.2">
      <c r="A14" s="19" t="s">
        <v>45</v>
      </c>
      <c r="B14" s="20">
        <f>232750000</f>
        <v>232750000</v>
      </c>
      <c r="C14" s="20">
        <f>232750000</f>
        <v>232750000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232750000</f>
        <v>232750000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232750000</f>
        <v>232750000</v>
      </c>
      <c r="C16" s="21">
        <f>232750000</f>
        <v>232750000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232750000</f>
        <v>232750000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5210509736.06</f>
        <v>5210509736.0600004</v>
      </c>
      <c r="C17" s="20">
        <f>2971362433.48</f>
        <v>2971362433.48</v>
      </c>
      <c r="D17" s="20">
        <f>197644843.75</f>
        <v>197644843.75</v>
      </c>
      <c r="E17" s="20">
        <f>194000000</f>
        <v>194000000</v>
      </c>
      <c r="F17" s="20">
        <f>0</f>
        <v>0</v>
      </c>
      <c r="G17" s="20">
        <f>3644843.75</f>
        <v>3644843.75</v>
      </c>
      <c r="H17" s="20">
        <f>0</f>
        <v>0</v>
      </c>
      <c r="I17" s="20">
        <f>0</f>
        <v>0</v>
      </c>
      <c r="J17" s="20">
        <f>2530535939.73</f>
        <v>2530535939.73</v>
      </c>
      <c r="K17" s="20">
        <f>0</f>
        <v>0</v>
      </c>
      <c r="L17" s="20">
        <f>243181650</f>
        <v>243181650</v>
      </c>
      <c r="M17" s="20">
        <f>0</f>
        <v>0</v>
      </c>
      <c r="N17" s="20">
        <f>0</f>
        <v>0</v>
      </c>
      <c r="O17" s="20">
        <f>2239147302.58</f>
        <v>2239147302.5799999</v>
      </c>
      <c r="P17" s="20">
        <f>2239147302.58</f>
        <v>2239147302.5799999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5210509736.06</f>
        <v>5210509736.0600004</v>
      </c>
      <c r="C19" s="21">
        <f>2971362433.48</f>
        <v>2971362433.48</v>
      </c>
      <c r="D19" s="21">
        <f>197644843.75</f>
        <v>197644843.75</v>
      </c>
      <c r="E19" s="21">
        <f>194000000</f>
        <v>194000000</v>
      </c>
      <c r="F19" s="21">
        <f>0</f>
        <v>0</v>
      </c>
      <c r="G19" s="21">
        <f>3644843.75</f>
        <v>3644843.75</v>
      </c>
      <c r="H19" s="21">
        <f>0</f>
        <v>0</v>
      </c>
      <c r="I19" s="21">
        <f>0</f>
        <v>0</v>
      </c>
      <c r="J19" s="21">
        <f>2530535939.73</f>
        <v>2530535939.73</v>
      </c>
      <c r="K19" s="21">
        <f>0</f>
        <v>0</v>
      </c>
      <c r="L19" s="21">
        <f>243181650</f>
        <v>243181650</v>
      </c>
      <c r="M19" s="21">
        <f>0</f>
        <v>0</v>
      </c>
      <c r="N19" s="21">
        <f>0</f>
        <v>0</v>
      </c>
      <c r="O19" s="21">
        <f>2239147302.58</f>
        <v>2239147302.5799999</v>
      </c>
      <c r="P19" s="21">
        <f>2239147302.58</f>
        <v>2239147302.5799999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1112390.36</f>
        <v>1112390.3600000001</v>
      </c>
      <c r="C21" s="20">
        <f>1112390.36</f>
        <v>1112390.3600000001</v>
      </c>
      <c r="D21" s="20">
        <f>92344.72</f>
        <v>92344.72</v>
      </c>
      <c r="E21" s="20">
        <f>49480</f>
        <v>49480</v>
      </c>
      <c r="F21" s="20">
        <f>14371</f>
        <v>14371</v>
      </c>
      <c r="G21" s="20">
        <f>28493.72</f>
        <v>28493.72</v>
      </c>
      <c r="H21" s="20">
        <f>0</f>
        <v>0</v>
      </c>
      <c r="I21" s="20">
        <f>0</f>
        <v>0</v>
      </c>
      <c r="J21" s="20">
        <f>900</f>
        <v>900</v>
      </c>
      <c r="K21" s="20">
        <f>0</f>
        <v>0</v>
      </c>
      <c r="L21" s="20">
        <f>649867.03</f>
        <v>649867.03</v>
      </c>
      <c r="M21" s="20">
        <f>360951.17</f>
        <v>360951.17</v>
      </c>
      <c r="N21" s="20">
        <f>8327.44</f>
        <v>8327.44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727905.4</f>
        <v>727905.4</v>
      </c>
      <c r="C22" s="21">
        <f>727905.4</f>
        <v>727905.4</v>
      </c>
      <c r="D22" s="21">
        <f>27293.72</f>
        <v>27293.72</v>
      </c>
      <c r="E22" s="21">
        <f>0</f>
        <v>0</v>
      </c>
      <c r="F22" s="21">
        <f>0</f>
        <v>0</v>
      </c>
      <c r="G22" s="21">
        <f>27293.72</f>
        <v>27293.72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649867.03</f>
        <v>649867.03</v>
      </c>
      <c r="M22" s="21">
        <f>42417.21</f>
        <v>42417.21</v>
      </c>
      <c r="N22" s="21">
        <f>8327.44</f>
        <v>8327.44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384484.96</f>
        <v>384484.96</v>
      </c>
      <c r="C23" s="21">
        <f>384484.96</f>
        <v>384484.96</v>
      </c>
      <c r="D23" s="21">
        <f>65051</f>
        <v>65051</v>
      </c>
      <c r="E23" s="21">
        <f>49480</f>
        <v>49480</v>
      </c>
      <c r="F23" s="21">
        <f>14371</f>
        <v>14371</v>
      </c>
      <c r="G23" s="21">
        <f>1200</f>
        <v>1200</v>
      </c>
      <c r="H23" s="21">
        <f>0</f>
        <v>0</v>
      </c>
      <c r="I23" s="21">
        <f>0</f>
        <v>0</v>
      </c>
      <c r="J23" s="21">
        <f>900</f>
        <v>900</v>
      </c>
      <c r="K23" s="21">
        <f>0</f>
        <v>0</v>
      </c>
      <c r="L23" s="21">
        <f>0</f>
        <v>0</v>
      </c>
      <c r="M23" s="21">
        <f>318533.96</f>
        <v>318533.96000000002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 Kwartał 2022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381190040.59</f>
        <v>381190040.58999997</v>
      </c>
      <c r="C43" s="22">
        <f>381190040.59</f>
        <v>381190040.58999997</v>
      </c>
      <c r="D43" s="22">
        <f>340851117.49</f>
        <v>340851117.49000001</v>
      </c>
      <c r="E43" s="22">
        <f>42162.9</f>
        <v>42162.9</v>
      </c>
      <c r="F43" s="22">
        <f>11415.52</f>
        <v>11415.52</v>
      </c>
      <c r="G43" s="22">
        <f>340797539.07</f>
        <v>340797539.06999999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37012032.19</f>
        <v>37012032.189999998</v>
      </c>
      <c r="M43" s="22">
        <f>3091887.29</f>
        <v>3091887.29</v>
      </c>
      <c r="N43" s="22">
        <f>235003.62</f>
        <v>235003.62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9583021.62</f>
        <v>9583021.6199999992</v>
      </c>
      <c r="C44" s="23">
        <f>9583021.62</f>
        <v>9583021.6199999992</v>
      </c>
      <c r="D44" s="23">
        <f>9500000</f>
        <v>9500000</v>
      </c>
      <c r="E44" s="23">
        <f>0</f>
        <v>0</v>
      </c>
      <c r="F44" s="23">
        <f>0</f>
        <v>0</v>
      </c>
      <c r="G44" s="23">
        <f>9500000</f>
        <v>9500000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371607018.97</f>
        <v>371607018.97000003</v>
      </c>
      <c r="C45" s="23">
        <f>371607018.97</f>
        <v>371607018.97000003</v>
      </c>
      <c r="D45" s="23">
        <f>331351117.49</f>
        <v>331351117.49000001</v>
      </c>
      <c r="E45" s="23">
        <f>42162.9</f>
        <v>42162.9</v>
      </c>
      <c r="F45" s="23">
        <f>11415.52</f>
        <v>11415.52</v>
      </c>
      <c r="G45" s="23">
        <f>331297539.07</f>
        <v>331297539.06999999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36929010.57</f>
        <v>36929010.57</v>
      </c>
      <c r="M45" s="23">
        <f>3091887.29</f>
        <v>3091887.29</v>
      </c>
      <c r="N45" s="23">
        <f>235003.62</f>
        <v>235003.62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7400435979.4</f>
        <v>7400435979.3999996</v>
      </c>
      <c r="C46" s="22">
        <f>7400255561.37</f>
        <v>7400255561.3699999</v>
      </c>
      <c r="D46" s="22">
        <f>361154.11</f>
        <v>361154.11</v>
      </c>
      <c r="E46" s="22">
        <f>960</f>
        <v>960</v>
      </c>
      <c r="F46" s="22">
        <f>0</f>
        <v>0</v>
      </c>
      <c r="G46" s="22">
        <f>360194.11</f>
        <v>360194.11</v>
      </c>
      <c r="H46" s="22">
        <f>0</f>
        <v>0</v>
      </c>
      <c r="I46" s="22">
        <f>0</f>
        <v>0</v>
      </c>
      <c r="J46" s="22">
        <f>7399493855.49</f>
        <v>7399493855.4899998</v>
      </c>
      <c r="K46" s="22">
        <f>0</f>
        <v>0</v>
      </c>
      <c r="L46" s="22">
        <f>392088.14</f>
        <v>392088.14</v>
      </c>
      <c r="M46" s="22">
        <f>8463.63</f>
        <v>8463.6299999999992</v>
      </c>
      <c r="N46" s="22">
        <f>0</f>
        <v>0</v>
      </c>
      <c r="O46" s="22">
        <f>180418.03</f>
        <v>180418.03</v>
      </c>
      <c r="P46" s="22">
        <f>180418.03</f>
        <v>180418.03</v>
      </c>
      <c r="Q46" s="22">
        <f>0</f>
        <v>0</v>
      </c>
    </row>
    <row r="47" spans="1:17" ht="24" customHeight="1" x14ac:dyDescent="0.2">
      <c r="A47" s="18" t="s">
        <v>33</v>
      </c>
      <c r="B47" s="23">
        <f>360170.11</f>
        <v>360170.11</v>
      </c>
      <c r="C47" s="23">
        <f>360170.11</f>
        <v>360170.11</v>
      </c>
      <c r="D47" s="23">
        <f>360170.11</f>
        <v>360170.11</v>
      </c>
      <c r="E47" s="23">
        <f>0</f>
        <v>0</v>
      </c>
      <c r="F47" s="23">
        <f>0</f>
        <v>0</v>
      </c>
      <c r="G47" s="23">
        <f>360170.11</f>
        <v>360170.11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6065493371.7</f>
        <v>6065493371.6999998</v>
      </c>
      <c r="C48" s="23">
        <f>6065493371.7</f>
        <v>6065493371.6999998</v>
      </c>
      <c r="D48" s="23">
        <f>984</f>
        <v>984</v>
      </c>
      <c r="E48" s="23">
        <f>960</f>
        <v>960</v>
      </c>
      <c r="F48" s="23">
        <f>0</f>
        <v>0</v>
      </c>
      <c r="G48" s="23">
        <f>24</f>
        <v>24</v>
      </c>
      <c r="H48" s="23">
        <f>0</f>
        <v>0</v>
      </c>
      <c r="I48" s="23">
        <f>0</f>
        <v>0</v>
      </c>
      <c r="J48" s="23">
        <f>6065098138.17</f>
        <v>6065098138.1700001</v>
      </c>
      <c r="K48" s="23">
        <f>0</f>
        <v>0</v>
      </c>
      <c r="L48" s="23">
        <f>385785.9</f>
        <v>385785.9</v>
      </c>
      <c r="M48" s="23">
        <f>8463.63</f>
        <v>8463.6299999999992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1334582437.59</f>
        <v>1334582437.5899999</v>
      </c>
      <c r="C49" s="23">
        <f>1334402019.56</f>
        <v>1334402019.5599999</v>
      </c>
      <c r="D49" s="23">
        <f>0</f>
        <v>0</v>
      </c>
      <c r="E49" s="23">
        <f>0</f>
        <v>0</v>
      </c>
      <c r="F49" s="23">
        <f>0</f>
        <v>0</v>
      </c>
      <c r="G49" s="23">
        <f>0</f>
        <v>0</v>
      </c>
      <c r="H49" s="23">
        <f>0</f>
        <v>0</v>
      </c>
      <c r="I49" s="23">
        <f>0</f>
        <v>0</v>
      </c>
      <c r="J49" s="23">
        <f>1334395717.32</f>
        <v>1334395717.3199999</v>
      </c>
      <c r="K49" s="23">
        <f>0</f>
        <v>0</v>
      </c>
      <c r="L49" s="23">
        <f>6302.24</f>
        <v>6302.24</v>
      </c>
      <c r="M49" s="23">
        <f>0</f>
        <v>0</v>
      </c>
      <c r="N49" s="23">
        <f>0</f>
        <v>0</v>
      </c>
      <c r="O49" s="23">
        <f>180418.03</f>
        <v>180418.03</v>
      </c>
      <c r="P49" s="23">
        <f>180418.03</f>
        <v>180418.03</v>
      </c>
      <c r="Q49" s="23">
        <f>0</f>
        <v>0</v>
      </c>
    </row>
    <row r="50" spans="1:17" ht="30.75" customHeight="1" x14ac:dyDescent="0.2">
      <c r="A50" s="24" t="s">
        <v>43</v>
      </c>
      <c r="B50" s="22">
        <f>1854217935.33</f>
        <v>1854217935.3299999</v>
      </c>
      <c r="C50" s="22">
        <f>1851891115.4</f>
        <v>1851891115.4000001</v>
      </c>
      <c r="D50" s="22">
        <f>23719386.19</f>
        <v>23719386.190000001</v>
      </c>
      <c r="E50" s="22">
        <f>18325.38</f>
        <v>18325.38</v>
      </c>
      <c r="F50" s="22">
        <f>575851.15</f>
        <v>575851.15</v>
      </c>
      <c r="G50" s="22">
        <f>23125209.66</f>
        <v>23125209.66</v>
      </c>
      <c r="H50" s="22">
        <f>0</f>
        <v>0</v>
      </c>
      <c r="I50" s="22">
        <f>0</f>
        <v>0</v>
      </c>
      <c r="J50" s="22">
        <f>23657.65</f>
        <v>23657.65</v>
      </c>
      <c r="K50" s="22">
        <f>17057135.39</f>
        <v>17057135.390000001</v>
      </c>
      <c r="L50" s="22">
        <f>1508240704.31</f>
        <v>1508240704.3099999</v>
      </c>
      <c r="M50" s="22">
        <f>287566899.49</f>
        <v>287566899.49000001</v>
      </c>
      <c r="N50" s="22">
        <f>15283332.37</f>
        <v>15283332.369999999</v>
      </c>
      <c r="O50" s="22">
        <f>2326819.93</f>
        <v>2326819.9300000002</v>
      </c>
      <c r="P50" s="22">
        <f>1809264.77</f>
        <v>1809264.77</v>
      </c>
      <c r="Q50" s="22">
        <f>517555.16</f>
        <v>517555.16</v>
      </c>
    </row>
    <row r="51" spans="1:17" ht="30" customHeight="1" x14ac:dyDescent="0.2">
      <c r="A51" s="18" t="s">
        <v>36</v>
      </c>
      <c r="B51" s="23">
        <f>54610921.24</f>
        <v>54610921.240000002</v>
      </c>
      <c r="C51" s="23">
        <f>54603613.62</f>
        <v>54603613.619999997</v>
      </c>
      <c r="D51" s="23">
        <f>233363.65</f>
        <v>233363.65</v>
      </c>
      <c r="E51" s="23">
        <f>1.69</f>
        <v>1.69</v>
      </c>
      <c r="F51" s="23">
        <f>204.51</f>
        <v>204.51</v>
      </c>
      <c r="G51" s="23">
        <f>233157.45</f>
        <v>233157.45</v>
      </c>
      <c r="H51" s="23">
        <f>0</f>
        <v>0</v>
      </c>
      <c r="I51" s="23">
        <f>0</f>
        <v>0</v>
      </c>
      <c r="J51" s="23">
        <f>1.2</f>
        <v>1.2</v>
      </c>
      <c r="K51" s="23">
        <f>998.91</f>
        <v>998.91</v>
      </c>
      <c r="L51" s="23">
        <f>47063410.75</f>
        <v>47063410.75</v>
      </c>
      <c r="M51" s="23">
        <f>6662927.41</f>
        <v>6662927.4100000001</v>
      </c>
      <c r="N51" s="23">
        <f>642911.7</f>
        <v>642911.69999999995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1799607014.09</f>
        <v>1799607014.0899999</v>
      </c>
      <c r="C52" s="23">
        <f>1797287501.78</f>
        <v>1797287501.78</v>
      </c>
      <c r="D52" s="23">
        <f>23486022.54</f>
        <v>23486022.539999999</v>
      </c>
      <c r="E52" s="23">
        <f>18323.69</f>
        <v>18323.689999999999</v>
      </c>
      <c r="F52" s="23">
        <f>575646.64</f>
        <v>575646.64</v>
      </c>
      <c r="G52" s="23">
        <f>22892052.21</f>
        <v>22892052.210000001</v>
      </c>
      <c r="H52" s="23">
        <f>0</f>
        <v>0</v>
      </c>
      <c r="I52" s="23">
        <f>0</f>
        <v>0</v>
      </c>
      <c r="J52" s="23">
        <f>23656.45</f>
        <v>23656.45</v>
      </c>
      <c r="K52" s="23">
        <f>17056136.48</f>
        <v>17056136.48</v>
      </c>
      <c r="L52" s="23">
        <f>1461177293.56</f>
        <v>1461177293.5599999</v>
      </c>
      <c r="M52" s="23">
        <f>280903972.08</f>
        <v>280903972.07999998</v>
      </c>
      <c r="N52" s="23">
        <f>14640420.67</f>
        <v>14640420.67</v>
      </c>
      <c r="O52" s="23">
        <f>2319512.31</f>
        <v>2319512.31</v>
      </c>
      <c r="P52" s="23">
        <f>1801957.15</f>
        <v>1801957.15</v>
      </c>
      <c r="Q52" s="23">
        <f>517555.16</f>
        <v>517555.16</v>
      </c>
    </row>
    <row r="53" spans="1:17" ht="30.75" customHeight="1" x14ac:dyDescent="0.2">
      <c r="A53" s="24" t="s">
        <v>44</v>
      </c>
      <c r="B53" s="22">
        <f>1034948110.39</f>
        <v>1034948110.39</v>
      </c>
      <c r="C53" s="22">
        <f>1034937994.42</f>
        <v>1034937994.42</v>
      </c>
      <c r="D53" s="22">
        <f>136956571.26</f>
        <v>136956571.25999999</v>
      </c>
      <c r="E53" s="22">
        <f>26754725.66</f>
        <v>26754725.66</v>
      </c>
      <c r="F53" s="22">
        <f>773405.11</f>
        <v>773405.11</v>
      </c>
      <c r="G53" s="22">
        <f>109100158.94</f>
        <v>109100158.94</v>
      </c>
      <c r="H53" s="22">
        <f>328281.55</f>
        <v>328281.55</v>
      </c>
      <c r="I53" s="22">
        <f>0</f>
        <v>0</v>
      </c>
      <c r="J53" s="22">
        <f>145850.85</f>
        <v>145850.85</v>
      </c>
      <c r="K53" s="22">
        <f>140844.97</f>
        <v>140844.97</v>
      </c>
      <c r="L53" s="22">
        <f>695317230.24</f>
        <v>695317230.24000001</v>
      </c>
      <c r="M53" s="22">
        <f>174214678.84</f>
        <v>174214678.84</v>
      </c>
      <c r="N53" s="22">
        <f>28162818.26</f>
        <v>28162818.260000002</v>
      </c>
      <c r="O53" s="22">
        <f>10115.97</f>
        <v>10115.969999999999</v>
      </c>
      <c r="P53" s="22">
        <f>10115.97</f>
        <v>10115.969999999999</v>
      </c>
      <c r="Q53" s="22">
        <f>0</f>
        <v>0</v>
      </c>
    </row>
    <row r="54" spans="1:17" ht="30" customHeight="1" x14ac:dyDescent="0.2">
      <c r="A54" s="18" t="s">
        <v>38</v>
      </c>
      <c r="B54" s="23">
        <f>27403071.94</f>
        <v>27403071.940000001</v>
      </c>
      <c r="C54" s="23">
        <f>27392955.97</f>
        <v>27392955.969999999</v>
      </c>
      <c r="D54" s="23">
        <f>7711625.31</f>
        <v>7711625.3099999996</v>
      </c>
      <c r="E54" s="23">
        <f>4029089.57</f>
        <v>4029089.57</v>
      </c>
      <c r="F54" s="23">
        <f>108425.78</f>
        <v>108425.78</v>
      </c>
      <c r="G54" s="23">
        <f>3505622.83</f>
        <v>3505622.83</v>
      </c>
      <c r="H54" s="23">
        <f>68487.13</f>
        <v>68487.13</v>
      </c>
      <c r="I54" s="23">
        <f>0</f>
        <v>0</v>
      </c>
      <c r="J54" s="23">
        <f>6201.97</f>
        <v>6201.97</v>
      </c>
      <c r="K54" s="23">
        <f>4873.51</f>
        <v>4873.51</v>
      </c>
      <c r="L54" s="23">
        <f>16226230.39</f>
        <v>16226230.390000001</v>
      </c>
      <c r="M54" s="23">
        <f>3174192.79</f>
        <v>3174192.79</v>
      </c>
      <c r="N54" s="23">
        <f>269832</f>
        <v>269832</v>
      </c>
      <c r="O54" s="23">
        <f>10115.97</f>
        <v>10115.969999999999</v>
      </c>
      <c r="P54" s="23">
        <f>10115.97</f>
        <v>10115.969999999999</v>
      </c>
      <c r="Q54" s="23">
        <f>0</f>
        <v>0</v>
      </c>
    </row>
    <row r="55" spans="1:17" ht="33" customHeight="1" x14ac:dyDescent="0.2">
      <c r="A55" s="18" t="s">
        <v>80</v>
      </c>
      <c r="B55" s="23">
        <f>12.73</f>
        <v>12.73</v>
      </c>
      <c r="C55" s="23">
        <f>12.73</f>
        <v>12.73</v>
      </c>
      <c r="D55" s="23">
        <f>12.73</f>
        <v>12.73</v>
      </c>
      <c r="E55" s="23">
        <f>0</f>
        <v>0</v>
      </c>
      <c r="F55" s="23">
        <f>0</f>
        <v>0</v>
      </c>
      <c r="G55" s="23">
        <f>0</f>
        <v>0</v>
      </c>
      <c r="H55" s="23">
        <f>12.73</f>
        <v>12.73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1007545025.72</f>
        <v>1007545025.72</v>
      </c>
      <c r="C56" s="23">
        <f>1007545025.72</f>
        <v>1007545025.72</v>
      </c>
      <c r="D56" s="23">
        <f>129244933.22</f>
        <v>129244933.22</v>
      </c>
      <c r="E56" s="23">
        <f>22725636.09</f>
        <v>22725636.09</v>
      </c>
      <c r="F56" s="23">
        <f>664979.33</f>
        <v>664979.32999999996</v>
      </c>
      <c r="G56" s="23">
        <f>105594536.11</f>
        <v>105594536.11</v>
      </c>
      <c r="H56" s="23">
        <f>259781.69</f>
        <v>259781.69</v>
      </c>
      <c r="I56" s="23">
        <f>0</f>
        <v>0</v>
      </c>
      <c r="J56" s="23">
        <f>139648.88</f>
        <v>139648.88</v>
      </c>
      <c r="K56" s="23">
        <f>135971.46</f>
        <v>135971.46</v>
      </c>
      <c r="L56" s="23">
        <f>679090999.85</f>
        <v>679090999.85000002</v>
      </c>
      <c r="M56" s="23">
        <f>171040486.05</f>
        <v>171040486.05000001</v>
      </c>
      <c r="N56" s="23">
        <f>27892986.26</f>
        <v>27892986.260000002</v>
      </c>
      <c r="O56" s="23">
        <f>0</f>
        <v>0</v>
      </c>
      <c r="P56" s="23">
        <f>0</f>
        <v>0</v>
      </c>
      <c r="Q56" s="23">
        <f>0</f>
        <v>0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 Kwartał 2022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1281123777.34</f>
        <v>1281123777.3399999</v>
      </c>
      <c r="G76" s="25">
        <f>194881858.82</f>
        <v>194881858.81999999</v>
      </c>
      <c r="H76" s="25">
        <f>0</f>
        <v>0</v>
      </c>
      <c r="I76" s="25">
        <f>2146090.65</f>
        <v>2146090.65</v>
      </c>
      <c r="J76" s="25">
        <f>192735768.17</f>
        <v>192735768.16999999</v>
      </c>
      <c r="K76" s="25">
        <f>0</f>
        <v>0</v>
      </c>
      <c r="L76" s="25">
        <f>1086241918.52</f>
        <v>1086241918.52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0</f>
        <v>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0</f>
        <v>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27572555.29</f>
        <v>27572555.289999999</v>
      </c>
      <c r="G79" s="25">
        <f>21817724.29</f>
        <v>21817724.289999999</v>
      </c>
      <c r="H79" s="25">
        <f>0</f>
        <v>0</v>
      </c>
      <c r="I79" s="25">
        <f>0</f>
        <v>0</v>
      </c>
      <c r="J79" s="25">
        <f>21817724.29</f>
        <v>21817724.289999999</v>
      </c>
      <c r="K79" s="25">
        <f>0</f>
        <v>0</v>
      </c>
      <c r="L79" s="25">
        <f>5754831</f>
        <v>5754831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2204338.51</f>
        <v>2204338.5099999998</v>
      </c>
      <c r="G80" s="25">
        <f>2051200.03</f>
        <v>2051200.03</v>
      </c>
      <c r="H80" s="25">
        <f>0</f>
        <v>0</v>
      </c>
      <c r="I80" s="25">
        <f>0</f>
        <v>0</v>
      </c>
      <c r="J80" s="25">
        <f>2051200.03</f>
        <v>2051200.03</v>
      </c>
      <c r="K80" s="25">
        <f>0</f>
        <v>0</v>
      </c>
      <c r="L80" s="25">
        <f>153138.48</f>
        <v>153138.48000000001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4226394.06</f>
        <v>4226394.0599999996</v>
      </c>
      <c r="G81" s="25">
        <f>2759944.08</f>
        <v>2759944.08</v>
      </c>
      <c r="H81" s="25">
        <f>0</f>
        <v>0</v>
      </c>
      <c r="I81" s="25">
        <f>0</f>
        <v>0</v>
      </c>
      <c r="J81" s="25">
        <f>2759944.08</f>
        <v>2759944.08</v>
      </c>
      <c r="K81" s="25">
        <f>0</f>
        <v>0</v>
      </c>
      <c r="L81" s="25">
        <f>1466449.98</f>
        <v>1466449.98</v>
      </c>
    </row>
    <row r="82" spans="1:13" ht="33" customHeight="1" x14ac:dyDescent="0.2">
      <c r="B82" s="35" t="s">
        <v>61</v>
      </c>
      <c r="C82" s="36"/>
      <c r="D82" s="36"/>
      <c r="E82" s="37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 Kwartał 2022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16</f>
        <v>16</v>
      </c>
      <c r="H88" s="54"/>
      <c r="I88" s="38">
        <f>2265457661.55</f>
        <v>2265457661.5500002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0</f>
        <v>0</v>
      </c>
      <c r="H89" s="54"/>
      <c r="I89" s="38">
        <f>0</f>
        <v>0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9</v>
      </c>
      <c r="B94" s="8">
        <f>2022</f>
        <v>2022</v>
      </c>
      <c r="C94" s="9"/>
    </row>
    <row r="95" spans="1:13" ht="13.5" customHeight="1" x14ac:dyDescent="0.2">
      <c r="A95" s="8" t="s">
        <v>10</v>
      </c>
      <c r="B95" s="10" t="str">
        <f>"May 19 2022 12:00AM"</f>
        <v>May 19 2022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2022-06-13T19:01:31Z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2022-06-13T21:01:27.2949588+02:00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GRN-e6d365ce-9195-4601-9425-3c842fb617f4</vt:lpwstr>
  </property>
  <property fmtid="{D5CDD505-2E9C-101B-9397-08002B2CF9AE}" pid="7" name="MFHash">
    <vt:lpwstr>3/hrOeQ9l6PcX7BUSk9tv/ZJF0M0xt/kPs4r1jALbsA=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