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codeName="Ten_skoroszyt"/>
  <xr:revisionPtr revIDLastSave="0" documentId="8_{EE8BE326-D389-4C89-A856-508CD3E062B0}" xr6:coauthVersionLast="36" xr6:coauthVersionMax="36" xr10:uidLastSave="{00000000-0000-0000-0000-000000000000}"/>
  <bookViews>
    <workbookView xWindow="0" yWindow="0" windowWidth="28800" windowHeight="10245" tabRatio="836" xr2:uid="{00000000-000D-0000-FFFF-FFFF00000000}"/>
  </bookViews>
  <sheets>
    <sheet name="Strona tytułowa" sheetId="141" r:id="rId1"/>
    <sheet name="Uwagi wstępne" sheetId="55" r:id="rId2"/>
    <sheet name="Spis treści" sheetId="53"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97" r:id="rId18"/>
    <sheet name="Tab 7 (19)" sheetId="98" r:id="rId19"/>
    <sheet name="Tab 8 (20)" sheetId="99" r:id="rId20"/>
    <sheet name="Tab 9 (21) i 10 (22)" sheetId="101" r:id="rId21"/>
    <sheet name="Tab 11 (23) i 12 (24)" sheetId="102" r:id="rId22"/>
    <sheet name="Tab 1 (25)" sheetId="104" r:id="rId23"/>
    <sheet name="Tab 1 (26) i 2 (27)" sheetId="113" r:id="rId24"/>
    <sheet name="Wykres 4"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definedNames>
    <definedName name="_xlnm.Print_Area" localSheetId="3">'Objaśnienia i skróty'!$A$1:$B$25</definedName>
    <definedName name="_xlnm.Print_Area" localSheetId="2">'Spis treści'!$A$1:$C$59</definedName>
    <definedName name="_xlnm.Print_Area" localSheetId="33">'Strona końcowa'!$A$1:$B$31</definedName>
    <definedName name="_xlnm.Print_Area" localSheetId="0">'Strona tytułowa'!$A$1:$B$32</definedName>
    <definedName name="_xlnm.Print_Area" localSheetId="4">'Tab 1'!$A$1:$I$27</definedName>
    <definedName name="_xlnm.Print_Area" localSheetId="11">'Tab 1 (13)'!$A$1:$I$29</definedName>
    <definedName name="_xlnm.Print_Area" localSheetId="22">'Tab 1 (25)'!$A$1:$I$65</definedName>
    <definedName name="_xlnm.Print_Area" localSheetId="23">'Tab 1 (26) i 2 (27)'!$A$1:$I$39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(32)'!$A$1:$I$29</definedName>
    <definedName name="_xlnm.Print_Area" localSheetId="5">'Tab 2 i 3'!$A$1:$I$40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5'!$A$1:$F$34</definedName>
    <definedName name="_xlnm.Print_Area" localSheetId="15">'Tab 5 (17)'!$A$1:$I$32</definedName>
    <definedName name="_xlnm.Print_Area" localSheetId="30">'Tab 5 (34) i 6 (35)'!$A$1:$D$47</definedName>
    <definedName name="_xlnm.Print_Area" localSheetId="17">'Tab 6 (18)'!$A$1:$H$32</definedName>
    <definedName name="_xlnm.Print_Area" localSheetId="7">'Tab 6 i 7'!$A$1:$G$33</definedName>
    <definedName name="_xlnm.Print_Area" localSheetId="18">'Tab 7 (19)'!$A$1:$I$32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(22)'!$A$1:$I$30</definedName>
    <definedName name="_xlnm.Print_Area" localSheetId="1">'Uwagi wstępne'!$A$1:$B$136</definedName>
    <definedName name="_xlnm.Print_Area" localSheetId="16">'Wykres 3'!$A$1:$F$6</definedName>
    <definedName name="_xlnm.Print_Area" localSheetId="24">'Wykres 4'!$A$1:$G$33</definedName>
    <definedName name="_xlnm.Print_Area" localSheetId="26">'Wykres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09" l="1"/>
  <c r="B6" i="108"/>
  <c r="B6" i="107"/>
  <c r="B6" i="139"/>
  <c r="D6" i="107" l="1"/>
  <c r="F7" i="139"/>
  <c r="E7" i="139"/>
  <c r="D7" i="139"/>
  <c r="C7" i="139"/>
  <c r="B7" i="139"/>
  <c r="B21" i="114" l="1"/>
  <c r="F29" i="117" l="1"/>
  <c r="F28" i="117"/>
  <c r="F27" i="117"/>
  <c r="O13" i="113" l="1"/>
  <c r="D5" i="129" l="1"/>
  <c r="C5" i="129"/>
  <c r="B5" i="129"/>
  <c r="I29" i="117" l="1"/>
  <c r="H29" i="117"/>
  <c r="G29" i="117"/>
  <c r="I28" i="117"/>
  <c r="H28" i="117"/>
  <c r="G28" i="117"/>
  <c r="I27" i="117"/>
  <c r="H27" i="117"/>
  <c r="G27" i="117"/>
  <c r="I25" i="117"/>
  <c r="H25" i="117"/>
  <c r="G25" i="117"/>
  <c r="I24" i="117"/>
  <c r="H24" i="117"/>
  <c r="G24" i="117"/>
  <c r="I23" i="117"/>
  <c r="H23" i="117"/>
  <c r="G23" i="117"/>
  <c r="I21" i="117"/>
  <c r="H21" i="117"/>
  <c r="G21" i="117"/>
  <c r="J16" i="114"/>
  <c r="I16" i="114"/>
  <c r="H16" i="114"/>
  <c r="H15" i="114"/>
  <c r="J14" i="114"/>
  <c r="I14" i="114"/>
  <c r="H14" i="114"/>
  <c r="J13" i="114"/>
  <c r="I13" i="114"/>
  <c r="H13" i="114"/>
  <c r="J11" i="114"/>
  <c r="I11" i="114"/>
  <c r="H11" i="114"/>
  <c r="J10" i="114"/>
  <c r="I10" i="114"/>
  <c r="H10" i="114"/>
  <c r="J9" i="114"/>
  <c r="I9" i="114"/>
  <c r="H9" i="114"/>
  <c r="J8" i="114"/>
  <c r="I8" i="114"/>
  <c r="H8" i="114"/>
  <c r="J7" i="114"/>
  <c r="I7" i="114"/>
  <c r="H7" i="114"/>
  <c r="G4" i="114"/>
  <c r="F4" i="114"/>
  <c r="E4" i="114"/>
  <c r="D4" i="114"/>
  <c r="C4" i="114"/>
  <c r="C32" i="130"/>
  <c r="B32" i="130"/>
  <c r="I15" i="113"/>
  <c r="H15" i="113"/>
  <c r="G15" i="113"/>
  <c r="I14" i="113"/>
  <c r="H14" i="113"/>
  <c r="G14" i="113"/>
  <c r="G12" i="113"/>
  <c r="I11" i="113"/>
  <c r="H11" i="113"/>
  <c r="G11" i="113"/>
  <c r="I10" i="113"/>
  <c r="H10" i="113"/>
  <c r="G10" i="113"/>
  <c r="I9" i="113"/>
  <c r="H9" i="113"/>
  <c r="G9" i="113"/>
  <c r="I8" i="113"/>
  <c r="H8" i="113"/>
  <c r="G8" i="113"/>
  <c r="G65" i="104"/>
  <c r="G64" i="104"/>
  <c r="G63" i="104"/>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I44" i="104"/>
  <c r="H44" i="104"/>
  <c r="I43" i="104"/>
  <c r="H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E6" i="113"/>
  <c r="D6" i="113"/>
  <c r="C6" i="113"/>
  <c r="B6" i="113"/>
  <c r="E5" i="113"/>
  <c r="D5" i="113"/>
  <c r="C5" i="113"/>
  <c r="B5" i="113"/>
  <c r="F6" i="113"/>
  <c r="F5" i="113"/>
  <c r="I6" i="113"/>
  <c r="F16" i="113"/>
  <c r="F12" i="113"/>
  <c r="E16" i="113"/>
  <c r="E12" i="113"/>
  <c r="H6" i="113"/>
  <c r="G6" i="113"/>
  <c r="F4" i="104"/>
  <c r="E4" i="104"/>
  <c r="D4" i="104"/>
  <c r="C4" i="104"/>
  <c r="B4" i="104"/>
  <c r="F13" i="104"/>
  <c r="E13" i="104"/>
  <c r="I20" i="102"/>
  <c r="H20" i="102"/>
  <c r="G20" i="102"/>
  <c r="I19" i="102"/>
  <c r="H19" i="102"/>
  <c r="G19" i="102"/>
  <c r="I16" i="102"/>
  <c r="H16" i="102"/>
  <c r="G16" i="102"/>
  <c r="I15" i="102"/>
  <c r="H15" i="102"/>
  <c r="G15" i="102"/>
  <c r="I12" i="102"/>
  <c r="H12" i="102"/>
  <c r="G12" i="102"/>
  <c r="I11" i="102"/>
  <c r="H11" i="102"/>
  <c r="G11" i="102"/>
  <c r="I8" i="101"/>
  <c r="H8" i="101"/>
  <c r="G8" i="101"/>
  <c r="I7" i="101"/>
  <c r="H7" i="101"/>
  <c r="G7" i="101"/>
  <c r="F5" i="102"/>
  <c r="E5" i="102"/>
  <c r="D5" i="102"/>
  <c r="C5" i="102"/>
  <c r="F4" i="102"/>
  <c r="E4" i="102"/>
  <c r="D4" i="102"/>
  <c r="C4" i="102"/>
  <c r="B5" i="102"/>
  <c r="B4" i="102"/>
  <c r="I5" i="102"/>
  <c r="H5" i="102"/>
  <c r="G5" i="102"/>
  <c r="F21" i="102"/>
  <c r="F17" i="102"/>
  <c r="F13" i="102"/>
  <c r="F8" i="102"/>
  <c r="F7" i="102"/>
  <c r="E21" i="102"/>
  <c r="G21" i="102" s="1"/>
  <c r="E17" i="102"/>
  <c r="E13" i="102"/>
  <c r="G13" i="102" s="1"/>
  <c r="E8" i="102"/>
  <c r="G8" i="102" s="1"/>
  <c r="E7" i="102"/>
  <c r="G16" i="113" l="1"/>
  <c r="G13" i="104"/>
  <c r="G7" i="102"/>
  <c r="G17" i="102"/>
  <c r="E9" i="102"/>
  <c r="F9" i="102"/>
  <c r="G9" i="102" l="1"/>
  <c r="I6" i="101"/>
  <c r="H6" i="101"/>
  <c r="G6" i="101"/>
  <c r="F5" i="101"/>
  <c r="E5" i="101"/>
  <c r="D5" i="101"/>
  <c r="C5" i="101"/>
  <c r="B5" i="101"/>
  <c r="F9" i="101"/>
  <c r="E9" i="101"/>
  <c r="G9" i="101" s="1"/>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9" i="98"/>
  <c r="H19" i="98"/>
  <c r="G19" i="98"/>
  <c r="I17" i="98"/>
  <c r="H17" i="98"/>
  <c r="G17" i="98"/>
  <c r="I16" i="98"/>
  <c r="H16" i="98"/>
  <c r="G16" i="98"/>
  <c r="I15" i="98"/>
  <c r="H15" i="98"/>
  <c r="G15" i="98"/>
  <c r="I14" i="98"/>
  <c r="H14" i="98"/>
  <c r="G14" i="98"/>
  <c r="I13" i="98"/>
  <c r="H13" i="98"/>
  <c r="G13" i="98"/>
  <c r="I11" i="98"/>
  <c r="H11" i="98"/>
  <c r="G11" i="98"/>
  <c r="I10" i="98"/>
  <c r="H10" i="98"/>
  <c r="G10" i="98"/>
  <c r="I9" i="98"/>
  <c r="H9" i="98"/>
  <c r="G9" i="98"/>
  <c r="H6" i="98" l="1"/>
  <c r="F5" i="98"/>
  <c r="E5" i="98"/>
  <c r="I31" i="96"/>
  <c r="H31" i="96"/>
  <c r="G31" i="96"/>
  <c r="I30" i="96"/>
  <c r="H30" i="96"/>
  <c r="G30" i="96"/>
  <c r="I29" i="96"/>
  <c r="H29" i="96"/>
  <c r="G29" i="96"/>
  <c r="I28" i="96"/>
  <c r="H28" i="96"/>
  <c r="G28" i="96"/>
  <c r="I27" i="96"/>
  <c r="H27" i="96"/>
  <c r="G27" i="96"/>
  <c r="I25" i="96"/>
  <c r="H25" i="96"/>
  <c r="G25" i="96"/>
  <c r="I24" i="96"/>
  <c r="H24" i="96"/>
  <c r="G24" i="96"/>
  <c r="I23" i="96"/>
  <c r="H23" i="96"/>
  <c r="G23" i="96"/>
  <c r="I22" i="96"/>
  <c r="H22" i="96"/>
  <c r="G22" i="96"/>
  <c r="I21" i="96"/>
  <c r="H21" i="96"/>
  <c r="G21" i="96"/>
  <c r="I17" i="96"/>
  <c r="H17" i="96"/>
  <c r="G17" i="96"/>
  <c r="I16" i="96"/>
  <c r="H16" i="96"/>
  <c r="G16" i="96"/>
  <c r="I15" i="96"/>
  <c r="H15" i="96"/>
  <c r="G15" i="96"/>
  <c r="I14" i="96"/>
  <c r="H14" i="96"/>
  <c r="G14" i="96"/>
  <c r="I6" i="96"/>
  <c r="H6" i="96"/>
  <c r="G6" i="96"/>
  <c r="F26" i="96"/>
  <c r="F20" i="96"/>
  <c r="F13" i="96"/>
  <c r="F10" i="96" s="1"/>
  <c r="F5" i="96"/>
  <c r="E26" i="96"/>
  <c r="E20" i="96"/>
  <c r="E13" i="96"/>
  <c r="E10" i="96" s="1"/>
  <c r="E5" i="96"/>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7" i="94"/>
  <c r="H17" i="94"/>
  <c r="G17" i="94"/>
  <c r="I15" i="94"/>
  <c r="H15" i="94"/>
  <c r="G15" i="94"/>
  <c r="I14" i="94"/>
  <c r="H14" i="94"/>
  <c r="G14" i="94"/>
  <c r="I13" i="94"/>
  <c r="H13" i="94"/>
  <c r="G13" i="94"/>
  <c r="I12" i="94"/>
  <c r="H12" i="94"/>
  <c r="G12" i="94"/>
  <c r="I11" i="94"/>
  <c r="H11" i="94"/>
  <c r="G11" i="94"/>
  <c r="I9" i="94"/>
  <c r="H9" i="94"/>
  <c r="G9" i="94"/>
  <c r="I8" i="94"/>
  <c r="H8" i="94"/>
  <c r="G8" i="94"/>
  <c r="I7" i="94"/>
  <c r="H7" i="94"/>
  <c r="G7" i="94"/>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I5" i="94"/>
  <c r="H5" i="94"/>
  <c r="G5" i="94"/>
  <c r="F4" i="94"/>
  <c r="E4" i="94"/>
  <c r="B8" i="108"/>
  <c r="C8" i="108"/>
  <c r="D8" i="108"/>
  <c r="E8" i="108"/>
  <c r="F8" i="108"/>
  <c r="F24" i="106"/>
  <c r="E24" i="106"/>
  <c r="I27" i="105"/>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E19" i="96" l="1"/>
  <c r="E11" i="96" s="1"/>
  <c r="E9" i="96" s="1"/>
  <c r="F19" i="96"/>
  <c r="F11" i="96" s="1"/>
  <c r="F9" i="96" s="1"/>
  <c r="D12" i="113" l="1"/>
  <c r="A1" i="114" l="1"/>
  <c r="C23" i="135" l="1"/>
  <c r="B17" i="139" l="1"/>
  <c r="B5" i="107" l="1"/>
  <c r="B5" i="108" s="1"/>
  <c r="F18" i="139"/>
  <c r="E18" i="139"/>
  <c r="D18" i="139"/>
  <c r="C18" i="139"/>
  <c r="B18" i="139"/>
  <c r="D24" i="106" l="1"/>
  <c r="C24" i="106" l="1"/>
  <c r="B24" i="106" l="1"/>
  <c r="A1" i="139" l="1"/>
  <c r="D8" i="102" l="1"/>
  <c r="D7" i="102"/>
  <c r="C8" i="102"/>
  <c r="I8" i="102" s="1"/>
  <c r="C7" i="102"/>
  <c r="I7" i="102" s="1"/>
  <c r="B8" i="102"/>
  <c r="H8" i="102" s="1"/>
  <c r="B7" i="102"/>
  <c r="H7" i="102" s="1"/>
  <c r="B5" i="117" l="1"/>
  <c r="H6" i="117"/>
  <c r="G6" i="117"/>
  <c r="F6" i="117"/>
  <c r="E6" i="117"/>
  <c r="D6" i="117"/>
  <c r="C6" i="117"/>
  <c r="J22" i="114"/>
  <c r="I22" i="114"/>
  <c r="G20" i="126" s="1"/>
  <c r="H22" i="114"/>
  <c r="F20" i="126" s="1"/>
  <c r="G22" i="114"/>
  <c r="E20" i="126" s="1"/>
  <c r="F22" i="114"/>
  <c r="D20" i="126" s="1"/>
  <c r="E22" i="114"/>
  <c r="C22" i="114"/>
  <c r="B22" i="114"/>
  <c r="G23" i="113"/>
  <c r="F23" i="113"/>
  <c r="E23" i="113"/>
  <c r="D23" i="113"/>
  <c r="C23" i="113"/>
  <c r="B23" i="113"/>
  <c r="B6" i="117" l="1"/>
  <c r="C45" i="102" l="1"/>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B29" i="102" l="1"/>
  <c r="C29" i="102"/>
  <c r="C5" i="96" l="1"/>
  <c r="C5" i="98" s="1"/>
  <c r="D5" i="96"/>
  <c r="D5" i="98" s="1"/>
  <c r="B5" i="96"/>
  <c r="B5" i="98" s="1"/>
  <c r="C4" i="94" l="1"/>
  <c r="D4" i="94"/>
  <c r="B4" i="94"/>
  <c r="A1" i="98" l="1"/>
  <c r="B5" i="125" l="1"/>
  <c r="B13" i="101" s="1"/>
  <c r="D4" i="106" l="1"/>
  <c r="D3" i="94" s="1"/>
  <c r="D4" i="96" s="1"/>
  <c r="D4" i="98" s="1"/>
  <c r="D4" i="101" s="1"/>
  <c r="D3" i="102" s="1"/>
  <c r="D3" i="104" s="1"/>
  <c r="D4" i="113" s="1"/>
  <c r="D19" i="117" s="1"/>
  <c r="B4" i="106"/>
  <c r="B3" i="94" s="1"/>
  <c r="B4" i="96" s="1"/>
  <c r="B4" i="98" s="1"/>
  <c r="B4" i="101" s="1"/>
  <c r="B3" i="102" s="1"/>
  <c r="B3" i="104" s="1"/>
  <c r="B4" i="113" s="1"/>
  <c r="B19" i="117" s="1"/>
  <c r="I6" i="98"/>
  <c r="G6" i="98"/>
  <c r="B8" i="109" l="1"/>
  <c r="C8" i="109"/>
  <c r="D8" i="109"/>
  <c r="E8" i="109"/>
  <c r="F8" i="109"/>
  <c r="A1" i="117" l="1"/>
  <c r="A1" i="116"/>
  <c r="A1" i="135"/>
  <c r="A1" i="125" s="1"/>
  <c r="A1" i="106" l="1"/>
  <c r="A1" i="107" s="1"/>
  <c r="A1" i="108" s="1"/>
  <c r="A1" i="109" s="1"/>
  <c r="A1" i="110" s="1"/>
  <c r="F21" i="109" l="1"/>
  <c r="F19" i="109" s="1"/>
  <c r="E21" i="109"/>
  <c r="E19" i="109" s="1"/>
  <c r="D21" i="109"/>
  <c r="D19" i="109" s="1"/>
  <c r="C21" i="109"/>
  <c r="C19" i="109" s="1"/>
  <c r="B21" i="109"/>
  <c r="B19" i="109" s="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7" i="116" l="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C12" i="113" l="1"/>
  <c r="I12" i="113" s="1"/>
  <c r="B12" i="113"/>
  <c r="H12" i="113" s="1"/>
  <c r="D16" i="113" l="1"/>
  <c r="C16" i="113"/>
  <c r="I16" i="113" s="1"/>
  <c r="B16" i="113"/>
  <c r="H16" i="113" s="1"/>
  <c r="C13" i="104" l="1"/>
  <c r="I13" i="104" s="1"/>
  <c r="B13" i="104"/>
  <c r="H13" i="104" s="1"/>
  <c r="D13" i="104"/>
  <c r="B30" i="95" l="1"/>
  <c r="B29" i="95"/>
  <c r="B28" i="95"/>
  <c r="E6" i="109" l="1"/>
  <c r="D6" i="109"/>
  <c r="C6" i="109"/>
  <c r="F6" i="109"/>
  <c r="D6" i="108" l="1"/>
  <c r="C6" i="108"/>
  <c r="F6" i="108"/>
  <c r="E6" i="108"/>
  <c r="B16" i="107" l="1"/>
  <c r="B18" i="108" s="1"/>
  <c r="B5" i="109" l="1"/>
  <c r="B18" i="109" s="1"/>
  <c r="B6" i="110" s="1"/>
  <c r="B5" i="119" l="1"/>
  <c r="B28" i="102"/>
  <c r="B22" i="113" s="1"/>
  <c r="D32" i="130"/>
  <c r="B33" i="130" s="1"/>
  <c r="B9" i="97" l="1"/>
  <c r="B9" i="99" s="1"/>
  <c r="B29" i="119"/>
  <c r="C33" i="130"/>
  <c r="D33" i="130"/>
  <c r="D30" i="101" l="1"/>
  <c r="D29" i="101"/>
  <c r="D28" i="101"/>
  <c r="D27" i="101"/>
  <c r="D26" i="101"/>
  <c r="D25" i="101"/>
  <c r="D24" i="101"/>
  <c r="D23" i="101"/>
  <c r="D22" i="101"/>
  <c r="D21" i="101"/>
  <c r="D20" i="101"/>
  <c r="D19" i="101"/>
  <c r="D18" i="101"/>
  <c r="D17" i="101"/>
  <c r="D16" i="101"/>
  <c r="D15" i="101"/>
  <c r="C14" i="101"/>
  <c r="A1" i="95" l="1"/>
  <c r="A1" i="96" s="1"/>
  <c r="A1" i="129"/>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C20" i="126"/>
  <c r="C24" i="108"/>
  <c r="B24" i="108" s="1"/>
  <c r="C23" i="108"/>
  <c r="B23" i="108" s="1"/>
  <c r="C22" i="108"/>
  <c r="B22" i="108" s="1"/>
  <c r="C21" i="108"/>
  <c r="B21" i="108" s="1"/>
  <c r="C20" i="108"/>
  <c r="B20" i="108" s="1"/>
  <c r="G19" i="108"/>
  <c r="F19" i="108"/>
  <c r="E19" i="108"/>
  <c r="D19" i="108"/>
  <c r="F33" i="107"/>
  <c r="F32" i="107"/>
  <c r="F30" i="107"/>
  <c r="F29" i="107"/>
  <c r="F28" i="107"/>
  <c r="F26" i="107"/>
  <c r="F25" i="107"/>
  <c r="F24" i="107"/>
  <c r="F22" i="107"/>
  <c r="F21" i="107"/>
  <c r="F20" i="107"/>
  <c r="F18" i="107"/>
  <c r="G17" i="107"/>
  <c r="E17" i="107"/>
  <c r="D17" i="107"/>
  <c r="F11" i="107"/>
  <c r="F10" i="107"/>
  <c r="F8" i="107"/>
  <c r="F7" i="107"/>
  <c r="G6" i="107"/>
  <c r="E6" i="107"/>
  <c r="D21" i="102"/>
  <c r="C21" i="102"/>
  <c r="I21" i="102" s="1"/>
  <c r="B21" i="102"/>
  <c r="H21" i="102" s="1"/>
  <c r="D17" i="102"/>
  <c r="C17" i="102"/>
  <c r="I17" i="102" s="1"/>
  <c r="B17" i="102"/>
  <c r="H17" i="102" s="1"/>
  <c r="D13" i="102"/>
  <c r="C13" i="102"/>
  <c r="I13" i="102" s="1"/>
  <c r="B13" i="102"/>
  <c r="H13" i="102" s="1"/>
  <c r="D9" i="102"/>
  <c r="C9" i="102"/>
  <c r="I9" i="102" s="1"/>
  <c r="B9" i="102"/>
  <c r="H9" i="102" s="1"/>
  <c r="B14" i="101"/>
  <c r="D14" i="101" s="1"/>
  <c r="D9" i="101"/>
  <c r="C9" i="101"/>
  <c r="I9" i="101" s="1"/>
  <c r="B9" i="101"/>
  <c r="H9" i="101" s="1"/>
  <c r="B31" i="99"/>
  <c r="B30" i="99"/>
  <c r="B29" i="99"/>
  <c r="B28" i="99"/>
  <c r="A1" i="99"/>
  <c r="A1" i="101" s="1"/>
  <c r="A1" i="102" s="1"/>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6" i="96"/>
  <c r="G26" i="96" s="1"/>
  <c r="C26" i="96"/>
  <c r="I26" i="96" s="1"/>
  <c r="B26" i="96"/>
  <c r="H26" i="96" s="1"/>
  <c r="D20" i="96"/>
  <c r="G20" i="96" s="1"/>
  <c r="C20" i="96"/>
  <c r="I20" i="96" s="1"/>
  <c r="B20" i="96"/>
  <c r="H20" i="96" s="1"/>
  <c r="D13" i="96"/>
  <c r="G13" i="96" s="1"/>
  <c r="C13" i="96"/>
  <c r="I13" i="96" s="1"/>
  <c r="B13" i="96"/>
  <c r="H13" i="96" s="1"/>
  <c r="B27" i="95"/>
  <c r="B28" i="97" l="1"/>
  <c r="B11" i="97" s="1"/>
  <c r="B10" i="96"/>
  <c r="H10" i="96" s="1"/>
  <c r="C10" i="96"/>
  <c r="I10" i="96" s="1"/>
  <c r="C6" i="107"/>
  <c r="F6" i="107" s="1"/>
  <c r="C19" i="108"/>
  <c r="B19" i="108" s="1"/>
  <c r="H20" i="126"/>
  <c r="E21" i="126" s="1"/>
  <c r="H8" i="119"/>
  <c r="H14" i="119"/>
  <c r="H16" i="119"/>
  <c r="H18" i="119"/>
  <c r="H20" i="119"/>
  <c r="H9" i="119"/>
  <c r="H11" i="119"/>
  <c r="H22" i="119"/>
  <c r="H17" i="119"/>
  <c r="H19" i="119"/>
  <c r="C19" i="96"/>
  <c r="I19" i="96" s="1"/>
  <c r="D10" i="96"/>
  <c r="G10" i="96" s="1"/>
  <c r="D19" i="96"/>
  <c r="G19" i="96" s="1"/>
  <c r="B19" i="96"/>
  <c r="H19" i="96" s="1"/>
  <c r="E7" i="119"/>
  <c r="B7" i="119"/>
  <c r="F9" i="107"/>
  <c r="F19" i="107"/>
  <c r="F23" i="107"/>
  <c r="F27" i="107"/>
  <c r="F31" i="107"/>
  <c r="C17" i="107"/>
  <c r="F17" i="107" s="1"/>
  <c r="D11" i="97"/>
  <c r="D21" i="126" l="1"/>
  <c r="F21" i="126"/>
  <c r="C21" i="126"/>
  <c r="G21" i="126"/>
  <c r="B11" i="96"/>
  <c r="H11" i="96" s="1"/>
  <c r="C11" i="96"/>
  <c r="I11" i="96" s="1"/>
  <c r="H21" i="126"/>
  <c r="H7" i="119"/>
  <c r="D11" i="96"/>
  <c r="G11" i="96" s="1"/>
  <c r="B17" i="107"/>
  <c r="B9" i="96" l="1"/>
  <c r="H9" i="96" s="1"/>
  <c r="C9" i="96"/>
  <c r="I9" i="96" s="1"/>
  <c r="D9" i="96"/>
  <c r="G9" i="96" s="1"/>
  <c r="F5" i="129"/>
  <c r="D6" i="129" s="1"/>
  <c r="B6" i="129" l="1"/>
  <c r="C6" i="129"/>
  <c r="F6" i="129"/>
  <c r="E6" i="129"/>
</calcChain>
</file>

<file path=xl/sharedStrings.xml><?xml version="1.0" encoding="utf-8"?>
<sst xmlns="http://schemas.openxmlformats.org/spreadsheetml/2006/main" count="1375" uniqueCount="681">
  <si>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</si>
  <si>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</si>
  <si>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</si>
  <si>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</si>
  <si>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</si>
  <si>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</si>
  <si>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</si>
  <si>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</si>
  <si>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</si>
  <si>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</si>
  <si>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</si>
  <si>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</si>
  <si>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</si>
  <si>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</si>
  <si>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</si>
  <si>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</si>
  <si>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</si>
  <si>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</si>
  <si>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</si>
  <si>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</si>
  <si>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</si>
  <si>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</si>
  <si>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</si>
  <si>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</si>
  <si>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</si>
  <si>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</si>
  <si>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</si>
  <si>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</si>
  <si>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</si>
  <si>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</si>
  <si>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</si>
  <si>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</si>
  <si>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</si>
  <si>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</si>
  <si>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</si>
  <si>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</si>
  <si>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</si>
  <si>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</si>
  <si>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</si>
  <si>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</si>
  <si>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</si>
  <si>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</si>
  <si>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</si>
  <si>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</si>
  <si>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</si>
  <si>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</si>
  <si>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</si>
  <si>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</si>
  <si>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</si>
  <si>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</si>
  <si>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</si>
  <si>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</si>
  <si>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</si>
  <si>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</si>
  <si>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</si>
  <si>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</si>
  <si>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</si>
  <si>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</si>
  <si>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</si>
  <si>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</si>
  <si>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</si>
  <si>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</si>
  <si>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</si>
  <si>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</si>
  <si>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</si>
  <si>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</si>
  <si>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</si>
  <si>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</si>
  <si>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</si>
  <si>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</si>
  <si>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</si>
  <si>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</si>
  <si>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</si>
  <si>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</si>
  <si>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</si>
  <si>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</si>
  <si>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</si>
  <si>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</si>
  <si>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</si>
  <si>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</si>
  <si>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</si>
  <si>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</si>
  <si>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</si>
  <si>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</si>
  <si>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</si>
  <si>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</si>
  <si>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</si>
  <si>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</si>
  <si>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</si>
  <si>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</si>
  <si>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</si>
  <si>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</si>
  <si>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</si>
  <si>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</si>
  <si>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</si>
  <si>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</si>
  <si>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</si>
  <si>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</si>
  <si>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</si>
  <si>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</si>
  <si>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</si>
  <si>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</si>
  <si>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</si>
  <si>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</si>
  <si>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</si>
  <si>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</si>
  <si>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</si>
  <si>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</si>
  <si>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</si>
  <si>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</si>
  <si>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</si>
  <si>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</si>
  <si>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</si>
  <si>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</si>
  <si>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</si>
  <si>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</si>
  <si>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</si>
  <si>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</si>
  <si>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</si>
  <si>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</si>
  <si>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</si>
  <si>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</si>
  <si>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</si>
  <si>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</si>
  <si>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</si>
  <si>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</si>
  <si>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</si>
  <si>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</si>
  <si>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</si>
  <si>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</si>
  <si>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</si>
  <si>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</si>
  <si>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</si>
  <si>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</si>
  <si>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</si>
  <si>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</si>
  <si>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</si>
  <si>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</si>
  <si>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</si>
  <si>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</si>
  <si>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</si>
  <si>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</si>
  <si>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</si>
  <si>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</si>
  <si>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</si>
  <si>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</si>
  <si>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</si>
  <si>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</si>
  <si>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</si>
  <si>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</si>
  <si>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</si>
  <si>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</si>
  <si>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</si>
  <si>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</si>
  <si>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</si>
  <si>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</si>
  <si>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</si>
  <si>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</si>
  <si>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</si>
  <si>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</si>
  <si>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</si>
  <si>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</si>
  <si>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</si>
  <si>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</si>
  <si>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</si>
  <si>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</si>
  <si>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</si>
  <si>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</si>
  <si>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</si>
  <si>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</si>
  <si>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</si>
  <si>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</si>
  <si>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</si>
  <si>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</si>
  <si>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</si>
  <si>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</si>
  <si>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</si>
  <si>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</si>
  <si>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</si>
  <si>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</si>
  <si>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</si>
  <si>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</si>
  <si>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</si>
  <si>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</si>
  <si>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</si>
  <si>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</si>
  <si>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</si>
  <si>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</si>
  <si>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</si>
  <si>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</si>
  <si>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</si>
  <si>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</si>
  <si>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</si>
  <si>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</si>
  <si>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</si>
  <si>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</si>
  <si>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</si>
  <si>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</si>
  <si>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</si>
  <si>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</si>
  <si>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</si>
  <si>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</si>
  <si>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</si>
  <si>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</si>
  <si>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</si>
  <si>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</si>
  <si>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</si>
  <si>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</si>
  <si>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</si>
  <si>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</si>
  <si>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</si>
  <si>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</si>
  <si>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</si>
  <si>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</si>
  <si>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</si>
  <si>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</si>
  <si>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</si>
  <si>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</si>
  <si>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</si>
  <si>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</si>
  <si>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</si>
  <si>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</si>
  <si>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</si>
  <si>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</si>
  <si>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</si>
  <si>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</si>
  <si>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</si>
  <si>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</si>
  <si>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</si>
  <si>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</si>
  <si>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</si>
  <si>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</si>
  <si>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</si>
  <si>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</si>
  <si>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</si>
  <si>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</si>
  <si>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</si>
  <si>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</si>
  <si>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</si>
  <si>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</si>
  <si>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</si>
  <si>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</si>
  <si>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</si>
  <si>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</si>
  <si>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</si>
  <si>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</si>
  <si>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</si>
  <si>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</si>
  <si>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</si>
  <si>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</si>
  <si>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</si>
  <si>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</si>
  <si>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</si>
  <si>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</si>
  <si>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</si>
  <si>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</si>
  <si>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</si>
  <si>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</si>
  <si>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</si>
  <si>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</si>
  <si>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</si>
  <si>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</si>
  <si>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</si>
  <si>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</si>
  <si>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</si>
  <si>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</si>
  <si>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</si>
  <si>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</si>
  <si>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</si>
  <si>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</si>
  <si>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</si>
  <si>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</si>
  <si>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</si>
  <si>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</si>
  <si>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</si>
  <si>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</si>
  <si>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</si>
  <si>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</si>
  <si>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</si>
  <si>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</si>
  <si>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</si>
  <si>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</si>
  <si>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</si>
  <si>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</si>
  <si>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</si>
  <si>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</si>
  <si>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</si>
  <si>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</si>
  <si>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</si>
  <si>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</si>
  <si>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</si>
  <si>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</si>
  <si>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</si>
  <si>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</si>
  <si>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</si>
  <si>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</si>
  <si>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</si>
  <si>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</si>
  <si>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</si>
  <si>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</si>
  <si>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</si>
  <si>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</si>
  <si>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</si>
  <si>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</si>
  <si>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</si>
  <si>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</si>
  <si>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</si>
  <si>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</si>
  <si>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</si>
  <si>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</si>
  <si>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</si>
  <si>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</si>
  <si>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</si>
  <si>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</si>
  <si>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</si>
  <si>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</si>
  <si>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</si>
  <si>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</si>
  <si>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</si>
  <si>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</si>
  <si>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</si>
  <si>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</si>
  <si>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</si>
  <si>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</si>
  <si>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</si>
  <si>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</si>
  <si>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</si>
  <si>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</si>
  <si>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</si>
  <si>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</si>
  <si>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</si>
  <si>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</si>
  <si>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</si>
  <si>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</si>
  <si>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</si>
  <si>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</si>
  <si>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</si>
  <si>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</si>
  <si>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</si>
  <si>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</si>
  <si>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</si>
  <si>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</si>
  <si>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</si>
  <si>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</si>
  <si>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</si>
  <si>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</si>
  <si>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</si>
  <si>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</si>
  <si>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</si>
  <si>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</si>
  <si>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</si>
  <si>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</si>
  <si>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</si>
  <si>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</si>
  <si>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</si>
  <si>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</si>
  <si>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</si>
  <si>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</si>
  <si>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</si>
  <si>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</si>
  <si>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</si>
  <si>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</si>
  <si>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</si>
  <si>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</si>
  <si>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</si>
  <si>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</si>
  <si>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</si>
  <si>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</si>
  <si>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</si>
  <si>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</si>
  <si>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</si>
  <si>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</si>
  <si>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</si>
  <si>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</si>
  <si>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</si>
  <si>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</si>
  <si>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</si>
  <si>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</si>
  <si>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</si>
  <si>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</si>
  <si>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</si>
  <si>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</si>
  <si>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</si>
  <si>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</si>
  <si>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</si>
  <si>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</si>
  <si>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</si>
  <si>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</si>
  <si>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</si>
  <si>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</si>
  <si>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</si>
  <si>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</si>
  <si>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</si>
  <si>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</si>
  <si>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</si>
  <si>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</si>
  <si>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</si>
  <si>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</si>
  <si>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</si>
  <si>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</si>
  <si>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</si>
  <si>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</si>
  <si>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</si>
  <si>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</si>
  <si>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</si>
  <si>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</si>
  <si>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</si>
  <si>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</si>
  <si>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</si>
  <si>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</si>
  <si>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</si>
  <si>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</si>
  <si>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</si>
  <si>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</si>
  <si>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</si>
  <si>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</si>
  <si>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</si>
  <si>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</si>
  <si>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</si>
  <si>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</si>
  <si>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</si>
  <si>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</si>
  <si>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</si>
  <si>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</si>
  <si>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</si>
  <si>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</si>
  <si>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</si>
  <si>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</si>
  <si>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</si>
  <si>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</si>
  <si>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</si>
  <si>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</si>
  <si>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</si>
  <si>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</si>
  <si>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</si>
  <si>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</si>
  <si>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</si>
  <si>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</si>
  <si>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</si>
  <si>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</si>
  <si>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</si>
  <si>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</si>
  <si>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</si>
  <si>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</si>
  <si>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</si>
  <si>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</si>
  <si>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</si>
  <si>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</si>
  <si>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</si>
  <si>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</si>
  <si>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</si>
  <si>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</si>
  <si>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</si>
  <si>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</si>
  <si>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</si>
  <si>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</si>
  <si>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</si>
  <si>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</si>
  <si>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</si>
  <si>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</si>
  <si>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</si>
  <si>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</si>
  <si>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</si>
  <si>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</si>
  <si>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</si>
  <si>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</si>
  <si>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</si>
  <si>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</si>
  <si>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</si>
  <si>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</si>
  <si>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</si>
  <si>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</si>
  <si>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</si>
  <si>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</si>
  <si>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</si>
  <si>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</si>
  <si>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</si>
  <si>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</si>
  <si>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</si>
  <si>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</si>
  <si>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</si>
  <si>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</si>
  <si>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</si>
  <si>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</si>
  <si>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</si>
  <si>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</si>
  <si>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</si>
  <si>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</si>
  <si>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</si>
  <si>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</si>
  <si>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</si>
  <si>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</si>
  <si>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</si>
  <si>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</si>
  <si>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</si>
  <si>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</si>
  <si>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</si>
  <si>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</si>
  <si>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</si>
  <si>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</si>
  <si>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</si>
  <si>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</si>
  <si>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</si>
  <si>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</si>
  <si>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</si>
  <si>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</si>
  <si>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</si>
  <si>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</si>
  <si>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</si>
  <si>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</si>
  <si>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</si>
  <si>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</si>
  <si>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</si>
  <si>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</si>
  <si>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</si>
  <si>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</si>
  <si>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</si>
  <si>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</si>
  <si>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</si>
  <si>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</si>
  <si>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</si>
  <si>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</si>
  <si>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</si>
  <si>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</si>
  <si>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</si>
  <si>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</si>
  <si>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</si>
  <si>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</si>
  <si>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</si>
  <si>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</si>
  <si>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</si>
  <si>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</si>
  <si>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</si>
  <si>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</si>
  <si>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</si>
  <si>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</si>
  <si>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</si>
  <si>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</si>
  <si>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</si>
  <si>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</si>
  <si>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</si>
  <si>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</si>
  <si>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</si>
  <si>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</si>
  <si>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</si>
  <si>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</si>
  <si>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</si>
  <si>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</si>
  <si>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</si>
  <si>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</si>
  <si>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</si>
  <si>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</si>
  <si>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2023 rok</t>
  </si>
  <si>
    <t>I kwartał</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</si>
  <si>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</si>
  <si>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</si>
  <si>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</si>
  <si>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</si>
  <si>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</si>
  <si>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</si>
  <si>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</si>
  <si>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Liczba wniosków złożonych 
w okresie sprawozdawczym</t>
  </si>
  <si>
    <t>Liczba decyzji pierwszorazowych przyznających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</si>
  <si>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</si>
  <si>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</si>
  <si>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</si>
  <si>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</si>
  <si>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</si>
  <si>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</si>
  <si>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</si>
  <si>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6. DECYZJE I POSTĘPOWANIA UMORZONE W SPRAWACH O EMERYTURY I RENTY WEDŁUG 
                    RODZAJÓW ŚWIADCZEŃ</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</si>
  <si>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</si>
  <si>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</si>
  <si>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</si>
  <si>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</si>
  <si>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</si>
  <si>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</si>
  <si>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</si>
  <si>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</si>
  <si>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</si>
  <si>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</si>
  <si>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</si>
  <si>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</si>
  <si>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</si>
  <si>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</si>
  <si>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</si>
  <si>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</si>
  <si>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</si>
  <si>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</si>
  <si>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</si>
  <si>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</si>
  <si>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</si>
  <si>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</si>
  <si>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</si>
  <si>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</si>
  <si>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</si>
  <si>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</si>
  <si>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</si>
  <si>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</si>
  <si>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</si>
  <si>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</si>
  <si>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</si>
  <si>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</si>
  <si>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</si>
  <si>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</si>
  <si>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</si>
  <si>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</si>
  <si>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</si>
  <si>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</si>
  <si>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</si>
  <si>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</si>
  <si>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</si>
  <si>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</si>
  <si>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</si>
  <si>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</si>
  <si>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</si>
  <si>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</si>
  <si>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</si>
  <si>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</si>
  <si>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</si>
  <si>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</si>
  <si>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</si>
  <si>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</si>
  <si>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</si>
  <si>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</si>
  <si>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</si>
  <si>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</si>
  <si>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</si>
  <si>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</si>
  <si>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</si>
  <si>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</si>
  <si>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</si>
  <si>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</si>
  <si>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</si>
  <si>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</si>
  <si>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</si>
  <si>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</si>
  <si>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</si>
  <si>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</si>
  <si>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</si>
  <si>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</si>
  <si>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</si>
  <si>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</si>
  <si>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</si>
  <si>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</si>
  <si>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</si>
  <si>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</si>
  <si>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</si>
  <si>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</si>
  <si>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</si>
  <si>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</si>
  <si>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2024 rok</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</si>
  <si>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</si>
  <si>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</si>
  <si>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</si>
  <si>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Warszawa 2024</t>
  </si>
  <si>
    <t>II kwartał</t>
  </si>
  <si>
    <t>I półrocze</t>
  </si>
  <si>
    <t xml:space="preserve">II kwartału 
2024 r. 
z 
II kwartałem 
2023 r. </t>
  </si>
  <si>
    <t xml:space="preserve">II kwartału 
2024 r. 
z 
I kwartałem 
2024 r. </t>
  </si>
  <si>
    <t xml:space="preserve">I półrocza 
2024 r. 
z 
I 
półroczem 
2023 r. </t>
  </si>
  <si>
    <t xml:space="preserve">II kwartału 
2024 r. 
z 
I 
kwartałem 
2024 r. </t>
  </si>
  <si>
    <t xml:space="preserve">II kwartału 
2024 r. 
z 
II 
kwartałem 
2023 r. </t>
  </si>
  <si>
    <t>II KWARTAŁ 2024 R.</t>
  </si>
  <si>
    <t>TABLICA 2. ZWIĘKSZENIA DO EMERYTUR I RENT FINANSOWANE Z FUNDUSZU EMERYTALNO-RENTOWEGO, WYPŁACANE PRZY ŚWIADCZENIACH 
                     PRACOWNICZYCH</t>
  </si>
  <si>
    <t xml:space="preserve">I półrocza 
2024 r. 
z 
I półroczem 
2023 r. </t>
  </si>
  <si>
    <t>Przeciętna miesięczna 
liczba świadczeniobiorców 
w II kwartale 2024 r.</t>
  </si>
  <si>
    <t xml:space="preserve">Liczba ubezpieczonych
stan na 30 czerwca 2024 r.
</t>
  </si>
  <si>
    <t xml:space="preserve">II kwartału 
2024 r. 
z I kwartałem 
2024 r. </t>
  </si>
  <si>
    <t xml:space="preserve">II kwartału 
2024 r. 
z II kwartałem 
2023 r. </t>
  </si>
  <si>
    <t xml:space="preserve">I półrocza 
2024 r. 
z I półroczem 
2023 r. </t>
  </si>
  <si>
    <t xml:space="preserve">II kwartału 2024 r. 
z I kwartałem 
2024 r. </t>
  </si>
  <si>
    <t xml:space="preserve">II kwartału 2024 r. 
z II kwartałem 
2023 r. </t>
  </si>
  <si>
    <t xml:space="preserve">I półrocza 2024 r. 
z I półroczem 
2023 r. </t>
  </si>
  <si>
    <t>STAN NA DZIEŃ 30 CZERWCA 2024 R.</t>
  </si>
  <si>
    <t>II kwartał
(stan na dzień
 30 czerwca)</t>
  </si>
  <si>
    <t>Przeciętna 
za I półrocze</t>
  </si>
  <si>
    <t>W CZERWCU 2024 ROKU</t>
  </si>
  <si>
    <t>I PÓŁROCZE 2024 R.</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</si>
  <si>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</si>
  <si>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www.gov.pl/krus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</si>
</sst>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s>
  <fonts count="57">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20"/>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9" fillId="0" borderId="0"/>
    <xf numFmtId="9" fontId="2" fillId="0" borderId="0" applyFont="0" applyFill="0" applyBorder="0" applyAlignment="0" applyProtection="0"/>
    <xf numFmtId="0" fontId="16" fillId="0" borderId="0"/>
    <xf numFmtId="0" fontId="18" fillId="0" borderId="0"/>
    <xf numFmtId="0" fontId="3" fillId="0" borderId="0"/>
    <xf numFmtId="0" fontId="18" fillId="0" borderId="0"/>
    <xf numFmtId="0" fontId="3" fillId="0" borderId="0"/>
    <xf numFmtId="0" fontId="16" fillId="0" borderId="0"/>
    <xf numFmtId="9" fontId="29" fillId="0" borderId="0" applyFont="0" applyFill="0" applyBorder="0" applyAlignment="0" applyProtection="0"/>
    <xf numFmtId="0" fontId="31" fillId="0" borderId="0"/>
    <xf numFmtId="9" fontId="3" fillId="0" borderId="0" applyFont="0" applyFill="0" applyBorder="0" applyAlignment="0" applyProtection="0"/>
    <xf numFmtId="0" fontId="36" fillId="0" borderId="0"/>
    <xf numFmtId="0" fontId="8" fillId="0" borderId="0" applyNumberFormat="0" applyFill="0" applyBorder="0" applyAlignment="0" applyProtection="0"/>
    <xf numFmtId="0" fontId="6" fillId="0" borderId="0" applyNumberFormat="0" applyFill="0" applyBorder="0" applyAlignment="0" applyProtection="0"/>
  </cellStyleXfs>
  <cellXfs count="857">
    <xf numFmtId="0" fontId="0" fillId="0" borderId="0" xfId="0"/>
    <xf numFmtId="0" fontId="3" fillId="0" borderId="0" xfId="2"/>
    <xf numFmtId="0" fontId="11" fillId="0" borderId="0" xfId="2" applyFont="1"/>
    <xf numFmtId="0" fontId="12" fillId="0" borderId="0" xfId="2" applyFont="1"/>
    <xf numFmtId="10" fontId="3" fillId="0" borderId="0" xfId="2" applyNumberFormat="1"/>
    <xf numFmtId="0" fontId="10" fillId="0" borderId="0" xfId="2" applyFont="1"/>
    <xf numFmtId="0" fontId="14" fillId="2" borderId="0" xfId="2" applyFont="1" applyFill="1" applyAlignment="1"/>
    <xf numFmtId="0" fontId="15" fillId="2" borderId="0" xfId="2" applyFont="1" applyFill="1" applyAlignment="1"/>
    <xf numFmtId="0" fontId="3" fillId="0" borderId="0" xfId="2" applyFont="1"/>
    <xf numFmtId="0" fontId="4" fillId="0" borderId="0" xfId="2" applyFont="1" applyFill="1" applyAlignment="1">
      <alignment horizontal="center" vertical="center"/>
    </xf>
    <xf numFmtId="0" fontId="12" fillId="0" borderId="0" xfId="5" applyFont="1"/>
    <xf numFmtId="3" fontId="10"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0" fillId="0" borderId="0" xfId="2" applyNumberFormat="1" applyFont="1"/>
    <xf numFmtId="4" fontId="10" fillId="0" borderId="0" xfId="2" applyNumberFormat="1" applyFont="1"/>
    <xf numFmtId="165" fontId="10" fillId="0" borderId="0" xfId="2" applyNumberFormat="1" applyFont="1"/>
    <xf numFmtId="0" fontId="3" fillId="0" borderId="0" xfId="2" applyFill="1"/>
    <xf numFmtId="0" fontId="4" fillId="0" borderId="0" xfId="2" applyFont="1" applyFill="1" applyBorder="1" applyAlignment="1">
      <alignment horizontal="center" vertical="center"/>
    </xf>
    <xf numFmtId="0" fontId="12" fillId="0" borderId="0" xfId="5" applyFont="1" applyFill="1" applyBorder="1"/>
    <xf numFmtId="165" fontId="3" fillId="0" borderId="0" xfId="2" applyNumberFormat="1" applyFont="1" applyFill="1" applyBorder="1"/>
    <xf numFmtId="0" fontId="10" fillId="0" borderId="0" xfId="2" applyFont="1" applyFill="1" applyBorder="1"/>
    <xf numFmtId="165" fontId="17" fillId="0" borderId="0" xfId="2" applyNumberFormat="1" applyFont="1" applyFill="1" applyBorder="1"/>
    <xf numFmtId="0" fontId="4" fillId="0" borderId="0" xfId="2" applyFont="1" applyFill="1" applyAlignment="1">
      <alignment vertical="center"/>
    </xf>
    <xf numFmtId="0" fontId="12" fillId="0" borderId="0" xfId="2" applyFont="1" applyFill="1"/>
    <xf numFmtId="0" fontId="3" fillId="0" borderId="0" xfId="2" applyBorder="1"/>
    <xf numFmtId="164" fontId="20" fillId="0" borderId="0" xfId="2" applyNumberFormat="1" applyFont="1"/>
    <xf numFmtId="165" fontId="20" fillId="0" borderId="0" xfId="2" applyNumberFormat="1" applyFont="1"/>
    <xf numFmtId="4" fontId="3" fillId="0" borderId="0" xfId="2" applyNumberFormat="1"/>
    <xf numFmtId="0" fontId="15" fillId="0" borderId="0" xfId="2" applyFont="1" applyBorder="1"/>
    <xf numFmtId="4" fontId="15" fillId="0" borderId="0" xfId="2" applyNumberFormat="1" applyFont="1"/>
    <xf numFmtId="0" fontId="15" fillId="0" borderId="0" xfId="2" applyFont="1"/>
    <xf numFmtId="0" fontId="10" fillId="0" borderId="0" xfId="2" applyFont="1" applyBorder="1"/>
    <xf numFmtId="4" fontId="20" fillId="0" borderId="0" xfId="2" applyNumberFormat="1" applyFont="1"/>
    <xf numFmtId="0" fontId="14" fillId="0" borderId="0" xfId="2" applyFont="1" applyFill="1" applyAlignment="1">
      <alignment horizontal="left" wrapText="1"/>
    </xf>
    <xf numFmtId="0" fontId="21" fillId="0" borderId="0" xfId="1" applyFont="1"/>
    <xf numFmtId="0" fontId="10"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0" fillId="0" borderId="0" xfId="2" applyNumberFormat="1" applyFont="1" applyBorder="1"/>
    <xf numFmtId="0" fontId="12" fillId="0" borderId="0" xfId="2" applyFont="1" applyBorder="1"/>
    <xf numFmtId="0" fontId="18" fillId="0" borderId="0" xfId="6"/>
    <xf numFmtId="0" fontId="3" fillId="0" borderId="0" xfId="6" applyFont="1"/>
    <xf numFmtId="0" fontId="22" fillId="0" borderId="0" xfId="6" applyFont="1"/>
    <xf numFmtId="165" fontId="18" fillId="0" borderId="0" xfId="6" applyNumberFormat="1"/>
    <xf numFmtId="4" fontId="18" fillId="0" borderId="0" xfId="6" applyNumberFormat="1"/>
    <xf numFmtId="0" fontId="18" fillId="0" borderId="0" xfId="6" applyFill="1"/>
    <xf numFmtId="0" fontId="23" fillId="0" borderId="0" xfId="6" applyFont="1"/>
    <xf numFmtId="0" fontId="18" fillId="0" borderId="0" xfId="6" applyBorder="1"/>
    <xf numFmtId="4" fontId="10" fillId="0" borderId="0" xfId="6" applyNumberFormat="1" applyFont="1"/>
    <xf numFmtId="0" fontId="11" fillId="0" borderId="0" xfId="6" applyFont="1"/>
    <xf numFmtId="164" fontId="3" fillId="0" borderId="0" xfId="4" applyNumberFormat="1" applyFont="1" applyBorder="1"/>
    <xf numFmtId="165" fontId="3" fillId="0" borderId="0" xfId="2" applyNumberFormat="1"/>
    <xf numFmtId="0" fontId="27" fillId="0" borderId="0" xfId="2" applyFont="1"/>
    <xf numFmtId="166" fontId="3" fillId="0" borderId="0" xfId="2" applyNumberFormat="1"/>
    <xf numFmtId="166" fontId="3" fillId="0" borderId="0" xfId="2" applyNumberFormat="1" applyBorder="1"/>
    <xf numFmtId="0" fontId="26" fillId="0" borderId="0" xfId="2" applyFont="1"/>
    <xf numFmtId="164" fontId="26" fillId="0" borderId="0" xfId="2" applyNumberFormat="1" applyFont="1"/>
    <xf numFmtId="164" fontId="3" fillId="0" borderId="0" xfId="2" applyNumberFormat="1"/>
    <xf numFmtId="0" fontId="6" fillId="0" borderId="18" xfId="0" applyFont="1" applyBorder="1"/>
    <xf numFmtId="0" fontId="25" fillId="0" borderId="0" xfId="0" applyFont="1"/>
    <xf numFmtId="4" fontId="6" fillId="0" borderId="6" xfId="0" applyNumberFormat="1" applyFont="1" applyBorder="1"/>
    <xf numFmtId="0" fontId="6" fillId="0" borderId="0" xfId="0" applyFont="1"/>
    <xf numFmtId="0" fontId="0" fillId="0" borderId="0" xfId="0" applyAlignment="1"/>
    <xf numFmtId="0" fontId="0" fillId="0" borderId="0" xfId="0" applyFill="1"/>
    <xf numFmtId="164" fontId="18" fillId="0" borderId="0" xfId="6" applyNumberFormat="1"/>
    <xf numFmtId="0" fontId="14" fillId="0" borderId="0" xfId="2" applyFont="1" applyFill="1" applyBorder="1" applyAlignment="1">
      <alignment horizontal="left" vertical="center" wrapText="1"/>
    </xf>
    <xf numFmtId="0" fontId="12" fillId="0" borderId="0" xfId="2" applyFont="1" applyAlignment="1">
      <alignment vertical="center"/>
    </xf>
    <xf numFmtId="0" fontId="25" fillId="0" borderId="0" xfId="0" applyFont="1" applyAlignment="1">
      <alignment vertical="top"/>
    </xf>
    <xf numFmtId="0" fontId="5"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Fill="1" applyAlignment="1">
      <alignment wrapText="1"/>
    </xf>
    <xf numFmtId="0" fontId="7" fillId="0" borderId="0" xfId="0" applyFont="1" applyAlignment="1">
      <alignment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7"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xf>
    <xf numFmtId="0" fontId="7" fillId="0" borderId="0" xfId="0" applyFont="1" applyBorder="1" applyAlignment="1">
      <alignment horizontal="center"/>
    </xf>
    <xf numFmtId="0" fontId="5" fillId="0" borderId="0" xfId="0" applyFont="1" applyAlignment="1">
      <alignment horizontal="left" wrapText="1"/>
    </xf>
    <xf numFmtId="4" fontId="0" fillId="0" borderId="0" xfId="0" applyNumberFormat="1"/>
    <xf numFmtId="4" fontId="7" fillId="0" borderId="18" xfId="0" applyNumberFormat="1" applyFont="1" applyBorder="1"/>
    <xf numFmtId="4" fontId="6"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7" fillId="0" borderId="0" xfId="0" applyFont="1"/>
    <xf numFmtId="49" fontId="25" fillId="0" borderId="0" xfId="0" applyNumberFormat="1" applyFont="1" applyAlignment="1">
      <alignment vertical="top" wrapText="1"/>
    </xf>
    <xf numFmtId="49" fontId="25" fillId="0" borderId="0" xfId="0" applyNumberFormat="1" applyFont="1" applyAlignment="1">
      <alignment horizontal="justify" vertical="top" wrapText="1"/>
    </xf>
    <xf numFmtId="0" fontId="38" fillId="0" borderId="0" xfId="0" applyFont="1" applyAlignment="1">
      <alignment horizontal="right" vertical="top"/>
    </xf>
    <xf numFmtId="49" fontId="25" fillId="0" borderId="0" xfId="0" applyNumberFormat="1" applyFont="1" applyAlignment="1">
      <alignment horizontal="justify" vertical="top"/>
    </xf>
    <xf numFmtId="0" fontId="39" fillId="0" borderId="0" xfId="0" applyFont="1"/>
    <xf numFmtId="49" fontId="25" fillId="0" borderId="0" xfId="0" applyNumberFormat="1" applyFont="1" applyAlignment="1">
      <alignment vertical="top"/>
    </xf>
    <xf numFmtId="0" fontId="40" fillId="0" borderId="0" xfId="0" applyFont="1"/>
    <xf numFmtId="49" fontId="38" fillId="0" borderId="0" xfId="0" applyNumberFormat="1" applyFont="1" applyAlignment="1">
      <alignment vertical="top" wrapText="1"/>
    </xf>
    <xf numFmtId="49" fontId="38" fillId="0" borderId="0" xfId="0" applyNumberFormat="1" applyFont="1" applyAlignment="1">
      <alignment vertical="top"/>
    </xf>
    <xf numFmtId="0" fontId="38" fillId="0" borderId="0" xfId="0" applyFont="1" applyAlignment="1">
      <alignment vertical="top"/>
    </xf>
    <xf numFmtId="49" fontId="25" fillId="0" borderId="0" xfId="0" applyNumberFormat="1" applyFont="1" applyAlignment="1">
      <alignment horizontal="left" vertical="top" wrapText="1"/>
    </xf>
    <xf numFmtId="0" fontId="25" fillId="0" borderId="0" xfId="0" applyFont="1" applyAlignment="1">
      <alignment vertical="top" wrapText="1"/>
    </xf>
    <xf numFmtId="49" fontId="38" fillId="0" borderId="0" xfId="0" applyNumberFormat="1" applyFont="1" applyAlignment="1">
      <alignment horizontal="justify" vertical="top"/>
    </xf>
    <xf numFmtId="0" fontId="41" fillId="0" borderId="0" xfId="0" applyFont="1" applyAlignment="1">
      <alignment horizontal="center"/>
    </xf>
    <xf numFmtId="0" fontId="41" fillId="0" borderId="0" xfId="0" applyFont="1" applyAlignment="1">
      <alignment horizontal="center" vertical="center"/>
    </xf>
    <xf numFmtId="49" fontId="25" fillId="0" borderId="0" xfId="0" applyNumberFormat="1" applyFont="1" applyFill="1" applyAlignment="1">
      <alignment horizontal="justify" vertical="top" wrapText="1"/>
    </xf>
    <xf numFmtId="0" fontId="8" fillId="0" borderId="0" xfId="2" applyFont="1" applyBorder="1" applyAlignment="1">
      <alignment horizontal="center" vertical="center" wrapText="1"/>
    </xf>
    <xf numFmtId="0" fontId="42" fillId="3" borderId="8" xfId="0" applyFont="1" applyFill="1" applyBorder="1" applyAlignment="1">
      <alignment vertical="center"/>
    </xf>
    <xf numFmtId="0" fontId="42" fillId="3" borderId="0" xfId="0" applyFont="1" applyFill="1" applyAlignment="1">
      <alignment vertical="center"/>
    </xf>
    <xf numFmtId="49" fontId="15" fillId="0" borderId="8" xfId="3" applyNumberFormat="1" applyFont="1" applyBorder="1" applyAlignment="1">
      <alignment vertical="center"/>
    </xf>
    <xf numFmtId="49" fontId="15" fillId="0" borderId="0" xfId="3" applyNumberFormat="1" applyFont="1" applyAlignment="1">
      <alignment vertical="center"/>
    </xf>
    <xf numFmtId="49" fontId="15" fillId="0" borderId="0" xfId="3" applyNumberFormat="1" applyFont="1" applyAlignment="1">
      <alignment vertical="center" wrapText="1"/>
    </xf>
    <xf numFmtId="49" fontId="15" fillId="0" borderId="8" xfId="3" applyNumberFormat="1" applyFont="1" applyFill="1" applyBorder="1" applyAlignment="1">
      <alignment vertical="center"/>
    </xf>
    <xf numFmtId="0" fontId="15" fillId="0" borderId="9" xfId="6" applyFont="1" applyBorder="1" applyAlignment="1">
      <alignment vertical="center" wrapText="1"/>
    </xf>
    <xf numFmtId="3" fontId="15" fillId="0" borderId="1" xfId="6" applyNumberFormat="1" applyFont="1" applyBorder="1" applyAlignment="1">
      <alignment vertical="center"/>
    </xf>
    <xf numFmtId="164" fontId="15" fillId="0" borderId="1" xfId="4" applyNumberFormat="1" applyFont="1" applyBorder="1" applyAlignment="1">
      <alignment horizontal="center" vertical="center"/>
    </xf>
    <xf numFmtId="0" fontId="15" fillId="0" borderId="7" xfId="6" applyFont="1" applyBorder="1" applyAlignment="1">
      <alignment horizontal="left" vertical="center" wrapText="1"/>
    </xf>
    <xf numFmtId="3" fontId="15" fillId="0" borderId="18" xfId="6" applyNumberFormat="1" applyFont="1" applyBorder="1" applyAlignment="1">
      <alignment vertical="center"/>
    </xf>
    <xf numFmtId="164" fontId="15" fillId="0" borderId="18" xfId="4" applyNumberFormat="1" applyFont="1" applyBorder="1" applyAlignment="1">
      <alignment horizontal="center" vertical="center"/>
    </xf>
    <xf numFmtId="0" fontId="15" fillId="0" borderId="7" xfId="6" applyFont="1" applyBorder="1" applyAlignment="1">
      <alignment vertical="center" wrapText="1"/>
    </xf>
    <xf numFmtId="4" fontId="15" fillId="0" borderId="18" xfId="6" applyNumberFormat="1" applyFont="1" applyBorder="1" applyAlignment="1">
      <alignment vertical="center"/>
    </xf>
    <xf numFmtId="0" fontId="15" fillId="2" borderId="7" xfId="6" applyFont="1" applyFill="1" applyBorder="1" applyAlignment="1">
      <alignment vertical="center" wrapText="1"/>
    </xf>
    <xf numFmtId="4" fontId="15" fillId="2" borderId="18" xfId="6" applyNumberFormat="1" applyFont="1" applyFill="1" applyBorder="1" applyAlignment="1">
      <alignment vertical="center"/>
    </xf>
    <xf numFmtId="164" fontId="15" fillId="0" borderId="6" xfId="4" applyNumberFormat="1" applyFont="1" applyBorder="1" applyAlignment="1">
      <alignment horizontal="center" vertical="center"/>
    </xf>
    <xf numFmtId="3" fontId="15" fillId="2" borderId="7" xfId="6" applyNumberFormat="1" applyFont="1" applyFill="1" applyBorder="1" applyAlignment="1">
      <alignment vertical="center"/>
    </xf>
    <xf numFmtId="4" fontId="15" fillId="2" borderId="7" xfId="6" applyNumberFormat="1" applyFont="1" applyFill="1" applyBorder="1" applyAlignment="1">
      <alignment vertical="center"/>
    </xf>
    <xf numFmtId="4" fontId="15" fillId="2" borderId="7" xfId="6" applyNumberFormat="1" applyFont="1" applyFill="1" applyBorder="1" applyAlignment="1">
      <alignment horizontal="right" vertical="center"/>
    </xf>
    <xf numFmtId="4" fontId="15" fillId="0" borderId="7" xfId="6" applyNumberFormat="1" applyFont="1" applyBorder="1" applyAlignment="1">
      <alignment vertical="center"/>
    </xf>
    <xf numFmtId="4" fontId="15" fillId="0" borderId="7" xfId="6" applyNumberFormat="1" applyFont="1" applyBorder="1" applyAlignment="1">
      <alignment horizontal="right" vertical="center"/>
    </xf>
    <xf numFmtId="4" fontId="15" fillId="0" borderId="18" xfId="6" applyNumberFormat="1" applyFont="1" applyBorder="1" applyAlignment="1">
      <alignment horizontal="right" vertical="center"/>
    </xf>
    <xf numFmtId="0" fontId="15" fillId="0" borderId="10" xfId="6" applyFont="1" applyBorder="1" applyAlignment="1">
      <alignment vertical="center" wrapText="1"/>
    </xf>
    <xf numFmtId="4" fontId="15" fillId="0" borderId="10" xfId="6" applyNumberFormat="1" applyFont="1" applyBorder="1" applyAlignment="1">
      <alignment vertical="center"/>
    </xf>
    <xf numFmtId="4" fontId="15" fillId="0" borderId="6" xfId="6" applyNumberFormat="1" applyFont="1" applyBorder="1" applyAlignment="1">
      <alignment horizontal="right" vertical="center"/>
    </xf>
    <xf numFmtId="4" fontId="15" fillId="0" borderId="10" xfId="6" applyNumberFormat="1" applyFont="1" applyBorder="1" applyAlignment="1">
      <alignment horizontal="right" vertical="center"/>
    </xf>
    <xf numFmtId="0" fontId="15" fillId="0" borderId="2" xfId="6" applyFont="1" applyBorder="1" applyAlignment="1">
      <alignment vertical="center" wrapText="1"/>
    </xf>
    <xf numFmtId="4" fontId="15" fillId="0" borderId="2" xfId="6" applyNumberFormat="1" applyFont="1" applyBorder="1" applyAlignment="1">
      <alignment vertical="center"/>
    </xf>
    <xf numFmtId="4" fontId="15" fillId="0" borderId="5" xfId="6" applyNumberFormat="1" applyFont="1" applyBorder="1" applyAlignment="1">
      <alignment horizontal="right" vertical="center"/>
    </xf>
    <xf numFmtId="4" fontId="15" fillId="0" borderId="2" xfId="6" applyNumberFormat="1" applyFont="1" applyBorder="1" applyAlignment="1">
      <alignment horizontal="right" vertical="center"/>
    </xf>
    <xf numFmtId="164" fontId="15" fillId="0" borderId="5" xfId="4" applyNumberFormat="1" applyFont="1" applyBorder="1" applyAlignment="1">
      <alignment horizontal="center" vertical="center"/>
    </xf>
    <xf numFmtId="164" fontId="15" fillId="0" borderId="12" xfId="4" applyNumberFormat="1" applyFont="1" applyBorder="1" applyAlignment="1">
      <alignment horizontal="center" vertical="center"/>
    </xf>
    <xf numFmtId="164" fontId="15" fillId="0" borderId="14" xfId="4" applyNumberFormat="1" applyFont="1" applyBorder="1" applyAlignment="1">
      <alignment horizontal="center" vertical="center"/>
    </xf>
    <xf numFmtId="4" fontId="15" fillId="0" borderId="18" xfId="6" applyNumberFormat="1" applyFont="1" applyFill="1" applyBorder="1" applyAlignment="1">
      <alignment vertical="center"/>
    </xf>
    <xf numFmtId="4" fontId="15" fillId="0" borderId="6" xfId="6" applyNumberFormat="1" applyFont="1" applyBorder="1" applyAlignment="1">
      <alignment vertical="center"/>
    </xf>
    <xf numFmtId="0" fontId="42" fillId="0" borderId="7" xfId="2" applyFont="1" applyBorder="1" applyAlignment="1">
      <alignment horizontal="left" vertical="center" wrapText="1"/>
    </xf>
    <xf numFmtId="0" fontId="15" fillId="0" borderId="7" xfId="2" applyFont="1" applyFill="1" applyBorder="1" applyAlignment="1">
      <alignment vertical="center" wrapText="1"/>
    </xf>
    <xf numFmtId="3" fontId="15" fillId="0" borderId="18" xfId="6" applyNumberFormat="1" applyFont="1" applyBorder="1" applyAlignment="1" applyProtection="1">
      <alignment vertical="center"/>
      <protection locked="0"/>
    </xf>
    <xf numFmtId="0" fontId="44" fillId="4" borderId="5" xfId="6" applyFont="1" applyFill="1" applyBorder="1" applyAlignment="1">
      <alignment horizontal="center" vertical="center" wrapText="1"/>
    </xf>
    <xf numFmtId="0" fontId="15" fillId="0" borderId="0" xfId="2" applyFont="1" applyBorder="1" applyAlignment="1">
      <alignment horizontal="center" vertical="center" wrapText="1"/>
    </xf>
    <xf numFmtId="3" fontId="42" fillId="0" borderId="18" xfId="2" applyNumberFormat="1" applyFont="1" applyBorder="1" applyAlignment="1">
      <alignment horizontal="right" vertical="center"/>
    </xf>
    <xf numFmtId="3" fontId="42" fillId="0" borderId="0" xfId="2" applyNumberFormat="1" applyFont="1" applyBorder="1" applyAlignment="1" applyProtection="1">
      <alignment horizontal="right" vertical="center"/>
      <protection locked="0"/>
    </xf>
    <xf numFmtId="3" fontId="42" fillId="0" borderId="18" xfId="2" applyNumberFormat="1" applyFont="1" applyBorder="1" applyAlignment="1" applyProtection="1">
      <alignment horizontal="right" vertical="center"/>
      <protection locked="0"/>
    </xf>
    <xf numFmtId="3" fontId="15" fillId="0" borderId="18" xfId="2" applyNumberFormat="1" applyFont="1" applyFill="1" applyBorder="1" applyAlignment="1">
      <alignment horizontal="right" vertical="center"/>
    </xf>
    <xf numFmtId="3" fontId="15" fillId="0" borderId="18" xfId="2" applyNumberFormat="1" applyFont="1" applyBorder="1" applyAlignment="1">
      <alignment horizontal="right" vertical="center"/>
    </xf>
    <xf numFmtId="3" fontId="15" fillId="0" borderId="18" xfId="2" applyNumberFormat="1" applyFont="1" applyFill="1" applyBorder="1" applyAlignment="1" applyProtection="1">
      <alignment horizontal="right" vertical="center"/>
      <protection locked="0"/>
    </xf>
    <xf numFmtId="3" fontId="15" fillId="0" borderId="0" xfId="2" applyNumberFormat="1" applyFont="1" applyFill="1" applyBorder="1" applyAlignment="1" applyProtection="1">
      <alignment horizontal="right" vertical="center"/>
      <protection locked="0"/>
    </xf>
    <xf numFmtId="3" fontId="15" fillId="0" borderId="18" xfId="2" applyNumberFormat="1" applyFont="1" applyBorder="1" applyAlignment="1" applyProtection="1">
      <alignment horizontal="right" vertical="center"/>
      <protection locked="0"/>
    </xf>
    <xf numFmtId="0" fontId="42" fillId="0" borderId="7" xfId="5" applyFont="1" applyBorder="1" applyAlignment="1">
      <alignment vertical="center"/>
    </xf>
    <xf numFmtId="0" fontId="15" fillId="0" borderId="7" xfId="5" applyFont="1" applyFill="1" applyBorder="1" applyAlignment="1">
      <alignment vertical="center"/>
    </xf>
    <xf numFmtId="0" fontId="15" fillId="0" borderId="10" xfId="5" applyFont="1" applyBorder="1" applyAlignment="1">
      <alignment vertical="center"/>
    </xf>
    <xf numFmtId="3" fontId="15" fillId="0" borderId="6" xfId="2" applyNumberFormat="1" applyFont="1" applyBorder="1" applyAlignment="1" applyProtection="1">
      <alignment horizontal="right" vertical="center"/>
      <protection locked="0"/>
    </xf>
    <xf numFmtId="3" fontId="15" fillId="0" borderId="6" xfId="2" applyNumberFormat="1" applyFont="1" applyBorder="1" applyAlignment="1">
      <alignment horizontal="right" vertical="center"/>
    </xf>
    <xf numFmtId="3" fontId="15" fillId="0" borderId="13" xfId="2" applyNumberFormat="1" applyFont="1" applyBorder="1" applyAlignment="1" applyProtection="1">
      <alignment horizontal="right" vertical="center"/>
      <protection locked="0"/>
    </xf>
    <xf numFmtId="0" fontId="25" fillId="4" borderId="5" xfId="2" applyFont="1" applyFill="1" applyBorder="1" applyAlignment="1">
      <alignment vertical="center" wrapText="1"/>
    </xf>
    <xf numFmtId="0" fontId="38" fillId="0" borderId="18" xfId="0" applyFont="1" applyBorder="1" applyAlignment="1">
      <alignment vertical="center"/>
    </xf>
    <xf numFmtId="0" fontId="25" fillId="0" borderId="18" xfId="0" applyFont="1" applyBorder="1" applyAlignment="1">
      <alignment vertical="center"/>
    </xf>
    <xf numFmtId="41" fontId="25" fillId="0" borderId="18" xfId="0" applyNumberFormat="1" applyFont="1" applyBorder="1" applyAlignment="1">
      <alignment vertical="center"/>
    </xf>
    <xf numFmtId="0" fontId="25" fillId="0" borderId="18" xfId="0" applyFont="1" applyBorder="1" applyAlignment="1">
      <alignment vertical="center" wrapText="1"/>
    </xf>
    <xf numFmtId="0" fontId="25" fillId="0" borderId="6" xfId="0" applyFont="1" applyBorder="1" applyAlignment="1">
      <alignment vertical="center"/>
    </xf>
    <xf numFmtId="0" fontId="25" fillId="4" borderId="5" xfId="0" applyFont="1" applyFill="1" applyBorder="1" applyAlignment="1">
      <alignment horizontal="center" vertical="center" wrapText="1"/>
    </xf>
    <xf numFmtId="0" fontId="15" fillId="0" borderId="0" xfId="6" applyFont="1" applyFill="1" applyBorder="1" applyAlignment="1">
      <alignment horizontal="justify" vertical="center" wrapText="1"/>
    </xf>
    <xf numFmtId="168" fontId="15" fillId="0" borderId="0" xfId="2" applyNumberFormat="1" applyFont="1" applyFill="1" applyBorder="1" applyAlignment="1">
      <alignment horizontal="right" vertical="center"/>
    </xf>
    <xf numFmtId="41" fontId="15" fillId="0" borderId="0" xfId="2" applyNumberFormat="1" applyFont="1" applyFill="1" applyBorder="1" applyAlignment="1">
      <alignment horizontal="right" vertical="center"/>
    </xf>
    <xf numFmtId="41" fontId="25" fillId="0" borderId="6" xfId="0" applyNumberFormat="1" applyFont="1" applyBorder="1" applyAlignment="1">
      <alignment vertical="center"/>
    </xf>
    <xf numFmtId="0" fontId="38" fillId="0" borderId="1" xfId="0" applyFont="1" applyBorder="1" applyAlignment="1">
      <alignment vertical="center"/>
    </xf>
    <xf numFmtId="0" fontId="38" fillId="0" borderId="7" xfId="0" applyFont="1" applyBorder="1"/>
    <xf numFmtId="3" fontId="38" fillId="0" borderId="1" xfId="0" applyNumberFormat="1" applyFont="1" applyBorder="1" applyAlignment="1">
      <alignment vertical="center"/>
    </xf>
    <xf numFmtId="0" fontId="25" fillId="0" borderId="7" xfId="0" applyFont="1" applyBorder="1"/>
    <xf numFmtId="3" fontId="25" fillId="0" borderId="18" xfId="0" applyNumberFormat="1" applyFont="1" applyBorder="1" applyAlignment="1">
      <alignment vertical="center"/>
    </xf>
    <xf numFmtId="4" fontId="25" fillId="0" borderId="18" xfId="0" applyNumberFormat="1" applyFont="1" applyBorder="1" applyAlignment="1">
      <alignment vertical="center"/>
    </xf>
    <xf numFmtId="167" fontId="25" fillId="0" borderId="18" xfId="0" applyNumberFormat="1" applyFont="1" applyBorder="1" applyAlignment="1">
      <alignment vertical="center"/>
    </xf>
    <xf numFmtId="0" fontId="38" fillId="0" borderId="7" xfId="0" applyFont="1" applyBorder="1" applyAlignment="1">
      <alignment wrapText="1"/>
    </xf>
    <xf numFmtId="3" fontId="38" fillId="0" borderId="18" xfId="0" applyNumberFormat="1" applyFont="1" applyBorder="1" applyAlignment="1">
      <alignment vertical="center"/>
    </xf>
    <xf numFmtId="4" fontId="38" fillId="0" borderId="18" xfId="0" applyNumberFormat="1" applyFont="1" applyBorder="1" applyAlignment="1">
      <alignment vertical="center"/>
    </xf>
    <xf numFmtId="41" fontId="25" fillId="0" borderId="18" xfId="0" applyNumberFormat="1" applyFont="1" applyBorder="1" applyAlignment="1">
      <alignment horizontal="right" vertical="center"/>
    </xf>
    <xf numFmtId="41" fontId="38" fillId="0" borderId="18" xfId="0" applyNumberFormat="1" applyFont="1" applyBorder="1" applyAlignment="1">
      <alignment vertical="center"/>
    </xf>
    <xf numFmtId="0" fontId="25" fillId="0" borderId="10" xfId="0" applyFont="1" applyBorder="1"/>
    <xf numFmtId="3" fontId="25" fillId="0" borderId="6" xfId="0" applyNumberFormat="1" applyFont="1" applyBorder="1" applyAlignment="1">
      <alignment vertical="center"/>
    </xf>
    <xf numFmtId="4" fontId="25" fillId="0" borderId="6" xfId="0" applyNumberFormat="1" applyFont="1" applyBorder="1" applyAlignment="1">
      <alignment vertical="center"/>
    </xf>
    <xf numFmtId="0" fontId="42" fillId="0" borderId="7" xfId="2" applyFont="1" applyBorder="1" applyAlignment="1">
      <alignment horizontal="left"/>
    </xf>
    <xf numFmtId="3" fontId="42" fillId="0" borderId="18" xfId="2" applyNumberFormat="1" applyFont="1" applyBorder="1" applyAlignment="1"/>
    <xf numFmtId="164" fontId="42" fillId="0" borderId="18" xfId="2" applyNumberFormat="1" applyFont="1" applyBorder="1" applyAlignment="1">
      <alignment horizontal="center"/>
    </xf>
    <xf numFmtId="164" fontId="42" fillId="0" borderId="18" xfId="4" applyNumberFormat="1" applyFont="1" applyBorder="1" applyAlignment="1">
      <alignment horizontal="center"/>
    </xf>
    <xf numFmtId="0" fontId="15" fillId="0" borderId="7" xfId="2" applyFont="1" applyFill="1" applyBorder="1"/>
    <xf numFmtId="3" fontId="15" fillId="0" borderId="18" xfId="2" applyNumberFormat="1" applyFont="1" applyFill="1" applyBorder="1" applyAlignment="1"/>
    <xf numFmtId="164" fontId="15" fillId="0" borderId="18" xfId="2" applyNumberFormat="1" applyFont="1" applyBorder="1" applyAlignment="1">
      <alignment horizontal="center"/>
    </xf>
    <xf numFmtId="164" fontId="15" fillId="0" borderId="18" xfId="4" applyNumberFormat="1" applyFont="1" applyBorder="1" applyAlignment="1">
      <alignment horizontal="center"/>
    </xf>
    <xf numFmtId="0" fontId="15" fillId="0" borderId="7" xfId="2" applyFont="1" applyBorder="1"/>
    <xf numFmtId="3" fontId="15" fillId="0" borderId="18" xfId="2" applyNumberFormat="1" applyFont="1" applyBorder="1" applyAlignment="1"/>
    <xf numFmtId="0" fontId="42" fillId="0" borderId="9" xfId="2" applyFont="1" applyBorder="1" applyAlignment="1">
      <alignment wrapText="1"/>
    </xf>
    <xf numFmtId="3" fontId="42" fillId="0" borderId="9" xfId="2" applyNumberFormat="1" applyFont="1" applyBorder="1" applyAlignment="1">
      <alignment wrapText="1"/>
    </xf>
    <xf numFmtId="3" fontId="42" fillId="0" borderId="1" xfId="2" applyNumberFormat="1" applyFont="1" applyFill="1" applyBorder="1" applyAlignment="1"/>
    <xf numFmtId="0" fontId="15" fillId="0" borderId="7" xfId="2" applyFont="1" applyBorder="1" applyAlignment="1">
      <alignment wrapText="1"/>
    </xf>
    <xf numFmtId="3" fontId="15" fillId="0" borderId="7" xfId="2" applyNumberFormat="1" applyFont="1" applyBorder="1" applyAlignment="1">
      <alignment wrapText="1"/>
    </xf>
    <xf numFmtId="0" fontId="15" fillId="0" borderId="7" xfId="2" applyFont="1" applyBorder="1" applyAlignment="1"/>
    <xf numFmtId="0" fontId="15" fillId="0" borderId="7" xfId="2" applyFont="1" applyBorder="1" applyAlignment="1">
      <alignment horizontal="left" wrapText="1"/>
    </xf>
    <xf numFmtId="0" fontId="15" fillId="0" borderId="10" xfId="2" applyFont="1" applyBorder="1" applyAlignment="1">
      <alignment horizontal="left" wrapText="1"/>
    </xf>
    <xf numFmtId="3" fontId="15" fillId="0" borderId="10" xfId="2" applyNumberFormat="1" applyFont="1" applyBorder="1" applyAlignment="1">
      <alignment wrapText="1"/>
    </xf>
    <xf numFmtId="3" fontId="15" fillId="0" borderId="6" xfId="2" applyNumberFormat="1" applyFont="1" applyBorder="1" applyAlignment="1"/>
    <xf numFmtId="0" fontId="42" fillId="0" borderId="7" xfId="2" applyFont="1" applyBorder="1" applyAlignment="1">
      <alignment wrapText="1"/>
    </xf>
    <xf numFmtId="3" fontId="42" fillId="0" borderId="7" xfId="2" applyNumberFormat="1" applyFont="1" applyBorder="1" applyAlignment="1">
      <alignment wrapText="1"/>
    </xf>
    <xf numFmtId="0" fontId="15" fillId="0" borderId="10" xfId="2" applyFont="1" applyBorder="1" applyAlignment="1">
      <alignment wrapText="1"/>
    </xf>
    <xf numFmtId="164" fontId="15" fillId="0" borderId="6" xfId="2" applyNumberFormat="1" applyFont="1" applyBorder="1" applyAlignment="1">
      <alignment horizontal="center"/>
    </xf>
    <xf numFmtId="164" fontId="15" fillId="0" borderId="6" xfId="4" applyNumberFormat="1" applyFont="1" applyBorder="1" applyAlignment="1">
      <alignment horizontal="center"/>
    </xf>
    <xf numFmtId="0" fontId="38" fillId="0" borderId="6" xfId="0" applyFont="1" applyFill="1" applyBorder="1" applyAlignment="1">
      <alignment vertical="center"/>
    </xf>
    <xf numFmtId="3" fontId="38" fillId="0" borderId="6" xfId="0" applyNumberFormat="1" applyFont="1" applyFill="1" applyBorder="1" applyAlignment="1">
      <alignment vertical="center"/>
    </xf>
    <xf numFmtId="0" fontId="25" fillId="0" borderId="1" xfId="0" applyFont="1" applyBorder="1" applyAlignment="1">
      <alignment vertical="center"/>
    </xf>
    <xf numFmtId="3" fontId="25" fillId="0" borderId="1" xfId="0" applyNumberFormat="1"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lignment vertical="center"/>
    </xf>
    <xf numFmtId="0" fontId="42" fillId="0" borderId="18" xfId="5" applyFont="1" applyBorder="1"/>
    <xf numFmtId="3" fontId="42" fillId="2" borderId="8" xfId="2" applyNumberFormat="1" applyFont="1" applyFill="1" applyBorder="1"/>
    <xf numFmtId="3" fontId="46" fillId="0" borderId="18" xfId="2" applyNumberFormat="1" applyFont="1" applyFill="1" applyBorder="1" applyAlignment="1">
      <alignment horizontal="right"/>
    </xf>
    <xf numFmtId="3" fontId="46" fillId="0" borderId="7" xfId="2" applyNumberFormat="1" applyFont="1" applyFill="1" applyBorder="1" applyAlignment="1">
      <alignment horizontal="right"/>
    </xf>
    <xf numFmtId="3" fontId="46" fillId="2" borderId="7" xfId="2" applyNumberFormat="1" applyFont="1" applyFill="1" applyBorder="1"/>
    <xf numFmtId="3" fontId="46" fillId="2" borderId="18" xfId="2" applyNumberFormat="1" applyFont="1" applyFill="1" applyBorder="1"/>
    <xf numFmtId="0" fontId="15" fillId="0" borderId="18" xfId="5" applyFont="1" applyFill="1" applyBorder="1"/>
    <xf numFmtId="3" fontId="47" fillId="2" borderId="0" xfId="2" applyNumberFormat="1" applyFont="1" applyFill="1" applyBorder="1"/>
    <xf numFmtId="3" fontId="28" fillId="0" borderId="18" xfId="2" applyNumberFormat="1" applyFont="1" applyFill="1" applyBorder="1"/>
    <xf numFmtId="3" fontId="28" fillId="0" borderId="7" xfId="2" applyNumberFormat="1" applyFont="1" applyFill="1" applyBorder="1" applyAlignment="1">
      <alignment horizontal="right"/>
    </xf>
    <xf numFmtId="3" fontId="28" fillId="2" borderId="7" xfId="2" applyNumberFormat="1" applyFont="1" applyFill="1" applyBorder="1"/>
    <xf numFmtId="3" fontId="28" fillId="2" borderId="18" xfId="2" applyNumberFormat="1" applyFont="1" applyFill="1" applyBorder="1"/>
    <xf numFmtId="3" fontId="47" fillId="0" borderId="18" xfId="2" applyNumberFormat="1" applyFont="1" applyFill="1" applyBorder="1"/>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5" fillId="0" borderId="18" xfId="5" applyFont="1" applyBorder="1"/>
    <xf numFmtId="3" fontId="28" fillId="0" borderId="7" xfId="2" applyNumberFormat="1" applyFont="1" applyFill="1" applyBorder="1"/>
    <xf numFmtId="3" fontId="15" fillId="0" borderId="2" xfId="2" applyNumberFormat="1" applyFont="1" applyFill="1" applyBorder="1" applyAlignment="1">
      <alignment vertical="center"/>
    </xf>
    <xf numFmtId="41" fontId="15" fillId="0" borderId="2" xfId="6" applyNumberFormat="1" applyFont="1" applyFill="1" applyBorder="1" applyAlignment="1">
      <alignment horizontal="right" vertical="center"/>
    </xf>
    <xf numFmtId="41" fontId="15" fillId="0" borderId="5" xfId="6" applyNumberFormat="1" applyFont="1" applyFill="1" applyBorder="1" applyAlignment="1">
      <alignment horizontal="right" vertical="center"/>
    </xf>
    <xf numFmtId="0" fontId="15" fillId="0" borderId="7" xfId="5" applyFont="1" applyFill="1" applyBorder="1" applyAlignment="1"/>
    <xf numFmtId="3" fontId="15" fillId="0" borderId="18" xfId="2" applyNumberFormat="1" applyFont="1" applyFill="1" applyBorder="1"/>
    <xf numFmtId="41" fontId="15" fillId="0" borderId="7" xfId="6" applyNumberFormat="1" applyFont="1" applyFill="1" applyBorder="1" applyAlignment="1">
      <alignment horizontal="right"/>
    </xf>
    <xf numFmtId="41" fontId="15" fillId="0" borderId="18" xfId="6" applyNumberFormat="1" applyFont="1" applyFill="1" applyBorder="1" applyAlignment="1">
      <alignment horizontal="right"/>
    </xf>
    <xf numFmtId="0" fontId="15" fillId="0" borderId="10" xfId="5" applyFont="1" applyFill="1" applyBorder="1" applyAlignment="1"/>
    <xf numFmtId="3" fontId="15" fillId="0" borderId="6" xfId="2" applyNumberFormat="1" applyFont="1" applyFill="1" applyBorder="1"/>
    <xf numFmtId="41" fontId="15" fillId="0" borderId="10" xfId="6" applyNumberFormat="1" applyFont="1" applyFill="1" applyBorder="1" applyAlignment="1">
      <alignment horizontal="right"/>
    </xf>
    <xf numFmtId="41" fontId="15" fillId="0" borderId="6" xfId="6" applyNumberFormat="1" applyFont="1" applyFill="1" applyBorder="1" applyAlignment="1">
      <alignment horizontal="right"/>
    </xf>
    <xf numFmtId="4" fontId="42" fillId="0" borderId="18" xfId="2" applyNumberFormat="1" applyFont="1" applyBorder="1" applyAlignment="1">
      <alignment horizontal="right"/>
    </xf>
    <xf numFmtId="4" fontId="42" fillId="0" borderId="18" xfId="2" applyNumberFormat="1" applyFont="1" applyFill="1" applyBorder="1" applyAlignment="1">
      <alignment horizontal="right"/>
    </xf>
    <xf numFmtId="4" fontId="15" fillId="0" borderId="18" xfId="2" applyNumberFormat="1" applyFont="1" applyBorder="1" applyAlignment="1"/>
    <xf numFmtId="4" fontId="15" fillId="0" borderId="18" xfId="2" applyNumberFormat="1" applyFont="1" applyFill="1" applyBorder="1" applyAlignment="1"/>
    <xf numFmtId="4" fontId="42" fillId="0" borderId="7" xfId="2" applyNumberFormat="1" applyFont="1" applyBorder="1" applyAlignment="1">
      <alignment wrapText="1"/>
    </xf>
    <xf numFmtId="4" fontId="42" fillId="0" borderId="18" xfId="2" applyNumberFormat="1" applyFont="1" applyFill="1" applyBorder="1" applyAlignment="1"/>
    <xf numFmtId="4" fontId="15" fillId="0" borderId="18" xfId="2" applyNumberFormat="1" applyFont="1" applyFill="1" applyBorder="1" applyAlignment="1">
      <alignment horizontal="right"/>
    </xf>
    <xf numFmtId="4" fontId="15" fillId="0" borderId="7" xfId="2" applyNumberFormat="1" applyFont="1" applyBorder="1" applyAlignment="1">
      <alignment wrapText="1"/>
    </xf>
    <xf numFmtId="4" fontId="42" fillId="0" borderId="1" xfId="2" applyNumberFormat="1" applyFont="1" applyBorder="1" applyAlignment="1"/>
    <xf numFmtId="4" fontId="42" fillId="0" borderId="1" xfId="2" applyNumberFormat="1" applyFont="1" applyFill="1" applyBorder="1" applyAlignment="1"/>
    <xf numFmtId="164" fontId="42" fillId="0" borderId="1" xfId="2" applyNumberFormat="1" applyFont="1" applyBorder="1" applyAlignment="1">
      <alignment horizontal="center"/>
    </xf>
    <xf numFmtId="164" fontId="42" fillId="0" borderId="1" xfId="4" applyNumberFormat="1" applyFont="1" applyBorder="1" applyAlignment="1">
      <alignment horizontal="center"/>
    </xf>
    <xf numFmtId="49" fontId="15" fillId="0" borderId="7" xfId="2" applyNumberFormat="1" applyFont="1" applyBorder="1" applyAlignment="1">
      <alignment wrapText="1"/>
    </xf>
    <xf numFmtId="4" fontId="15" fillId="0" borderId="10" xfId="2" applyNumberFormat="1" applyFont="1" applyBorder="1" applyAlignment="1">
      <alignment wrapText="1"/>
    </xf>
    <xf numFmtId="4" fontId="15" fillId="0" borderId="6" xfId="2" applyNumberFormat="1" applyFont="1" applyFill="1" applyBorder="1" applyAlignment="1"/>
    <xf numFmtId="0" fontId="38" fillId="0" borderId="5" xfId="0" applyFont="1" applyBorder="1" applyAlignment="1">
      <alignment vertical="center"/>
    </xf>
    <xf numFmtId="4" fontId="25" fillId="0" borderId="5" xfId="0" applyNumberFormat="1" applyFont="1" applyBorder="1" applyAlignment="1">
      <alignment vertical="center"/>
    </xf>
    <xf numFmtId="10" fontId="25" fillId="0" borderId="5" xfId="11" applyNumberFormat="1" applyFont="1" applyBorder="1" applyAlignment="1">
      <alignment vertical="center"/>
    </xf>
    <xf numFmtId="0" fontId="25" fillId="4" borderId="5" xfId="0" applyFont="1" applyFill="1" applyBorder="1" applyAlignment="1">
      <alignment horizontal="center" vertical="center" wrapText="1"/>
    </xf>
    <xf numFmtId="0" fontId="42" fillId="0" borderId="7" xfId="5" applyFont="1" applyFill="1" applyBorder="1"/>
    <xf numFmtId="4" fontId="42" fillId="2" borderId="7" xfId="5" applyNumberFormat="1" applyFont="1" applyFill="1" applyBorder="1" applyAlignment="1">
      <alignment horizontal="right"/>
    </xf>
    <xf numFmtId="4" fontId="42" fillId="2" borderId="18" xfId="5" applyNumberFormat="1" applyFont="1" applyFill="1" applyBorder="1" applyAlignment="1">
      <alignment horizontal="right"/>
    </xf>
    <xf numFmtId="0" fontId="15" fillId="0" borderId="7" xfId="5" applyFont="1" applyFill="1" applyBorder="1"/>
    <xf numFmtId="4" fontId="15" fillId="2" borderId="7" xfId="2" applyNumberFormat="1" applyFont="1" applyFill="1" applyBorder="1"/>
    <xf numFmtId="4" fontId="28" fillId="0" borderId="7" xfId="2" applyNumberFormat="1" applyFont="1" applyFill="1" applyBorder="1" applyAlignment="1">
      <alignment horizontal="right"/>
    </xf>
    <xf numFmtId="4" fontId="15" fillId="2" borderId="18" xfId="2" applyNumberFormat="1" applyFont="1" applyFill="1" applyBorder="1"/>
    <xf numFmtId="4" fontId="15" fillId="0" borderId="2" xfId="2" applyNumberFormat="1" applyFont="1" applyFill="1" applyBorder="1" applyAlignment="1">
      <alignment vertical="center"/>
    </xf>
    <xf numFmtId="0" fontId="15" fillId="4" borderId="2" xfId="5" applyFont="1" applyFill="1" applyBorder="1" applyAlignment="1">
      <alignment vertical="center" wrapText="1"/>
    </xf>
    <xf numFmtId="0" fontId="15" fillId="4" borderId="4" xfId="5" applyFont="1" applyFill="1" applyBorder="1" applyAlignment="1">
      <alignment vertical="center" wrapText="1"/>
    </xf>
    <xf numFmtId="0" fontId="15" fillId="4" borderId="3" xfId="5" applyFont="1" applyFill="1" applyBorder="1" applyAlignment="1">
      <alignment vertical="center" wrapText="1"/>
    </xf>
    <xf numFmtId="0" fontId="15" fillId="0" borderId="9" xfId="2" applyFont="1" applyFill="1" applyBorder="1" applyAlignment="1">
      <alignment vertical="center" wrapText="1"/>
    </xf>
    <xf numFmtId="3" fontId="15" fillId="0" borderId="1" xfId="2" applyNumberFormat="1" applyFont="1" applyFill="1" applyBorder="1" applyAlignment="1">
      <alignment horizontal="right" vertical="center"/>
    </xf>
    <xf numFmtId="3" fontId="15" fillId="0" borderId="1" xfId="2" applyNumberFormat="1" applyFont="1" applyFill="1" applyBorder="1" applyAlignment="1">
      <alignment vertical="center"/>
    </xf>
    <xf numFmtId="0" fontId="15" fillId="0" borderId="18" xfId="2" applyFont="1" applyFill="1" applyBorder="1" applyAlignment="1">
      <alignment vertical="center" wrapText="1"/>
    </xf>
    <xf numFmtId="4" fontId="15" fillId="0" borderId="18" xfId="2" applyNumberFormat="1" applyFont="1" applyFill="1" applyBorder="1" applyAlignment="1">
      <alignment horizontal="right" vertical="center"/>
    </xf>
    <xf numFmtId="4" fontId="15" fillId="0" borderId="18" xfId="2" applyNumberFormat="1" applyFont="1" applyFill="1" applyBorder="1" applyAlignment="1">
      <alignment vertical="center"/>
    </xf>
    <xf numFmtId="164" fontId="15" fillId="0" borderId="8" xfId="4" applyNumberFormat="1" applyFont="1" applyBorder="1" applyAlignment="1">
      <alignment horizontal="center" vertical="center"/>
    </xf>
    <xf numFmtId="0" fontId="15" fillId="0" borderId="10" xfId="2" applyFont="1" applyFill="1" applyBorder="1" applyAlignment="1">
      <alignment vertical="center" wrapText="1"/>
    </xf>
    <xf numFmtId="4" fontId="15" fillId="0" borderId="6" xfId="2" applyNumberFormat="1" applyFont="1" applyFill="1" applyBorder="1" applyAlignment="1">
      <alignment horizontal="right" vertical="center"/>
    </xf>
    <xf numFmtId="4" fontId="15" fillId="0" borderId="6" xfId="2" applyNumberFormat="1" applyFont="1" applyFill="1" applyBorder="1" applyAlignment="1">
      <alignment vertical="center"/>
    </xf>
    <xf numFmtId="4" fontId="42" fillId="0" borderId="8" xfId="2" applyNumberFormat="1" applyFont="1" applyBorder="1" applyAlignment="1">
      <alignment vertical="center"/>
    </xf>
    <xf numFmtId="4" fontId="15" fillId="0" borderId="8" xfId="2" applyNumberFormat="1" applyFont="1" applyBorder="1" applyAlignment="1">
      <alignment vertical="center"/>
    </xf>
    <xf numFmtId="4" fontId="15" fillId="0" borderId="14" xfId="2" applyNumberFormat="1" applyFont="1" applyBorder="1" applyAlignment="1">
      <alignment vertical="center"/>
    </xf>
    <xf numFmtId="4" fontId="15" fillId="0" borderId="6" xfId="2" applyNumberFormat="1" applyFont="1" applyBorder="1" applyAlignment="1">
      <alignment vertical="center"/>
    </xf>
    <xf numFmtId="0" fontId="42" fillId="0" borderId="7" xfId="5" applyFont="1" applyBorder="1"/>
    <xf numFmtId="4" fontId="42" fillId="0" borderId="18" xfId="5" applyNumberFormat="1" applyFont="1" applyBorder="1"/>
    <xf numFmtId="4" fontId="42" fillId="0" borderId="0" xfId="5" applyNumberFormat="1" applyFont="1" applyFill="1" applyBorder="1" applyAlignment="1">
      <alignment horizontal="right"/>
    </xf>
    <xf numFmtId="4" fontId="46" fillId="0" borderId="7" xfId="2" applyNumberFormat="1" applyFont="1" applyFill="1" applyBorder="1" applyAlignment="1">
      <alignment horizontal="right"/>
    </xf>
    <xf numFmtId="4" fontId="42" fillId="0" borderId="0" xfId="5" applyNumberFormat="1" applyFont="1" applyFill="1" applyBorder="1"/>
    <xf numFmtId="4" fontId="42" fillId="0" borderId="8" xfId="5" applyNumberFormat="1" applyFont="1" applyBorder="1" applyAlignment="1">
      <alignment horizontal="right"/>
    </xf>
    <xf numFmtId="4" fontId="47" fillId="0" borderId="18" xfId="2" applyNumberFormat="1" applyFont="1" applyBorder="1"/>
    <xf numFmtId="4" fontId="47" fillId="0" borderId="0" xfId="2" applyNumberFormat="1" applyFont="1" applyFill="1" applyBorder="1"/>
    <xf numFmtId="4" fontId="47" fillId="0" borderId="0" xfId="2" applyNumberFormat="1" applyFont="1" applyBorder="1"/>
    <xf numFmtId="4" fontId="47" fillId="0" borderId="8" xfId="2" applyNumberFormat="1" applyFont="1" applyBorder="1"/>
    <xf numFmtId="4" fontId="47" fillId="0" borderId="18" xfId="2" applyNumberFormat="1" applyFont="1" applyFill="1" applyBorder="1"/>
    <xf numFmtId="4" fontId="28" fillId="0" borderId="18" xfId="2" applyNumberFormat="1" applyFont="1" applyFill="1" applyBorder="1"/>
    <xf numFmtId="4" fontId="28" fillId="0" borderId="0" xfId="2" applyNumberFormat="1" applyFont="1" applyFill="1" applyBorder="1"/>
    <xf numFmtId="4" fontId="28" fillId="0" borderId="8" xfId="2" applyNumberFormat="1" applyFont="1" applyFill="1" applyBorder="1"/>
    <xf numFmtId="4" fontId="47" fillId="0" borderId="8" xfId="2" applyNumberFormat="1" applyFont="1" applyBorder="1" applyAlignment="1">
      <alignment horizontal="right"/>
    </xf>
    <xf numFmtId="0" fontId="15" fillId="0" borderId="7" xfId="5" applyFont="1" applyBorder="1"/>
    <xf numFmtId="0" fontId="13" fillId="0" borderId="0" xfId="2" applyFont="1" applyBorder="1" applyAlignment="1">
      <alignment vertical="center"/>
    </xf>
    <xf numFmtId="3" fontId="8" fillId="0" borderId="0" xfId="2" applyNumberFormat="1" applyFont="1" applyBorder="1" applyAlignment="1">
      <alignment vertical="center" wrapText="1"/>
    </xf>
    <xf numFmtId="4" fontId="8" fillId="0" borderId="0" xfId="2" applyNumberFormat="1" applyFont="1" applyFill="1" applyBorder="1" applyAlignment="1">
      <alignment vertical="center" wrapText="1"/>
    </xf>
    <xf numFmtId="4" fontId="8" fillId="0" borderId="0" xfId="2" applyNumberFormat="1" applyFont="1" applyFill="1" applyBorder="1" applyAlignment="1">
      <alignment vertical="center"/>
    </xf>
    <xf numFmtId="3" fontId="8" fillId="0" borderId="0" xfId="2" applyNumberFormat="1" applyFont="1" applyBorder="1" applyAlignment="1">
      <alignment vertical="center"/>
    </xf>
    <xf numFmtId="4" fontId="8" fillId="0" borderId="0" xfId="2" applyNumberFormat="1" applyFont="1" applyBorder="1" applyAlignment="1">
      <alignment vertical="center"/>
    </xf>
    <xf numFmtId="0" fontId="8" fillId="0" borderId="0" xfId="2" applyFont="1" applyBorder="1" applyAlignment="1">
      <alignment vertical="center" wrapText="1"/>
    </xf>
    <xf numFmtId="0" fontId="8" fillId="0" borderId="0" xfId="2" applyFont="1" applyFill="1" applyBorder="1" applyAlignment="1">
      <alignment vertical="center" wrapText="1"/>
    </xf>
    <xf numFmtId="164" fontId="8" fillId="0" borderId="0" xfId="4" applyNumberFormat="1" applyFont="1" applyBorder="1" applyAlignment="1">
      <alignment horizontal="center" vertical="center"/>
    </xf>
    <xf numFmtId="10" fontId="8" fillId="0" borderId="0" xfId="4" applyNumberFormat="1" applyFont="1" applyBorder="1" applyAlignment="1">
      <alignment horizontal="center" vertical="center"/>
    </xf>
    <xf numFmtId="0" fontId="15" fillId="0" borderId="7" xfId="2" applyFont="1" applyBorder="1" applyAlignment="1">
      <alignment vertical="center" wrapText="1"/>
    </xf>
    <xf numFmtId="3" fontId="15" fillId="0" borderId="7" xfId="2" applyNumberFormat="1" applyFont="1" applyBorder="1" applyAlignment="1">
      <alignment vertical="center" wrapText="1"/>
    </xf>
    <xf numFmtId="4" fontId="15" fillId="0" borderId="7" xfId="2" applyNumberFormat="1" applyFont="1" applyFill="1" applyBorder="1" applyAlignment="1">
      <alignment vertical="center" wrapText="1"/>
    </xf>
    <xf numFmtId="4" fontId="15" fillId="0" borderId="7" xfId="2" applyNumberFormat="1" applyFont="1" applyFill="1" applyBorder="1" applyAlignment="1">
      <alignment vertical="center"/>
    </xf>
    <xf numFmtId="3" fontId="15" fillId="0" borderId="9" xfId="2" applyNumberFormat="1" applyFont="1" applyBorder="1" applyAlignment="1">
      <alignment vertical="center" wrapText="1"/>
    </xf>
    <xf numFmtId="3" fontId="15" fillId="0" borderId="7" xfId="2" applyNumberFormat="1" applyFont="1" applyBorder="1" applyAlignment="1">
      <alignment vertical="center"/>
    </xf>
    <xf numFmtId="4" fontId="15" fillId="0" borderId="7" xfId="2" applyNumberFormat="1" applyFont="1" applyBorder="1" applyAlignment="1">
      <alignment vertical="center" wrapText="1"/>
    </xf>
    <xf numFmtId="4" fontId="15" fillId="0" borderId="7" xfId="2" applyNumberFormat="1" applyFont="1" applyBorder="1" applyAlignment="1">
      <alignment vertical="center"/>
    </xf>
    <xf numFmtId="4" fontId="15" fillId="0" borderId="10" xfId="2" applyNumberFormat="1" applyFont="1" applyBorder="1" applyAlignment="1">
      <alignment vertical="center" wrapText="1"/>
    </xf>
    <xf numFmtId="0" fontId="15" fillId="0" borderId="10" xfId="2" applyFont="1" applyBorder="1" applyAlignment="1">
      <alignment vertical="center" wrapText="1"/>
    </xf>
    <xf numFmtId="4" fontId="15" fillId="0" borderId="10" xfId="2" applyNumberFormat="1" applyFont="1" applyBorder="1" applyAlignment="1">
      <alignment vertical="center"/>
    </xf>
    <xf numFmtId="0" fontId="7" fillId="0" borderId="0" xfId="2" applyFont="1" applyAlignment="1"/>
    <xf numFmtId="3" fontId="42" fillId="0" borderId="18" xfId="5" applyNumberFormat="1" applyFont="1" applyBorder="1" applyAlignment="1">
      <alignment vertical="center"/>
    </xf>
    <xf numFmtId="4" fontId="42" fillId="0" borderId="0" xfId="5" applyNumberFormat="1" applyFont="1" applyBorder="1" applyAlignment="1">
      <alignment vertical="center"/>
    </xf>
    <xf numFmtId="3" fontId="42" fillId="0" borderId="18" xfId="2" applyNumberFormat="1" applyFont="1" applyBorder="1" applyAlignment="1">
      <alignment vertical="center"/>
    </xf>
    <xf numFmtId="4" fontId="42" fillId="0" borderId="18" xfId="2" applyNumberFormat="1" applyFont="1" applyBorder="1" applyAlignment="1">
      <alignment vertical="center"/>
    </xf>
    <xf numFmtId="3" fontId="15" fillId="0" borderId="18" xfId="5" applyNumberFormat="1" applyFont="1" applyFill="1" applyBorder="1" applyAlignment="1">
      <alignment vertical="center"/>
    </xf>
    <xf numFmtId="4" fontId="15" fillId="0" borderId="0" xfId="5" applyNumberFormat="1" applyFont="1" applyFill="1" applyBorder="1" applyAlignment="1">
      <alignment vertical="center"/>
    </xf>
    <xf numFmtId="3" fontId="15" fillId="0" borderId="18" xfId="2" applyNumberFormat="1" applyFont="1" applyBorder="1" applyAlignment="1">
      <alignment vertical="center"/>
    </xf>
    <xf numFmtId="4" fontId="15" fillId="0" borderId="18" xfId="2" applyNumberFormat="1" applyFont="1" applyBorder="1" applyAlignment="1">
      <alignment vertical="center"/>
    </xf>
    <xf numFmtId="3" fontId="15" fillId="0" borderId="8" xfId="2" applyNumberFormat="1" applyFont="1" applyBorder="1" applyAlignment="1">
      <alignment vertical="center"/>
    </xf>
    <xf numFmtId="3" fontId="15" fillId="0" borderId="6" xfId="5" applyNumberFormat="1" applyFont="1" applyFill="1" applyBorder="1" applyAlignment="1">
      <alignment vertical="center"/>
    </xf>
    <xf numFmtId="4" fontId="15" fillId="0" borderId="13" xfId="5" applyNumberFormat="1" applyFont="1" applyFill="1" applyBorder="1" applyAlignment="1">
      <alignment vertical="center"/>
    </xf>
    <xf numFmtId="3" fontId="15" fillId="0" borderId="6" xfId="2" applyNumberFormat="1" applyFont="1" applyBorder="1" applyAlignment="1">
      <alignment vertical="center"/>
    </xf>
    <xf numFmtId="3" fontId="15" fillId="0" borderId="14" xfId="2" applyNumberFormat="1" applyFont="1" applyBorder="1" applyAlignment="1">
      <alignment vertical="center"/>
    </xf>
    <xf numFmtId="3" fontId="15" fillId="0" borderId="18" xfId="6" applyNumberFormat="1" applyFont="1" applyFill="1" applyBorder="1" applyAlignment="1">
      <alignment vertical="center"/>
    </xf>
    <xf numFmtId="0" fontId="15" fillId="0" borderId="7" xfId="6" applyFont="1" applyFill="1" applyBorder="1" applyAlignment="1">
      <alignment vertical="center" wrapText="1"/>
    </xf>
    <xf numFmtId="4" fontId="15" fillId="0" borderId="8" xfId="6" applyNumberFormat="1" applyFont="1" applyFill="1" applyBorder="1" applyAlignment="1">
      <alignment vertical="center"/>
    </xf>
    <xf numFmtId="0" fontId="15" fillId="0" borderId="18" xfId="6" applyFont="1" applyFill="1" applyBorder="1" applyAlignment="1">
      <alignment vertical="center" wrapText="1"/>
    </xf>
    <xf numFmtId="4" fontId="47" fillId="0" borderId="18" xfId="6" applyNumberFormat="1" applyFont="1" applyBorder="1" applyAlignment="1">
      <alignment vertical="center"/>
    </xf>
    <xf numFmtId="2" fontId="47" fillId="0" borderId="18" xfId="6" applyNumberFormat="1" applyFont="1" applyBorder="1" applyAlignment="1">
      <alignment vertical="center"/>
    </xf>
    <xf numFmtId="3" fontId="15" fillId="0" borderId="9" xfId="6" applyNumberFormat="1" applyFont="1" applyFill="1" applyBorder="1" applyAlignment="1">
      <alignment horizontal="right" vertical="center"/>
    </xf>
    <xf numFmtId="3" fontId="15" fillId="0" borderId="9" xfId="6" applyNumberFormat="1" applyFont="1" applyFill="1" applyBorder="1" applyAlignment="1">
      <alignment vertical="center"/>
    </xf>
    <xf numFmtId="164" fontId="15" fillId="0" borderId="1" xfId="6" applyNumberFormat="1" applyFont="1" applyFill="1" applyBorder="1" applyAlignment="1">
      <alignment horizontal="center" vertical="center"/>
    </xf>
    <xf numFmtId="4" fontId="15" fillId="0" borderId="7" xfId="6" applyNumberFormat="1" applyFont="1" applyFill="1" applyBorder="1" applyAlignment="1">
      <alignment horizontal="right" vertical="center"/>
    </xf>
    <xf numFmtId="4" fontId="15" fillId="0" borderId="18" xfId="6" applyNumberFormat="1" applyFont="1" applyFill="1" applyBorder="1" applyAlignment="1">
      <alignment horizontal="right" vertical="center"/>
    </xf>
    <xf numFmtId="4" fontId="15" fillId="0" borderId="7" xfId="6" applyNumberFormat="1" applyFont="1" applyFill="1" applyBorder="1" applyAlignment="1">
      <alignment vertical="center"/>
    </xf>
    <xf numFmtId="164" fontId="15" fillId="0" borderId="18" xfId="6" applyNumberFormat="1" applyFont="1" applyFill="1" applyBorder="1" applyAlignment="1">
      <alignment horizontal="center" vertical="center"/>
    </xf>
    <xf numFmtId="0" fontId="15" fillId="0" borderId="10" xfId="6" applyFont="1" applyFill="1" applyBorder="1" applyAlignment="1">
      <alignment vertical="center" wrapText="1"/>
    </xf>
    <xf numFmtId="4" fontId="15" fillId="0" borderId="10" xfId="6" applyNumberFormat="1" applyFont="1" applyFill="1" applyBorder="1" applyAlignment="1">
      <alignment horizontal="right" vertical="center"/>
    </xf>
    <xf numFmtId="4" fontId="15" fillId="0" borderId="10" xfId="6" applyNumberFormat="1" applyFont="1" applyFill="1" applyBorder="1" applyAlignment="1">
      <alignment vertical="center"/>
    </xf>
    <xf numFmtId="164" fontId="15" fillId="0" borderId="6" xfId="6" applyNumberFormat="1" applyFont="1" applyFill="1" applyBorder="1" applyAlignment="1">
      <alignment horizontal="center" vertical="center"/>
    </xf>
    <xf numFmtId="2" fontId="15" fillId="0" borderId="18" xfId="6" applyNumberFormat="1" applyFont="1" applyFill="1" applyBorder="1" applyAlignment="1">
      <alignment vertical="center"/>
    </xf>
    <xf numFmtId="0" fontId="15" fillId="0" borderId="18" xfId="6" applyFont="1" applyFill="1" applyBorder="1" applyAlignment="1">
      <alignment horizontal="right" vertical="center" wrapText="1"/>
    </xf>
    <xf numFmtId="2" fontId="15" fillId="0" borderId="18" xfId="6" applyNumberFormat="1" applyFont="1" applyFill="1" applyBorder="1" applyAlignment="1">
      <alignment horizontal="right" vertical="center" wrapText="1"/>
    </xf>
    <xf numFmtId="4" fontId="15" fillId="0" borderId="18" xfId="6" applyNumberFormat="1" applyFont="1" applyFill="1" applyBorder="1" applyAlignment="1">
      <alignment horizontal="right" vertical="center" wrapText="1"/>
    </xf>
    <xf numFmtId="3" fontId="15" fillId="0" borderId="18" xfId="6" applyNumberFormat="1" applyFont="1" applyFill="1" applyBorder="1" applyAlignment="1">
      <alignment horizontal="right" vertical="center" wrapText="1"/>
    </xf>
    <xf numFmtId="164" fontId="15" fillId="0" borderId="18" xfId="4" applyNumberFormat="1" applyFont="1" applyFill="1" applyBorder="1" applyAlignment="1">
      <alignment horizontal="center" vertical="center"/>
    </xf>
    <xf numFmtId="49" fontId="15" fillId="0" borderId="10" xfId="6" applyNumberFormat="1" applyFont="1" applyFill="1" applyBorder="1" applyAlignment="1">
      <alignment horizontal="right" vertical="center"/>
    </xf>
    <xf numFmtId="4" fontId="15" fillId="0" borderId="6" xfId="6" applyNumberFormat="1" applyFont="1" applyFill="1" applyBorder="1" applyAlignment="1">
      <alignment vertical="center"/>
    </xf>
    <xf numFmtId="164" fontId="15" fillId="0" borderId="6" xfId="4" applyNumberFormat="1" applyFont="1" applyFill="1" applyBorder="1" applyAlignment="1">
      <alignment horizontal="center" vertical="center"/>
    </xf>
    <xf numFmtId="164" fontId="25" fillId="0" borderId="18" xfId="0" applyNumberFormat="1" applyFont="1" applyBorder="1" applyAlignment="1">
      <alignment horizontal="center" vertical="center"/>
    </xf>
    <xf numFmtId="164" fontId="25" fillId="0" borderId="6" xfId="0" applyNumberFormat="1" applyFont="1" applyBorder="1" applyAlignment="1">
      <alignment horizontal="center" vertical="center"/>
    </xf>
    <xf numFmtId="0" fontId="38" fillId="0" borderId="18" xfId="0" applyFont="1" applyBorder="1"/>
    <xf numFmtId="3" fontId="38" fillId="0" borderId="18" xfId="0" applyNumberFormat="1" applyFont="1" applyBorder="1"/>
    <xf numFmtId="165" fontId="38" fillId="0" borderId="18" xfId="0" applyNumberFormat="1" applyFont="1" applyBorder="1"/>
    <xf numFmtId="0" fontId="25" fillId="0" borderId="18" xfId="0" applyFont="1" applyBorder="1"/>
    <xf numFmtId="3" fontId="25" fillId="0" borderId="18" xfId="0" applyNumberFormat="1" applyFont="1" applyBorder="1"/>
    <xf numFmtId="165" fontId="25" fillId="0" borderId="18" xfId="0" applyNumberFormat="1" applyFont="1" applyBorder="1"/>
    <xf numFmtId="41" fontId="25" fillId="0" borderId="18" xfId="0" applyNumberFormat="1" applyFont="1" applyBorder="1"/>
    <xf numFmtId="0" fontId="25" fillId="0" borderId="6" xfId="0" applyFont="1" applyBorder="1"/>
    <xf numFmtId="3" fontId="25" fillId="0" borderId="6" xfId="0" applyNumberFormat="1" applyFont="1" applyBorder="1"/>
    <xf numFmtId="165" fontId="25" fillId="0" borderId="6" xfId="0" applyNumberFormat="1" applyFont="1" applyBorder="1"/>
    <xf numFmtId="0" fontId="15" fillId="0" borderId="0" xfId="2" applyFont="1" applyBorder="1" applyAlignment="1">
      <alignment vertical="center" wrapText="1"/>
    </xf>
    <xf numFmtId="0" fontId="15" fillId="0" borderId="0" xfId="2" applyFont="1" applyFill="1" applyBorder="1" applyAlignment="1">
      <alignment vertical="center" wrapText="1"/>
    </xf>
    <xf numFmtId="0" fontId="38" fillId="0" borderId="0" xfId="0" applyFont="1" applyBorder="1" applyAlignment="1">
      <alignment vertical="center"/>
    </xf>
    <xf numFmtId="164" fontId="25" fillId="0" borderId="0" xfId="0" applyNumberFormat="1" applyFont="1" applyBorder="1" applyAlignment="1">
      <alignment horizontal="center" vertical="center"/>
    </xf>
    <xf numFmtId="41" fontId="25" fillId="0" borderId="0" xfId="0" applyNumberFormat="1" applyFont="1" applyBorder="1" applyAlignment="1">
      <alignment horizontal="center" vertical="center"/>
    </xf>
    <xf numFmtId="3" fontId="25" fillId="0" borderId="5" xfId="0" applyNumberFormat="1" applyFont="1" applyBorder="1" applyAlignment="1">
      <alignment vertical="center"/>
    </xf>
    <xf numFmtId="0" fontId="38" fillId="4" borderId="5" xfId="0" applyFont="1" applyFill="1" applyBorder="1" applyAlignment="1">
      <alignment horizontal="center" vertical="center" wrapText="1"/>
    </xf>
    <xf numFmtId="41" fontId="38" fillId="0" borderId="18" xfId="0" applyNumberFormat="1" applyFont="1" applyBorder="1" applyAlignment="1">
      <alignment horizontal="right"/>
    </xf>
    <xf numFmtId="41" fontId="25" fillId="0" borderId="18" xfId="0" applyNumberFormat="1" applyFont="1" applyBorder="1" applyAlignment="1">
      <alignment horizontal="right"/>
    </xf>
    <xf numFmtId="41" fontId="25" fillId="0" borderId="6" xfId="0" applyNumberFormat="1" applyFont="1" applyBorder="1" applyAlignment="1">
      <alignment horizontal="right"/>
    </xf>
    <xf numFmtId="0" fontId="25" fillId="0" borderId="6" xfId="0" applyFont="1" applyBorder="1" applyAlignment="1">
      <alignment vertical="center" wrapText="1"/>
    </xf>
    <xf numFmtId="0" fontId="25" fillId="3" borderId="5" xfId="0" applyFont="1" applyFill="1" applyBorder="1" applyAlignment="1">
      <alignment horizontal="center" vertical="center" wrapText="1"/>
    </xf>
    <xf numFmtId="164" fontId="38" fillId="0" borderId="0" xfId="0" applyNumberFormat="1" applyFont="1" applyBorder="1" applyAlignment="1">
      <alignment vertical="center"/>
    </xf>
    <xf numFmtId="164" fontId="25" fillId="0" borderId="0" xfId="0" applyNumberFormat="1" applyFont="1" applyBorder="1" applyAlignment="1">
      <alignment vertical="center"/>
    </xf>
    <xf numFmtId="3" fontId="45" fillId="4" borderId="5" xfId="0" applyNumberFormat="1" applyFont="1" applyFill="1" applyBorder="1" applyAlignment="1">
      <alignment horizontal="center" vertical="center" wrapText="1"/>
    </xf>
    <xf numFmtId="3" fontId="38" fillId="0" borderId="1" xfId="0" applyNumberFormat="1" applyFont="1" applyBorder="1"/>
    <xf numFmtId="0" fontId="25" fillId="4" borderId="3" xfId="0" applyFont="1" applyFill="1" applyBorder="1"/>
    <xf numFmtId="0" fontId="25" fillId="4" borderId="2" xfId="0" applyFont="1" applyFill="1" applyBorder="1" applyAlignment="1">
      <alignment vertical="center"/>
    </xf>
    <xf numFmtId="0" fontId="42" fillId="0" borderId="1" xfId="8" applyFont="1" applyBorder="1" applyAlignment="1">
      <alignment horizontal="left" vertical="center" wrapText="1"/>
    </xf>
    <xf numFmtId="4" fontId="42" fillId="0" borderId="1" xfId="8" applyNumberFormat="1" applyFont="1" applyBorder="1" applyAlignment="1">
      <alignment horizontal="right" vertical="center" wrapText="1"/>
    </xf>
    <xf numFmtId="4" fontId="42" fillId="0" borderId="16" xfId="8" applyNumberFormat="1" applyFont="1" applyBorder="1" applyAlignment="1">
      <alignment horizontal="right" vertical="center" wrapText="1"/>
    </xf>
    <xf numFmtId="4" fontId="42" fillId="0" borderId="17" xfId="8" applyNumberFormat="1" applyFont="1" applyBorder="1" applyAlignment="1">
      <alignment horizontal="right" vertical="center" wrapText="1"/>
    </xf>
    <xf numFmtId="10" fontId="42" fillId="0" borderId="17" xfId="8" applyNumberFormat="1" applyFont="1" applyBorder="1" applyAlignment="1">
      <alignment horizontal="right" vertical="center" wrapText="1"/>
    </xf>
    <xf numFmtId="4" fontId="42" fillId="0" borderId="15" xfId="8" applyNumberFormat="1" applyFont="1" applyBorder="1" applyAlignment="1">
      <alignment horizontal="right" vertical="center" wrapText="1"/>
    </xf>
    <xf numFmtId="0" fontId="15" fillId="0" borderId="18" xfId="8" applyFont="1" applyBorder="1" applyAlignment="1">
      <alignment horizontal="left" vertical="center"/>
    </xf>
    <xf numFmtId="4" fontId="15" fillId="0" borderId="18" xfId="8" applyNumberFormat="1" applyFont="1" applyBorder="1" applyAlignment="1">
      <alignment horizontal="right" vertical="center" wrapText="1"/>
    </xf>
    <xf numFmtId="4" fontId="28" fillId="0" borderId="18" xfId="8" applyNumberFormat="1" applyFont="1" applyBorder="1" applyAlignment="1">
      <alignment vertical="center"/>
    </xf>
    <xf numFmtId="4" fontId="48" fillId="0" borderId="18" xfId="8" applyNumberFormat="1" applyFont="1" applyBorder="1" applyAlignment="1">
      <alignment horizontal="right" vertical="center" wrapText="1"/>
    </xf>
    <xf numFmtId="4" fontId="15" fillId="0" borderId="18" xfId="8" applyNumberFormat="1" applyFont="1" applyBorder="1" applyAlignment="1">
      <alignment horizontal="right" vertical="center"/>
    </xf>
    <xf numFmtId="4" fontId="15" fillId="0" borderId="0" xfId="8" applyNumberFormat="1" applyFont="1" applyBorder="1" applyAlignment="1">
      <alignment horizontal="right" vertical="center"/>
    </xf>
    <xf numFmtId="4" fontId="15" fillId="0" borderId="7" xfId="8" applyNumberFormat="1" applyFont="1" applyBorder="1" applyAlignment="1">
      <alignment vertical="center"/>
    </xf>
    <xf numFmtId="10" fontId="15" fillId="0" borderId="7" xfId="4" applyNumberFormat="1" applyFont="1" applyBorder="1" applyAlignment="1">
      <alignment horizontal="right" vertical="center"/>
    </xf>
    <xf numFmtId="4" fontId="15" fillId="0" borderId="18" xfId="8" applyNumberFormat="1" applyFont="1" applyFill="1" applyBorder="1" applyAlignment="1">
      <alignment vertical="center"/>
    </xf>
    <xf numFmtId="4" fontId="15" fillId="0" borderId="18" xfId="8" applyNumberFormat="1" applyFont="1" applyBorder="1" applyAlignment="1">
      <alignment vertical="center"/>
    </xf>
    <xf numFmtId="4" fontId="28" fillId="0" borderId="18" xfId="8" applyNumberFormat="1" applyFont="1" applyFill="1" applyBorder="1" applyAlignment="1">
      <alignment vertical="center"/>
    </xf>
    <xf numFmtId="4" fontId="48" fillId="0" borderId="18" xfId="8" applyNumberFormat="1" applyFont="1" applyFill="1" applyBorder="1" applyAlignment="1">
      <alignment horizontal="right" vertical="center" wrapText="1"/>
    </xf>
    <xf numFmtId="0" fontId="15" fillId="0" borderId="18" xfId="8" applyFont="1" applyFill="1" applyBorder="1" applyAlignment="1">
      <alignment horizontal="left" vertical="center"/>
    </xf>
    <xf numFmtId="0" fontId="15" fillId="0" borderId="6" xfId="8" applyFont="1" applyFill="1" applyBorder="1" applyAlignment="1">
      <alignment horizontal="left" vertical="center"/>
    </xf>
    <xf numFmtId="4" fontId="15" fillId="0" borderId="6" xfId="8" applyNumberFormat="1" applyFont="1" applyBorder="1" applyAlignment="1">
      <alignment horizontal="right" vertical="center" wrapText="1"/>
    </xf>
    <xf numFmtId="4" fontId="28" fillId="0" borderId="6" xfId="8" applyNumberFormat="1" applyFont="1" applyFill="1" applyBorder="1" applyAlignment="1">
      <alignment vertical="center"/>
    </xf>
    <xf numFmtId="4" fontId="48" fillId="0" borderId="6" xfId="8" applyNumberFormat="1" applyFont="1" applyFill="1" applyBorder="1" applyAlignment="1">
      <alignment horizontal="right" vertical="center" wrapText="1"/>
    </xf>
    <xf numFmtId="4" fontId="15" fillId="0" borderId="6" xfId="8" applyNumberFormat="1" applyFont="1" applyBorder="1" applyAlignment="1">
      <alignment horizontal="right" vertical="center"/>
    </xf>
    <xf numFmtId="4" fontId="15" fillId="0" borderId="13" xfId="8" applyNumberFormat="1" applyFont="1" applyBorder="1" applyAlignment="1">
      <alignment horizontal="right" vertical="center"/>
    </xf>
    <xf numFmtId="4" fontId="15" fillId="0" borderId="10" xfId="8" applyNumberFormat="1" applyFont="1" applyBorder="1" applyAlignment="1">
      <alignment vertical="center"/>
    </xf>
    <xf numFmtId="10" fontId="15" fillId="0" borderId="10" xfId="4" applyNumberFormat="1" applyFont="1" applyBorder="1" applyAlignment="1">
      <alignment horizontal="right" vertical="center"/>
    </xf>
    <xf numFmtId="4" fontId="15" fillId="0" borderId="6" xfId="8" applyNumberFormat="1" applyFont="1" applyBorder="1" applyAlignment="1">
      <alignment vertical="center"/>
    </xf>
    <xf numFmtId="0" fontId="50" fillId="0" borderId="18" xfId="9" applyFont="1" applyBorder="1" applyAlignment="1">
      <alignment vertical="center"/>
    </xf>
    <xf numFmtId="0" fontId="49" fillId="0" borderId="18" xfId="9" applyFont="1" applyBorder="1" applyAlignment="1">
      <alignment vertical="center"/>
    </xf>
    <xf numFmtId="3" fontId="15" fillId="0" borderId="18" xfId="9" applyNumberFormat="1" applyFont="1" applyBorder="1" applyAlignment="1">
      <alignment vertical="center"/>
    </xf>
    <xf numFmtId="3" fontId="49" fillId="0" borderId="18" xfId="9" applyNumberFormat="1" applyFont="1" applyBorder="1" applyAlignment="1">
      <alignment vertical="center"/>
    </xf>
    <xf numFmtId="0" fontId="49" fillId="0" borderId="6" xfId="9" applyFont="1" applyBorder="1" applyAlignment="1">
      <alignment vertical="center"/>
    </xf>
    <xf numFmtId="3" fontId="15" fillId="0" borderId="6" xfId="9" applyNumberFormat="1" applyFont="1" applyBorder="1" applyAlignment="1">
      <alignment vertical="center"/>
    </xf>
    <xf numFmtId="3" fontId="49" fillId="0" borderId="6" xfId="9" applyNumberFormat="1" applyFont="1" applyBorder="1" applyAlignment="1">
      <alignment vertical="center"/>
    </xf>
    <xf numFmtId="0" fontId="15" fillId="4" borderId="5" xfId="8" applyFont="1" applyFill="1" applyBorder="1" applyAlignment="1">
      <alignment horizontal="center" vertical="center" wrapText="1"/>
    </xf>
    <xf numFmtId="0" fontId="15" fillId="4" borderId="3" xfId="8" applyFont="1" applyFill="1" applyBorder="1" applyAlignment="1">
      <alignment horizontal="center" vertical="center" wrapText="1"/>
    </xf>
    <xf numFmtId="0" fontId="49" fillId="4" borderId="6" xfId="9" applyNumberFormat="1" applyFont="1" applyFill="1" applyBorder="1" applyAlignment="1">
      <alignment horizontal="center" vertical="center" wrapText="1"/>
    </xf>
    <xf numFmtId="2" fontId="49" fillId="4" borderId="5" xfId="9" applyNumberFormat="1" applyFont="1" applyFill="1" applyBorder="1" applyAlignment="1">
      <alignment horizontal="center" vertical="center" wrapText="1"/>
    </xf>
    <xf numFmtId="49" fontId="14" fillId="0" borderId="0" xfId="8" applyNumberFormat="1" applyFont="1" applyFill="1" applyBorder="1" applyAlignment="1">
      <alignment horizontal="left" vertical="top" wrapText="1"/>
    </xf>
    <xf numFmtId="4" fontId="25" fillId="0" borderId="1" xfId="0" applyNumberFormat="1" applyFont="1" applyBorder="1" applyAlignment="1">
      <alignment vertical="center"/>
    </xf>
    <xf numFmtId="9" fontId="25" fillId="0" borderId="5" xfId="11" applyNumberFormat="1" applyFont="1" applyBorder="1" applyAlignment="1">
      <alignment vertical="center"/>
    </xf>
    <xf numFmtId="41" fontId="25" fillId="0" borderId="6" xfId="0" applyNumberFormat="1" applyFont="1" applyBorder="1"/>
    <xf numFmtId="0" fontId="3" fillId="0" borderId="0" xfId="9"/>
    <xf numFmtId="0" fontId="30" fillId="0" borderId="0" xfId="9" applyFont="1" applyAlignment="1">
      <alignment wrapText="1"/>
    </xf>
    <xf numFmtId="0" fontId="33" fillId="0" borderId="0" xfId="9" applyFont="1" applyAlignment="1">
      <alignment wrapText="1"/>
    </xf>
    <xf numFmtId="0" fontId="33" fillId="0" borderId="0" xfId="9" applyFont="1" applyAlignment="1"/>
    <xf numFmtId="0" fontId="32" fillId="0" borderId="0" xfId="9" applyFont="1" applyAlignment="1"/>
    <xf numFmtId="0" fontId="34" fillId="0" borderId="0" xfId="9" applyFont="1" applyBorder="1" applyAlignment="1">
      <alignment vertical="center"/>
    </xf>
    <xf numFmtId="0" fontId="26" fillId="0" borderId="0" xfId="9" applyFont="1"/>
    <xf numFmtId="0" fontId="26" fillId="0" borderId="0" xfId="9" applyFont="1" applyBorder="1"/>
    <xf numFmtId="4" fontId="26" fillId="0" borderId="0" xfId="9" applyNumberFormat="1" applyFont="1" applyBorder="1"/>
    <xf numFmtId="10" fontId="12" fillId="0" borderId="0" xfId="9" applyNumberFormat="1" applyFont="1" applyBorder="1" applyAlignment="1">
      <alignment horizontal="right" vertical="center"/>
    </xf>
    <xf numFmtId="0" fontId="45" fillId="4" borderId="5" xfId="0" applyFont="1" applyFill="1" applyBorder="1" applyAlignment="1">
      <alignment horizontal="center" vertical="center" wrapText="1"/>
    </xf>
    <xf numFmtId="3" fontId="25" fillId="4" borderId="5" xfId="0" applyNumberFormat="1" applyFont="1" applyFill="1" applyBorder="1" applyAlignment="1">
      <alignment horizontal="center" vertical="center"/>
    </xf>
    <xf numFmtId="49" fontId="15" fillId="0" borderId="0" xfId="0" applyNumberFormat="1" applyFont="1" applyAlignment="1">
      <alignment horizontal="justify" vertical="top"/>
    </xf>
    <xf numFmtId="49" fontId="42" fillId="0" borderId="0" xfId="0" applyNumberFormat="1" applyFont="1" applyAlignment="1">
      <alignment horizontal="justify" vertical="top" wrapText="1"/>
    </xf>
    <xf numFmtId="49" fontId="15" fillId="0" borderId="0" xfId="0" applyNumberFormat="1" applyFont="1" applyAlignment="1">
      <alignment horizontal="justify" vertical="top" wrapText="1"/>
    </xf>
    <xf numFmtId="0" fontId="6" fillId="0" borderId="8" xfId="0" applyFont="1" applyFill="1" applyBorder="1" applyAlignment="1">
      <alignment horizontal="center"/>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2" applyFont="1" applyBorder="1" applyAlignment="1">
      <alignment horizontal="center" vertical="center" wrapText="1"/>
    </xf>
    <xf numFmtId="0" fontId="6" fillId="0" borderId="0" xfId="0" applyFont="1" applyFill="1" applyAlignment="1">
      <alignment horizontal="center"/>
    </xf>
    <xf numFmtId="49" fontId="25" fillId="0" borderId="0" xfId="0" applyNumberFormat="1" applyFont="1" applyFill="1" applyAlignment="1">
      <alignment horizontal="justify" vertical="top"/>
    </xf>
    <xf numFmtId="3" fontId="42" fillId="0" borderId="18" xfId="9" applyNumberFormat="1" applyFont="1" applyBorder="1" applyAlignment="1">
      <alignment vertical="center"/>
    </xf>
    <xf numFmtId="164" fontId="42" fillId="0" borderId="7" xfId="2" applyNumberFormat="1" applyFont="1" applyBorder="1" applyAlignment="1">
      <alignment horizontal="center" vertical="center"/>
    </xf>
    <xf numFmtId="164" fontId="15" fillId="0" borderId="7" xfId="2" applyNumberFormat="1" applyFont="1" applyBorder="1" applyAlignment="1">
      <alignment horizontal="center" vertical="center"/>
    </xf>
    <xf numFmtId="164" fontId="42" fillId="0" borderId="18" xfId="2" applyNumberFormat="1" applyFont="1" applyBorder="1" applyAlignment="1">
      <alignment horizontal="center" vertical="center"/>
    </xf>
    <xf numFmtId="164" fontId="15" fillId="0" borderId="18" xfId="2" applyNumberFormat="1" applyFont="1" applyBorder="1" applyAlignment="1">
      <alignment horizontal="center" vertical="center"/>
    </xf>
    <xf numFmtId="164" fontId="15" fillId="0" borderId="6" xfId="2" applyNumberFormat="1" applyFont="1" applyBorder="1" applyAlignment="1">
      <alignment horizontal="center" vertical="center"/>
    </xf>
    <xf numFmtId="164" fontId="38" fillId="0" borderId="1" xfId="0" applyNumberFormat="1" applyFont="1" applyBorder="1" applyAlignment="1">
      <alignment horizontal="center" vertical="center"/>
    </xf>
    <xf numFmtId="0" fontId="15" fillId="2" borderId="10" xfId="6" applyFont="1" applyFill="1" applyBorder="1" applyAlignment="1">
      <alignment vertical="center" wrapText="1"/>
    </xf>
    <xf numFmtId="4" fontId="15" fillId="2" borderId="6" xfId="6" applyNumberFormat="1" applyFont="1" applyFill="1" applyBorder="1" applyAlignment="1">
      <alignment horizontal="right" vertical="center"/>
    </xf>
    <xf numFmtId="0" fontId="15" fillId="2" borderId="9" xfId="6" applyFont="1" applyFill="1" applyBorder="1" applyAlignment="1">
      <alignment vertical="center" wrapText="1"/>
    </xf>
    <xf numFmtId="3" fontId="15" fillId="2" borderId="9" xfId="6" applyNumberFormat="1" applyFont="1" applyFill="1" applyBorder="1" applyAlignment="1">
      <alignment vertical="center"/>
    </xf>
    <xf numFmtId="3" fontId="15" fillId="2" borderId="1" xfId="6" applyNumberFormat="1" applyFont="1" applyFill="1" applyBorder="1" applyAlignment="1">
      <alignment horizontal="right" vertical="center"/>
    </xf>
    <xf numFmtId="3" fontId="15" fillId="2" borderId="9" xfId="6" applyNumberFormat="1" applyFont="1" applyFill="1" applyBorder="1" applyAlignment="1">
      <alignment horizontal="right" vertical="center"/>
    </xf>
    <xf numFmtId="4" fontId="15" fillId="2" borderId="10" xfId="6" applyNumberFormat="1" applyFont="1" applyFill="1" applyBorder="1" applyAlignment="1">
      <alignment vertical="center"/>
    </xf>
    <xf numFmtId="4" fontId="15" fillId="2" borderId="10" xfId="6" applyNumberFormat="1" applyFont="1" applyFill="1" applyBorder="1" applyAlignment="1">
      <alignment horizontal="right" vertical="center"/>
    </xf>
    <xf numFmtId="3" fontId="15" fillId="0" borderId="9" xfId="6" applyNumberFormat="1" applyFont="1" applyBorder="1" applyAlignment="1">
      <alignment vertical="center"/>
    </xf>
    <xf numFmtId="4" fontId="15" fillId="0" borderId="18" xfId="1" applyNumberFormat="1" applyFont="1" applyBorder="1" applyAlignment="1">
      <alignment vertical="center"/>
    </xf>
    <xf numFmtId="3" fontId="18" fillId="0" borderId="0" xfId="6" applyNumberFormat="1"/>
    <xf numFmtId="0" fontId="6" fillId="4" borderId="5" xfId="0" applyFont="1" applyFill="1" applyBorder="1" applyAlignment="1">
      <alignment horizontal="center" vertical="center"/>
    </xf>
    <xf numFmtId="0" fontId="15" fillId="0" borderId="2" xfId="5" applyFont="1" applyFill="1" applyBorder="1" applyAlignment="1">
      <alignment vertical="center" wrapText="1"/>
    </xf>
    <xf numFmtId="49" fontId="38" fillId="0" borderId="0" xfId="0" applyNumberFormat="1" applyFont="1" applyFill="1" applyAlignment="1">
      <alignment vertical="top"/>
    </xf>
    <xf numFmtId="0" fontId="4" fillId="8" borderId="0" xfId="2" applyFont="1" applyFill="1" applyAlignment="1">
      <alignment vertical="center"/>
    </xf>
    <xf numFmtId="0" fontId="54" fillId="0" borderId="0" xfId="2" applyFont="1"/>
    <xf numFmtId="0" fontId="54" fillId="0" borderId="0" xfId="2" applyFont="1" applyFill="1" applyBorder="1"/>
    <xf numFmtId="0" fontId="54" fillId="0" borderId="0" xfId="0" applyFont="1"/>
    <xf numFmtId="0" fontId="54" fillId="0" borderId="0" xfId="6" applyFont="1"/>
    <xf numFmtId="0" fontId="25" fillId="0" borderId="7" xfId="0" applyFont="1" applyBorder="1" applyAlignment="1">
      <alignment vertical="center"/>
    </xf>
    <xf numFmtId="169" fontId="15" fillId="0" borderId="8" xfId="4" applyNumberFormat="1" applyFont="1" applyBorder="1" applyAlignment="1">
      <alignment horizontal="center" vertical="center"/>
    </xf>
    <xf numFmtId="4" fontId="42" fillId="0" borderId="7" xfId="2" applyNumberFormat="1" applyFont="1" applyBorder="1" applyAlignment="1">
      <alignment horizontal="right"/>
    </xf>
    <xf numFmtId="4" fontId="15" fillId="0" borderId="7" xfId="2" applyNumberFormat="1" applyFont="1" applyFill="1" applyBorder="1" applyAlignment="1"/>
    <xf numFmtId="0" fontId="42" fillId="0" borderId="7" xfId="2" applyFont="1" applyFill="1" applyBorder="1" applyAlignment="1">
      <alignment wrapText="1"/>
    </xf>
    <xf numFmtId="4" fontId="42" fillId="0" borderId="7" xfId="2" applyNumberFormat="1" applyFont="1" applyFill="1" applyBorder="1" applyAlignment="1">
      <alignment wrapText="1"/>
    </xf>
    <xf numFmtId="0" fontId="42" fillId="0" borderId="7" xfId="2" applyFont="1" applyFill="1" applyBorder="1" applyAlignment="1">
      <alignment vertical="center"/>
    </xf>
    <xf numFmtId="4" fontId="42" fillId="0" borderId="7" xfId="2" applyNumberFormat="1" applyFont="1" applyFill="1" applyBorder="1" applyAlignment="1"/>
    <xf numFmtId="3" fontId="42" fillId="0" borderId="18" xfId="6" applyNumberFormat="1" applyFont="1" applyBorder="1" applyAlignment="1" applyProtection="1">
      <alignment vertical="center"/>
    </xf>
    <xf numFmtId="164" fontId="15" fillId="0" borderId="1" xfId="4" applyNumberFormat="1" applyFont="1" applyBorder="1" applyAlignment="1" applyProtection="1">
      <alignment horizontal="center" vertical="center"/>
    </xf>
    <xf numFmtId="164" fontId="15" fillId="0" borderId="18" xfId="4" applyNumberFormat="1" applyFont="1" applyBorder="1" applyAlignment="1" applyProtection="1">
      <alignment horizontal="center" vertical="center"/>
    </xf>
    <xf numFmtId="164" fontId="15" fillId="0" borderId="6" xfId="4" applyNumberFormat="1" applyFont="1" applyBorder="1" applyAlignment="1" applyProtection="1">
      <alignment horizontal="center" vertical="center"/>
    </xf>
    <xf numFmtId="3" fontId="15" fillId="0" borderId="1" xfId="6" applyNumberFormat="1" applyFont="1" applyBorder="1" applyAlignment="1" applyProtection="1">
      <alignment vertical="center"/>
      <protection locked="0"/>
    </xf>
    <xf numFmtId="4" fontId="15" fillId="0" borderId="18" xfId="6" applyNumberFormat="1" applyFont="1" applyBorder="1" applyAlignment="1" applyProtection="1">
      <alignment vertical="center"/>
      <protection locked="0"/>
    </xf>
    <xf numFmtId="4" fontId="15" fillId="2" borderId="6" xfId="6" applyNumberFormat="1" applyFont="1" applyFill="1" applyBorder="1" applyAlignment="1" applyProtection="1">
      <alignment vertical="center"/>
      <protection locked="0"/>
    </xf>
    <xf numFmtId="4" fontId="15" fillId="2" borderId="6" xfId="6" applyNumberFormat="1" applyFont="1" applyFill="1" applyBorder="1" applyAlignment="1" applyProtection="1">
      <alignment horizontal="right" vertical="center"/>
      <protection locked="0"/>
    </xf>
    <xf numFmtId="0" fontId="8" fillId="0" borderId="0" xfId="2" applyFont="1" applyBorder="1" applyAlignment="1">
      <alignment horizontal="center" vertical="center" wrapText="1"/>
    </xf>
    <xf numFmtId="4" fontId="13" fillId="0" borderId="0" xfId="2" applyNumberFormat="1" applyFont="1" applyBorder="1" applyAlignment="1">
      <alignment horizontal="right" vertical="center"/>
    </xf>
    <xf numFmtId="4" fontId="8" fillId="0" borderId="0" xfId="2" applyNumberFormat="1" applyFont="1" applyBorder="1" applyAlignment="1">
      <alignment horizontal="right" vertical="center"/>
    </xf>
    <xf numFmtId="0" fontId="25" fillId="0" borderId="18" xfId="0" applyFont="1" applyBorder="1" applyAlignment="1" applyProtection="1">
      <alignment vertical="center"/>
      <protection locked="0"/>
    </xf>
    <xf numFmtId="0" fontId="25" fillId="0" borderId="6" xfId="0" applyFont="1" applyBorder="1" applyAlignment="1" applyProtection="1">
      <alignment vertical="center"/>
      <protection locked="0"/>
    </xf>
    <xf numFmtId="41" fontId="25" fillId="0" borderId="18" xfId="0" applyNumberFormat="1" applyFont="1" applyBorder="1" applyAlignment="1" applyProtection="1">
      <alignment vertical="center"/>
      <protection locked="0"/>
    </xf>
    <xf numFmtId="41" fontId="25" fillId="0" borderId="18" xfId="0" applyNumberFormat="1" applyFont="1" applyBorder="1" applyAlignment="1" applyProtection="1">
      <alignment horizontal="right" vertical="center"/>
      <protection locked="0"/>
    </xf>
    <xf numFmtId="41" fontId="25" fillId="0" borderId="6" xfId="0" applyNumberFormat="1" applyFont="1" applyBorder="1" applyAlignment="1" applyProtection="1">
      <alignment vertical="center"/>
      <protection locked="0"/>
    </xf>
    <xf numFmtId="164" fontId="15" fillId="0" borderId="19" xfId="4" applyNumberFormat="1" applyFont="1" applyBorder="1" applyAlignment="1">
      <alignment horizontal="center" vertical="center"/>
    </xf>
    <xf numFmtId="0" fontId="42" fillId="0" borderId="7" xfId="2" applyFont="1" applyFill="1" applyBorder="1" applyAlignment="1">
      <alignment vertical="center" wrapText="1"/>
    </xf>
    <xf numFmtId="0" fontId="42" fillId="0" borderId="0" xfId="2" applyFont="1" applyFill="1" applyBorder="1" applyAlignment="1">
      <alignment vertical="center" wrapText="1"/>
    </xf>
    <xf numFmtId="0" fontId="15" fillId="0" borderId="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0" fillId="0" borderId="7" xfId="0" applyBorder="1"/>
    <xf numFmtId="0" fontId="8" fillId="0" borderId="0" xfId="15" applyAlignment="1">
      <alignment wrapText="1"/>
    </xf>
    <xf numFmtId="0" fontId="6" fillId="0" borderId="0" xfId="16" applyAlignment="1">
      <alignment wrapText="1"/>
    </xf>
    <xf numFmtId="0" fontId="6" fillId="0" borderId="8" xfId="16" applyBorder="1" applyAlignment="1">
      <alignment horizontal="center"/>
    </xf>
    <xf numFmtId="0" fontId="6" fillId="0" borderId="0" xfId="16" applyFill="1" applyAlignment="1">
      <alignment wrapText="1"/>
    </xf>
    <xf numFmtId="0" fontId="6" fillId="0" borderId="0" xfId="16"/>
    <xf numFmtId="41" fontId="15" fillId="0" borderId="18" xfId="6" applyNumberFormat="1" applyFont="1" applyBorder="1" applyAlignment="1" applyProtection="1">
      <alignment horizontal="right" vertical="center"/>
      <protection locked="0"/>
    </xf>
    <xf numFmtId="41" fontId="15" fillId="0" borderId="18" xfId="6" applyNumberFormat="1" applyFont="1" applyBorder="1" applyAlignment="1">
      <alignment horizontal="right" vertical="center"/>
    </xf>
    <xf numFmtId="41" fontId="15" fillId="0" borderId="18" xfId="0" applyNumberFormat="1" applyFont="1" applyBorder="1" applyAlignment="1">
      <alignment vertical="center"/>
    </xf>
    <xf numFmtId="0" fontId="6" fillId="0" borderId="0" xfId="16" applyFill="1" applyAlignment="1">
      <alignment horizontal="left"/>
    </xf>
    <xf numFmtId="0" fontId="6" fillId="0" borderId="0" xfId="16" applyAlignment="1">
      <alignment horizontal="left"/>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49" fontId="15" fillId="0" borderId="0" xfId="0" applyNumberFormat="1" applyFont="1" applyFill="1" applyAlignment="1">
      <alignment horizontal="justify" vertical="top"/>
    </xf>
    <xf numFmtId="0" fontId="15" fillId="4" borderId="2" xfId="2" applyFont="1" applyFill="1" applyBorder="1" applyAlignment="1">
      <alignment horizontal="center" vertical="center" wrapText="1"/>
    </xf>
    <xf numFmtId="0" fontId="6" fillId="0" borderId="0" xfId="0" applyFont="1" applyFill="1" applyBorder="1" applyAlignment="1">
      <alignment horizont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4" fontId="8" fillId="0" borderId="0" xfId="2" applyNumberFormat="1" applyFont="1" applyBorder="1" applyAlignment="1">
      <alignment vertical="center" wrapText="1"/>
    </xf>
    <xf numFmtId="49" fontId="7" fillId="4" borderId="5" xfId="0" applyNumberFormat="1" applyFont="1" applyFill="1" applyBorder="1" applyAlignment="1">
      <alignment horizontal="center" vertical="center"/>
    </xf>
    <xf numFmtId="0" fontId="42" fillId="0" borderId="9" xfId="2" applyFont="1" applyBorder="1" applyAlignment="1">
      <alignment horizontal="left" wrapText="1"/>
    </xf>
    <xf numFmtId="10" fontId="15" fillId="0" borderId="8" xfId="4" applyNumberFormat="1" applyFont="1" applyBorder="1" applyAlignment="1">
      <alignment horizontal="center" vertical="center"/>
    </xf>
    <xf numFmtId="0" fontId="15" fillId="4" borderId="5" xfId="2" applyFont="1" applyFill="1" applyBorder="1" applyAlignment="1">
      <alignment horizontal="center" vertical="center" wrapText="1"/>
    </xf>
    <xf numFmtId="0" fontId="15" fillId="4" borderId="5" xfId="6" applyFont="1" applyFill="1" applyBorder="1" applyAlignment="1">
      <alignment horizontal="center" vertical="center" wrapText="1"/>
    </xf>
    <xf numFmtId="0" fontId="25" fillId="4" borderId="5" xfId="0" applyFont="1" applyFill="1" applyBorder="1" applyAlignment="1">
      <alignment horizontal="center" vertical="center" wrapText="1"/>
    </xf>
    <xf numFmtId="0" fontId="8" fillId="0" borderId="0" xfId="15" applyAlignment="1">
      <alignment horizontal="center"/>
    </xf>
    <xf numFmtId="0" fontId="44" fillId="4" borderId="5" xfId="2" applyFont="1" applyFill="1" applyBorder="1" applyAlignment="1">
      <alignment horizontal="center" vertical="center" wrapText="1"/>
    </xf>
    <xf numFmtId="41" fontId="15" fillId="0" borderId="18" xfId="2" applyNumberFormat="1" applyFont="1" applyBorder="1" applyAlignment="1" applyProtection="1">
      <alignment horizontal="right" vertical="center"/>
      <protection locked="0"/>
    </xf>
    <xf numFmtId="41" fontId="15" fillId="0" borderId="6" xfId="2" applyNumberFormat="1" applyFont="1" applyBorder="1" applyAlignment="1" applyProtection="1">
      <alignment horizontal="right" vertical="center"/>
      <protection locked="0"/>
    </xf>
    <xf numFmtId="41" fontId="42" fillId="0" borderId="18" xfId="2" applyNumberFormat="1" applyFont="1" applyBorder="1" applyAlignment="1" applyProtection="1">
      <alignment horizontal="right" vertical="center"/>
      <protection locked="0"/>
    </xf>
    <xf numFmtId="0" fontId="8" fillId="0" borderId="0" xfId="15" applyAlignment="1">
      <alignment horizontal="center"/>
    </xf>
    <xf numFmtId="0" fontId="8" fillId="0" borderId="0" xfId="15" applyFill="1" applyAlignment="1">
      <alignment wrapText="1"/>
    </xf>
    <xf numFmtId="0" fontId="8" fillId="0" borderId="8" xfId="15" applyBorder="1" applyAlignment="1">
      <alignment horizontal="center"/>
    </xf>
    <xf numFmtId="0" fontId="8" fillId="0" borderId="0" xfId="15"/>
    <xf numFmtId="4" fontId="15" fillId="0" borderId="10" xfId="2" applyNumberFormat="1" applyFont="1" applyFill="1" applyBorder="1" applyAlignment="1"/>
    <xf numFmtId="0" fontId="8" fillId="0" borderId="0" xfId="15" applyAlignment="1">
      <alignment horizontal="center"/>
    </xf>
    <xf numFmtId="3" fontId="0" fillId="0" borderId="0" xfId="0" applyNumberFormat="1"/>
    <xf numFmtId="1" fontId="25" fillId="0" borderId="18" xfId="0" applyNumberFormat="1" applyFont="1" applyBorder="1" applyAlignment="1">
      <alignment vertical="center"/>
    </xf>
    <xf numFmtId="1" fontId="15" fillId="0" borderId="18" xfId="2" applyNumberFormat="1" applyFont="1" applyBorder="1" applyAlignment="1">
      <alignment horizontal="right" vertical="center"/>
    </xf>
    <xf numFmtId="43" fontId="8" fillId="0" borderId="9" xfId="6" applyNumberFormat="1" applyFont="1" applyFill="1" applyBorder="1" applyAlignment="1">
      <alignment horizontal="right" vertical="center"/>
    </xf>
    <xf numFmtId="43" fontId="8" fillId="0" borderId="7" xfId="6" applyNumberFormat="1" applyFont="1" applyFill="1" applyBorder="1" applyAlignment="1">
      <alignment horizontal="right" vertical="center"/>
    </xf>
    <xf numFmtId="43" fontId="8" fillId="0" borderId="10" xfId="6" applyNumberFormat="1" applyFont="1" applyFill="1" applyBorder="1" applyAlignment="1">
      <alignment horizontal="right" vertical="center"/>
    </xf>
    <xf numFmtId="0" fontId="15" fillId="0" borderId="6" xfId="6" applyFont="1" applyFill="1" applyBorder="1" applyAlignment="1">
      <alignment vertical="center" wrapText="1"/>
    </xf>
    <xf numFmtId="41" fontId="38" fillId="0" borderId="18" xfId="0" applyNumberFormat="1" applyFont="1" applyBorder="1"/>
    <xf numFmtId="0" fontId="25" fillId="0" borderId="0" xfId="0" applyNumberFormat="1" applyFont="1" applyBorder="1" applyAlignment="1">
      <alignment horizontal="center" vertical="center"/>
    </xf>
    <xf numFmtId="0" fontId="15" fillId="4" borderId="5"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0" borderId="0" xfId="6" applyFont="1" applyAlignment="1">
      <alignment horizontal="left" vertical="top" wrapText="1"/>
    </xf>
    <xf numFmtId="3" fontId="42" fillId="0" borderId="7" xfId="2" applyNumberFormat="1" applyFont="1" applyBorder="1" applyAlignment="1" applyProtection="1">
      <alignment horizontal="right" vertical="center"/>
      <protection locked="0"/>
    </xf>
    <xf numFmtId="3" fontId="15" fillId="0" borderId="7" xfId="2" applyNumberFormat="1" applyFont="1" applyBorder="1" applyAlignment="1" applyProtection="1">
      <alignment horizontal="right" vertical="center"/>
      <protection locked="0"/>
    </xf>
    <xf numFmtId="3" fontId="15" fillId="0" borderId="0" xfId="2" applyNumberFormat="1" applyFont="1" applyBorder="1" applyAlignment="1" applyProtection="1">
      <alignment horizontal="right" vertical="center"/>
      <protection locked="0"/>
    </xf>
    <xf numFmtId="41" fontId="15" fillId="0" borderId="7" xfId="2" applyNumberFormat="1" applyFont="1" applyBorder="1" applyAlignment="1" applyProtection="1">
      <alignment horizontal="right" vertical="center"/>
      <protection locked="0"/>
    </xf>
    <xf numFmtId="0" fontId="7" fillId="0" borderId="0" xfId="2" applyFont="1" applyBorder="1" applyAlignment="1">
      <alignment horizontal="left" wrapText="1"/>
    </xf>
    <xf numFmtId="4" fontId="42" fillId="0" borderId="0" xfId="2" applyNumberFormat="1" applyFont="1" applyBorder="1" applyAlignment="1">
      <alignment vertical="center"/>
    </xf>
    <xf numFmtId="4" fontId="15" fillId="0" borderId="0" xfId="2" applyNumberFormat="1" applyFont="1" applyBorder="1" applyAlignment="1">
      <alignment vertical="center"/>
    </xf>
    <xf numFmtId="0" fontId="42" fillId="0" borderId="0" xfId="2" applyFont="1" applyFill="1" applyBorder="1" applyAlignment="1">
      <alignment horizontal="center" vertical="center" wrapText="1"/>
    </xf>
    <xf numFmtId="0" fontId="42" fillId="0" borderId="7" xfId="2" applyFont="1" applyFill="1" applyBorder="1" applyAlignment="1">
      <alignment horizontal="center" vertical="center" wrapText="1"/>
    </xf>
    <xf numFmtId="4" fontId="42" fillId="0" borderId="7" xfId="2" applyNumberFormat="1" applyFont="1" applyBorder="1" applyAlignment="1">
      <alignment vertical="center"/>
    </xf>
    <xf numFmtId="0" fontId="38" fillId="0" borderId="2" xfId="0" applyFont="1" applyBorder="1" applyAlignment="1">
      <alignment vertical="center"/>
    </xf>
    <xf numFmtId="0" fontId="38" fillId="0" borderId="4" xfId="0" applyFont="1" applyBorder="1" applyAlignment="1">
      <alignment vertical="center"/>
    </xf>
    <xf numFmtId="0" fontId="38" fillId="0" borderId="3" xfId="0" applyFont="1" applyBorder="1" applyAlignment="1">
      <alignment vertical="center"/>
    </xf>
    <xf numFmtId="10" fontId="42" fillId="0" borderId="18" xfId="2" applyNumberFormat="1" applyFont="1" applyBorder="1" applyAlignment="1">
      <alignment horizontal="center"/>
    </xf>
    <xf numFmtId="169" fontId="15" fillId="0" borderId="18" xfId="2" applyNumberFormat="1" applyFont="1" applyBorder="1" applyAlignment="1">
      <alignment horizontal="center"/>
    </xf>
    <xf numFmtId="169" fontId="15" fillId="0" borderId="18" xfId="4" applyNumberFormat="1" applyFont="1" applyBorder="1" applyAlignment="1">
      <alignment horizontal="center" vertical="center"/>
    </xf>
    <xf numFmtId="43" fontId="8" fillId="0" borderId="1" xfId="6" applyNumberFormat="1" applyFont="1" applyFill="1" applyBorder="1" applyAlignment="1">
      <alignment horizontal="right" vertical="center"/>
    </xf>
    <xf numFmtId="43" fontId="8" fillId="0" borderId="18" xfId="6" applyNumberFormat="1" applyFont="1" applyFill="1" applyBorder="1" applyAlignment="1">
      <alignment horizontal="right" vertical="center"/>
    </xf>
    <xf numFmtId="43" fontId="8" fillId="0" borderId="6" xfId="6" applyNumberFormat="1" applyFont="1" applyFill="1" applyBorder="1" applyAlignment="1">
      <alignment horizontal="right" vertical="center"/>
    </xf>
    <xf numFmtId="10" fontId="25" fillId="0" borderId="18" xfId="0" applyNumberFormat="1" applyFont="1" applyBorder="1" applyAlignment="1">
      <alignment horizontal="center" vertical="center"/>
    </xf>
    <xf numFmtId="43" fontId="8" fillId="0" borderId="18" xfId="6" applyNumberFormat="1" applyFont="1" applyFill="1" applyBorder="1" applyAlignment="1">
      <alignment horizontal="center" vertical="center"/>
    </xf>
    <xf numFmtId="41" fontId="42" fillId="0" borderId="18" xfId="6" applyNumberFormat="1" applyFont="1" applyBorder="1" applyAlignment="1" applyProtection="1">
      <alignment vertical="center"/>
    </xf>
    <xf numFmtId="0" fontId="15" fillId="4" borderId="5" xfId="2" applyFont="1" applyFill="1" applyBorder="1" applyAlignment="1">
      <alignment horizontal="center" vertical="center" wrapText="1"/>
    </xf>
    <xf numFmtId="0" fontId="15" fillId="4" borderId="2" xfId="2" applyFont="1" applyFill="1" applyBorder="1" applyAlignment="1">
      <alignment horizontal="center" vertical="center" wrapText="1"/>
    </xf>
    <xf numFmtId="10" fontId="15" fillId="0" borderId="1" xfId="4" applyNumberFormat="1" applyFont="1" applyBorder="1" applyAlignment="1">
      <alignment horizontal="center" vertical="center"/>
    </xf>
    <xf numFmtId="3" fontId="15" fillId="0" borderId="6" xfId="6" applyNumberFormat="1" applyFont="1" applyBorder="1" applyAlignment="1">
      <alignment vertical="center"/>
    </xf>
    <xf numFmtId="41" fontId="15" fillId="0" borderId="6" xfId="6" applyNumberFormat="1" applyFont="1" applyBorder="1" applyAlignment="1">
      <alignment horizontal="right" vertical="center"/>
    </xf>
    <xf numFmtId="3" fontId="15" fillId="0" borderId="6" xfId="2" applyNumberFormat="1" applyFont="1" applyFill="1" applyBorder="1" applyAlignment="1">
      <alignment horizontal="right" vertical="center"/>
    </xf>
    <xf numFmtId="3" fontId="15" fillId="0" borderId="13" xfId="2" applyNumberFormat="1" applyFont="1" applyFill="1" applyBorder="1" applyAlignment="1">
      <alignment horizontal="right" vertical="center"/>
    </xf>
    <xf numFmtId="164" fontId="15" fillId="0" borderId="10" xfId="2" applyNumberFormat="1" applyFont="1" applyBorder="1" applyAlignment="1">
      <alignment horizontal="center" vertical="center"/>
    </xf>
    <xf numFmtId="0" fontId="33" fillId="0" borderId="0" xfId="9" applyFont="1" applyBorder="1" applyAlignment="1">
      <alignment horizontal="center" vertical="center"/>
    </xf>
    <xf numFmtId="0" fontId="32" fillId="0" borderId="0" xfId="9" applyFont="1" applyAlignment="1">
      <alignment horizontal="left" wrapText="1"/>
    </xf>
    <xf numFmtId="0" fontId="56" fillId="0" borderId="0" xfId="9" applyFont="1" applyAlignment="1">
      <alignment horizontal="center"/>
    </xf>
    <xf numFmtId="0" fontId="51" fillId="0" borderId="0" xfId="9" applyFont="1" applyAlignment="1">
      <alignment horizontal="center" vertical="center" wrapText="1"/>
    </xf>
    <xf numFmtId="0" fontId="33" fillId="0" borderId="0" xfId="9" applyFont="1" applyAlignment="1">
      <alignment horizontal="center" wrapText="1"/>
    </xf>
    <xf numFmtId="0" fontId="33" fillId="0" borderId="0" xfId="9" applyFont="1" applyAlignment="1">
      <alignment horizontal="center"/>
    </xf>
    <xf numFmtId="0" fontId="41" fillId="0" borderId="0" xfId="0" applyFont="1" applyAlignment="1">
      <alignment horizontal="center" vertical="top"/>
    </xf>
    <xf numFmtId="0" fontId="19" fillId="4" borderId="0" xfId="0" applyFont="1" applyFill="1" applyAlignment="1">
      <alignment horizontal="left" vertical="top" wrapText="1"/>
    </xf>
    <xf numFmtId="0" fontId="41" fillId="0" borderId="0" xfId="0" applyFont="1" applyAlignment="1">
      <alignment horizontal="center" vertical="center"/>
    </xf>
    <xf numFmtId="0" fontId="41" fillId="0" borderId="0" xfId="0" applyFont="1" applyFill="1" applyAlignment="1">
      <alignment horizontal="center" vertical="center"/>
    </xf>
    <xf numFmtId="0" fontId="42" fillId="4" borderId="2" xfId="2" applyFont="1" applyFill="1" applyBorder="1" applyAlignment="1">
      <alignment horizontal="center" vertical="center" wrapText="1"/>
    </xf>
    <xf numFmtId="0" fontId="42" fillId="4" borderId="4"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0" borderId="9" xfId="6" applyFont="1" applyBorder="1" applyAlignment="1">
      <alignment horizontal="center" vertical="center" wrapText="1"/>
    </xf>
    <xf numFmtId="0" fontId="42" fillId="0" borderId="11" xfId="6" applyFont="1" applyBorder="1" applyAlignment="1">
      <alignment horizontal="center" vertical="center" wrapText="1"/>
    </xf>
    <xf numFmtId="0" fontId="42" fillId="0" borderId="0" xfId="6" applyFont="1" applyBorder="1" applyAlignment="1">
      <alignment horizontal="center" vertical="center" wrapText="1"/>
    </xf>
    <xf numFmtId="0" fontId="42" fillId="0" borderId="8" xfId="6" applyFont="1" applyBorder="1" applyAlignment="1">
      <alignment horizontal="center" vertical="center" wrapText="1"/>
    </xf>
    <xf numFmtId="0" fontId="53" fillId="5" borderId="0" xfId="6" applyFont="1" applyFill="1" applyAlignment="1">
      <alignment horizontal="center" vertical="center" wrapText="1"/>
    </xf>
    <xf numFmtId="0" fontId="13" fillId="0" borderId="0" xfId="6" applyFont="1" applyAlignment="1">
      <alignment horizontal="left"/>
    </xf>
    <xf numFmtId="0" fontId="15" fillId="4" borderId="2" xfId="6"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42" fillId="0" borderId="2" xfId="6" applyFont="1" applyBorder="1" applyAlignment="1">
      <alignment horizontal="center" vertical="center"/>
    </xf>
    <xf numFmtId="0" fontId="42" fillId="0" borderId="4" xfId="6" applyFont="1" applyBorder="1" applyAlignment="1">
      <alignment horizontal="center" vertical="center"/>
    </xf>
    <xf numFmtId="0" fontId="42" fillId="0" borderId="11" xfId="6" applyFont="1" applyBorder="1" applyAlignment="1">
      <alignment horizontal="center" vertical="center"/>
    </xf>
    <xf numFmtId="0" fontId="42" fillId="0" borderId="19" xfId="6" applyFont="1" applyBorder="1" applyAlignment="1">
      <alignment horizontal="center" vertical="center"/>
    </xf>
    <xf numFmtId="0" fontId="42" fillId="2" borderId="7" xfId="6" applyFont="1" applyFill="1" applyBorder="1" applyAlignment="1">
      <alignment horizontal="center" vertical="center" wrapText="1"/>
    </xf>
    <xf numFmtId="0" fontId="42" fillId="2" borderId="0"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0" borderId="7" xfId="6" applyFont="1" applyBorder="1" applyAlignment="1">
      <alignment horizontal="center" vertical="center" wrapText="1"/>
    </xf>
    <xf numFmtId="0" fontId="15" fillId="4" borderId="2" xfId="2" applyFont="1" applyFill="1" applyBorder="1" applyAlignment="1">
      <alignment horizontal="center" vertical="center" wrapText="1"/>
    </xf>
    <xf numFmtId="0" fontId="7" fillId="0" borderId="13" xfId="6" applyFont="1" applyBorder="1" applyAlignment="1">
      <alignment horizontal="left" wrapText="1"/>
    </xf>
    <xf numFmtId="0" fontId="42" fillId="0" borderId="3" xfId="6" applyFont="1" applyBorder="1" applyAlignment="1">
      <alignment horizontal="center" vertical="center"/>
    </xf>
    <xf numFmtId="0" fontId="42" fillId="0" borderId="2" xfId="6" applyFont="1" applyBorder="1" applyAlignment="1">
      <alignment horizontal="center" vertical="center" wrapText="1"/>
    </xf>
    <xf numFmtId="0" fontId="42" fillId="0" borderId="4" xfId="6" applyFont="1" applyBorder="1" applyAlignment="1">
      <alignment horizontal="center" vertical="center" wrapText="1"/>
    </xf>
    <xf numFmtId="0" fontId="42" fillId="0" borderId="3" xfId="6" applyFont="1" applyBorder="1" applyAlignment="1">
      <alignment horizontal="center" vertical="center" wrapText="1"/>
    </xf>
    <xf numFmtId="0" fontId="15" fillId="4" borderId="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13" fillId="0" borderId="13" xfId="6" applyFont="1" applyBorder="1" applyAlignment="1">
      <alignment horizontal="left" wrapText="1"/>
    </xf>
    <xf numFmtId="0" fontId="13" fillId="0" borderId="0" xfId="6" applyFont="1" applyBorder="1" applyAlignment="1">
      <alignment horizontal="left" wrapText="1"/>
    </xf>
    <xf numFmtId="0" fontId="25" fillId="4" borderId="2" xfId="2" applyFont="1" applyFill="1" applyBorder="1" applyAlignment="1">
      <alignment horizontal="center" vertical="center" wrapText="1"/>
    </xf>
    <xf numFmtId="0" fontId="25" fillId="4" borderId="3" xfId="2" applyFont="1" applyFill="1" applyBorder="1" applyAlignment="1">
      <alignment horizontal="center" vertical="center" wrapText="1"/>
    </xf>
    <xf numFmtId="0" fontId="15" fillId="0" borderId="7"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4" xfId="6" applyFont="1" applyFill="1" applyBorder="1" applyAlignment="1">
      <alignment horizontal="center" vertical="center" wrapText="1"/>
    </xf>
    <xf numFmtId="0" fontId="42" fillId="4" borderId="3" xfId="6" applyFont="1" applyFill="1" applyBorder="1" applyAlignment="1">
      <alignment horizontal="center" vertical="center" wrapText="1"/>
    </xf>
    <xf numFmtId="0" fontId="15" fillId="4" borderId="1" xfId="6" applyFont="1" applyFill="1" applyBorder="1" applyAlignment="1">
      <alignment horizontal="center" vertical="center" wrapText="1"/>
    </xf>
    <xf numFmtId="0" fontId="15" fillId="4" borderId="18" xfId="6" applyFont="1" applyFill="1" applyBorder="1" applyAlignment="1">
      <alignment horizontal="center" vertical="center" wrapText="1"/>
    </xf>
    <xf numFmtId="0" fontId="15" fillId="4" borderId="6" xfId="6" applyFont="1" applyFill="1" applyBorder="1" applyAlignment="1">
      <alignment horizontal="center" vertical="center" wrapText="1"/>
    </xf>
    <xf numFmtId="0" fontId="15" fillId="4" borderId="5" xfId="6" applyFont="1" applyFill="1" applyBorder="1" applyAlignment="1">
      <alignment horizontal="center" vertical="center" wrapText="1"/>
    </xf>
    <xf numFmtId="0" fontId="15" fillId="4" borderId="3" xfId="6" applyFont="1" applyFill="1" applyBorder="1" applyAlignment="1">
      <alignment horizontal="center" vertical="center" wrapText="1"/>
    </xf>
    <xf numFmtId="0" fontId="15" fillId="4" borderId="19" xfId="6" applyFont="1" applyFill="1" applyBorder="1" applyAlignment="1">
      <alignment horizontal="center" vertical="center" wrapText="1"/>
    </xf>
    <xf numFmtId="0" fontId="15" fillId="4" borderId="14" xfId="6" applyFont="1" applyFill="1" applyBorder="1" applyAlignment="1">
      <alignment horizontal="center" vertical="center" wrapText="1"/>
    </xf>
    <xf numFmtId="0" fontId="53" fillId="5" borderId="0" xfId="2" applyFont="1" applyFill="1" applyAlignment="1">
      <alignment horizontal="center" vertical="center" wrapText="1"/>
    </xf>
    <xf numFmtId="0" fontId="7" fillId="0" borderId="0" xfId="2" applyFont="1" applyAlignment="1">
      <alignment horizontal="left" wrapText="1"/>
    </xf>
    <xf numFmtId="0" fontId="25" fillId="4" borderId="4" xfId="2" applyFont="1" applyFill="1" applyBorder="1" applyAlignment="1">
      <alignment horizontal="center" vertical="center" wrapText="1"/>
    </xf>
    <xf numFmtId="0" fontId="25" fillId="4" borderId="1" xfId="2" applyFont="1" applyFill="1" applyBorder="1" applyAlignment="1">
      <alignment horizontal="center" vertical="center" wrapText="1"/>
    </xf>
    <xf numFmtId="0" fontId="25" fillId="4" borderId="6" xfId="2" applyFont="1" applyFill="1" applyBorder="1" applyAlignment="1">
      <alignment horizontal="center" vertical="center" wrapText="1"/>
    </xf>
    <xf numFmtId="0" fontId="25" fillId="0" borderId="0" xfId="0" applyFont="1" applyAlignment="1">
      <alignment horizontal="left" vertical="top" wrapText="1"/>
    </xf>
    <xf numFmtId="0" fontId="7" fillId="0" borderId="0" xfId="0" applyFont="1" applyAlignment="1">
      <alignment wrapText="1"/>
    </xf>
    <xf numFmtId="0" fontId="25" fillId="4" borderId="5" xfId="0" applyFont="1" applyFill="1" applyBorder="1" applyAlignment="1">
      <alignment horizontal="center" vertical="center"/>
    </xf>
    <xf numFmtId="0" fontId="25" fillId="4" borderId="5" xfId="0" applyFont="1" applyFill="1" applyBorder="1" applyAlignment="1">
      <alignment horizontal="left" vertical="center" wrapText="1"/>
    </xf>
    <xf numFmtId="0" fontId="25" fillId="4" borderId="5" xfId="0" applyFont="1" applyFill="1" applyBorder="1" applyAlignment="1">
      <alignment horizontal="center" vertical="center" wrapText="1"/>
    </xf>
    <xf numFmtId="0" fontId="7" fillId="0" borderId="13" xfId="0" applyFont="1" applyBorder="1" applyAlignment="1">
      <alignment horizontal="left" wrapText="1"/>
    </xf>
    <xf numFmtId="0" fontId="25" fillId="4" borderId="1" xfId="0" applyFont="1" applyFill="1" applyBorder="1" applyAlignment="1">
      <alignment horizontal="center" vertical="center"/>
    </xf>
    <xf numFmtId="0" fontId="25" fillId="4" borderId="6"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5" fillId="4" borderId="18"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3" xfId="0" applyFont="1" applyFill="1" applyBorder="1" applyAlignment="1">
      <alignment horizontal="center" vertical="center"/>
    </xf>
    <xf numFmtId="0" fontId="7" fillId="0" borderId="0" xfId="0" applyFont="1" applyAlignment="1">
      <alignment horizontal="left" wrapText="1"/>
    </xf>
    <xf numFmtId="0" fontId="45" fillId="4" borderId="5" xfId="0" applyFont="1" applyFill="1" applyBorder="1" applyAlignment="1">
      <alignment horizontal="center" vertical="center" wrapText="1"/>
    </xf>
    <xf numFmtId="0" fontId="14" fillId="0" borderId="0" xfId="2" applyFont="1" applyAlignment="1">
      <alignment horizontal="left" wrapText="1"/>
    </xf>
    <xf numFmtId="0" fontId="4" fillId="6" borderId="0" xfId="2" applyFont="1" applyFill="1" applyAlignment="1">
      <alignment horizontal="center" vertical="center"/>
    </xf>
    <xf numFmtId="0" fontId="13" fillId="0" borderId="0" xfId="2" applyFont="1" applyAlignment="1">
      <alignment horizontal="left" wrapText="1"/>
    </xf>
    <xf numFmtId="0" fontId="8" fillId="0" borderId="0" xfId="2" applyFont="1" applyAlignment="1">
      <alignment horizontal="left" wrapText="1"/>
    </xf>
    <xf numFmtId="0" fontId="42" fillId="0" borderId="2" xfId="2" applyFont="1" applyBorder="1" applyAlignment="1">
      <alignment horizontal="center" vertical="center"/>
    </xf>
    <xf numFmtId="0" fontId="42" fillId="0" borderId="4" xfId="2" applyFont="1" applyBorder="1" applyAlignment="1">
      <alignment horizontal="center" vertical="center"/>
    </xf>
    <xf numFmtId="0" fontId="42" fillId="0" borderId="3" xfId="2" applyFont="1" applyBorder="1" applyAlignment="1">
      <alignment horizontal="center" vertical="center"/>
    </xf>
    <xf numFmtId="0" fontId="7" fillId="0" borderId="0" xfId="0" applyFont="1" applyBorder="1" applyAlignment="1">
      <alignment horizontal="left" wrapText="1"/>
    </xf>
    <xf numFmtId="0" fontId="7" fillId="0" borderId="0" xfId="0" applyFont="1" applyFill="1" applyBorder="1" applyAlignment="1">
      <alignment horizontal="left"/>
    </xf>
    <xf numFmtId="0" fontId="7" fillId="0" borderId="0" xfId="0" applyFont="1" applyFill="1" applyBorder="1" applyAlignment="1">
      <alignment horizontal="left"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 fillId="6" borderId="0" xfId="1" applyFill="1" applyAlignment="1">
      <alignment horizontal="center" vertical="center"/>
    </xf>
    <xf numFmtId="0" fontId="15" fillId="4" borderId="1" xfId="5" applyFont="1" applyFill="1" applyBorder="1" applyAlignment="1">
      <alignment horizontal="center" vertical="center" wrapText="1"/>
    </xf>
    <xf numFmtId="0" fontId="15" fillId="4" borderId="18" xfId="5" applyFont="1" applyFill="1" applyBorder="1" applyAlignment="1">
      <alignment horizontal="center" vertical="center" wrapText="1"/>
    </xf>
    <xf numFmtId="0" fontId="15" fillId="4" borderId="6" xfId="5" applyFont="1" applyFill="1" applyBorder="1" applyAlignment="1">
      <alignment horizontal="center" vertical="center" wrapText="1"/>
    </xf>
    <xf numFmtId="0" fontId="44" fillId="4" borderId="2" xfId="5" applyFont="1" applyFill="1" applyBorder="1" applyAlignment="1">
      <alignment horizontal="left" vertical="center" wrapText="1"/>
    </xf>
    <xf numFmtId="0" fontId="44" fillId="4" borderId="4" xfId="5" applyFont="1" applyFill="1" applyBorder="1" applyAlignment="1">
      <alignment horizontal="left" vertical="center" wrapText="1"/>
    </xf>
    <xf numFmtId="0" fontId="44" fillId="4" borderId="3" xfId="5" applyFont="1" applyFill="1" applyBorder="1" applyAlignment="1">
      <alignment horizontal="left" vertical="center" wrapText="1"/>
    </xf>
    <xf numFmtId="0" fontId="15" fillId="4" borderId="2" xfId="5" applyFont="1" applyFill="1" applyBorder="1" applyAlignment="1">
      <alignment horizontal="left" vertical="center" wrapText="1"/>
    </xf>
    <xf numFmtId="0" fontId="15" fillId="4" borderId="4" xfId="5" applyFont="1" applyFill="1" applyBorder="1" applyAlignment="1">
      <alignment horizontal="left" vertical="center" wrapText="1"/>
    </xf>
    <xf numFmtId="0" fontId="15" fillId="4" borderId="3" xfId="5" applyFont="1" applyFill="1" applyBorder="1" applyAlignment="1">
      <alignment horizontal="left" vertical="center" wrapText="1"/>
    </xf>
    <xf numFmtId="0" fontId="15" fillId="4" borderId="2" xfId="5" applyFont="1" applyFill="1" applyBorder="1" applyAlignment="1">
      <alignment horizontal="center" vertical="center" wrapText="1"/>
    </xf>
    <xf numFmtId="0" fontId="15" fillId="4" borderId="3" xfId="5" applyFont="1" applyFill="1" applyBorder="1" applyAlignment="1">
      <alignment horizontal="center" vertical="center" wrapText="1"/>
    </xf>
    <xf numFmtId="0" fontId="15" fillId="4" borderId="5" xfId="5" applyFont="1" applyFill="1" applyBorder="1" applyAlignment="1">
      <alignment horizontal="center" vertical="center" wrapText="1"/>
    </xf>
    <xf numFmtId="0" fontId="44" fillId="4" borderId="5" xfId="5" applyFont="1" applyFill="1" applyBorder="1" applyAlignment="1">
      <alignment horizontal="center" vertical="center" wrapText="1"/>
    </xf>
    <xf numFmtId="0" fontId="14" fillId="2" borderId="0" xfId="2" applyFont="1" applyFill="1" applyAlignment="1">
      <alignment horizontal="left" wrapText="1"/>
    </xf>
    <xf numFmtId="0" fontId="3" fillId="2" borderId="0" xfId="2" applyFont="1" applyFill="1" applyAlignment="1"/>
    <xf numFmtId="0" fontId="42" fillId="4" borderId="2" xfId="5" applyFont="1" applyFill="1" applyBorder="1" applyAlignment="1">
      <alignment horizontal="center" vertical="center" wrapText="1"/>
    </xf>
    <xf numFmtId="0" fontId="42" fillId="4" borderId="4"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13" fillId="0" borderId="0" xfId="2" applyNumberFormat="1" applyFont="1" applyAlignment="1">
      <alignment horizontal="left" wrapText="1"/>
    </xf>
    <xf numFmtId="0" fontId="15" fillId="4" borderId="2" xfId="2" applyFont="1" applyFill="1" applyBorder="1" applyAlignment="1">
      <alignment horizontal="center" vertical="center"/>
    </xf>
    <xf numFmtId="0" fontId="15" fillId="4" borderId="4" xfId="2" applyFont="1" applyFill="1" applyBorder="1" applyAlignment="1">
      <alignment horizontal="center" vertical="center"/>
    </xf>
    <xf numFmtId="0" fontId="15" fillId="4" borderId="3" xfId="2" applyFont="1" applyFill="1" applyBorder="1" applyAlignment="1">
      <alignment horizontal="center" vertical="center"/>
    </xf>
    <xf numFmtId="0" fontId="42" fillId="0" borderId="9"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12" xfId="2" applyFont="1" applyBorder="1" applyAlignment="1">
      <alignment horizontal="center" vertical="center" wrapText="1"/>
    </xf>
    <xf numFmtId="4" fontId="14" fillId="0" borderId="0" xfId="2" applyNumberFormat="1" applyFont="1" applyAlignment="1">
      <alignment horizontal="left" vertical="top" wrapText="1"/>
    </xf>
    <xf numFmtId="0" fontId="14" fillId="0" borderId="0" xfId="2" applyFont="1" applyAlignment="1">
      <alignment horizontal="left" vertical="top" wrapText="1"/>
    </xf>
    <xf numFmtId="0" fontId="38" fillId="0" borderId="13" xfId="0" applyFont="1" applyBorder="1" applyAlignment="1">
      <alignment horizontal="left" wrapText="1"/>
    </xf>
    <xf numFmtId="4" fontId="14" fillId="0" borderId="11" xfId="2" applyNumberFormat="1" applyFont="1" applyBorder="1" applyAlignment="1">
      <alignment horizontal="left" vertical="top" wrapText="1"/>
    </xf>
    <xf numFmtId="0" fontId="13" fillId="0" borderId="0" xfId="2" applyFont="1" applyFill="1" applyBorder="1" applyAlignment="1">
      <alignment horizontal="left" wrapText="1"/>
    </xf>
    <xf numFmtId="0" fontId="44" fillId="4" borderId="1" xfId="5" applyFont="1" applyFill="1" applyBorder="1" applyAlignment="1">
      <alignment horizontal="center" vertical="center" wrapText="1"/>
    </xf>
    <xf numFmtId="0" fontId="44" fillId="4" borderId="6" xfId="5" applyFont="1" applyFill="1" applyBorder="1" applyAlignment="1">
      <alignment horizontal="center" vertical="center" wrapText="1"/>
    </xf>
    <xf numFmtId="4" fontId="15" fillId="4" borderId="2" xfId="5" applyNumberFormat="1" applyFont="1" applyFill="1" applyBorder="1" applyAlignment="1">
      <alignment horizontal="center" vertical="center"/>
    </xf>
    <xf numFmtId="4" fontId="15" fillId="4" borderId="4" xfId="5" applyNumberFormat="1" applyFont="1" applyFill="1" applyBorder="1" applyAlignment="1">
      <alignment horizontal="center" vertical="center"/>
    </xf>
    <xf numFmtId="4" fontId="15" fillId="4" borderId="3" xfId="5" applyNumberFormat="1" applyFont="1" applyFill="1" applyBorder="1" applyAlignment="1">
      <alignment horizontal="center" vertical="center"/>
    </xf>
    <xf numFmtId="0" fontId="10" fillId="0" borderId="0" xfId="2" applyFont="1" applyAlignment="1">
      <alignment horizontal="center"/>
    </xf>
    <xf numFmtId="0" fontId="42" fillId="0" borderId="2" xfId="2" applyFont="1" applyFill="1" applyBorder="1" applyAlignment="1">
      <alignment horizontal="center" vertical="center"/>
    </xf>
    <xf numFmtId="0" fontId="42" fillId="0" borderId="4" xfId="2" applyFont="1" applyFill="1" applyBorder="1" applyAlignment="1">
      <alignment horizontal="center" vertical="center"/>
    </xf>
    <xf numFmtId="0" fontId="42" fillId="0" borderId="3" xfId="2" applyFont="1" applyFill="1" applyBorder="1" applyAlignment="1">
      <alignment horizontal="center"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3" xfId="2" applyFont="1" applyBorder="1" applyAlignment="1">
      <alignment horizontal="center" vertical="center" wrapText="1"/>
    </xf>
    <xf numFmtId="0" fontId="14" fillId="0" borderId="0" xfId="2" applyFont="1" applyAlignment="1">
      <alignment horizontal="justify" vertical="top" wrapText="1"/>
    </xf>
    <xf numFmtId="0" fontId="15" fillId="4" borderId="4" xfId="5" applyFont="1" applyFill="1" applyBorder="1" applyAlignment="1">
      <alignment horizontal="center" vertical="center" wrapText="1"/>
    </xf>
    <xf numFmtId="0" fontId="7" fillId="0" borderId="13" xfId="2" applyFont="1" applyBorder="1" applyAlignment="1">
      <alignment horizontal="left" wrapText="1"/>
    </xf>
    <xf numFmtId="0" fontId="15" fillId="4" borderId="18" xfId="2" applyFont="1" applyFill="1" applyBorder="1" applyAlignment="1">
      <alignment vertical="center"/>
    </xf>
    <xf numFmtId="0" fontId="15" fillId="4" borderId="6" xfId="2" applyFont="1" applyFill="1" applyBorder="1" applyAlignment="1">
      <alignment vertical="center"/>
    </xf>
    <xf numFmtId="0" fontId="13" fillId="0" borderId="13" xfId="2" applyFont="1" applyBorder="1" applyAlignment="1">
      <alignment horizontal="left"/>
    </xf>
    <xf numFmtId="0" fontId="15" fillId="4" borderId="7"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2" xfId="2" applyFont="1" applyFill="1" applyBorder="1" applyAlignment="1">
      <alignment horizontal="left" vertical="center" wrapText="1"/>
    </xf>
    <xf numFmtId="0" fontId="15" fillId="4" borderId="4" xfId="2" applyFont="1" applyFill="1" applyBorder="1" applyAlignment="1">
      <alignment horizontal="left" vertical="center" wrapText="1"/>
    </xf>
    <xf numFmtId="0" fontId="15" fillId="4" borderId="3" xfId="2" applyFont="1" applyFill="1" applyBorder="1" applyAlignment="1">
      <alignment horizontal="left" vertical="center" wrapText="1"/>
    </xf>
    <xf numFmtId="0" fontId="8" fillId="0" borderId="0" xfId="2" applyFont="1" applyBorder="1" applyAlignment="1">
      <alignment horizontal="center" vertical="center" wrapText="1"/>
    </xf>
    <xf numFmtId="0" fontId="13" fillId="0" borderId="13" xfId="2" applyFont="1" applyBorder="1" applyAlignment="1">
      <alignment horizontal="left" wrapText="1"/>
    </xf>
    <xf numFmtId="0" fontId="53" fillId="7" borderId="0" xfId="6" applyFont="1" applyFill="1" applyAlignment="1">
      <alignment horizontal="center" vertical="center"/>
    </xf>
    <xf numFmtId="0" fontId="15" fillId="0" borderId="0" xfId="6" applyFont="1" applyAlignment="1">
      <alignment horizontal="left" vertical="top" wrapText="1"/>
    </xf>
    <xf numFmtId="0" fontId="13" fillId="0" borderId="0" xfId="2" applyFont="1" applyAlignment="1">
      <alignment horizontal="left"/>
    </xf>
    <xf numFmtId="0" fontId="4" fillId="8" borderId="0" xfId="2" applyFont="1" applyFill="1" applyAlignment="1">
      <alignment horizontal="center" vertical="center"/>
    </xf>
    <xf numFmtId="0" fontId="45" fillId="4" borderId="5" xfId="0" applyFont="1" applyFill="1" applyBorder="1" applyAlignment="1">
      <alignment horizontal="left" vertical="center" wrapText="1"/>
    </xf>
    <xf numFmtId="0" fontId="25" fillId="4" borderId="5" xfId="0" applyFont="1" applyFill="1" applyBorder="1" applyAlignment="1">
      <alignment horizontal="center"/>
    </xf>
    <xf numFmtId="0" fontId="13" fillId="0" borderId="0" xfId="6" applyFont="1" applyAlignment="1">
      <alignment horizontal="left" wrapText="1"/>
    </xf>
    <xf numFmtId="0" fontId="25" fillId="0" borderId="6" xfId="0" applyFont="1" applyBorder="1" applyAlignment="1">
      <alignment horizontal="left"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25" fillId="4" borderId="5" xfId="0" applyFont="1" applyFill="1" applyBorder="1" applyAlignment="1">
      <alignment horizontal="left" vertical="center"/>
    </xf>
    <xf numFmtId="0" fontId="4" fillId="9" borderId="0" xfId="2" applyFont="1" applyFill="1" applyAlignment="1">
      <alignment horizontal="center" vertical="center"/>
    </xf>
    <xf numFmtId="0" fontId="25" fillId="4" borderId="5" xfId="0" applyFont="1" applyFill="1" applyBorder="1" applyAlignment="1">
      <alignment horizontal="left"/>
    </xf>
    <xf numFmtId="0" fontId="25" fillId="4" borderId="4" xfId="0" applyFont="1" applyFill="1" applyBorder="1" applyAlignment="1">
      <alignment horizontal="center" vertical="center" wrapText="1"/>
    </xf>
    <xf numFmtId="0" fontId="15" fillId="0" borderId="0" xfId="2" applyFont="1" applyFill="1" applyBorder="1" applyAlignment="1">
      <alignment horizontal="justify" vertical="top" wrapText="1"/>
    </xf>
    <xf numFmtId="0" fontId="45" fillId="4" borderId="1"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25" fillId="4" borderId="2" xfId="0" applyFont="1" applyFill="1" applyBorder="1" applyAlignment="1">
      <alignment horizontal="left"/>
    </xf>
    <xf numFmtId="0" fontId="25" fillId="4" borderId="4" xfId="0" applyFont="1" applyFill="1" applyBorder="1" applyAlignment="1">
      <alignment horizontal="left"/>
    </xf>
    <xf numFmtId="0" fontId="25" fillId="4" borderId="3" xfId="0" applyFont="1" applyFill="1" applyBorder="1" applyAlignment="1">
      <alignment horizontal="left"/>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14" fillId="0" borderId="0" xfId="7" applyFont="1" applyFill="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15" fillId="0" borderId="0" xfId="2" applyFont="1" applyAlignment="1">
      <alignment horizontal="justify" vertical="top" wrapText="1"/>
    </xf>
    <xf numFmtId="0" fontId="14" fillId="0" borderId="0" xfId="2" applyFont="1" applyFill="1" applyBorder="1" applyAlignment="1">
      <alignment horizontal="justify" vertical="top" wrapText="1"/>
    </xf>
    <xf numFmtId="2" fontId="13" fillId="0" borderId="0" xfId="2" applyNumberFormat="1" applyFont="1" applyAlignment="1">
      <alignment horizontal="left" wrapText="1"/>
    </xf>
    <xf numFmtId="3" fontId="25" fillId="4" borderId="5" xfId="0" applyNumberFormat="1" applyFont="1" applyFill="1" applyBorder="1" applyAlignment="1">
      <alignment horizontal="center" vertical="center"/>
    </xf>
    <xf numFmtId="3" fontId="25" fillId="4" borderId="5" xfId="0" applyNumberFormat="1" applyFont="1" applyFill="1" applyBorder="1" applyAlignment="1">
      <alignment horizontal="left"/>
    </xf>
    <xf numFmtId="3" fontId="25" fillId="4" borderId="5" xfId="0" applyNumberFormat="1" applyFont="1" applyFill="1" applyBorder="1" applyAlignment="1">
      <alignment horizontal="center" vertical="center" wrapText="1"/>
    </xf>
    <xf numFmtId="3" fontId="25" fillId="4" borderId="1" xfId="0" applyNumberFormat="1" applyFont="1" applyFill="1" applyBorder="1" applyAlignment="1">
      <alignment horizontal="center" vertical="center"/>
    </xf>
    <xf numFmtId="3" fontId="25" fillId="4" borderId="18" xfId="0" applyNumberFormat="1" applyFont="1" applyFill="1" applyBorder="1" applyAlignment="1">
      <alignment horizontal="center" vertical="center"/>
    </xf>
    <xf numFmtId="3" fontId="25" fillId="4" borderId="6" xfId="0" applyNumberFormat="1" applyFont="1" applyFill="1" applyBorder="1" applyAlignment="1">
      <alignment horizontal="center" vertical="center"/>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3" fontId="38" fillId="4" borderId="3" xfId="0" applyNumberFormat="1" applyFont="1" applyFill="1" applyBorder="1" applyAlignment="1">
      <alignment horizontal="center" vertical="center"/>
    </xf>
    <xf numFmtId="49" fontId="25" fillId="0" borderId="11" xfId="0" applyNumberFormat="1" applyFont="1" applyFill="1" applyBorder="1" applyAlignment="1">
      <alignment horizontal="left" vertical="top" wrapText="1"/>
    </xf>
    <xf numFmtId="0" fontId="13" fillId="0" borderId="0" xfId="8" applyFont="1" applyAlignment="1">
      <alignment horizontal="left" wrapText="1"/>
    </xf>
    <xf numFmtId="0" fontId="38" fillId="4" borderId="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6" xfId="0" applyFont="1" applyFill="1" applyBorder="1" applyAlignment="1">
      <alignment horizontal="center" vertical="center"/>
    </xf>
    <xf numFmtId="49" fontId="14" fillId="0" borderId="11" xfId="8" applyNumberFormat="1" applyFont="1" applyFill="1" applyBorder="1" applyAlignment="1">
      <alignment horizontal="justify" vertical="top" wrapText="1"/>
    </xf>
    <xf numFmtId="2" fontId="49" fillId="4" borderId="2" xfId="9" applyNumberFormat="1" applyFont="1" applyFill="1" applyBorder="1" applyAlignment="1">
      <alignment horizontal="center" vertical="center"/>
    </xf>
    <xf numFmtId="2" fontId="49"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3" fillId="0" borderId="13" xfId="8" applyFont="1" applyBorder="1" applyAlignment="1">
      <alignment horizontal="left" wrapText="1"/>
    </xf>
    <xf numFmtId="0" fontId="15" fillId="4" borderId="1" xfId="8" applyFont="1" applyFill="1" applyBorder="1" applyAlignment="1">
      <alignment horizontal="center" vertical="center" wrapText="1"/>
    </xf>
    <xf numFmtId="0" fontId="15" fillId="4" borderId="18" xfId="8" applyFont="1" applyFill="1" applyBorder="1" applyAlignment="1">
      <alignment horizontal="center" vertical="center" wrapText="1"/>
    </xf>
    <xf numFmtId="0" fontId="15" fillId="4" borderId="6" xfId="8" applyFont="1" applyFill="1" applyBorder="1" applyAlignment="1">
      <alignment horizontal="center" vertical="center" wrapText="1"/>
    </xf>
    <xf numFmtId="0" fontId="15" fillId="4" borderId="2" xfId="8" applyFont="1" applyFill="1" applyBorder="1" applyAlignment="1">
      <alignment horizontal="center" vertical="center" wrapText="1"/>
    </xf>
    <xf numFmtId="0" fontId="15" fillId="4" borderId="4" xfId="8" applyFont="1" applyFill="1" applyBorder="1" applyAlignment="1">
      <alignment horizontal="center" vertical="center" wrapText="1"/>
    </xf>
    <xf numFmtId="0" fontId="15" fillId="4" borderId="3" xfId="8" applyFont="1" applyFill="1" applyBorder="1" applyAlignment="1">
      <alignment horizontal="center" vertical="center" wrapText="1"/>
    </xf>
    <xf numFmtId="4" fontId="15" fillId="4" borderId="2" xfId="8" applyNumberFormat="1" applyFont="1" applyFill="1" applyBorder="1" applyAlignment="1">
      <alignment horizontal="center" vertical="center" wrapText="1"/>
    </xf>
    <xf numFmtId="4" fontId="15" fillId="4" borderId="4" xfId="8" applyNumberFormat="1" applyFont="1" applyFill="1" applyBorder="1" applyAlignment="1">
      <alignment horizontal="center" vertical="center" wrapText="1"/>
    </xf>
    <xf numFmtId="4" fontId="15" fillId="4" borderId="3" xfId="8" applyNumberFormat="1" applyFont="1" applyFill="1" applyBorder="1" applyAlignment="1">
      <alignment horizontal="center" vertical="center" wrapText="1"/>
    </xf>
    <xf numFmtId="0" fontId="13" fillId="0" borderId="0" xfId="9" applyFont="1" applyBorder="1" applyAlignment="1">
      <alignment horizontal="left" wrapText="1"/>
    </xf>
    <xf numFmtId="0" fontId="49" fillId="4" borderId="1" xfId="9" applyFont="1" applyFill="1" applyBorder="1" applyAlignment="1">
      <alignment horizontal="center" vertical="center"/>
    </xf>
    <xf numFmtId="0" fontId="49" fillId="4" borderId="18" xfId="9" applyFont="1" applyFill="1" applyBorder="1" applyAlignment="1">
      <alignment horizontal="center" vertical="center"/>
    </xf>
    <xf numFmtId="0" fontId="49" fillId="4" borderId="6" xfId="9" applyFont="1" applyFill="1" applyBorder="1" applyAlignment="1">
      <alignment horizontal="center" vertical="center"/>
    </xf>
    <xf numFmtId="0" fontId="50" fillId="4" borderId="2" xfId="9" applyNumberFormat="1" applyFont="1" applyFill="1" applyBorder="1" applyAlignment="1">
      <alignment horizontal="center" vertical="center" wrapText="1"/>
    </xf>
    <xf numFmtId="0" fontId="50" fillId="4" borderId="3" xfId="9" applyNumberFormat="1" applyFont="1" applyFill="1" applyBorder="1" applyAlignment="1">
      <alignment horizontal="center" vertical="center" wrapText="1"/>
    </xf>
    <xf numFmtId="0" fontId="42" fillId="4" borderId="2" xfId="8" applyFont="1" applyFill="1" applyBorder="1" applyAlignment="1">
      <alignment horizontal="center" vertical="center" wrapText="1"/>
    </xf>
    <xf numFmtId="0" fontId="42" fillId="4" borderId="4" xfId="8" applyFont="1" applyFill="1" applyBorder="1" applyAlignment="1">
      <alignment horizontal="center" vertical="center" wrapText="1"/>
    </xf>
    <xf numFmtId="0" fontId="42" fillId="4" borderId="3" xfId="8" applyFont="1" applyFill="1" applyBorder="1" applyAlignment="1">
      <alignment horizontal="center" vertical="center" wrapText="1"/>
    </xf>
    <xf numFmtId="17" fontId="38" fillId="4" borderId="2" xfId="0" applyNumberFormat="1" applyFont="1" applyFill="1" applyBorder="1" applyAlignment="1">
      <alignment horizontal="center" vertical="center"/>
    </xf>
    <xf numFmtId="0" fontId="10" fillId="0" borderId="0" xfId="10" applyFont="1" applyBorder="1" applyAlignment="1">
      <alignment horizontal="left" wrapText="1"/>
    </xf>
    <xf numFmtId="0" fontId="4" fillId="10" borderId="0" xfId="2" applyFont="1" applyFill="1" applyAlignment="1">
      <alignment horizontal="center" vertical="center"/>
    </xf>
    <xf numFmtId="0" fontId="13" fillId="0" borderId="0" xfId="10" applyFont="1" applyAlignment="1">
      <alignment horizontal="left" wrapText="1"/>
    </xf>
    <xf numFmtId="0" fontId="25" fillId="4" borderId="2"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7" fillId="0" borderId="18" xfId="0" applyFont="1" applyBorder="1" applyAlignment="1">
      <alignment horizontal="left"/>
    </xf>
    <xf numFmtId="0" fontId="6" fillId="0" borderId="6" xfId="0" applyFont="1" applyBorder="1" applyAlignment="1">
      <alignment horizontal="left"/>
    </xf>
    <xf numFmtId="0" fontId="25" fillId="0" borderId="11" xfId="0" applyFont="1" applyBorder="1" applyAlignment="1">
      <alignment horizontal="left" vertical="top"/>
    </xf>
    <xf numFmtId="0" fontId="25" fillId="0" borderId="0" xfId="0" applyFont="1" applyBorder="1" applyAlignment="1">
      <alignment horizontal="left" vertical="top"/>
    </xf>
    <xf numFmtId="0" fontId="6" fillId="4" borderId="9"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0" fontId="34" fillId="0" borderId="0" xfId="9" applyFont="1" applyAlignment="1">
      <alignment horizontal="center" wrapText="1"/>
    </xf>
    <xf numFmtId="0" fontId="34" fillId="0" borderId="0" xfId="9" applyFont="1" applyAlignment="1">
      <alignment horizontal="center"/>
    </xf>
    <xf numFmtId="0" fontId="8" fillId="0" borderId="0" xfId="9" applyFont="1" applyBorder="1" applyAlignment="1">
      <alignment horizontal="center" wrapText="1"/>
    </xf>
    <xf numFmtId="0" fontId="26" fillId="0" borderId="0" xfId="9" applyFont="1" applyAlignment="1">
      <alignment horizontal="center" wrapText="1"/>
    </xf>
    <xf numFmtId="0" fontId="8" fillId="0" borderId="0" xfId="15" applyAlignment="1">
      <alignment horizontal="center"/>
    </xf>
    <xf numFmtId="0" fontId="26"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008000"/>
      <color rgb="FFFFCC66"/>
      <color rgb="FFFFFF99"/>
      <color rgb="FFFFFF00"/>
      <color rgb="FFFCF004"/>
      <color rgb="FF00CC00"/>
      <color rgb="FF0066FF"/>
      <color rgb="FFE7CF3D"/>
      <color rgb="FFE2DE42"/>
      <color rgb="FFE4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sideWall>
    <c:back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backWall>
    <c:plotArea>
      <c:layout>
        <c:manualLayout>
          <c:layoutTarget val="inner"/>
          <c:xMode val="edge"/>
          <c:yMode val="edge"/>
          <c:x val="6.3501349944563398E-2"/>
          <c:y val="1.8060688305745348E-2"/>
          <c:w val="0.93481915397831616"/>
          <c:h val="0.6971818703022844"/>
        </c:manualLayout>
      </c:layout>
      <c:bar3DChart>
        <c:barDir val="col"/>
        <c:grouping val="clustered"/>
        <c:varyColors val="0"/>
        <c:ser>
          <c:idx val="1"/>
          <c:order val="0"/>
          <c:tx>
            <c:strRef>
              <c:f>'Tab 2 (14) i wykres 1'!$B$3</c:f>
              <c:strCache>
                <c:ptCount val="1"/>
                <c:pt idx="0">
                  <c:v>Przeciętna miesięczna 
liczba świadczeniobiorców 
w II kwartale 2024 r.</c:v>
                </c:pt>
              </c:strCache>
            </c:strRef>
          </c:tx>
          <c:spPr>
            <a:solidFill>
              <a:srgbClr val="00CC00"/>
            </a:solidFill>
            <a:ln>
              <a:solidFill>
                <a:srgbClr val="008000"/>
              </a:solidFill>
            </a:ln>
            <a:effectLst/>
            <a:sp3d>
              <a:contourClr>
                <a:srgbClr val="008000"/>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36154</c:v>
                </c:pt>
                <c:pt idx="1">
                  <c:v>66136</c:v>
                </c:pt>
                <c:pt idx="2">
                  <c:v>122436</c:v>
                </c:pt>
                <c:pt idx="3">
                  <c:v>12507</c:v>
                </c:pt>
                <c:pt idx="4">
                  <c:v>81569</c:v>
                </c:pt>
                <c:pt idx="5">
                  <c:v>85676</c:v>
                </c:pt>
                <c:pt idx="6">
                  <c:v>149558</c:v>
                </c:pt>
                <c:pt idx="7">
                  <c:v>19143</c:v>
                </c:pt>
                <c:pt idx="8">
                  <c:v>54388</c:v>
                </c:pt>
                <c:pt idx="9">
                  <c:v>68516</c:v>
                </c:pt>
                <c:pt idx="10">
                  <c:v>31973</c:v>
                </c:pt>
                <c:pt idx="11">
                  <c:v>26811</c:v>
                </c:pt>
                <c:pt idx="12">
                  <c:v>52306</c:v>
                </c:pt>
                <c:pt idx="13">
                  <c:v>35239</c:v>
                </c:pt>
                <c:pt idx="14">
                  <c:v>104974</c:v>
                </c:pt>
                <c:pt idx="15">
                  <c:v>20546</c:v>
                </c:pt>
                <c:pt idx="16">
                  <c:v>66</c:v>
                </c:pt>
                <c:pt idx="17">
                  <c:v>295</c:v>
                </c:pt>
                <c:pt idx="18">
                  <c:v>29</c:v>
                </c:pt>
              </c:numCache>
            </c:numRef>
          </c:val>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30 czerwca 2024 r.
</c:v>
                </c:pt>
              </c:strCache>
            </c:strRef>
          </c:tx>
          <c:spPr>
            <a:solidFill>
              <a:srgbClr val="FFFF99"/>
            </a:solidFill>
            <a:ln>
              <a:solidFill>
                <a:schemeClr val="tx1">
                  <a:lumMod val="50000"/>
                  <a:lumOff val="50000"/>
                </a:schemeClr>
              </a:solidFill>
            </a:ln>
            <a:effectLst/>
            <a:sp3d>
              <a:contourClr>
                <a:schemeClr val="tx1">
                  <a:lumMod val="50000"/>
                  <a:lumOff val="50000"/>
                </a:schemeClr>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34944</c:v>
                </c:pt>
                <c:pt idx="1">
                  <c:v>54025</c:v>
                </c:pt>
                <c:pt idx="2">
                  <c:v>129812</c:v>
                </c:pt>
                <c:pt idx="3">
                  <c:v>11846</c:v>
                </c:pt>
                <c:pt idx="4">
                  <c:v>80545</c:v>
                </c:pt>
                <c:pt idx="5">
                  <c:v>123350</c:v>
                </c:pt>
                <c:pt idx="6">
                  <c:v>143689</c:v>
                </c:pt>
                <c:pt idx="7">
                  <c:v>22019</c:v>
                </c:pt>
                <c:pt idx="8">
                  <c:v>75295</c:v>
                </c:pt>
                <c:pt idx="9">
                  <c:v>71808</c:v>
                </c:pt>
                <c:pt idx="10">
                  <c:v>34254</c:v>
                </c:pt>
                <c:pt idx="11">
                  <c:v>28063</c:v>
                </c:pt>
                <c:pt idx="12">
                  <c:v>56495</c:v>
                </c:pt>
                <c:pt idx="13">
                  <c:v>35804</c:v>
                </c:pt>
                <c:pt idx="14">
                  <c:v>99678</c:v>
                </c:pt>
                <c:pt idx="15">
                  <c:v>20128</c:v>
                </c:pt>
              </c:numCache>
            </c:numRef>
          </c:val>
          <c:extLst>
            <c:ext xmlns:c16="http://schemas.microsoft.com/office/drawing/2014/chart" uri="{C3380CC4-5D6E-409C-BE32-E72D297353CC}">
              <c16:uniqueId val="{00000000-2E20-43E4-AD31-1A707B7B6B08}"/>
            </c:ext>
          </c:extLst>
        </c:ser>
        <c:dLbls>
          <c:showLegendKey val="0"/>
          <c:showVal val="1"/>
          <c:showCatName val="0"/>
          <c:showSerName val="0"/>
          <c:showPercent val="0"/>
          <c:showBubbleSize val="0"/>
        </c:dLbls>
        <c:gapWidth val="95"/>
        <c:gapDepth val="176"/>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60000"/>
        </c:scaling>
        <c:delete val="0"/>
        <c:axPos val="l"/>
        <c:majorGridlines>
          <c:spPr>
            <a:ln w="9525" cap="flat" cmpd="sng" algn="ctr">
              <a:solidFill>
                <a:srgbClr val="FFC000"/>
              </a:solidFill>
              <a:round/>
            </a:ln>
            <a:effectLst>
              <a:outerShdw blurRad="50800" dir="5400000" sx="94000" sy="94000" algn="ctr" rotWithShape="0">
                <a:srgbClr val="000000">
                  <a:alpha val="43137"/>
                </a:srgbClr>
              </a:outerShdw>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a:softEdge rad="114300"/>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10000"/>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legendEntry>
        <c:idx val="1"/>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2034.89</c:v>
                </c:pt>
                <c:pt idx="1">
                  <c:v>2101.6999999999998</c:v>
                </c:pt>
                <c:pt idx="2">
                  <c:v>2047.48</c:v>
                </c:pt>
                <c:pt idx="3">
                  <c:v>1974.18</c:v>
                </c:pt>
                <c:pt idx="4">
                  <c:v>2074.5300000000002</c:v>
                </c:pt>
                <c:pt idx="5">
                  <c:v>2000.04</c:v>
                </c:pt>
                <c:pt idx="6">
                  <c:v>2064.62</c:v>
                </c:pt>
                <c:pt idx="7">
                  <c:v>2078.54</c:v>
                </c:pt>
                <c:pt idx="8">
                  <c:v>2029.45</c:v>
                </c:pt>
                <c:pt idx="9">
                  <c:v>2077.37</c:v>
                </c:pt>
                <c:pt idx="10">
                  <c:v>2071.19</c:v>
                </c:pt>
                <c:pt idx="11">
                  <c:v>1970.21</c:v>
                </c:pt>
                <c:pt idx="12">
                  <c:v>2044.26</c:v>
                </c:pt>
                <c:pt idx="13">
                  <c:v>2082.73</c:v>
                </c:pt>
                <c:pt idx="14">
                  <c:v>2012.05</c:v>
                </c:pt>
                <c:pt idx="15">
                  <c:v>2072.17</c:v>
                </c:pt>
                <c:pt idx="16">
                  <c:v>1081.02</c:v>
                </c:pt>
                <c:pt idx="17">
                  <c:v>901.96</c:v>
                </c:pt>
                <c:pt idx="18">
                  <c:v>882.88</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c:spPr>
          <c:marker>
            <c:symbol val="circle"/>
            <c:size val="5"/>
            <c:spPr>
              <a:solidFill>
                <a:schemeClr val="accent1">
                  <a:tint val="55000"/>
                  <a:satMod val="130000"/>
                </a:schemeClr>
              </a:solidFill>
              <a:ln w="9525" cap="flat" cmpd="sng" algn="ctr">
                <a:solidFill>
                  <a:schemeClr val="accent1">
                    <a:shade val="95000"/>
                  </a:schemeClr>
                </a:solidFill>
                <a:round/>
              </a:ln>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2195.8200000000002</c:v>
                </c:pt>
                <c:pt idx="1">
                  <c:v>2176.38</c:v>
                </c:pt>
                <c:pt idx="2">
                  <c:v>2145.12</c:v>
                </c:pt>
                <c:pt idx="3">
                  <c:v>2262.5300000000002</c:v>
                </c:pt>
                <c:pt idx="4">
                  <c:v>2152.38</c:v>
                </c:pt>
                <c:pt idx="5">
                  <c:v>2080.04</c:v>
                </c:pt>
                <c:pt idx="6">
                  <c:v>2125.83</c:v>
                </c:pt>
                <c:pt idx="7">
                  <c:v>2186.1</c:v>
                </c:pt>
                <c:pt idx="8">
                  <c:v>2116.5100000000002</c:v>
                </c:pt>
                <c:pt idx="9">
                  <c:v>2138.2600000000002</c:v>
                </c:pt>
                <c:pt idx="10">
                  <c:v>2177.17</c:v>
                </c:pt>
                <c:pt idx="11">
                  <c:v>2250.9499999999998</c:v>
                </c:pt>
                <c:pt idx="12">
                  <c:v>2125.13</c:v>
                </c:pt>
                <c:pt idx="13">
                  <c:v>2182.17</c:v>
                </c:pt>
                <c:pt idx="14">
                  <c:v>2098.8000000000002</c:v>
                </c:pt>
                <c:pt idx="15">
                  <c:v>2217.2600000000002</c:v>
                </c:pt>
                <c:pt idx="16">
                  <c:v>1081.02</c:v>
                </c:pt>
                <c:pt idx="17">
                  <c:v>901.96</c:v>
                </c:pt>
                <c:pt idx="18">
                  <c:v>882.88</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4714686505.2700005</c:v>
                </c:pt>
                <c:pt idx="1">
                  <c:v>975881213.39999998</c:v>
                </c:pt>
                <c:pt idx="2">
                  <c:v>258280008.01000005</c:v>
                </c:pt>
                <c:pt idx="3">
                  <c:v>1089282.5899999999</c:v>
                </c:pt>
              </c:numCache>
            </c:numRef>
          </c:val>
          <c:extLst>
            <c:ext xmlns:c15="http://schemas.microsoft.com/office/drawing/2012/chart" uri="{02D57815-91ED-43cb-92C2-25804820EDAC}">
              <c15:datalabelsRange>
                <c15:f>'Wykres 3'!$B$6:$E$6</c15:f>
                <c15:dlblRangeCache>
                  <c:ptCount val="4"/>
                  <c:pt idx="0">
                    <c:v>79,24%</c:v>
                  </c:pt>
                  <c:pt idx="1">
                    <c:v>16,40%</c:v>
                  </c:pt>
                  <c:pt idx="2">
                    <c:v>4,34%</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0.79239999999999999</c:v>
                </c:pt>
                <c:pt idx="1">
                  <c:v>0.16400000000000001</c:v>
                </c:pt>
                <c:pt idx="2">
                  <c:v>4.3400000000000001E-2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125712597</c:v>
                </c:pt>
                <c:pt idx="1">
                  <c:v>16793402</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0.88215652591579674</c:v>
                </c:pt>
                <c:pt idx="1">
                  <c:v>0.11784347408420329</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2217</c:v>
                </c:pt>
                <c:pt idx="1">
                  <c:v>278</c:v>
                </c:pt>
                <c:pt idx="2">
                  <c:v>441</c:v>
                </c:pt>
                <c:pt idx="3">
                  <c:v>502</c:v>
                </c:pt>
                <c:pt idx="4">
                  <c:v>843</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0.52</c:v>
                </c:pt>
                <c:pt idx="1">
                  <c:v>0.06</c:v>
                </c:pt>
                <c:pt idx="2">
                  <c:v>0.1</c:v>
                </c:pt>
                <c:pt idx="3">
                  <c:v>0.12</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102053</xdr:colOff>
      <xdr:row>0</xdr:row>
      <xdr:rowOff>69396</xdr:rowOff>
    </xdr:from>
    <xdr:to>
      <xdr:col>0</xdr:col>
      <xdr:colOff>1345363</xdr:colOff>
      <xdr:row>4</xdr:row>
      <xdr:rowOff>262596</xdr:rowOff>
    </xdr:to>
    <xdr:pic>
      <xdr:nvPicPr>
        <xdr:cNvPr id="2" name="Obraz 1">
          <a:extLst>
            <a:ext uri="{FF2B5EF4-FFF2-40B4-BE49-F238E27FC236}">
              <a16:creationId xmlns:a16="http://schemas.microsoft.com/office/drawing/2014/main" id="{97241AD9-388D-4C7E-9F1C-DCA3DE181426}"/>
            </a:ext>
          </a:extLst>
        </xdr:cNvPr>
        <xdr:cNvPicPr>
          <a:picLocks noChangeAspect="1"/>
        </xdr:cNvPicPr>
      </xdr:nvPicPr>
      <xdr:blipFill>
        <a:blip xmlns:r="http://schemas.openxmlformats.org/officeDocument/2006/relationships" r:embed="rId1"/>
        <a:stretch>
          <a:fillRect/>
        </a:stretch>
      </xdr:blipFill>
      <xdr:spPr>
        <a:xfrm>
          <a:off x="102053" y="69396"/>
          <a:ext cx="1243310" cy="1260000"/>
        </a:xfrm>
        <a:prstGeom prst="rect">
          <a:avLst/>
        </a:prstGeom>
      </xdr:spPr>
    </xdr:pic>
    <xdr:clientData/>
  </xdr:twoCellAnchor>
  <xdr:twoCellAnchor editAs="oneCell">
    <xdr:from>
      <xdr:col>0</xdr:col>
      <xdr:colOff>13607</xdr:colOff>
      <xdr:row>9</xdr:row>
      <xdr:rowOff>73218</xdr:rowOff>
    </xdr:from>
    <xdr:to>
      <xdr:col>1</xdr:col>
      <xdr:colOff>5882458</xdr:colOff>
      <xdr:row>29</xdr:row>
      <xdr:rowOff>147531</xdr:rowOff>
    </xdr:to>
    <xdr:grpSp>
      <xdr:nvGrpSpPr>
        <xdr:cNvPr id="7" name="Grupa 6">
          <a:extLst>
            <a:ext uri="{FF2B5EF4-FFF2-40B4-BE49-F238E27FC236}">
              <a16:creationId xmlns:a16="http://schemas.microsoft.com/office/drawing/2014/main" id="{8C516F34-E342-4E61-B1D8-ED7F430B6390}"/>
            </a:ext>
          </a:extLst>
        </xdr:cNvPr>
        <xdr:cNvGrpSpPr/>
      </xdr:nvGrpSpPr>
      <xdr:grpSpPr>
        <a:xfrm>
          <a:off x="13607" y="2427254"/>
          <a:ext cx="7283994" cy="6619348"/>
          <a:chOff x="13607" y="2427254"/>
          <a:chExt cx="7283994" cy="6619348"/>
        </a:xfrm>
      </xdr:grpSpPr>
      <xdr:sp macro="" textlink="">
        <xdr:nvSpPr>
          <xdr:cNvPr id="8" name="Prostokąt 7">
            <a:extLst>
              <a:ext uri="{FF2B5EF4-FFF2-40B4-BE49-F238E27FC236}">
                <a16:creationId xmlns:a16="http://schemas.microsoft.com/office/drawing/2014/main" id="{0D97E85B-CA2A-4652-A044-96928D50FA90}"/>
              </a:ext>
            </a:extLst>
          </xdr:cNvPr>
          <xdr:cNvSpPr/>
        </xdr:nvSpPr>
        <xdr:spPr>
          <a:xfrm>
            <a:off x="13607" y="2427254"/>
            <a:ext cx="7283994" cy="6619348"/>
          </a:xfrm>
          <a:prstGeom prst="rect">
            <a:avLst/>
          </a:prstGeom>
          <a:blipFill>
            <a:blip xmlns:r="http://schemas.openxmlformats.org/officeDocument/2006/relationships" r:embed="rId2"/>
            <a:srcRect/>
            <a:stretch>
              <a:fillRect l="-29000" r="-29000"/>
            </a:stretch>
          </a:blipFill>
        </xdr:spPr>
        <xdr:style>
          <a:lnRef idx="0">
            <a:schemeClr val="accent1">
              <a:hueOff val="0"/>
              <a:satOff val="0"/>
              <a:lumOff val="0"/>
              <a:alphaOff val="0"/>
            </a:schemeClr>
          </a:lnRef>
          <a:fillRef idx="1">
            <a:scrgbClr r="0" g="0" b="0"/>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9" name="Dowolny kształt: kształt 8">
            <a:extLst>
              <a:ext uri="{FF2B5EF4-FFF2-40B4-BE49-F238E27FC236}">
                <a16:creationId xmlns:a16="http://schemas.microsoft.com/office/drawing/2014/main" id="{59CD445E-FB34-472F-AF99-CC3FE4E3DE4B}"/>
              </a:ext>
            </a:extLst>
          </xdr:cNvPr>
          <xdr:cNvSpPr/>
        </xdr:nvSpPr>
        <xdr:spPr>
          <a:xfrm>
            <a:off x="488681" y="2754991"/>
            <a:ext cx="6450266" cy="1829275"/>
          </a:xfrm>
          <a:custGeom>
            <a:avLst/>
            <a:gdLst>
              <a:gd name="connsiteX0" fmla="*/ 0 w 6450266"/>
              <a:gd name="connsiteY0" fmla="*/ 0 h 1829275"/>
              <a:gd name="connsiteX1" fmla="*/ 6450266 w 6450266"/>
              <a:gd name="connsiteY1" fmla="*/ 0 h 1829275"/>
              <a:gd name="connsiteX2" fmla="*/ 6450266 w 6450266"/>
              <a:gd name="connsiteY2" fmla="*/ 1829275 h 1829275"/>
              <a:gd name="connsiteX3" fmla="*/ 0 w 6450266"/>
              <a:gd name="connsiteY3" fmla="*/ 1829275 h 1829275"/>
              <a:gd name="connsiteX4" fmla="*/ 0 w 6450266"/>
              <a:gd name="connsiteY4" fmla="*/ 0 h 18292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50266" h="1829275">
                <a:moveTo>
                  <a:pt x="0" y="0"/>
                </a:moveTo>
                <a:lnTo>
                  <a:pt x="6450266" y="0"/>
                </a:lnTo>
                <a:lnTo>
                  <a:pt x="6450266" y="1829275"/>
                </a:lnTo>
                <a:lnTo>
                  <a:pt x="0" y="1829275"/>
                </a:lnTo>
                <a:lnTo>
                  <a:pt x="0" y="0"/>
                </a:lnTo>
                <a:close/>
              </a:path>
            </a:pathLst>
          </a:custGeom>
          <a:solidFill>
            <a:schemeClr val="accent1">
              <a:tint val="50000"/>
              <a:hueOff val="0"/>
              <a:satOff val="0"/>
              <a:lumOff val="0"/>
              <a:alpha val="2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8100" tIns="38100" rIns="38100" bIns="38100" numCol="1" spcCol="1270" anchor="ctr" anchorCtr="0">
            <a:noAutofit/>
          </a:bodyPr>
          <a:lstStyle/>
          <a:p>
            <a:pPr marL="0" lvl="0" indent="0" algn="ctr" defTabSz="889000">
              <a:lnSpc>
                <a:spcPct val="100000"/>
              </a:lnSpc>
              <a:spcBef>
                <a:spcPct val="0"/>
              </a:spcBef>
              <a:spcAft>
                <a:spcPts val="0"/>
              </a:spcAft>
              <a:buNone/>
            </a:pPr>
            <a:r>
              <a:rPr lang="pl-PL" sz="2000" b="1" kern="1200">
                <a:solidFill>
                  <a:sysClr val="windowText" lastClr="000000"/>
                </a:solidFill>
                <a:latin typeface="Arial" panose="020B0604020202020204" pitchFamily="34" charset="0"/>
                <a:cs typeface="Arial" panose="020B0604020202020204" pitchFamily="34" charset="0"/>
              </a:rPr>
              <a:t>KWARTALNA INFORMACJA STATYSTYCZNA</a:t>
            </a:r>
          </a:p>
          <a:p>
            <a:pPr marL="0" lvl="0" indent="0" algn="ctr" defTabSz="889000">
              <a:lnSpc>
                <a:spcPct val="100000"/>
              </a:lnSpc>
              <a:spcBef>
                <a:spcPct val="0"/>
              </a:spcBef>
              <a:spcAft>
                <a:spcPts val="0"/>
              </a:spcAft>
              <a:buNone/>
            </a:pPr>
            <a:br>
              <a:rPr lang="pl-PL" sz="2000" b="1" kern="1200">
                <a:solidFill>
                  <a:sysClr val="windowText" lastClr="000000"/>
                </a:solidFill>
                <a:latin typeface="Arial" panose="020B0604020202020204" pitchFamily="34" charset="0"/>
                <a:cs typeface="Arial" panose="020B0604020202020204" pitchFamily="34" charset="0"/>
              </a:rPr>
            </a:br>
            <a:r>
              <a:rPr lang="pl-PL" sz="2000" b="1" kern="1200">
                <a:solidFill>
                  <a:sysClr val="windowText" lastClr="000000"/>
                </a:solidFill>
                <a:latin typeface="Arial" panose="020B0604020202020204" pitchFamily="34" charset="0"/>
                <a:cs typeface="Arial" panose="020B0604020202020204" pitchFamily="34" charset="0"/>
              </a:rPr>
              <a:t> II KWARTAŁ 2024 R.</a:t>
            </a:r>
          </a:p>
        </xdr:txBody>
      </xdr:sp>
    </xdr:grp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28575</xdr:rowOff>
    </xdr:from>
    <xdr:to>
      <xdr:col>4</xdr:col>
      <xdr:colOff>962025</xdr:colOff>
      <xdr:row>48</xdr:row>
      <xdr:rowOff>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C1AC-1556-4BAC-A966-C6AED2A0A466}">
  <sheetPr>
    <tabColor rgb="FF33CC33"/>
  </sheetPr>
  <dimension ref="A1:G34"/>
  <sheetViews>
    <sheetView showGridLines="0" tabSelected="1" view="pageBreakPreview" zoomScale="70" zoomScaleNormal="80" zoomScaleSheetLayoutView="70" workbookViewId="0">
      <selection activeCell="B1" sqref="B1"/>
    </sheetView>
  </sheetViews>
  <sheetFormatPr defaultRowHeight="15"/>
  <cols>
    <col min="1" max="1" width="18.625" style="458" customWidth="1"/>
    <col min="2" max="2" width="77.875" style="458" customWidth="1"/>
    <col min="3" max="3" width="18.375" style="458" customWidth="1"/>
    <col min="4" max="4" width="18.25" style="458" customWidth="1"/>
    <col min="5" max="5" width="16.5" style="458" customWidth="1"/>
    <col min="6" max="6" width="17.25" style="458" customWidth="1"/>
    <col min="7" max="7" width="15.5" style="458" customWidth="1"/>
    <col min="8" max="8" width="15.875" style="458" customWidth="1"/>
    <col min="9" max="9" width="24.75" style="458" customWidth="1"/>
    <col min="10" max="16384" width="9" style="458"/>
  </cols>
  <sheetData>
    <row r="1" spans="1:7" s="452" customFormat="1" ht="21" customHeight="1">
      <c r="B1" s="453"/>
    </row>
    <row r="2" spans="1:7" s="452" customFormat="1" ht="21" customHeight="1">
      <c r="B2" s="453"/>
    </row>
    <row r="3" spans="1:7" s="452" customFormat="1" ht="21" customHeight="1">
      <c r="B3" s="453"/>
    </row>
    <row r="4" spans="1:7" s="452" customFormat="1" ht="21" customHeight="1">
      <c r="B4" s="616" t="s">
        <v>531</v>
      </c>
    </row>
    <row r="5" spans="1:7" s="452" customFormat="1" ht="21" customHeight="1">
      <c r="B5" s="616"/>
    </row>
    <row r="6" spans="1:7" s="452" customFormat="1" ht="24" customHeight="1">
      <c r="G6" s="616"/>
    </row>
    <row r="7" spans="1:7" s="452" customFormat="1" ht="12.75" customHeight="1">
      <c r="G7" s="616"/>
    </row>
    <row r="8" spans="1:7" s="452" customFormat="1" ht="20.25" customHeight="1">
      <c r="A8" s="453" t="s">
        <v>269</v>
      </c>
      <c r="B8" s="453"/>
      <c r="C8" s="453"/>
      <c r="D8" s="453"/>
      <c r="E8" s="453"/>
      <c r="F8" s="453"/>
    </row>
    <row r="9" spans="1:7" s="452" customFormat="1" ht="21.75" customHeight="1"/>
    <row r="10" spans="1:7" s="452" customFormat="1" ht="21.75" customHeight="1">
      <c r="A10" s="617"/>
      <c r="B10" s="617"/>
    </row>
    <row r="11" spans="1:7" s="452" customFormat="1" ht="29.25" customHeight="1">
      <c r="A11" s="617"/>
      <c r="B11" s="617"/>
    </row>
    <row r="12" spans="1:7" s="452" customFormat="1" ht="21.75" customHeight="1"/>
    <row r="13" spans="1:7" s="452" customFormat="1" ht="21.75" customHeight="1"/>
    <row r="14" spans="1:7" s="452" customFormat="1" ht="21.75" customHeight="1"/>
    <row r="15" spans="1:7" s="452" customFormat="1" ht="86.25" customHeight="1">
      <c r="A15" s="618"/>
      <c r="B15" s="618"/>
      <c r="C15" s="454"/>
      <c r="F15" s="454"/>
    </row>
    <row r="16" spans="1:7" s="452" customFormat="1" ht="12.75"/>
    <row r="17" spans="1:6" s="452" customFormat="1" ht="41.25" customHeight="1">
      <c r="A17" s="619"/>
      <c r="B17" s="620"/>
      <c r="C17" s="455"/>
      <c r="F17" s="455"/>
    </row>
    <row r="18" spans="1:6" s="452" customFormat="1" ht="24" customHeight="1">
      <c r="A18" s="456"/>
      <c r="B18" s="456"/>
      <c r="C18" s="456"/>
      <c r="D18" s="456"/>
      <c r="E18" s="456"/>
      <c r="F18" s="456"/>
    </row>
    <row r="19" spans="1:6" s="452" customFormat="1" ht="21" customHeight="1"/>
    <row r="20" spans="1:6" s="452" customFormat="1" ht="21" customHeight="1"/>
    <row r="21" spans="1:6" s="452" customFormat="1" ht="21" customHeight="1"/>
    <row r="22" spans="1:6" s="452" customFormat="1" ht="21" customHeight="1"/>
    <row r="23" spans="1:6" s="452" customFormat="1" ht="21" customHeight="1"/>
    <row r="24" spans="1:6" s="452" customFormat="1" ht="21" customHeight="1"/>
    <row r="25" spans="1:6" s="452" customFormat="1" ht="21" customHeight="1"/>
    <row r="26" spans="1:6" s="452" customFormat="1" ht="21" customHeight="1"/>
    <row r="27" spans="1:6" s="452" customFormat="1" ht="21" customHeight="1"/>
    <row r="28" spans="1:6" s="452" customFormat="1" ht="21" customHeight="1"/>
    <row r="29" spans="1:6" s="452" customFormat="1" ht="21" customHeight="1"/>
    <row r="30" spans="1:6" s="452" customFormat="1" ht="21" customHeight="1"/>
    <row r="31" spans="1:6" s="452" customFormat="1" ht="21" customHeight="1"/>
    <row r="32" spans="1:6" s="452" customFormat="1" ht="21" customHeight="1">
      <c r="A32" s="615" t="s">
        <v>655</v>
      </c>
      <c r="B32" s="615"/>
      <c r="C32" s="457"/>
      <c r="D32" s="457"/>
      <c r="E32" s="457"/>
      <c r="F32" s="457"/>
    </row>
    <row r="33" spans="3:6" ht="14.25" customHeight="1">
      <c r="C33" s="459"/>
      <c r="D33" s="459"/>
      <c r="E33" s="459"/>
      <c r="F33" s="459"/>
    </row>
    <row r="34" spans="3:6">
      <c r="C34" s="460"/>
      <c r="D34" s="460"/>
      <c r="E34" s="461"/>
      <c r="F34" s="459"/>
    </row>
  </sheetData>
  <mergeCells count="7">
    <mergeCell ref="A32:B32"/>
    <mergeCell ref="B4:B5"/>
    <mergeCell ref="G6:G7"/>
    <mergeCell ref="A10:B10"/>
    <mergeCell ref="A11:B11"/>
    <mergeCell ref="A15:B15"/>
    <mergeCell ref="A17:B17"/>
  </mergeCells>
  <printOptions horizontalCentered="1"/>
  <pageMargins left="0.15748031496062992" right="0.15748031496062992" top="0.74803149606299213" bottom="0.59055118110236227"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38"/>
  <sheetViews>
    <sheetView showGridLines="0" view="pageBreakPreview" topLeftCell="A10" zoomScale="90" zoomScaleNormal="100" zoomScaleSheetLayoutView="90" workbookViewId="0">
      <selection activeCell="B1" sqref="B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72" t="str">
        <f>'Tab 8 i 9'!A1:G1</f>
        <v xml:space="preserve"> I. EMERYTURY I RENTY REALIZOWANE PRZEZ KRUS</v>
      </c>
      <c r="B1" s="672"/>
      <c r="C1" s="672"/>
      <c r="D1" s="672"/>
      <c r="E1" s="672"/>
      <c r="F1" s="672"/>
    </row>
    <row r="2" spans="1:7" ht="30" customHeight="1">
      <c r="A2" s="93"/>
      <c r="B2" s="93"/>
      <c r="C2" s="93"/>
      <c r="D2" s="93"/>
      <c r="E2" s="93"/>
      <c r="F2" s="93"/>
      <c r="G2" s="532" t="s">
        <v>539</v>
      </c>
    </row>
    <row r="3" spans="1:7" ht="36" customHeight="1">
      <c r="A3" s="692" t="s">
        <v>548</v>
      </c>
      <c r="B3" s="692"/>
      <c r="C3" s="692"/>
      <c r="D3" s="692"/>
      <c r="E3" s="692"/>
      <c r="F3" s="692"/>
    </row>
    <row r="4" spans="1:7" ht="87" customHeight="1">
      <c r="A4" s="683" t="s">
        <v>13</v>
      </c>
      <c r="B4" s="472" t="s">
        <v>123</v>
      </c>
      <c r="C4" s="472" t="s">
        <v>124</v>
      </c>
      <c r="D4" s="472" t="s">
        <v>125</v>
      </c>
      <c r="E4" s="472" t="s">
        <v>126</v>
      </c>
      <c r="F4" s="472" t="s">
        <v>127</v>
      </c>
    </row>
    <row r="5" spans="1:7" ht="16.5" customHeight="1">
      <c r="A5" s="684"/>
      <c r="B5" s="685" t="str">
        <f>'Tab 8 i 9'!B18:G18</f>
        <v>II KWARTAŁ 2024 R.</v>
      </c>
      <c r="C5" s="686"/>
      <c r="D5" s="686"/>
      <c r="E5" s="686"/>
      <c r="F5" s="687"/>
    </row>
    <row r="6" spans="1:7" ht="21" customHeight="1">
      <c r="A6" s="173" t="s">
        <v>68</v>
      </c>
      <c r="B6" s="173">
        <f>B7+B8</f>
        <v>37</v>
      </c>
      <c r="C6" s="173">
        <f>C7+C8</f>
        <v>20</v>
      </c>
      <c r="D6" s="194">
        <f>D7+D8</f>
        <v>0</v>
      </c>
      <c r="E6" s="173">
        <f>E7+E8</f>
        <v>27</v>
      </c>
      <c r="F6" s="173">
        <f>F7+F8</f>
        <v>30</v>
      </c>
    </row>
    <row r="7" spans="1:7" ht="21" customHeight="1">
      <c r="A7" s="174" t="s">
        <v>111</v>
      </c>
      <c r="B7" s="521">
        <v>30</v>
      </c>
      <c r="C7" s="521">
        <v>19</v>
      </c>
      <c r="D7" s="175">
        <v>0</v>
      </c>
      <c r="E7" s="521">
        <v>25</v>
      </c>
      <c r="F7" s="521">
        <v>24</v>
      </c>
    </row>
    <row r="8" spans="1:7" ht="21" customHeight="1">
      <c r="A8" s="174" t="s">
        <v>112</v>
      </c>
      <c r="B8" s="174">
        <f>B9+B11</f>
        <v>7</v>
      </c>
      <c r="C8" s="174">
        <f t="shared" ref="C8:F8" si="0">C9+C11</f>
        <v>1</v>
      </c>
      <c r="D8" s="175">
        <f t="shared" si="0"/>
        <v>0</v>
      </c>
      <c r="E8" s="174">
        <f t="shared" si="0"/>
        <v>2</v>
      </c>
      <c r="F8" s="174">
        <f t="shared" si="0"/>
        <v>6</v>
      </c>
    </row>
    <row r="9" spans="1:7" ht="21" customHeight="1">
      <c r="A9" s="174" t="s">
        <v>113</v>
      </c>
      <c r="B9" s="521">
        <v>6</v>
      </c>
      <c r="C9" s="521">
        <v>1</v>
      </c>
      <c r="D9" s="524">
        <v>0</v>
      </c>
      <c r="E9" s="521">
        <v>1</v>
      </c>
      <c r="F9" s="521">
        <v>6</v>
      </c>
    </row>
    <row r="10" spans="1:7" ht="27" customHeight="1">
      <c r="A10" s="176" t="s">
        <v>114</v>
      </c>
      <c r="B10" s="523">
        <v>0</v>
      </c>
      <c r="C10" s="524">
        <v>0</v>
      </c>
      <c r="D10" s="524">
        <v>0</v>
      </c>
      <c r="E10" s="523">
        <v>0</v>
      </c>
      <c r="F10" s="524">
        <v>0</v>
      </c>
    </row>
    <row r="11" spans="1:7" ht="21" customHeight="1">
      <c r="A11" s="177" t="s">
        <v>115</v>
      </c>
      <c r="B11" s="522">
        <v>1</v>
      </c>
      <c r="C11" s="525">
        <v>0</v>
      </c>
      <c r="D11" s="525">
        <v>0</v>
      </c>
      <c r="E11" s="522">
        <v>1</v>
      </c>
      <c r="F11" s="525">
        <v>0</v>
      </c>
    </row>
    <row r="12" spans="1:7" ht="42" customHeight="1"/>
    <row r="13" spans="1:7" ht="45" customHeight="1">
      <c r="A13" s="692" t="s">
        <v>549</v>
      </c>
      <c r="B13" s="692"/>
      <c r="C13" s="692"/>
      <c r="D13" s="692"/>
      <c r="E13" s="692"/>
      <c r="F13" s="692"/>
    </row>
    <row r="14" spans="1:7" ht="24" customHeight="1">
      <c r="A14" s="683" t="s">
        <v>13</v>
      </c>
      <c r="B14" s="681" t="s">
        <v>117</v>
      </c>
      <c r="C14" s="681"/>
      <c r="D14" s="681"/>
      <c r="E14" s="681"/>
      <c r="F14" s="681"/>
    </row>
    <row r="15" spans="1:7" ht="24" customHeight="1">
      <c r="A15" s="688"/>
      <c r="B15" s="681" t="s">
        <v>119</v>
      </c>
      <c r="C15" s="681" t="s">
        <v>71</v>
      </c>
      <c r="D15" s="681"/>
      <c r="E15" s="681"/>
      <c r="F15" s="681" t="s">
        <v>128</v>
      </c>
    </row>
    <row r="16" spans="1:7" ht="24" customHeight="1">
      <c r="A16" s="688"/>
      <c r="B16" s="681"/>
      <c r="C16" s="681" t="s">
        <v>129</v>
      </c>
      <c r="D16" s="681"/>
      <c r="E16" s="681"/>
      <c r="F16" s="681"/>
    </row>
    <row r="17" spans="1:6" ht="56.25">
      <c r="A17" s="688"/>
      <c r="B17" s="681"/>
      <c r="C17" s="472" t="s">
        <v>109</v>
      </c>
      <c r="D17" s="472" t="s">
        <v>427</v>
      </c>
      <c r="E17" s="472" t="s">
        <v>131</v>
      </c>
      <c r="F17" s="681"/>
    </row>
    <row r="18" spans="1:6">
      <c r="A18" s="684"/>
      <c r="B18" s="685" t="str">
        <f>B5</f>
        <v>II KWARTAŁ 2024 R.</v>
      </c>
      <c r="C18" s="686"/>
      <c r="D18" s="686"/>
      <c r="E18" s="686"/>
      <c r="F18" s="687"/>
    </row>
    <row r="19" spans="1:6" ht="21" customHeight="1">
      <c r="A19" s="173" t="s">
        <v>68</v>
      </c>
      <c r="B19" s="173">
        <f>B20+B21</f>
        <v>25</v>
      </c>
      <c r="C19" s="173">
        <f>C20+C21</f>
        <v>21</v>
      </c>
      <c r="D19" s="173">
        <f>D20+D21</f>
        <v>9</v>
      </c>
      <c r="E19" s="173">
        <f>E20+E21</f>
        <v>12</v>
      </c>
      <c r="F19" s="173">
        <f>F20+F21</f>
        <v>4</v>
      </c>
    </row>
    <row r="20" spans="1:6" ht="21" customHeight="1">
      <c r="A20" s="174" t="s">
        <v>111</v>
      </c>
      <c r="B20" s="174">
        <v>23</v>
      </c>
      <c r="C20" s="174">
        <v>20</v>
      </c>
      <c r="D20" s="174">
        <v>9</v>
      </c>
      <c r="E20" s="174">
        <v>11</v>
      </c>
      <c r="F20" s="174">
        <v>3</v>
      </c>
    </row>
    <row r="21" spans="1:6" ht="21" customHeight="1">
      <c r="A21" s="174" t="s">
        <v>112</v>
      </c>
      <c r="B21" s="174">
        <f>B22+B24</f>
        <v>2</v>
      </c>
      <c r="C21" s="174">
        <f t="shared" ref="C21:F21" si="1">C22+C24</f>
        <v>1</v>
      </c>
      <c r="D21" s="175">
        <f t="shared" si="1"/>
        <v>0</v>
      </c>
      <c r="E21" s="174">
        <f t="shared" si="1"/>
        <v>1</v>
      </c>
      <c r="F21" s="174">
        <f t="shared" si="1"/>
        <v>1</v>
      </c>
    </row>
    <row r="22" spans="1:6" ht="21" customHeight="1">
      <c r="A22" s="174" t="s">
        <v>113</v>
      </c>
      <c r="B22" s="174">
        <v>1</v>
      </c>
      <c r="C22" s="175">
        <v>0</v>
      </c>
      <c r="D22" s="175">
        <v>0</v>
      </c>
      <c r="E22" s="175">
        <v>0</v>
      </c>
      <c r="F22" s="174">
        <v>1</v>
      </c>
    </row>
    <row r="23" spans="1:6" ht="31.5" customHeight="1">
      <c r="A23" s="176" t="s">
        <v>114</v>
      </c>
      <c r="B23" s="175">
        <v>0</v>
      </c>
      <c r="C23" s="175">
        <v>0</v>
      </c>
      <c r="D23" s="175">
        <v>0</v>
      </c>
      <c r="E23" s="175">
        <v>0</v>
      </c>
      <c r="F23" s="175">
        <v>0</v>
      </c>
    </row>
    <row r="24" spans="1:6" ht="21" customHeight="1">
      <c r="A24" s="177" t="s">
        <v>115</v>
      </c>
      <c r="B24" s="177">
        <v>1</v>
      </c>
      <c r="C24" s="177">
        <v>1</v>
      </c>
      <c r="D24" s="182">
        <v>0</v>
      </c>
      <c r="E24" s="182">
        <v>1</v>
      </c>
      <c r="F24" s="182">
        <v>0</v>
      </c>
    </row>
    <row r="25" spans="1:6" ht="35.25" customHeight="1">
      <c r="A25" s="677" t="s">
        <v>253</v>
      </c>
      <c r="B25" s="677"/>
      <c r="C25" s="677"/>
      <c r="D25" s="677"/>
      <c r="E25" s="677"/>
      <c r="F25" s="677"/>
    </row>
    <row r="38" spans="7:7">
      <c r="G38" s="500"/>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zoomScale="90" zoomScaleNormal="100" zoomScaleSheetLayoutView="90" workbookViewId="0">
      <selection activeCell="B1" sqref="B1"/>
    </sheetView>
  </sheetViews>
  <sheetFormatPr defaultRowHeight="15"/>
  <cols>
    <col min="1" max="1" width="19" customWidth="1"/>
    <col min="2" max="2" width="8.375" customWidth="1"/>
    <col min="3" max="3" width="10.375" customWidth="1"/>
    <col min="4" max="4" width="8.375" customWidth="1"/>
    <col min="5" max="5" width="10.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72" t="str">
        <f>'Tab 10 i 11'!A1:F1</f>
        <v xml:space="preserve"> I. EMERYTURY I RENTY REALIZOWANE PRZEZ KRUS</v>
      </c>
      <c r="B1" s="672"/>
      <c r="C1" s="672"/>
      <c r="D1" s="672"/>
      <c r="E1" s="672"/>
      <c r="F1" s="672"/>
      <c r="G1" s="672"/>
      <c r="H1" s="672"/>
      <c r="I1" s="672"/>
      <c r="J1" s="672"/>
      <c r="K1" s="672"/>
    </row>
    <row r="3" spans="1:12" ht="32.25" customHeight="1">
      <c r="A3" s="692" t="s">
        <v>547</v>
      </c>
      <c r="B3" s="692"/>
      <c r="C3" s="692"/>
      <c r="D3" s="692"/>
      <c r="E3" s="692"/>
      <c r="F3" s="692"/>
      <c r="G3" s="692"/>
      <c r="H3" s="692"/>
      <c r="I3" s="692"/>
      <c r="J3" s="692"/>
      <c r="K3" s="692"/>
      <c r="L3" s="532" t="s">
        <v>539</v>
      </c>
    </row>
    <row r="4" spans="1:12" ht="34.5" customHeight="1">
      <c r="A4" s="683" t="s">
        <v>13</v>
      </c>
      <c r="B4" s="681" t="s">
        <v>132</v>
      </c>
      <c r="C4" s="681"/>
      <c r="D4" s="681" t="s">
        <v>133</v>
      </c>
      <c r="E4" s="681"/>
      <c r="F4" s="681" t="s">
        <v>134</v>
      </c>
      <c r="G4" s="681"/>
      <c r="H4" s="693" t="s">
        <v>436</v>
      </c>
      <c r="I4" s="693"/>
      <c r="J4" s="681" t="s">
        <v>135</v>
      </c>
      <c r="K4" s="681"/>
    </row>
    <row r="5" spans="1:12" ht="36.75" customHeight="1">
      <c r="A5" s="688"/>
      <c r="B5" s="472" t="s">
        <v>137</v>
      </c>
      <c r="C5" s="472" t="s">
        <v>76</v>
      </c>
      <c r="D5" s="472" t="s">
        <v>136</v>
      </c>
      <c r="E5" s="472" t="s">
        <v>76</v>
      </c>
      <c r="F5" s="472" t="s">
        <v>137</v>
      </c>
      <c r="G5" s="472" t="s">
        <v>76</v>
      </c>
      <c r="H5" s="472" t="s">
        <v>138</v>
      </c>
      <c r="I5" s="472" t="s">
        <v>76</v>
      </c>
      <c r="J5" s="472" t="s">
        <v>137</v>
      </c>
      <c r="K5" s="472" t="s">
        <v>76</v>
      </c>
    </row>
    <row r="6" spans="1:12" ht="12" customHeight="1">
      <c r="A6" s="684"/>
      <c r="B6" s="685" t="str">
        <f>'Tab 10 i 11'!B18:F18</f>
        <v>II KWARTAŁ 2024 R.</v>
      </c>
      <c r="C6" s="686"/>
      <c r="D6" s="686"/>
      <c r="E6" s="686"/>
      <c r="F6" s="686"/>
      <c r="G6" s="686"/>
      <c r="H6" s="686"/>
      <c r="I6" s="686"/>
      <c r="J6" s="686"/>
      <c r="K6" s="687"/>
    </row>
    <row r="7" spans="1:12" ht="17.25" customHeight="1">
      <c r="A7" s="184" t="s">
        <v>68</v>
      </c>
      <c r="B7" s="191">
        <v>4058</v>
      </c>
      <c r="C7" s="192">
        <v>13800945.139999997</v>
      </c>
      <c r="D7" s="191">
        <v>3364</v>
      </c>
      <c r="E7" s="192">
        <v>11072777.5</v>
      </c>
      <c r="F7" s="191">
        <v>319</v>
      </c>
      <c r="G7" s="192">
        <v>1493393.0199999998</v>
      </c>
      <c r="H7" s="191">
        <v>3</v>
      </c>
      <c r="I7" s="192">
        <v>18705.36</v>
      </c>
      <c r="J7" s="191">
        <v>376</v>
      </c>
      <c r="K7" s="192">
        <v>1234774.6200000001</v>
      </c>
    </row>
    <row r="8" spans="1:12" ht="12" customHeight="1">
      <c r="A8" s="186" t="s">
        <v>71</v>
      </c>
      <c r="B8" s="187"/>
      <c r="C8" s="188"/>
      <c r="D8" s="187"/>
      <c r="E8" s="188"/>
      <c r="F8" s="187"/>
      <c r="G8" s="188"/>
      <c r="H8" s="187"/>
      <c r="I8" s="188"/>
      <c r="J8" s="187"/>
      <c r="K8" s="188"/>
    </row>
    <row r="9" spans="1:12" ht="17.25" customHeight="1">
      <c r="A9" s="502" t="s">
        <v>139</v>
      </c>
      <c r="B9" s="187">
        <v>41</v>
      </c>
      <c r="C9" s="188">
        <v>283688.26</v>
      </c>
      <c r="D9" s="187">
        <v>40</v>
      </c>
      <c r="E9" s="188">
        <v>277075.42</v>
      </c>
      <c r="F9" s="187">
        <v>1</v>
      </c>
      <c r="G9" s="188">
        <v>6612.84</v>
      </c>
      <c r="H9" s="175">
        <v>0</v>
      </c>
      <c r="I9" s="175">
        <v>0</v>
      </c>
      <c r="J9" s="175">
        <v>0</v>
      </c>
      <c r="K9" s="175">
        <v>0</v>
      </c>
    </row>
    <row r="10" spans="1:12" ht="12.75" customHeight="1">
      <c r="A10" s="186" t="s">
        <v>35</v>
      </c>
      <c r="B10" s="187"/>
      <c r="C10" s="188"/>
      <c r="D10" s="187"/>
      <c r="E10" s="188"/>
      <c r="F10" s="187"/>
      <c r="G10" s="188"/>
      <c r="H10" s="189"/>
      <c r="I10" s="189"/>
      <c r="J10" s="189"/>
      <c r="K10" s="189"/>
    </row>
    <row r="11" spans="1:12" ht="22.5" customHeight="1">
      <c r="A11" s="190" t="s">
        <v>140</v>
      </c>
      <c r="B11" s="191">
        <v>3768</v>
      </c>
      <c r="C11" s="192">
        <v>12231658.679999998</v>
      </c>
      <c r="D11" s="191">
        <v>3098</v>
      </c>
      <c r="E11" s="192">
        <v>9634935.0600000005</v>
      </c>
      <c r="F11" s="191">
        <v>312</v>
      </c>
      <c r="G11" s="192">
        <v>1455259.0599999998</v>
      </c>
      <c r="H11" s="191">
        <v>3</v>
      </c>
      <c r="I11" s="192">
        <v>18705.36</v>
      </c>
      <c r="J11" s="191">
        <v>359</v>
      </c>
      <c r="K11" s="192">
        <v>1141464.56</v>
      </c>
    </row>
    <row r="12" spans="1:12" ht="17.25" customHeight="1">
      <c r="A12" s="186" t="s">
        <v>141</v>
      </c>
      <c r="B12" s="187">
        <v>119</v>
      </c>
      <c r="C12" s="188">
        <v>415644.98</v>
      </c>
      <c r="D12" s="187">
        <v>79</v>
      </c>
      <c r="E12" s="188">
        <v>237075.38</v>
      </c>
      <c r="F12" s="187">
        <v>32</v>
      </c>
      <c r="G12" s="188">
        <v>151028.54999999999</v>
      </c>
      <c r="H12" s="175">
        <v>0</v>
      </c>
      <c r="I12" s="175">
        <v>0</v>
      </c>
      <c r="J12" s="187">
        <v>8</v>
      </c>
      <c r="K12" s="188">
        <v>27541.050000000003</v>
      </c>
    </row>
    <row r="13" spans="1:12" ht="17.25" customHeight="1">
      <c r="A13" s="186" t="s">
        <v>142</v>
      </c>
      <c r="B13" s="187">
        <v>65</v>
      </c>
      <c r="C13" s="188">
        <v>358727.71000000008</v>
      </c>
      <c r="D13" s="187">
        <v>28</v>
      </c>
      <c r="E13" s="188">
        <v>146197.09</v>
      </c>
      <c r="F13" s="187">
        <v>31</v>
      </c>
      <c r="G13" s="188">
        <v>196689.09000000003</v>
      </c>
      <c r="H13" s="175">
        <v>0</v>
      </c>
      <c r="I13" s="175">
        <v>0</v>
      </c>
      <c r="J13" s="187">
        <v>5</v>
      </c>
      <c r="K13" s="188">
        <v>15841.529999999999</v>
      </c>
    </row>
    <row r="14" spans="1:12" ht="17.25" customHeight="1">
      <c r="A14" s="186" t="s">
        <v>143</v>
      </c>
      <c r="B14" s="175">
        <v>0</v>
      </c>
      <c r="C14" s="175">
        <v>0</v>
      </c>
      <c r="D14" s="175">
        <v>0</v>
      </c>
      <c r="E14" s="175">
        <v>0</v>
      </c>
      <c r="F14" s="175">
        <v>0</v>
      </c>
      <c r="G14" s="175">
        <v>0</v>
      </c>
      <c r="H14" s="175">
        <v>0</v>
      </c>
      <c r="I14" s="175">
        <v>0</v>
      </c>
      <c r="J14" s="175">
        <v>0</v>
      </c>
      <c r="K14" s="175">
        <v>0</v>
      </c>
    </row>
    <row r="15" spans="1:12" ht="17.25" customHeight="1">
      <c r="A15" s="186" t="s">
        <v>144</v>
      </c>
      <c r="B15" s="175">
        <v>0</v>
      </c>
      <c r="C15" s="175">
        <v>0</v>
      </c>
      <c r="D15" s="175">
        <v>0</v>
      </c>
      <c r="E15" s="175">
        <v>0</v>
      </c>
      <c r="F15" s="175">
        <v>0</v>
      </c>
      <c r="G15" s="175">
        <v>0</v>
      </c>
      <c r="H15" s="175">
        <v>0</v>
      </c>
      <c r="I15" s="175">
        <v>0</v>
      </c>
      <c r="J15" s="175">
        <v>0</v>
      </c>
      <c r="K15" s="175">
        <v>0</v>
      </c>
    </row>
    <row r="16" spans="1:12" ht="17.25" customHeight="1">
      <c r="A16" s="186" t="s">
        <v>145</v>
      </c>
      <c r="B16" s="175">
        <v>0</v>
      </c>
      <c r="C16" s="175">
        <v>0</v>
      </c>
      <c r="D16" s="175">
        <v>0</v>
      </c>
      <c r="E16" s="175">
        <v>0</v>
      </c>
      <c r="F16" s="175">
        <v>0</v>
      </c>
      <c r="G16" s="175">
        <v>0</v>
      </c>
      <c r="H16" s="175">
        <v>0</v>
      </c>
      <c r="I16" s="193">
        <v>0</v>
      </c>
      <c r="J16" s="175">
        <v>0</v>
      </c>
      <c r="K16" s="175">
        <v>0</v>
      </c>
    </row>
    <row r="17" spans="1:11" ht="17.25" customHeight="1">
      <c r="A17" s="186" t="s">
        <v>146</v>
      </c>
      <c r="B17" s="187">
        <v>2</v>
      </c>
      <c r="C17" s="188">
        <v>10701.150000000001</v>
      </c>
      <c r="D17" s="175">
        <v>0</v>
      </c>
      <c r="E17" s="175">
        <v>0</v>
      </c>
      <c r="F17" s="187">
        <v>2</v>
      </c>
      <c r="G17" s="188">
        <v>10701.150000000001</v>
      </c>
      <c r="H17" s="175">
        <v>0</v>
      </c>
      <c r="I17" s="175">
        <v>0</v>
      </c>
      <c r="J17" s="175">
        <v>0</v>
      </c>
      <c r="K17" s="175">
        <v>0</v>
      </c>
    </row>
    <row r="18" spans="1:11" ht="17.25" customHeight="1">
      <c r="A18" s="186" t="s">
        <v>147</v>
      </c>
      <c r="B18" s="573">
        <v>1</v>
      </c>
      <c r="C18" s="188">
        <v>5342.88</v>
      </c>
      <c r="D18" s="175">
        <v>0</v>
      </c>
      <c r="E18" s="175">
        <v>0</v>
      </c>
      <c r="F18" s="175">
        <v>0</v>
      </c>
      <c r="G18" s="175">
        <v>0</v>
      </c>
      <c r="H18" s="175">
        <v>0</v>
      </c>
      <c r="I18" s="175">
        <v>0</v>
      </c>
      <c r="J18" s="573">
        <v>1</v>
      </c>
      <c r="K18" s="188">
        <v>5342.88</v>
      </c>
    </row>
    <row r="19" spans="1:11" ht="17.25" customHeight="1">
      <c r="A19" s="186" t="s">
        <v>148</v>
      </c>
      <c r="B19" s="175">
        <v>0</v>
      </c>
      <c r="C19" s="175">
        <v>0</v>
      </c>
      <c r="D19" s="175">
        <v>0</v>
      </c>
      <c r="E19" s="175">
        <v>0</v>
      </c>
      <c r="F19" s="175">
        <v>0</v>
      </c>
      <c r="G19" s="175">
        <v>0</v>
      </c>
      <c r="H19" s="175">
        <v>0</v>
      </c>
      <c r="I19" s="175">
        <v>0</v>
      </c>
      <c r="J19" s="175">
        <v>0</v>
      </c>
      <c r="K19" s="175">
        <v>0</v>
      </c>
    </row>
    <row r="20" spans="1:11" ht="17.25" customHeight="1">
      <c r="A20" s="186" t="s">
        <v>149</v>
      </c>
      <c r="B20" s="187">
        <v>1</v>
      </c>
      <c r="C20" s="188">
        <v>5342.88</v>
      </c>
      <c r="D20" s="175">
        <v>0</v>
      </c>
      <c r="E20" s="175">
        <v>0</v>
      </c>
      <c r="F20" s="175">
        <v>0</v>
      </c>
      <c r="G20" s="175">
        <v>0</v>
      </c>
      <c r="H20" s="175">
        <v>0</v>
      </c>
      <c r="I20" s="193">
        <v>0</v>
      </c>
      <c r="J20" s="187">
        <v>1</v>
      </c>
      <c r="K20" s="188">
        <v>5342.88</v>
      </c>
    </row>
    <row r="21" spans="1:11" ht="17.25" customHeight="1">
      <c r="A21" s="186" t="s">
        <v>150</v>
      </c>
      <c r="B21" s="187">
        <v>22</v>
      </c>
      <c r="C21" s="188">
        <v>122898.23999999999</v>
      </c>
      <c r="D21" s="187">
        <v>20</v>
      </c>
      <c r="E21" s="188">
        <v>121708.53</v>
      </c>
      <c r="F21" s="187">
        <v>1</v>
      </c>
      <c r="G21" s="188">
        <v>495.17999999999995</v>
      </c>
      <c r="H21" s="175">
        <v>0</v>
      </c>
      <c r="I21" s="175">
        <v>0</v>
      </c>
      <c r="J21" s="187">
        <v>1</v>
      </c>
      <c r="K21" s="188">
        <v>694.53</v>
      </c>
    </row>
    <row r="22" spans="1:11" ht="17.25" customHeight="1">
      <c r="A22" s="186" t="s">
        <v>151</v>
      </c>
      <c r="B22" s="187">
        <v>2</v>
      </c>
      <c r="C22" s="188">
        <v>6669.04</v>
      </c>
      <c r="D22" s="187">
        <v>1</v>
      </c>
      <c r="E22" s="188">
        <v>1326.1599999999999</v>
      </c>
      <c r="F22" s="175">
        <v>0</v>
      </c>
      <c r="G22" s="175">
        <v>0</v>
      </c>
      <c r="H22" s="175">
        <v>0</v>
      </c>
      <c r="I22" s="175">
        <v>0</v>
      </c>
      <c r="J22" s="187">
        <v>1</v>
      </c>
      <c r="K22" s="188">
        <v>5342.88</v>
      </c>
    </row>
    <row r="23" spans="1:11" ht="17.25" customHeight="1">
      <c r="A23" s="186" t="s">
        <v>152</v>
      </c>
      <c r="B23" s="187">
        <v>23</v>
      </c>
      <c r="C23" s="188">
        <v>120271.83000000002</v>
      </c>
      <c r="D23" s="187">
        <v>13</v>
      </c>
      <c r="E23" s="188">
        <v>76147.350000000006</v>
      </c>
      <c r="F23" s="187">
        <v>5</v>
      </c>
      <c r="G23" s="188">
        <v>24626.969999999998</v>
      </c>
      <c r="H23" s="175">
        <v>0</v>
      </c>
      <c r="I23" s="175">
        <v>0</v>
      </c>
      <c r="J23" s="187">
        <v>5</v>
      </c>
      <c r="K23" s="188">
        <v>19497.510000000002</v>
      </c>
    </row>
    <row r="24" spans="1:11" ht="17.25" customHeight="1">
      <c r="A24" s="186" t="s">
        <v>153</v>
      </c>
      <c r="B24" s="187">
        <v>9</v>
      </c>
      <c r="C24" s="188">
        <v>36988.32</v>
      </c>
      <c r="D24" s="187">
        <v>6</v>
      </c>
      <c r="E24" s="188">
        <v>27481.649999999998</v>
      </c>
      <c r="F24" s="187">
        <v>1</v>
      </c>
      <c r="G24" s="188">
        <v>5342.88</v>
      </c>
      <c r="H24" s="175">
        <v>0</v>
      </c>
      <c r="I24" s="175">
        <v>0</v>
      </c>
      <c r="J24" s="187">
        <v>2</v>
      </c>
      <c r="K24" s="188">
        <v>4163.79</v>
      </c>
    </row>
    <row r="25" spans="1:11" ht="17.25" customHeight="1">
      <c r="A25" s="186" t="s">
        <v>154</v>
      </c>
      <c r="B25" s="187">
        <v>10</v>
      </c>
      <c r="C25" s="188">
        <v>55295.869999999995</v>
      </c>
      <c r="D25" s="187">
        <v>7</v>
      </c>
      <c r="E25" s="188">
        <v>45811.369999999995</v>
      </c>
      <c r="F25" s="187">
        <v>1</v>
      </c>
      <c r="G25" s="188">
        <v>4141.62</v>
      </c>
      <c r="H25" s="175">
        <v>0</v>
      </c>
      <c r="I25" s="175">
        <v>0</v>
      </c>
      <c r="J25" s="187">
        <v>1</v>
      </c>
      <c r="K25" s="188">
        <v>5342.88</v>
      </c>
    </row>
    <row r="26" spans="1:11" ht="17.25" customHeight="1">
      <c r="A26" s="186" t="s">
        <v>155</v>
      </c>
      <c r="B26" s="175">
        <v>0</v>
      </c>
      <c r="C26" s="175">
        <v>0</v>
      </c>
      <c r="D26" s="175">
        <v>0</v>
      </c>
      <c r="E26" s="175">
        <v>0</v>
      </c>
      <c r="F26" s="175">
        <v>0</v>
      </c>
      <c r="G26" s="175">
        <v>0</v>
      </c>
      <c r="H26" s="175">
        <v>0</v>
      </c>
      <c r="I26" s="175">
        <v>0</v>
      </c>
      <c r="J26" s="175">
        <v>0</v>
      </c>
      <c r="K26" s="175">
        <v>0</v>
      </c>
    </row>
    <row r="27" spans="1:11" ht="17.25" customHeight="1">
      <c r="A27" s="186" t="s">
        <v>156</v>
      </c>
      <c r="B27" s="175">
        <v>0</v>
      </c>
      <c r="C27" s="175">
        <v>0</v>
      </c>
      <c r="D27" s="175">
        <v>0</v>
      </c>
      <c r="E27" s="175">
        <v>0</v>
      </c>
      <c r="F27" s="175">
        <v>0</v>
      </c>
      <c r="G27" s="175">
        <v>0</v>
      </c>
      <c r="H27" s="175">
        <v>0</v>
      </c>
      <c r="I27" s="175">
        <v>0</v>
      </c>
      <c r="J27" s="175">
        <v>0</v>
      </c>
      <c r="K27" s="175">
        <v>0</v>
      </c>
    </row>
    <row r="28" spans="1:11" ht="17.25" customHeight="1">
      <c r="A28" s="186" t="s">
        <v>157</v>
      </c>
      <c r="B28" s="187">
        <v>3</v>
      </c>
      <c r="C28" s="188">
        <v>14548.9</v>
      </c>
      <c r="D28" s="187">
        <v>1</v>
      </c>
      <c r="E28" s="188">
        <v>3137.95</v>
      </c>
      <c r="F28" s="187">
        <v>1</v>
      </c>
      <c r="G28" s="188">
        <v>5077.8599999999997</v>
      </c>
      <c r="H28" s="175">
        <v>0</v>
      </c>
      <c r="I28" s="175">
        <v>0</v>
      </c>
      <c r="J28" s="187">
        <v>1</v>
      </c>
      <c r="K28" s="188">
        <v>6333.09</v>
      </c>
    </row>
    <row r="29" spans="1:11" ht="17.25" customHeight="1">
      <c r="A29" s="186" t="s">
        <v>158</v>
      </c>
      <c r="B29" s="187">
        <v>1</v>
      </c>
      <c r="C29" s="188">
        <v>2596.62</v>
      </c>
      <c r="D29" s="175">
        <v>0</v>
      </c>
      <c r="E29" s="175">
        <v>0</v>
      </c>
      <c r="F29" s="175">
        <v>0</v>
      </c>
      <c r="G29" s="175">
        <v>0</v>
      </c>
      <c r="H29" s="175">
        <v>0</v>
      </c>
      <c r="I29" s="175">
        <v>0</v>
      </c>
      <c r="J29" s="187">
        <v>1</v>
      </c>
      <c r="K29" s="188">
        <v>2596.62</v>
      </c>
    </row>
    <row r="30" spans="1:11" ht="17.25" customHeight="1">
      <c r="A30" s="186" t="s">
        <v>159</v>
      </c>
      <c r="B30" s="187">
        <v>2</v>
      </c>
      <c r="C30" s="188">
        <v>10685.76</v>
      </c>
      <c r="D30" s="175">
        <v>0</v>
      </c>
      <c r="E30" s="175">
        <v>0</v>
      </c>
      <c r="F30" s="175">
        <v>0</v>
      </c>
      <c r="G30" s="175">
        <v>0</v>
      </c>
      <c r="H30" s="175">
        <v>0</v>
      </c>
      <c r="I30" s="175">
        <v>0</v>
      </c>
      <c r="J30" s="187">
        <v>2</v>
      </c>
      <c r="K30" s="188">
        <v>10685.76</v>
      </c>
    </row>
    <row r="31" spans="1:11" ht="17.25" customHeight="1">
      <c r="A31" s="186" t="s">
        <v>160</v>
      </c>
      <c r="B31" s="175">
        <v>0</v>
      </c>
      <c r="C31" s="175">
        <v>0</v>
      </c>
      <c r="D31" s="175">
        <v>0</v>
      </c>
      <c r="E31" s="175">
        <v>0</v>
      </c>
      <c r="F31" s="175">
        <v>0</v>
      </c>
      <c r="G31" s="175">
        <v>0</v>
      </c>
      <c r="H31" s="175">
        <v>0</v>
      </c>
      <c r="I31" s="175">
        <v>0</v>
      </c>
      <c r="J31" s="175">
        <v>0</v>
      </c>
      <c r="K31" s="175">
        <v>0</v>
      </c>
    </row>
    <row r="32" spans="1:11" ht="17.25" customHeight="1">
      <c r="A32" s="186" t="s">
        <v>161</v>
      </c>
      <c r="B32" s="187">
        <v>3418</v>
      </c>
      <c r="C32" s="188">
        <v>10567729.279999999</v>
      </c>
      <c r="D32" s="187">
        <v>2883</v>
      </c>
      <c r="E32" s="188">
        <v>8642320.0500000007</v>
      </c>
      <c r="F32" s="187">
        <v>220</v>
      </c>
      <c r="G32" s="188">
        <v>956226.36</v>
      </c>
      <c r="H32" s="187">
        <v>3</v>
      </c>
      <c r="I32" s="188">
        <v>18705.36</v>
      </c>
      <c r="J32" s="187">
        <v>315</v>
      </c>
      <c r="K32" s="188">
        <v>969182.87</v>
      </c>
    </row>
    <row r="33" spans="1:11" ht="17.25" customHeight="1">
      <c r="A33" s="186" t="s">
        <v>162</v>
      </c>
      <c r="B33" s="187">
        <v>11</v>
      </c>
      <c r="C33" s="188">
        <v>63767.92</v>
      </c>
      <c r="D33" s="187">
        <v>1</v>
      </c>
      <c r="E33" s="188">
        <v>6154.98</v>
      </c>
      <c r="F33" s="187">
        <v>10</v>
      </c>
      <c r="G33" s="188">
        <v>57612.94</v>
      </c>
      <c r="H33" s="175">
        <v>0</v>
      </c>
      <c r="I33" s="175">
        <v>0</v>
      </c>
      <c r="J33" s="175">
        <v>0</v>
      </c>
      <c r="K33" s="175">
        <v>0</v>
      </c>
    </row>
    <row r="34" spans="1:11" ht="17.25" customHeight="1">
      <c r="A34" s="186" t="s">
        <v>163</v>
      </c>
      <c r="B34" s="175">
        <v>0</v>
      </c>
      <c r="C34" s="175">
        <v>0</v>
      </c>
      <c r="D34" s="175">
        <v>0</v>
      </c>
      <c r="E34" s="175">
        <v>0</v>
      </c>
      <c r="F34" s="175">
        <v>0</v>
      </c>
      <c r="G34" s="175">
        <v>0</v>
      </c>
      <c r="H34" s="175">
        <v>0</v>
      </c>
      <c r="I34" s="175">
        <v>0</v>
      </c>
      <c r="J34" s="175">
        <v>0</v>
      </c>
      <c r="K34" s="175">
        <v>0</v>
      </c>
    </row>
    <row r="35" spans="1:11" ht="17.25" customHeight="1">
      <c r="A35" s="186" t="s">
        <v>164</v>
      </c>
      <c r="B35" s="175">
        <v>0</v>
      </c>
      <c r="C35" s="175">
        <v>0</v>
      </c>
      <c r="D35" s="175">
        <v>0</v>
      </c>
      <c r="E35" s="175">
        <v>0</v>
      </c>
      <c r="F35" s="175">
        <v>0</v>
      </c>
      <c r="G35" s="175">
        <v>0</v>
      </c>
      <c r="H35" s="175">
        <v>0</v>
      </c>
      <c r="I35" s="175">
        <v>0</v>
      </c>
      <c r="J35" s="175">
        <v>0</v>
      </c>
      <c r="K35" s="175">
        <v>0</v>
      </c>
    </row>
    <row r="36" spans="1:11" ht="17.25" customHeight="1">
      <c r="A36" s="186" t="s">
        <v>165</v>
      </c>
      <c r="B36" s="187">
        <v>3</v>
      </c>
      <c r="C36" s="188">
        <v>11019.180000000002</v>
      </c>
      <c r="D36" s="187">
        <v>1</v>
      </c>
      <c r="E36" s="188">
        <v>1311.78</v>
      </c>
      <c r="F36" s="175">
        <v>0</v>
      </c>
      <c r="G36" s="175">
        <v>0</v>
      </c>
      <c r="H36" s="175">
        <v>0</v>
      </c>
      <c r="I36" s="175">
        <v>0</v>
      </c>
      <c r="J36" s="187">
        <v>2</v>
      </c>
      <c r="K36" s="188">
        <v>9707.4000000000015</v>
      </c>
    </row>
    <row r="37" spans="1:11" ht="17.25" customHeight="1">
      <c r="A37" s="186" t="s">
        <v>166</v>
      </c>
      <c r="B37" s="175">
        <v>0</v>
      </c>
      <c r="C37" s="175">
        <v>0</v>
      </c>
      <c r="D37" s="175">
        <v>0</v>
      </c>
      <c r="E37" s="175">
        <v>0</v>
      </c>
      <c r="F37" s="175">
        <v>0</v>
      </c>
      <c r="G37" s="175">
        <v>0</v>
      </c>
      <c r="H37" s="175">
        <v>0</v>
      </c>
      <c r="I37" s="175">
        <v>0</v>
      </c>
      <c r="J37" s="175">
        <v>0</v>
      </c>
      <c r="K37" s="175">
        <v>0</v>
      </c>
    </row>
    <row r="38" spans="1:11" ht="17.25" customHeight="1">
      <c r="A38" s="186" t="s">
        <v>167</v>
      </c>
      <c r="B38" s="187">
        <v>2</v>
      </c>
      <c r="C38" s="188">
        <v>10343.85</v>
      </c>
      <c r="D38" s="187">
        <v>1</v>
      </c>
      <c r="E38" s="188">
        <v>7193.2800000000007</v>
      </c>
      <c r="F38" s="175">
        <v>0</v>
      </c>
      <c r="G38" s="175">
        <v>0</v>
      </c>
      <c r="H38" s="175">
        <v>0</v>
      </c>
      <c r="I38" s="175">
        <v>0</v>
      </c>
      <c r="J38" s="187">
        <v>1</v>
      </c>
      <c r="K38" s="188">
        <v>3150.57</v>
      </c>
    </row>
    <row r="39" spans="1:11" ht="17.25" customHeight="1">
      <c r="A39" s="186" t="s">
        <v>168</v>
      </c>
      <c r="B39" s="187">
        <v>16</v>
      </c>
      <c r="C39" s="188">
        <v>73517.729999999981</v>
      </c>
      <c r="D39" s="187">
        <v>11</v>
      </c>
      <c r="E39" s="188">
        <v>49935.569999999992</v>
      </c>
      <c r="F39" s="187">
        <v>3</v>
      </c>
      <c r="G39" s="188">
        <v>19205.849999999999</v>
      </c>
      <c r="H39" s="175">
        <v>0</v>
      </c>
      <c r="I39" s="175">
        <v>0</v>
      </c>
      <c r="J39" s="187">
        <v>2</v>
      </c>
      <c r="K39" s="188">
        <v>4376.3099999999995</v>
      </c>
    </row>
    <row r="40" spans="1:11" ht="17.25" customHeight="1">
      <c r="A40" s="186" t="s">
        <v>169</v>
      </c>
      <c r="B40" s="175">
        <v>0</v>
      </c>
      <c r="C40" s="175">
        <v>0</v>
      </c>
      <c r="D40" s="175">
        <v>0</v>
      </c>
      <c r="E40" s="175">
        <v>0</v>
      </c>
      <c r="F40" s="175">
        <v>0</v>
      </c>
      <c r="G40" s="539">
        <v>0</v>
      </c>
      <c r="H40" s="175">
        <v>0</v>
      </c>
      <c r="I40" s="175">
        <v>0</v>
      </c>
      <c r="J40" s="175">
        <v>0</v>
      </c>
      <c r="K40" s="175">
        <v>0</v>
      </c>
    </row>
    <row r="41" spans="1:11" ht="17.25" customHeight="1">
      <c r="A41" s="186" t="s">
        <v>170</v>
      </c>
      <c r="B41" s="187">
        <v>41</v>
      </c>
      <c r="C41" s="188">
        <v>245897.87</v>
      </c>
      <c r="D41" s="187">
        <v>30</v>
      </c>
      <c r="E41" s="188">
        <v>190370.06</v>
      </c>
      <c r="F41" s="187">
        <v>3</v>
      </c>
      <c r="G41" s="188">
        <v>18767.73</v>
      </c>
      <c r="H41" s="175">
        <v>0</v>
      </c>
      <c r="I41" s="175">
        <v>0</v>
      </c>
      <c r="J41" s="187">
        <v>8</v>
      </c>
      <c r="K41" s="188">
        <v>36760.080000000002</v>
      </c>
    </row>
    <row r="42" spans="1:11" ht="17.25" customHeight="1">
      <c r="A42" s="186" t="s">
        <v>171</v>
      </c>
      <c r="B42" s="187">
        <v>18</v>
      </c>
      <c r="C42" s="188">
        <v>93668.669999999984</v>
      </c>
      <c r="D42" s="187">
        <v>15</v>
      </c>
      <c r="E42" s="188">
        <v>78763.859999999986</v>
      </c>
      <c r="F42" s="187">
        <v>1</v>
      </c>
      <c r="G42" s="188">
        <v>5342.88</v>
      </c>
      <c r="H42" s="175">
        <v>0</v>
      </c>
      <c r="I42" s="175">
        <v>0</v>
      </c>
      <c r="J42" s="187">
        <v>2</v>
      </c>
      <c r="K42" s="188">
        <v>9561.93</v>
      </c>
    </row>
    <row r="43" spans="1:11" ht="34.5">
      <c r="A43" s="190" t="s">
        <v>172</v>
      </c>
      <c r="B43" s="191">
        <v>290</v>
      </c>
      <c r="C43" s="192">
        <v>1569286.46</v>
      </c>
      <c r="D43" s="191">
        <v>266</v>
      </c>
      <c r="E43" s="192">
        <v>1437842.44</v>
      </c>
      <c r="F43" s="191">
        <v>7</v>
      </c>
      <c r="G43" s="192">
        <v>38133.960000000006</v>
      </c>
      <c r="H43" s="194">
        <v>0</v>
      </c>
      <c r="I43" s="194">
        <v>0</v>
      </c>
      <c r="J43" s="191">
        <v>17</v>
      </c>
      <c r="K43" s="192">
        <v>93310.06</v>
      </c>
    </row>
    <row r="44" spans="1:11" ht="17.25" customHeight="1">
      <c r="A44" s="186" t="s">
        <v>532</v>
      </c>
      <c r="B44" s="187">
        <v>63</v>
      </c>
      <c r="C44" s="188">
        <v>212065.87</v>
      </c>
      <c r="D44" s="187">
        <v>62</v>
      </c>
      <c r="E44" s="188">
        <v>205353.43</v>
      </c>
      <c r="F44" s="187">
        <v>1</v>
      </c>
      <c r="G44" s="188">
        <v>6712.4400000000005</v>
      </c>
      <c r="H44" s="175">
        <v>0</v>
      </c>
      <c r="I44" s="175">
        <v>0</v>
      </c>
      <c r="J44" s="175">
        <v>0</v>
      </c>
      <c r="K44" s="175">
        <v>0</v>
      </c>
    </row>
    <row r="45" spans="1:11" ht="17.25" customHeight="1">
      <c r="A45" s="186" t="s">
        <v>543</v>
      </c>
      <c r="B45" s="175">
        <v>0</v>
      </c>
      <c r="C45" s="175">
        <v>0</v>
      </c>
      <c r="D45" s="175">
        <v>0</v>
      </c>
      <c r="E45" s="175">
        <v>0</v>
      </c>
      <c r="F45" s="175">
        <v>0</v>
      </c>
      <c r="G45" s="175">
        <v>0</v>
      </c>
      <c r="H45" s="175">
        <v>0</v>
      </c>
      <c r="I45" s="175">
        <v>0</v>
      </c>
      <c r="J45" s="175">
        <v>0</v>
      </c>
      <c r="K45" s="175">
        <v>0</v>
      </c>
    </row>
    <row r="46" spans="1:11" ht="17.25" customHeight="1">
      <c r="A46" s="186" t="s">
        <v>504</v>
      </c>
      <c r="B46" s="175">
        <v>0</v>
      </c>
      <c r="C46" s="175">
        <v>0</v>
      </c>
      <c r="D46" s="175">
        <v>0</v>
      </c>
      <c r="E46" s="175">
        <v>0</v>
      </c>
      <c r="F46" s="175">
        <v>0</v>
      </c>
      <c r="G46" s="175">
        <v>0</v>
      </c>
      <c r="H46" s="175">
        <v>0</v>
      </c>
      <c r="I46" s="175">
        <v>0</v>
      </c>
      <c r="J46" s="175">
        <v>0</v>
      </c>
      <c r="K46" s="175">
        <v>0</v>
      </c>
    </row>
    <row r="47" spans="1:11" ht="17.25" customHeight="1">
      <c r="A47" s="186" t="s">
        <v>173</v>
      </c>
      <c r="B47" s="187">
        <v>83</v>
      </c>
      <c r="C47" s="188">
        <v>503419.61999999994</v>
      </c>
      <c r="D47" s="187">
        <v>76</v>
      </c>
      <c r="E47" s="188">
        <v>471045.26999999996</v>
      </c>
      <c r="F47" s="187">
        <v>3</v>
      </c>
      <c r="G47" s="188">
        <v>13644</v>
      </c>
      <c r="H47" s="175">
        <v>0</v>
      </c>
      <c r="I47" s="175">
        <v>0</v>
      </c>
      <c r="J47" s="187">
        <v>4</v>
      </c>
      <c r="K47" s="188">
        <v>18730.349999999999</v>
      </c>
    </row>
    <row r="48" spans="1:11" ht="17.25" customHeight="1">
      <c r="A48" s="186" t="s">
        <v>174</v>
      </c>
      <c r="B48" s="175">
        <v>0</v>
      </c>
      <c r="C48" s="175">
        <v>0</v>
      </c>
      <c r="D48" s="175">
        <v>0</v>
      </c>
      <c r="E48" s="175">
        <v>0</v>
      </c>
      <c r="F48" s="175">
        <v>0</v>
      </c>
      <c r="G48" s="175">
        <v>0</v>
      </c>
      <c r="H48" s="175">
        <v>0</v>
      </c>
      <c r="I48" s="175">
        <v>0</v>
      </c>
      <c r="J48" s="175">
        <v>0</v>
      </c>
      <c r="K48" s="175">
        <v>0</v>
      </c>
    </row>
    <row r="49" spans="1:11" ht="17.25" customHeight="1">
      <c r="A49" s="186" t="s">
        <v>533</v>
      </c>
      <c r="B49" s="175">
        <v>0</v>
      </c>
      <c r="C49" s="175">
        <v>0</v>
      </c>
      <c r="D49" s="175">
        <v>0</v>
      </c>
      <c r="E49" s="175">
        <v>0</v>
      </c>
      <c r="F49" s="175">
        <v>0</v>
      </c>
      <c r="G49" s="175">
        <v>0</v>
      </c>
      <c r="H49" s="175">
        <v>0</v>
      </c>
      <c r="I49" s="175">
        <v>0</v>
      </c>
      <c r="J49" s="175">
        <v>0</v>
      </c>
      <c r="K49" s="175">
        <v>0</v>
      </c>
    </row>
    <row r="50" spans="1:11" ht="17.25" customHeight="1">
      <c r="A50" s="186" t="s">
        <v>175</v>
      </c>
      <c r="B50" s="175">
        <v>0</v>
      </c>
      <c r="C50" s="175">
        <v>0</v>
      </c>
      <c r="D50" s="175">
        <v>0</v>
      </c>
      <c r="E50" s="175">
        <v>0</v>
      </c>
      <c r="F50" s="175">
        <v>0</v>
      </c>
      <c r="G50" s="175">
        <v>0</v>
      </c>
      <c r="H50" s="175">
        <v>0</v>
      </c>
      <c r="I50" s="175">
        <v>0</v>
      </c>
      <c r="J50" s="175">
        <v>0</v>
      </c>
      <c r="K50" s="175">
        <v>0</v>
      </c>
    </row>
    <row r="51" spans="1:11" ht="17.25" customHeight="1">
      <c r="A51" s="186" t="s">
        <v>176</v>
      </c>
      <c r="B51" s="175">
        <v>0</v>
      </c>
      <c r="C51" s="175">
        <v>0</v>
      </c>
      <c r="D51" s="175">
        <v>0</v>
      </c>
      <c r="E51" s="175">
        <v>0</v>
      </c>
      <c r="F51" s="175">
        <v>0</v>
      </c>
      <c r="G51" s="175">
        <v>0</v>
      </c>
      <c r="H51" s="175">
        <v>0</v>
      </c>
      <c r="I51" s="175">
        <v>0</v>
      </c>
      <c r="J51" s="175">
        <v>0</v>
      </c>
      <c r="K51" s="175">
        <v>0</v>
      </c>
    </row>
    <row r="52" spans="1:11" ht="17.25" customHeight="1">
      <c r="A52" s="186" t="s">
        <v>177</v>
      </c>
      <c r="B52" s="175">
        <v>0</v>
      </c>
      <c r="C52" s="175">
        <v>0</v>
      </c>
      <c r="D52" s="175">
        <v>0</v>
      </c>
      <c r="E52" s="175">
        <v>0</v>
      </c>
      <c r="F52" s="175">
        <v>0</v>
      </c>
      <c r="G52" s="175">
        <v>0</v>
      </c>
      <c r="H52" s="175">
        <v>0</v>
      </c>
      <c r="I52" s="175">
        <v>0</v>
      </c>
      <c r="J52" s="175">
        <v>0</v>
      </c>
      <c r="K52" s="175">
        <v>0</v>
      </c>
    </row>
    <row r="53" spans="1:11" ht="17.25" customHeight="1">
      <c r="A53" s="186" t="s">
        <v>505</v>
      </c>
      <c r="B53" s="175">
        <v>0</v>
      </c>
      <c r="C53" s="175">
        <v>0</v>
      </c>
      <c r="D53" s="175">
        <v>0</v>
      </c>
      <c r="E53" s="175">
        <v>0</v>
      </c>
      <c r="F53" s="175">
        <v>0</v>
      </c>
      <c r="G53" s="175">
        <v>0</v>
      </c>
      <c r="H53" s="175">
        <v>0</v>
      </c>
      <c r="I53" s="175">
        <v>0</v>
      </c>
      <c r="J53" s="175">
        <v>0</v>
      </c>
      <c r="K53" s="175">
        <v>0</v>
      </c>
    </row>
    <row r="54" spans="1:11" ht="17.25" customHeight="1">
      <c r="A54" s="186" t="s">
        <v>178</v>
      </c>
      <c r="B54" s="187">
        <v>12</v>
      </c>
      <c r="C54" s="188">
        <v>53423.26</v>
      </c>
      <c r="D54" s="187">
        <v>2</v>
      </c>
      <c r="E54" s="188">
        <v>3032.79</v>
      </c>
      <c r="F54" s="187">
        <v>1</v>
      </c>
      <c r="G54" s="188">
        <v>5866.47</v>
      </c>
      <c r="H54" s="175">
        <v>0</v>
      </c>
      <c r="I54" s="175">
        <v>0</v>
      </c>
      <c r="J54" s="187">
        <v>9</v>
      </c>
      <c r="K54" s="188">
        <v>44524</v>
      </c>
    </row>
    <row r="55" spans="1:11" ht="17.25" customHeight="1">
      <c r="A55" s="195" t="s">
        <v>534</v>
      </c>
      <c r="B55" s="196">
        <v>133</v>
      </c>
      <c r="C55" s="197">
        <v>800377.71000000008</v>
      </c>
      <c r="D55" s="196">
        <v>126</v>
      </c>
      <c r="E55" s="197">
        <v>758410.95000000007</v>
      </c>
      <c r="F55" s="196">
        <v>2</v>
      </c>
      <c r="G55" s="197">
        <v>11911.05</v>
      </c>
      <c r="H55" s="182">
        <v>0</v>
      </c>
      <c r="I55" s="182">
        <v>0</v>
      </c>
      <c r="J55" s="196">
        <v>5</v>
      </c>
      <c r="K55" s="197">
        <v>30055.71</v>
      </c>
    </row>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39"/>
  <sheetViews>
    <sheetView showGridLines="0" view="pageBreakPreview" zoomScale="90" zoomScaleNormal="90" zoomScaleSheetLayoutView="90" workbookViewId="0">
      <selection activeCell="B1" sqref="B1"/>
    </sheetView>
  </sheetViews>
  <sheetFormatPr defaultColWidth="8" defaultRowHeight="12.75"/>
  <cols>
    <col min="1" max="1" width="36" style="1" customWidth="1"/>
    <col min="2" max="6" width="10.625" style="1" customWidth="1"/>
    <col min="7" max="7" width="8.25" style="1" customWidth="1"/>
    <col min="8" max="9" width="8.5" style="1" customWidth="1"/>
    <col min="10" max="10" width="10.875" style="1" customWidth="1"/>
    <col min="11" max="16382" width="8" style="1"/>
    <col min="16383" max="16383" width="1.5" style="1" customWidth="1"/>
    <col min="16384" max="16384" width="0.25" style="1" customWidth="1"/>
  </cols>
  <sheetData>
    <row r="1" spans="1:11" ht="23.25" customHeight="1">
      <c r="A1" s="695" t="s">
        <v>460</v>
      </c>
      <c r="B1" s="695"/>
      <c r="C1" s="695"/>
      <c r="D1" s="695"/>
      <c r="E1" s="695"/>
      <c r="F1" s="695"/>
      <c r="G1" s="695"/>
      <c r="H1" s="695"/>
      <c r="I1" s="695"/>
    </row>
    <row r="2" spans="1:11" ht="33.75" customHeight="1">
      <c r="A2" s="696" t="s">
        <v>571</v>
      </c>
      <c r="B2" s="696"/>
      <c r="C2" s="696"/>
      <c r="D2" s="697"/>
      <c r="E2" s="697"/>
      <c r="F2" s="697"/>
      <c r="G2" s="697"/>
      <c r="H2" s="697"/>
      <c r="I2" s="697"/>
      <c r="J2" s="532" t="s">
        <v>539</v>
      </c>
    </row>
    <row r="3" spans="1:11" ht="20.25" customHeight="1">
      <c r="A3" s="652" t="s">
        <v>13</v>
      </c>
      <c r="B3" s="625" t="str">
        <f>'Tab 2 i 3'!B4:C4</f>
        <v>2023 rok</v>
      </c>
      <c r="C3" s="627"/>
      <c r="D3" s="625" t="str">
        <f>'Tab 2 i 3'!D4:I4</f>
        <v>2024 rok</v>
      </c>
      <c r="E3" s="626"/>
      <c r="F3" s="626"/>
      <c r="G3" s="626"/>
      <c r="H3" s="626"/>
      <c r="I3" s="627"/>
    </row>
    <row r="4" spans="1:11" ht="20.25" customHeight="1">
      <c r="A4" s="653"/>
      <c r="B4" s="635" t="str">
        <f>'Tab 1'!B4:B5</f>
        <v>II kwartał</v>
      </c>
      <c r="C4" s="635" t="str">
        <f>'Tab 1'!C4:C5</f>
        <v>I półrocze</v>
      </c>
      <c r="D4" s="635" t="str">
        <f>'Tab 1'!D4:D5</f>
        <v>I kwartał</v>
      </c>
      <c r="E4" s="635" t="str">
        <f>'Tab 1'!E4:E5</f>
        <v>II kwartał</v>
      </c>
      <c r="F4" s="635" t="str">
        <f>'Tab 1'!F4:F5</f>
        <v>I półrocze</v>
      </c>
      <c r="G4" s="636" t="s">
        <v>14</v>
      </c>
      <c r="H4" s="636"/>
      <c r="I4" s="637"/>
    </row>
    <row r="5" spans="1:11" ht="75" customHeight="1">
      <c r="A5" s="654"/>
      <c r="B5" s="635"/>
      <c r="C5" s="635"/>
      <c r="D5" s="635"/>
      <c r="E5" s="635"/>
      <c r="F5" s="635"/>
      <c r="G5" s="548" t="str">
        <f>'Tab 2 i 3'!G6</f>
        <v xml:space="preserve">II kwartału 
2024 r. 
z 
I kwartałem 
2024 r. </v>
      </c>
      <c r="H5" s="581" t="str">
        <f>'Tab 2 i 3'!H6</f>
        <v xml:space="preserve">II kwartału 
2024 r. 
z 
II kwartałem 
2023 r. </v>
      </c>
      <c r="I5" s="547" t="str">
        <f>'Tab 2 i 3'!I6</f>
        <v xml:space="preserve">I półrocza 
2024 r. 
z 
I półroczem 
2023 r. </v>
      </c>
    </row>
    <row r="6" spans="1:11" ht="21" customHeight="1">
      <c r="A6" s="698" t="s">
        <v>68</v>
      </c>
      <c r="B6" s="699"/>
      <c r="C6" s="699"/>
      <c r="D6" s="699"/>
      <c r="E6" s="699"/>
      <c r="F6" s="699"/>
      <c r="G6" s="699"/>
      <c r="H6" s="699"/>
      <c r="I6" s="700"/>
    </row>
    <row r="7" spans="1:11" ht="21.75" customHeight="1">
      <c r="A7" s="198" t="s">
        <v>15</v>
      </c>
      <c r="B7" s="199">
        <v>976542</v>
      </c>
      <c r="C7" s="199">
        <v>977606</v>
      </c>
      <c r="D7" s="199">
        <v>968496</v>
      </c>
      <c r="E7" s="199">
        <v>968321</v>
      </c>
      <c r="F7" s="199">
        <v>968408</v>
      </c>
      <c r="G7" s="598">
        <f>E7/D7-1</f>
        <v>-1.8069253770791605E-4</v>
      </c>
      <c r="H7" s="200">
        <f>E7/B7-1</f>
        <v>-8.4184807207472456E-3</v>
      </c>
      <c r="I7" s="200">
        <f>F7/C7-1</f>
        <v>-9.4086983917855971E-3</v>
      </c>
      <c r="J7" s="4"/>
      <c r="K7" s="4"/>
    </row>
    <row r="8" spans="1:11" ht="21.75" customHeight="1">
      <c r="A8" s="202" t="s">
        <v>133</v>
      </c>
      <c r="B8" s="203">
        <v>762160</v>
      </c>
      <c r="C8" s="203">
        <v>762642</v>
      </c>
      <c r="D8" s="203">
        <v>761183</v>
      </c>
      <c r="E8" s="203">
        <v>761153</v>
      </c>
      <c r="F8" s="203">
        <v>761168</v>
      </c>
      <c r="G8" s="599">
        <f t="shared" ref="G8:G9" si="0">E8/D8-1</f>
        <v>-3.9412335798405529E-5</v>
      </c>
      <c r="H8" s="205">
        <f t="shared" ref="H8:H9" si="1">E8/B8-1</f>
        <v>-1.3212448829642565E-3</v>
      </c>
      <c r="I8" s="205">
        <f t="shared" ref="I8:I9" si="2">F8/C8-1</f>
        <v>-1.9327548181191645E-3</v>
      </c>
      <c r="J8" s="4"/>
      <c r="K8" s="4"/>
    </row>
    <row r="9" spans="1:11" ht="21.75" customHeight="1">
      <c r="A9" s="206" t="s">
        <v>16</v>
      </c>
      <c r="B9" s="207">
        <v>214381</v>
      </c>
      <c r="C9" s="207">
        <v>214965</v>
      </c>
      <c r="D9" s="207">
        <v>207313</v>
      </c>
      <c r="E9" s="207">
        <v>207168</v>
      </c>
      <c r="F9" s="207">
        <v>207240</v>
      </c>
      <c r="G9" s="204">
        <f t="shared" si="0"/>
        <v>-6.9942550635992973E-4</v>
      </c>
      <c r="H9" s="205">
        <f t="shared" si="1"/>
        <v>-3.3645705542935223E-2</v>
      </c>
      <c r="I9" s="205">
        <f t="shared" si="2"/>
        <v>-3.5936082618100662E-2</v>
      </c>
      <c r="J9" s="4"/>
      <c r="K9" s="4"/>
    </row>
    <row r="10" spans="1:11" ht="26.25" customHeight="1">
      <c r="A10" s="698" t="s">
        <v>107</v>
      </c>
      <c r="B10" s="699"/>
      <c r="C10" s="699"/>
      <c r="D10" s="699"/>
      <c r="E10" s="699"/>
      <c r="F10" s="699"/>
      <c r="G10" s="699"/>
      <c r="H10" s="699"/>
      <c r="I10" s="700"/>
      <c r="J10" s="4"/>
      <c r="K10" s="4"/>
    </row>
    <row r="11" spans="1:11" s="5" customFormat="1" ht="21" customHeight="1">
      <c r="A11" s="208" t="s">
        <v>429</v>
      </c>
      <c r="B11" s="209">
        <v>762160</v>
      </c>
      <c r="C11" s="210">
        <v>762642</v>
      </c>
      <c r="D11" s="210">
        <v>761183</v>
      </c>
      <c r="E11" s="210">
        <v>761153</v>
      </c>
      <c r="F11" s="210">
        <v>761168</v>
      </c>
      <c r="G11" s="200">
        <f t="shared" ref="G11:G15" si="3">E11/D11-1</f>
        <v>-3.9412335798405529E-5</v>
      </c>
      <c r="H11" s="201">
        <f t="shared" ref="H11:H15" si="4">E11/B11-1</f>
        <v>-1.3212448829642565E-3</v>
      </c>
      <c r="I11" s="201">
        <f t="shared" ref="I11:I15" si="5">F11/C11-1</f>
        <v>-1.9327548181191645E-3</v>
      </c>
      <c r="J11" s="4"/>
      <c r="K11" s="4"/>
    </row>
    <row r="12" spans="1:11" ht="21" customHeight="1">
      <c r="A12" s="213" t="s">
        <v>17</v>
      </c>
      <c r="B12" s="212">
        <v>689842</v>
      </c>
      <c r="C12" s="203">
        <v>688672</v>
      </c>
      <c r="D12" s="203">
        <v>697217</v>
      </c>
      <c r="E12" s="203">
        <v>700079</v>
      </c>
      <c r="F12" s="203">
        <v>698648</v>
      </c>
      <c r="G12" s="204">
        <f t="shared" si="3"/>
        <v>4.104891303568392E-3</v>
      </c>
      <c r="H12" s="205">
        <f t="shared" si="4"/>
        <v>1.4839629944248145E-2</v>
      </c>
      <c r="I12" s="205">
        <f t="shared" si="5"/>
        <v>1.448585102922717E-2</v>
      </c>
      <c r="J12" s="4"/>
      <c r="K12" s="4"/>
    </row>
    <row r="13" spans="1:11" ht="21" customHeight="1">
      <c r="A13" s="214" t="s">
        <v>18</v>
      </c>
      <c r="B13" s="212">
        <v>11679</v>
      </c>
      <c r="C13" s="207">
        <v>11946</v>
      </c>
      <c r="D13" s="207">
        <v>10287</v>
      </c>
      <c r="E13" s="207">
        <v>9824</v>
      </c>
      <c r="F13" s="207">
        <v>10055</v>
      </c>
      <c r="G13" s="204">
        <f t="shared" si="3"/>
        <v>-4.5008262856031878E-2</v>
      </c>
      <c r="H13" s="205">
        <f t="shared" si="4"/>
        <v>-0.15883209178868052</v>
      </c>
      <c r="I13" s="205">
        <f t="shared" si="5"/>
        <v>-0.15829566382052573</v>
      </c>
      <c r="J13" s="4"/>
      <c r="K13" s="4"/>
    </row>
    <row r="14" spans="1:11" ht="21" customHeight="1">
      <c r="A14" s="214" t="s">
        <v>19</v>
      </c>
      <c r="B14" s="212">
        <v>58198</v>
      </c>
      <c r="C14" s="207">
        <v>59564</v>
      </c>
      <c r="D14" s="207">
        <v>51312</v>
      </c>
      <c r="E14" s="207">
        <v>48911</v>
      </c>
      <c r="F14" s="207">
        <v>50112</v>
      </c>
      <c r="G14" s="204">
        <f t="shared" si="3"/>
        <v>-4.6792173370751478E-2</v>
      </c>
      <c r="H14" s="205">
        <f t="shared" si="4"/>
        <v>-0.15957593044434515</v>
      </c>
      <c r="I14" s="205">
        <f t="shared" si="5"/>
        <v>-0.1586864549056477</v>
      </c>
      <c r="J14" s="4"/>
      <c r="K14" s="4"/>
    </row>
    <row r="15" spans="1:11" ht="26.25" customHeight="1">
      <c r="A15" s="215" t="s">
        <v>20</v>
      </c>
      <c r="B15" s="216">
        <v>2442</v>
      </c>
      <c r="C15" s="217">
        <v>2460</v>
      </c>
      <c r="D15" s="217">
        <v>2367</v>
      </c>
      <c r="E15" s="217">
        <v>2339</v>
      </c>
      <c r="F15" s="217">
        <v>2353</v>
      </c>
      <c r="G15" s="204">
        <f t="shared" si="3"/>
        <v>-1.1829319814110728E-2</v>
      </c>
      <c r="H15" s="205">
        <f t="shared" si="4"/>
        <v>-4.2178542178542222E-2</v>
      </c>
      <c r="I15" s="205">
        <f t="shared" si="5"/>
        <v>-4.3495934959349558E-2</v>
      </c>
      <c r="J15" s="4"/>
      <c r="K15" s="4"/>
    </row>
    <row r="16" spans="1:11" ht="27.75" customHeight="1">
      <c r="A16" s="698" t="s">
        <v>21</v>
      </c>
      <c r="B16" s="699"/>
      <c r="C16" s="699"/>
      <c r="D16" s="699"/>
      <c r="E16" s="699"/>
      <c r="F16" s="699"/>
      <c r="G16" s="699"/>
      <c r="H16" s="699"/>
      <c r="I16" s="700"/>
      <c r="J16" s="4"/>
      <c r="K16" s="4"/>
    </row>
    <row r="17" spans="1:11" ht="24.75" customHeight="1">
      <c r="A17" s="208" t="s">
        <v>22</v>
      </c>
      <c r="B17" s="199">
        <v>214381</v>
      </c>
      <c r="C17" s="199">
        <v>214965</v>
      </c>
      <c r="D17" s="199">
        <v>207313</v>
      </c>
      <c r="E17" s="199">
        <v>207168</v>
      </c>
      <c r="F17" s="199">
        <v>207240</v>
      </c>
      <c r="G17" s="200">
        <f t="shared" ref="G17:G29" si="6">E17/D17-1</f>
        <v>-6.9942550635992973E-4</v>
      </c>
      <c r="H17" s="201">
        <f t="shared" ref="H17:H29" si="7">E17/B17-1</f>
        <v>-3.3645705542935223E-2</v>
      </c>
      <c r="I17" s="201">
        <f t="shared" ref="I17:I29" si="8">F17/C17-1</f>
        <v>-3.5936082618100662E-2</v>
      </c>
      <c r="J17" s="4"/>
      <c r="K17" s="4"/>
    </row>
    <row r="18" spans="1:11" ht="33" customHeight="1">
      <c r="A18" s="218" t="s">
        <v>23</v>
      </c>
      <c r="B18" s="219">
        <v>173258</v>
      </c>
      <c r="C18" s="219">
        <v>173860</v>
      </c>
      <c r="D18" s="219">
        <v>167029</v>
      </c>
      <c r="E18" s="219">
        <v>166871</v>
      </c>
      <c r="F18" s="219">
        <v>166950</v>
      </c>
      <c r="G18" s="200">
        <f t="shared" si="6"/>
        <v>-9.4594351879018213E-4</v>
      </c>
      <c r="H18" s="201">
        <f t="shared" si="7"/>
        <v>-3.6864098627480413E-2</v>
      </c>
      <c r="I18" s="201">
        <f t="shared" si="8"/>
        <v>-3.9744622109743499E-2</v>
      </c>
      <c r="J18" s="4"/>
      <c r="K18" s="4"/>
    </row>
    <row r="19" spans="1:11" ht="27.75" customHeight="1">
      <c r="A19" s="211" t="s">
        <v>24</v>
      </c>
      <c r="B19" s="212">
        <v>11606</v>
      </c>
      <c r="C19" s="207">
        <v>11646</v>
      </c>
      <c r="D19" s="207">
        <v>11186</v>
      </c>
      <c r="E19" s="207">
        <v>11174</v>
      </c>
      <c r="F19" s="207">
        <v>11180</v>
      </c>
      <c r="G19" s="204">
        <f t="shared" si="6"/>
        <v>-1.0727695333452303E-3</v>
      </c>
      <c r="H19" s="205">
        <f t="shared" si="7"/>
        <v>-3.7222126486300189E-2</v>
      </c>
      <c r="I19" s="205">
        <f t="shared" si="8"/>
        <v>-4.0013738622703077E-2</v>
      </c>
      <c r="J19" s="4"/>
      <c r="K19" s="4"/>
    </row>
    <row r="20" spans="1:11" ht="20.25" customHeight="1">
      <c r="A20" s="211" t="s">
        <v>25</v>
      </c>
      <c r="B20" s="212">
        <v>171415</v>
      </c>
      <c r="C20" s="207">
        <v>171980</v>
      </c>
      <c r="D20" s="207">
        <v>165383</v>
      </c>
      <c r="E20" s="207">
        <v>165295</v>
      </c>
      <c r="F20" s="207">
        <v>165339</v>
      </c>
      <c r="G20" s="204">
        <f t="shared" si="6"/>
        <v>-5.3209822049427036E-4</v>
      </c>
      <c r="H20" s="205">
        <f t="shared" si="7"/>
        <v>-3.570282647376255E-2</v>
      </c>
      <c r="I20" s="205">
        <f t="shared" si="8"/>
        <v>-3.8614955227352032E-2</v>
      </c>
      <c r="J20" s="4"/>
      <c r="K20" s="4"/>
    </row>
    <row r="21" spans="1:11" ht="28.5" customHeight="1">
      <c r="A21" s="211" t="s">
        <v>26</v>
      </c>
      <c r="B21" s="212">
        <v>127</v>
      </c>
      <c r="C21" s="207">
        <v>134</v>
      </c>
      <c r="D21" s="207">
        <v>109</v>
      </c>
      <c r="E21" s="207">
        <v>107</v>
      </c>
      <c r="F21" s="207">
        <v>108</v>
      </c>
      <c r="G21" s="204">
        <f t="shared" si="6"/>
        <v>-1.834862385321101E-2</v>
      </c>
      <c r="H21" s="205">
        <f t="shared" si="7"/>
        <v>-0.15748031496062997</v>
      </c>
      <c r="I21" s="205">
        <f t="shared" si="8"/>
        <v>-0.19402985074626866</v>
      </c>
      <c r="J21" s="4"/>
      <c r="K21" s="4"/>
    </row>
    <row r="22" spans="1:11" ht="28.5" customHeight="1">
      <c r="A22" s="211" t="s">
        <v>27</v>
      </c>
      <c r="B22" s="212">
        <v>414</v>
      </c>
      <c r="C22" s="207">
        <v>422</v>
      </c>
      <c r="D22" s="207">
        <v>374</v>
      </c>
      <c r="E22" s="207">
        <v>356</v>
      </c>
      <c r="F22" s="207">
        <v>365</v>
      </c>
      <c r="G22" s="204">
        <f t="shared" si="6"/>
        <v>-4.8128342245989275E-2</v>
      </c>
      <c r="H22" s="205">
        <f t="shared" si="7"/>
        <v>-0.14009661835748788</v>
      </c>
      <c r="I22" s="205">
        <f t="shared" si="8"/>
        <v>-0.13507109004739337</v>
      </c>
      <c r="J22" s="4"/>
      <c r="K22" s="4"/>
    </row>
    <row r="23" spans="1:11" ht="28.5" customHeight="1">
      <c r="A23" s="211" t="s">
        <v>510</v>
      </c>
      <c r="B23" s="212">
        <v>1301</v>
      </c>
      <c r="C23" s="207">
        <v>1324</v>
      </c>
      <c r="D23" s="207">
        <v>1163</v>
      </c>
      <c r="E23" s="207">
        <v>1112</v>
      </c>
      <c r="F23" s="207">
        <v>1138</v>
      </c>
      <c r="G23" s="204">
        <f t="shared" si="6"/>
        <v>-4.3852106620808295E-2</v>
      </c>
      <c r="H23" s="205">
        <f t="shared" si="7"/>
        <v>-0.14527286702536513</v>
      </c>
      <c r="I23" s="205">
        <f t="shared" si="8"/>
        <v>-0.1404833836858006</v>
      </c>
      <c r="J23" s="4"/>
      <c r="K23" s="4"/>
    </row>
    <row r="24" spans="1:11" ht="24" customHeight="1">
      <c r="A24" s="218" t="s">
        <v>29</v>
      </c>
      <c r="B24" s="219">
        <v>41123</v>
      </c>
      <c r="C24" s="199">
        <v>41105</v>
      </c>
      <c r="D24" s="199">
        <v>40284</v>
      </c>
      <c r="E24" s="199">
        <v>40297</v>
      </c>
      <c r="F24" s="199">
        <v>40290</v>
      </c>
      <c r="G24" s="598">
        <f t="shared" si="6"/>
        <v>3.2270876774909141E-4</v>
      </c>
      <c r="H24" s="201">
        <f t="shared" si="7"/>
        <v>-2.0086083213773365E-2</v>
      </c>
      <c r="I24" s="201">
        <f t="shared" si="8"/>
        <v>-1.9827271621457254E-2</v>
      </c>
      <c r="J24" s="4"/>
      <c r="K24" s="4"/>
    </row>
    <row r="25" spans="1:11" ht="21" customHeight="1">
      <c r="A25" s="211" t="s">
        <v>30</v>
      </c>
      <c r="B25" s="212">
        <v>784</v>
      </c>
      <c r="C25" s="207">
        <v>786</v>
      </c>
      <c r="D25" s="207">
        <v>744</v>
      </c>
      <c r="E25" s="207">
        <v>745</v>
      </c>
      <c r="F25" s="207">
        <v>744</v>
      </c>
      <c r="G25" s="204">
        <f t="shared" si="6"/>
        <v>1.3440860215054862E-3</v>
      </c>
      <c r="H25" s="205">
        <f t="shared" si="7"/>
        <v>-4.9744897959183687E-2</v>
      </c>
      <c r="I25" s="205">
        <f t="shared" si="8"/>
        <v>-5.3435114503816772E-2</v>
      </c>
      <c r="J25" s="4"/>
      <c r="K25" s="4"/>
    </row>
    <row r="26" spans="1:11" ht="21" customHeight="1">
      <c r="A26" s="211" t="s">
        <v>31</v>
      </c>
      <c r="B26" s="212">
        <v>39782</v>
      </c>
      <c r="C26" s="207">
        <v>39752</v>
      </c>
      <c r="D26" s="207">
        <v>38998</v>
      </c>
      <c r="E26" s="207">
        <v>39026</v>
      </c>
      <c r="F26" s="207">
        <v>39012</v>
      </c>
      <c r="G26" s="204">
        <f t="shared" si="6"/>
        <v>7.1798553771995621E-4</v>
      </c>
      <c r="H26" s="205">
        <f t="shared" si="7"/>
        <v>-1.9003569453521663E-2</v>
      </c>
      <c r="I26" s="205">
        <f t="shared" si="8"/>
        <v>-1.8615415576574756E-2</v>
      </c>
      <c r="J26" s="4"/>
      <c r="K26" s="4"/>
    </row>
    <row r="27" spans="1:11" ht="27.75" customHeight="1">
      <c r="A27" s="211" t="s">
        <v>32</v>
      </c>
      <c r="B27" s="212">
        <v>276</v>
      </c>
      <c r="C27" s="207">
        <v>279</v>
      </c>
      <c r="D27" s="207">
        <v>261</v>
      </c>
      <c r="E27" s="207">
        <v>256</v>
      </c>
      <c r="F27" s="207">
        <v>258</v>
      </c>
      <c r="G27" s="204">
        <f t="shared" si="6"/>
        <v>-1.9157088122605415E-2</v>
      </c>
      <c r="H27" s="205">
        <f t="shared" si="7"/>
        <v>-7.2463768115942018E-2</v>
      </c>
      <c r="I27" s="205">
        <f t="shared" si="8"/>
        <v>-7.5268817204301119E-2</v>
      </c>
      <c r="J27" s="4"/>
      <c r="K27" s="4"/>
    </row>
    <row r="28" spans="1:11" ht="27.75" customHeight="1">
      <c r="A28" s="211" t="s">
        <v>33</v>
      </c>
      <c r="B28" s="212">
        <v>738</v>
      </c>
      <c r="C28" s="207">
        <v>745</v>
      </c>
      <c r="D28" s="207">
        <v>704</v>
      </c>
      <c r="E28" s="207">
        <v>696</v>
      </c>
      <c r="F28" s="207">
        <v>700</v>
      </c>
      <c r="G28" s="204">
        <f t="shared" si="6"/>
        <v>-1.1363636363636354E-2</v>
      </c>
      <c r="H28" s="205">
        <f t="shared" si="7"/>
        <v>-5.6910569105691033E-2</v>
      </c>
      <c r="I28" s="205">
        <f t="shared" si="8"/>
        <v>-6.0402684563758413E-2</v>
      </c>
      <c r="J28" s="4"/>
      <c r="K28" s="4"/>
    </row>
    <row r="29" spans="1:11" ht="27.75" customHeight="1">
      <c r="A29" s="220" t="s">
        <v>34</v>
      </c>
      <c r="B29" s="216">
        <v>327</v>
      </c>
      <c r="C29" s="217">
        <v>329</v>
      </c>
      <c r="D29" s="217">
        <v>321</v>
      </c>
      <c r="E29" s="217">
        <v>319</v>
      </c>
      <c r="F29" s="217">
        <v>320</v>
      </c>
      <c r="G29" s="221">
        <f t="shared" si="6"/>
        <v>-6.230529595015577E-3</v>
      </c>
      <c r="H29" s="222">
        <f t="shared" si="7"/>
        <v>-2.4464831804281384E-2</v>
      </c>
      <c r="I29" s="222">
        <f t="shared" si="8"/>
        <v>-2.7355623100303927E-2</v>
      </c>
      <c r="J29" s="4"/>
      <c r="K29" s="4"/>
    </row>
    <row r="30" spans="1:11" ht="14.25" customHeight="1">
      <c r="A30" s="6"/>
      <c r="B30" s="6"/>
      <c r="C30" s="6"/>
      <c r="D30" s="7"/>
      <c r="E30" s="7"/>
      <c r="F30" s="7"/>
      <c r="G30" s="7"/>
      <c r="H30" s="7"/>
      <c r="I30" s="7"/>
    </row>
    <row r="31" spans="1:11">
      <c r="A31" s="694"/>
      <c r="B31" s="694"/>
      <c r="C31" s="694"/>
      <c r="D31" s="694"/>
      <c r="E31" s="694"/>
      <c r="F31" s="694"/>
      <c r="G31" s="694"/>
      <c r="H31" s="694"/>
      <c r="I31" s="694"/>
    </row>
    <row r="32" spans="1:11" ht="16.5" customHeight="1">
      <c r="A32" s="8"/>
      <c r="B32" s="8"/>
      <c r="C32" s="8"/>
      <c r="D32" s="8"/>
      <c r="E32" s="8"/>
      <c r="F32" s="8"/>
      <c r="G32" s="8"/>
      <c r="H32" s="8"/>
      <c r="I32" s="8"/>
    </row>
    <row r="39" spans="7:7">
      <c r="G39" s="498"/>
    </row>
  </sheetData>
  <mergeCells count="15">
    <mergeCell ref="G4:I4"/>
    <mergeCell ref="A31:I31"/>
    <mergeCell ref="A1:I1"/>
    <mergeCell ref="A2:I2"/>
    <mergeCell ref="A3:A5"/>
    <mergeCell ref="B3:C3"/>
    <mergeCell ref="B4:B5"/>
    <mergeCell ref="C4:C5"/>
    <mergeCell ref="D4:D5"/>
    <mergeCell ref="A6:I6"/>
    <mergeCell ref="A10:I10"/>
    <mergeCell ref="A16:I16"/>
    <mergeCell ref="E4:E5"/>
    <mergeCell ref="F4:F5"/>
    <mergeCell ref="D3:I3"/>
  </mergeCells>
  <hyperlinks>
    <hyperlink ref="J2"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topLeftCell="A16" zoomScaleNormal="100" zoomScaleSheetLayoutView="100" workbookViewId="0">
      <selection activeCell="B1" sqref="B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695" t="str">
        <f>'Tab 1 (13)'!A1:I1</f>
        <v>II. FUNDUSZ EMERYTALNO-RENTOWY</v>
      </c>
      <c r="B1" s="695"/>
      <c r="C1" s="695"/>
      <c r="D1" s="695"/>
      <c r="E1" s="695"/>
    </row>
    <row r="2" spans="1:6" ht="32.25" customHeight="1">
      <c r="A2" s="701" t="s">
        <v>596</v>
      </c>
      <c r="B2" s="701"/>
      <c r="C2" s="701"/>
      <c r="D2" s="701"/>
      <c r="E2" s="701"/>
      <c r="F2" s="532" t="s">
        <v>539</v>
      </c>
    </row>
    <row r="3" spans="1:6" ht="43.5" customHeight="1">
      <c r="A3" s="178" t="s">
        <v>13</v>
      </c>
      <c r="B3" s="560" t="s">
        <v>666</v>
      </c>
      <c r="C3" s="560" t="s">
        <v>667</v>
      </c>
    </row>
    <row r="4" spans="1:6" ht="16.5" customHeight="1">
      <c r="A4" s="225" t="s">
        <v>42</v>
      </c>
      <c r="B4" s="226">
        <v>36154</v>
      </c>
      <c r="C4" s="226">
        <v>34944</v>
      </c>
    </row>
    <row r="5" spans="1:6" ht="16.5" customHeight="1">
      <c r="A5" s="174" t="s">
        <v>43</v>
      </c>
      <c r="B5" s="187">
        <v>66136</v>
      </c>
      <c r="C5" s="187">
        <v>54025</v>
      </c>
    </row>
    <row r="6" spans="1:6" ht="16.5" customHeight="1">
      <c r="A6" s="174" t="s">
        <v>44</v>
      </c>
      <c r="B6" s="187">
        <v>122436</v>
      </c>
      <c r="C6" s="187">
        <v>129812</v>
      </c>
    </row>
    <row r="7" spans="1:6" ht="16.5" customHeight="1">
      <c r="A7" s="174" t="s">
        <v>45</v>
      </c>
      <c r="B7" s="187">
        <v>12507</v>
      </c>
      <c r="C7" s="187">
        <v>11846</v>
      </c>
    </row>
    <row r="8" spans="1:6" ht="16.5" customHeight="1">
      <c r="A8" s="174" t="s">
        <v>46</v>
      </c>
      <c r="B8" s="187">
        <v>81569</v>
      </c>
      <c r="C8" s="187">
        <v>80545</v>
      </c>
    </row>
    <row r="9" spans="1:6" ht="16.5" customHeight="1">
      <c r="A9" s="174" t="s">
        <v>47</v>
      </c>
      <c r="B9" s="187">
        <v>85676</v>
      </c>
      <c r="C9" s="187">
        <v>123350</v>
      </c>
    </row>
    <row r="10" spans="1:6" ht="16.5" customHeight="1">
      <c r="A10" s="174" t="s">
        <v>48</v>
      </c>
      <c r="B10" s="187">
        <v>149558</v>
      </c>
      <c r="C10" s="187">
        <v>143689</v>
      </c>
    </row>
    <row r="11" spans="1:6" ht="16.5" customHeight="1">
      <c r="A11" s="174" t="s">
        <v>49</v>
      </c>
      <c r="B11" s="187">
        <v>19143</v>
      </c>
      <c r="C11" s="187">
        <v>22019</v>
      </c>
    </row>
    <row r="12" spans="1:6" ht="16.5" customHeight="1">
      <c r="A12" s="174" t="s">
        <v>50</v>
      </c>
      <c r="B12" s="187">
        <v>54388</v>
      </c>
      <c r="C12" s="187">
        <v>75295</v>
      </c>
    </row>
    <row r="13" spans="1:6" ht="16.5" customHeight="1">
      <c r="A13" s="174" t="s">
        <v>51</v>
      </c>
      <c r="B13" s="187">
        <v>68516</v>
      </c>
      <c r="C13" s="187">
        <v>71808</v>
      </c>
    </row>
    <row r="14" spans="1:6" ht="16.5" customHeight="1">
      <c r="A14" s="174" t="s">
        <v>52</v>
      </c>
      <c r="B14" s="187">
        <v>31973</v>
      </c>
      <c r="C14" s="187">
        <v>34254</v>
      </c>
    </row>
    <row r="15" spans="1:6" ht="16.5" customHeight="1">
      <c r="A15" s="174" t="s">
        <v>53</v>
      </c>
      <c r="B15" s="187">
        <v>26811</v>
      </c>
      <c r="C15" s="187">
        <v>28063</v>
      </c>
    </row>
    <row r="16" spans="1:6" ht="16.5" customHeight="1">
      <c r="A16" s="174" t="s">
        <v>54</v>
      </c>
      <c r="B16" s="187">
        <v>52306</v>
      </c>
      <c r="C16" s="187">
        <v>56495</v>
      </c>
    </row>
    <row r="17" spans="1:5" ht="16.5" customHeight="1">
      <c r="A17" s="174" t="s">
        <v>55</v>
      </c>
      <c r="B17" s="187">
        <v>35239</v>
      </c>
      <c r="C17" s="187">
        <v>35804</v>
      </c>
    </row>
    <row r="18" spans="1:5" ht="16.5" customHeight="1">
      <c r="A18" s="174" t="s">
        <v>56</v>
      </c>
      <c r="B18" s="187">
        <v>104974</v>
      </c>
      <c r="C18" s="187">
        <v>99678</v>
      </c>
    </row>
    <row r="19" spans="1:5" ht="16.5" customHeight="1">
      <c r="A19" s="174" t="s">
        <v>57</v>
      </c>
      <c r="B19" s="187">
        <v>20546</v>
      </c>
      <c r="C19" s="187">
        <v>20128</v>
      </c>
    </row>
    <row r="20" spans="1:5" ht="16.5" customHeight="1">
      <c r="A20" s="174" t="s">
        <v>59</v>
      </c>
      <c r="B20" s="187">
        <v>66</v>
      </c>
      <c r="C20" s="187"/>
    </row>
    <row r="21" spans="1:5" ht="16.5" customHeight="1">
      <c r="A21" s="174" t="s">
        <v>60</v>
      </c>
      <c r="B21" s="187">
        <v>295</v>
      </c>
      <c r="C21" s="187"/>
    </row>
    <row r="22" spans="1:5" ht="16.5" customHeight="1">
      <c r="A22" s="174" t="s">
        <v>61</v>
      </c>
      <c r="B22" s="187">
        <v>29</v>
      </c>
      <c r="C22" s="187"/>
    </row>
    <row r="23" spans="1:5" ht="18.75" customHeight="1">
      <c r="A23" s="223" t="s">
        <v>119</v>
      </c>
      <c r="B23" s="224">
        <v>968321</v>
      </c>
      <c r="C23" s="224">
        <f>SUM(C4:C19)</f>
        <v>1021755</v>
      </c>
    </row>
    <row r="24" spans="1:5" ht="18.75" customHeight="1">
      <c r="A24" s="227"/>
      <c r="B24" s="228"/>
      <c r="C24" s="228"/>
    </row>
    <row r="25" spans="1:5" ht="24" customHeight="1">
      <c r="A25" s="702" t="s">
        <v>515</v>
      </c>
      <c r="B25" s="702"/>
      <c r="C25" s="702"/>
      <c r="D25" s="702"/>
      <c r="E25" s="702"/>
    </row>
    <row r="40" spans="7:7">
      <c r="G40" s="500"/>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topLeftCell="A16" zoomScale="80" zoomScaleNormal="100" zoomScaleSheetLayoutView="80" workbookViewId="0">
      <selection activeCell="B1" sqref="B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95" t="str">
        <f>'Tab 2 (14) i wykres 1'!A1:E1</f>
        <v>II. FUNDUSZ EMERYTALNO-RENTOWY</v>
      </c>
      <c r="B1" s="695"/>
      <c r="C1" s="695"/>
      <c r="D1" s="695"/>
      <c r="E1" s="695"/>
    </row>
    <row r="2" spans="1:6" ht="48.75" customHeight="1">
      <c r="A2" s="682" t="s">
        <v>572</v>
      </c>
      <c r="B2" s="682"/>
      <c r="C2" s="682"/>
      <c r="F2" s="532" t="s">
        <v>539</v>
      </c>
    </row>
    <row r="3" spans="1:6" ht="36.75" customHeight="1">
      <c r="A3" s="704" t="s">
        <v>13</v>
      </c>
      <c r="B3" s="178" t="s">
        <v>493</v>
      </c>
      <c r="C3" s="178" t="s">
        <v>335</v>
      </c>
    </row>
    <row r="4" spans="1:6" ht="14.25" customHeight="1">
      <c r="A4" s="705"/>
      <c r="B4" s="707" t="s">
        <v>333</v>
      </c>
      <c r="C4" s="708"/>
    </row>
    <row r="5" spans="1:6" ht="14.25" customHeight="1">
      <c r="A5" s="706"/>
      <c r="B5" s="685" t="str">
        <f>'Tab 6 i 7'!B5:G5</f>
        <v>II KWARTAŁ 2024 R.</v>
      </c>
      <c r="C5" s="687"/>
    </row>
    <row r="6" spans="1:6" ht="16.5" customHeight="1">
      <c r="A6" s="225" t="s">
        <v>42</v>
      </c>
      <c r="B6" s="449">
        <v>2034.89</v>
      </c>
      <c r="C6" s="449">
        <v>2195.8200000000002</v>
      </c>
    </row>
    <row r="7" spans="1:6" ht="16.5" customHeight="1">
      <c r="A7" s="174" t="s">
        <v>43</v>
      </c>
      <c r="B7" s="188">
        <v>2101.6999999999998</v>
      </c>
      <c r="C7" s="188">
        <v>2176.38</v>
      </c>
    </row>
    <row r="8" spans="1:6" ht="16.5" customHeight="1">
      <c r="A8" s="174" t="s">
        <v>44</v>
      </c>
      <c r="B8" s="188">
        <v>2047.48</v>
      </c>
      <c r="C8" s="188">
        <v>2145.12</v>
      </c>
    </row>
    <row r="9" spans="1:6" ht="16.5" customHeight="1">
      <c r="A9" s="174" t="s">
        <v>45</v>
      </c>
      <c r="B9" s="188">
        <v>1974.18</v>
      </c>
      <c r="C9" s="188">
        <v>2262.5300000000002</v>
      </c>
    </row>
    <row r="10" spans="1:6" ht="16.5" customHeight="1">
      <c r="A10" s="174" t="s">
        <v>46</v>
      </c>
      <c r="B10" s="188">
        <v>2074.5300000000002</v>
      </c>
      <c r="C10" s="188">
        <v>2152.38</v>
      </c>
    </row>
    <row r="11" spans="1:6" ht="16.5" customHeight="1">
      <c r="A11" s="174" t="s">
        <v>47</v>
      </c>
      <c r="B11" s="188">
        <v>2000.04</v>
      </c>
      <c r="C11" s="188">
        <v>2080.04</v>
      </c>
    </row>
    <row r="12" spans="1:6" ht="16.5" customHeight="1">
      <c r="A12" s="174" t="s">
        <v>48</v>
      </c>
      <c r="B12" s="188">
        <v>2064.62</v>
      </c>
      <c r="C12" s="188">
        <v>2125.83</v>
      </c>
    </row>
    <row r="13" spans="1:6" ht="16.5" customHeight="1">
      <c r="A13" s="174" t="s">
        <v>49</v>
      </c>
      <c r="B13" s="188">
        <v>2078.54</v>
      </c>
      <c r="C13" s="188">
        <v>2186.1</v>
      </c>
    </row>
    <row r="14" spans="1:6" ht="16.5" customHeight="1">
      <c r="A14" s="174" t="s">
        <v>50</v>
      </c>
      <c r="B14" s="188">
        <v>2029.45</v>
      </c>
      <c r="C14" s="188">
        <v>2116.5100000000002</v>
      </c>
    </row>
    <row r="15" spans="1:6" ht="16.5" customHeight="1">
      <c r="A15" s="174" t="s">
        <v>51</v>
      </c>
      <c r="B15" s="188">
        <v>2077.37</v>
      </c>
      <c r="C15" s="188">
        <v>2138.2600000000002</v>
      </c>
    </row>
    <row r="16" spans="1:6" ht="16.5" customHeight="1">
      <c r="A16" s="174" t="s">
        <v>52</v>
      </c>
      <c r="B16" s="188">
        <v>2071.19</v>
      </c>
      <c r="C16" s="188">
        <v>2177.17</v>
      </c>
    </row>
    <row r="17" spans="1:5" ht="16.5" customHeight="1">
      <c r="A17" s="174" t="s">
        <v>53</v>
      </c>
      <c r="B17" s="188">
        <v>1970.21</v>
      </c>
      <c r="C17" s="188">
        <v>2250.9499999999998</v>
      </c>
    </row>
    <row r="18" spans="1:5" ht="16.5" customHeight="1">
      <c r="A18" s="174" t="s">
        <v>54</v>
      </c>
      <c r="B18" s="188">
        <v>2044.26</v>
      </c>
      <c r="C18" s="188">
        <v>2125.13</v>
      </c>
    </row>
    <row r="19" spans="1:5" ht="16.5" customHeight="1">
      <c r="A19" s="174" t="s">
        <v>55</v>
      </c>
      <c r="B19" s="188">
        <v>2082.73</v>
      </c>
      <c r="C19" s="188">
        <v>2182.17</v>
      </c>
    </row>
    <row r="20" spans="1:5" ht="16.5" customHeight="1">
      <c r="A20" s="174" t="s">
        <v>56</v>
      </c>
      <c r="B20" s="188">
        <v>2012.05</v>
      </c>
      <c r="C20" s="188">
        <v>2098.8000000000002</v>
      </c>
    </row>
    <row r="21" spans="1:5" ht="16.5" customHeight="1">
      <c r="A21" s="174" t="s">
        <v>57</v>
      </c>
      <c r="B21" s="188">
        <v>2072.17</v>
      </c>
      <c r="C21" s="188">
        <v>2217.2600000000002</v>
      </c>
    </row>
    <row r="22" spans="1:5" ht="16.5" customHeight="1">
      <c r="A22" s="174" t="s">
        <v>59</v>
      </c>
      <c r="B22" s="188">
        <v>1081.02</v>
      </c>
      <c r="C22" s="188">
        <v>1081.02</v>
      </c>
    </row>
    <row r="23" spans="1:5" ht="16.5" customHeight="1">
      <c r="A23" s="174" t="s">
        <v>60</v>
      </c>
      <c r="B23" s="188">
        <v>901.96</v>
      </c>
      <c r="C23" s="188">
        <v>901.96</v>
      </c>
    </row>
    <row r="24" spans="1:5" ht="16.5" customHeight="1">
      <c r="A24" s="177" t="s">
        <v>61</v>
      </c>
      <c r="B24" s="197">
        <v>882.88</v>
      </c>
      <c r="C24" s="197">
        <v>882.88</v>
      </c>
    </row>
    <row r="26" spans="1:5" ht="11.25" customHeight="1"/>
    <row r="27" spans="1:5" ht="36" customHeight="1">
      <c r="A27" s="703" t="s">
        <v>519</v>
      </c>
      <c r="B27" s="703"/>
      <c r="C27" s="703"/>
      <c r="D27" s="703"/>
      <c r="E27" s="703"/>
    </row>
    <row r="40" spans="7:7">
      <c r="G40" s="500"/>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B1" sqref="B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95" t="str">
        <f>'Tab 3 (15) i wykres 2'!A1:E1</f>
        <v>II. FUNDUSZ EMERYTALNO-RENTOWY</v>
      </c>
      <c r="B1" s="695"/>
      <c r="C1" s="695"/>
      <c r="D1" s="695"/>
      <c r="E1" s="695"/>
      <c r="F1" s="695"/>
      <c r="G1" s="709"/>
      <c r="H1" s="709"/>
    </row>
    <row r="2" spans="1:12" ht="15">
      <c r="A2" s="9"/>
      <c r="B2" s="9"/>
      <c r="C2" s="9"/>
      <c r="D2" s="9"/>
      <c r="E2" s="9"/>
      <c r="F2" s="9"/>
      <c r="G2" s="9"/>
      <c r="H2" s="10"/>
    </row>
    <row r="3" spans="1:12" ht="36" customHeight="1">
      <c r="A3" s="696" t="s">
        <v>573</v>
      </c>
      <c r="B3" s="696"/>
      <c r="C3" s="696"/>
      <c r="D3" s="696"/>
      <c r="E3" s="696"/>
      <c r="F3" s="696"/>
      <c r="G3" s="696"/>
      <c r="H3" s="696"/>
      <c r="I3" s="532" t="s">
        <v>539</v>
      </c>
    </row>
    <row r="4" spans="1:12" ht="18" customHeight="1">
      <c r="A4" s="710" t="s">
        <v>13</v>
      </c>
      <c r="B4" s="710" t="s">
        <v>119</v>
      </c>
      <c r="C4" s="713" t="s">
        <v>35</v>
      </c>
      <c r="D4" s="714"/>
      <c r="E4" s="714"/>
      <c r="F4" s="714"/>
      <c r="G4" s="714"/>
      <c r="H4" s="715"/>
    </row>
    <row r="5" spans="1:12">
      <c r="A5" s="711"/>
      <c r="B5" s="711"/>
      <c r="C5" s="710" t="s">
        <v>431</v>
      </c>
      <c r="D5" s="710" t="s">
        <v>36</v>
      </c>
      <c r="E5" s="716" t="s">
        <v>35</v>
      </c>
      <c r="F5" s="717"/>
      <c r="G5" s="717"/>
      <c r="H5" s="718"/>
    </row>
    <row r="6" spans="1:12" ht="29.25" customHeight="1">
      <c r="A6" s="711"/>
      <c r="B6" s="711"/>
      <c r="C6" s="711"/>
      <c r="D6" s="711"/>
      <c r="E6" s="719" t="s">
        <v>37</v>
      </c>
      <c r="F6" s="720"/>
      <c r="G6" s="721" t="s">
        <v>38</v>
      </c>
      <c r="H6" s="721"/>
    </row>
    <row r="7" spans="1:12">
      <c r="A7" s="711"/>
      <c r="B7" s="711"/>
      <c r="C7" s="711"/>
      <c r="D7" s="711"/>
      <c r="E7" s="721" t="s">
        <v>39</v>
      </c>
      <c r="F7" s="722" t="s">
        <v>40</v>
      </c>
      <c r="G7" s="710" t="s">
        <v>41</v>
      </c>
      <c r="H7" s="722" t="s">
        <v>40</v>
      </c>
    </row>
    <row r="8" spans="1:12" ht="26.25" customHeight="1">
      <c r="A8" s="711"/>
      <c r="B8" s="712"/>
      <c r="C8" s="712"/>
      <c r="D8" s="712"/>
      <c r="E8" s="721"/>
      <c r="F8" s="722"/>
      <c r="G8" s="712"/>
      <c r="H8" s="722"/>
    </row>
    <row r="9" spans="1:12" ht="18" customHeight="1">
      <c r="A9" s="712"/>
      <c r="B9" s="725" t="s">
        <v>678</v>
      </c>
      <c r="C9" s="726"/>
      <c r="D9" s="726"/>
      <c r="E9" s="726"/>
      <c r="F9" s="726"/>
      <c r="G9" s="726"/>
      <c r="H9" s="727"/>
    </row>
    <row r="10" spans="1:12" s="5" customFormat="1" ht="21.75" customHeight="1">
      <c r="A10" s="229" t="s">
        <v>430</v>
      </c>
      <c r="B10" s="230">
        <v>968408</v>
      </c>
      <c r="C10" s="231">
        <v>761168</v>
      </c>
      <c r="D10" s="232">
        <v>207240</v>
      </c>
      <c r="E10" s="233">
        <v>166950</v>
      </c>
      <c r="F10" s="233">
        <v>11180</v>
      </c>
      <c r="G10" s="233">
        <v>40290</v>
      </c>
      <c r="H10" s="234">
        <v>744</v>
      </c>
      <c r="I10" s="11"/>
      <c r="J10" s="11"/>
    </row>
    <row r="11" spans="1:12" ht="21" customHeight="1">
      <c r="A11" s="235" t="s">
        <v>42</v>
      </c>
      <c r="B11" s="236">
        <v>36177</v>
      </c>
      <c r="C11" s="237">
        <v>28894</v>
      </c>
      <c r="D11" s="238">
        <v>7282</v>
      </c>
      <c r="E11" s="239">
        <v>5862</v>
      </c>
      <c r="F11" s="239">
        <v>435</v>
      </c>
      <c r="G11" s="239">
        <v>1420</v>
      </c>
      <c r="H11" s="240">
        <v>20</v>
      </c>
      <c r="I11" s="12"/>
      <c r="J11" s="11"/>
      <c r="K11" s="12"/>
      <c r="L11" s="12"/>
    </row>
    <row r="12" spans="1:12" ht="21" customHeight="1">
      <c r="A12" s="235" t="s">
        <v>43</v>
      </c>
      <c r="B12" s="236">
        <v>66139</v>
      </c>
      <c r="C12" s="237">
        <v>51950</v>
      </c>
      <c r="D12" s="238">
        <v>14189</v>
      </c>
      <c r="E12" s="239">
        <v>11854</v>
      </c>
      <c r="F12" s="239">
        <v>952</v>
      </c>
      <c r="G12" s="239">
        <v>2335</v>
      </c>
      <c r="H12" s="240">
        <v>55</v>
      </c>
      <c r="I12" s="12"/>
      <c r="J12" s="11"/>
      <c r="K12" s="12"/>
      <c r="L12" s="12"/>
    </row>
    <row r="13" spans="1:12" ht="21" customHeight="1">
      <c r="A13" s="235" t="s">
        <v>44</v>
      </c>
      <c r="B13" s="236">
        <v>122516</v>
      </c>
      <c r="C13" s="237">
        <v>96232</v>
      </c>
      <c r="D13" s="238">
        <v>26284</v>
      </c>
      <c r="E13" s="239">
        <v>21365</v>
      </c>
      <c r="F13" s="239">
        <v>1391</v>
      </c>
      <c r="G13" s="239">
        <v>4919</v>
      </c>
      <c r="H13" s="240">
        <v>103</v>
      </c>
      <c r="I13" s="12"/>
      <c r="J13" s="11"/>
      <c r="K13" s="12"/>
      <c r="L13" s="12"/>
    </row>
    <row r="14" spans="1:12" ht="21" customHeight="1">
      <c r="A14" s="235" t="s">
        <v>45</v>
      </c>
      <c r="B14" s="236">
        <v>12527</v>
      </c>
      <c r="C14" s="237">
        <v>9370</v>
      </c>
      <c r="D14" s="238">
        <v>3157</v>
      </c>
      <c r="E14" s="239">
        <v>2620</v>
      </c>
      <c r="F14" s="239">
        <v>170</v>
      </c>
      <c r="G14" s="239">
        <v>537</v>
      </c>
      <c r="H14" s="240">
        <v>10</v>
      </c>
      <c r="I14" s="12"/>
      <c r="J14" s="11"/>
      <c r="K14" s="12"/>
      <c r="L14" s="12"/>
    </row>
    <row r="15" spans="1:12" ht="21" customHeight="1">
      <c r="A15" s="235" t="s">
        <v>46</v>
      </c>
      <c r="B15" s="236">
        <v>81614</v>
      </c>
      <c r="C15" s="237">
        <v>68989</v>
      </c>
      <c r="D15" s="238">
        <v>12625</v>
      </c>
      <c r="E15" s="239">
        <v>9758</v>
      </c>
      <c r="F15" s="239">
        <v>844</v>
      </c>
      <c r="G15" s="239">
        <v>2867</v>
      </c>
      <c r="H15" s="240">
        <v>38</v>
      </c>
      <c r="I15" s="12"/>
      <c r="J15" s="11"/>
      <c r="K15" s="12"/>
      <c r="L15" s="12"/>
    </row>
    <row r="16" spans="1:12" ht="21" customHeight="1">
      <c r="A16" s="235" t="s">
        <v>47</v>
      </c>
      <c r="B16" s="236">
        <v>85481</v>
      </c>
      <c r="C16" s="237">
        <v>58357</v>
      </c>
      <c r="D16" s="238">
        <v>27124</v>
      </c>
      <c r="E16" s="239">
        <v>23340</v>
      </c>
      <c r="F16" s="239">
        <v>1107</v>
      </c>
      <c r="G16" s="239">
        <v>3785</v>
      </c>
      <c r="H16" s="240">
        <v>65</v>
      </c>
      <c r="I16" s="12"/>
      <c r="J16" s="11"/>
      <c r="K16" s="12"/>
      <c r="L16" s="12"/>
    </row>
    <row r="17" spans="1:12" ht="21" customHeight="1">
      <c r="A17" s="235" t="s">
        <v>48</v>
      </c>
      <c r="B17" s="236">
        <v>149512</v>
      </c>
      <c r="C17" s="241">
        <v>122027</v>
      </c>
      <c r="D17" s="242">
        <v>27485</v>
      </c>
      <c r="E17" s="243">
        <v>20719</v>
      </c>
      <c r="F17" s="243">
        <v>1490</v>
      </c>
      <c r="G17" s="243">
        <v>6766</v>
      </c>
      <c r="H17" s="244">
        <v>109</v>
      </c>
      <c r="I17" s="12"/>
      <c r="J17" s="11"/>
      <c r="K17" s="12"/>
      <c r="L17" s="12"/>
    </row>
    <row r="18" spans="1:12" ht="21" customHeight="1">
      <c r="A18" s="235" t="s">
        <v>49</v>
      </c>
      <c r="B18" s="236">
        <v>19164</v>
      </c>
      <c r="C18" s="237">
        <v>16560</v>
      </c>
      <c r="D18" s="238">
        <v>2605</v>
      </c>
      <c r="E18" s="239">
        <v>1931</v>
      </c>
      <c r="F18" s="239">
        <v>151</v>
      </c>
      <c r="G18" s="239">
        <v>674</v>
      </c>
      <c r="H18" s="240">
        <v>15</v>
      </c>
      <c r="I18" s="12"/>
      <c r="J18" s="11"/>
      <c r="K18" s="12"/>
      <c r="L18" s="12"/>
    </row>
    <row r="19" spans="1:12" ht="21" customHeight="1">
      <c r="A19" s="235" t="s">
        <v>50</v>
      </c>
      <c r="B19" s="236">
        <v>54476</v>
      </c>
      <c r="C19" s="237">
        <v>40934</v>
      </c>
      <c r="D19" s="238">
        <v>13542</v>
      </c>
      <c r="E19" s="239">
        <v>11302</v>
      </c>
      <c r="F19" s="239">
        <v>591</v>
      </c>
      <c r="G19" s="239">
        <v>2240</v>
      </c>
      <c r="H19" s="240">
        <v>26</v>
      </c>
      <c r="I19" s="12"/>
      <c r="J19" s="11"/>
      <c r="K19" s="12"/>
      <c r="L19" s="12"/>
    </row>
    <row r="20" spans="1:12" ht="21" customHeight="1">
      <c r="A20" s="235" t="s">
        <v>51</v>
      </c>
      <c r="B20" s="236">
        <v>68553</v>
      </c>
      <c r="C20" s="237">
        <v>55075</v>
      </c>
      <c r="D20" s="238">
        <v>13479</v>
      </c>
      <c r="E20" s="239">
        <v>10637</v>
      </c>
      <c r="F20" s="239">
        <v>736</v>
      </c>
      <c r="G20" s="239">
        <v>2841</v>
      </c>
      <c r="H20" s="240">
        <v>57</v>
      </c>
      <c r="I20" s="12"/>
      <c r="J20" s="11"/>
      <c r="K20" s="12"/>
      <c r="L20" s="12"/>
    </row>
    <row r="21" spans="1:12" ht="21" customHeight="1">
      <c r="A21" s="235" t="s">
        <v>52</v>
      </c>
      <c r="B21" s="236">
        <v>31966</v>
      </c>
      <c r="C21" s="237">
        <v>24119</v>
      </c>
      <c r="D21" s="238">
        <v>7847</v>
      </c>
      <c r="E21" s="239">
        <v>6350</v>
      </c>
      <c r="F21" s="239">
        <v>413</v>
      </c>
      <c r="G21" s="239">
        <v>1497</v>
      </c>
      <c r="H21" s="240">
        <v>28</v>
      </c>
      <c r="I21" s="12"/>
      <c r="J21" s="11"/>
      <c r="K21" s="12"/>
      <c r="L21" s="12"/>
    </row>
    <row r="22" spans="1:12" ht="21" customHeight="1">
      <c r="A22" s="235" t="s">
        <v>53</v>
      </c>
      <c r="B22" s="236">
        <v>26867</v>
      </c>
      <c r="C22" s="237">
        <v>21540</v>
      </c>
      <c r="D22" s="238">
        <v>5327</v>
      </c>
      <c r="E22" s="239">
        <v>4346</v>
      </c>
      <c r="F22" s="239">
        <v>312</v>
      </c>
      <c r="G22" s="239">
        <v>981</v>
      </c>
      <c r="H22" s="240">
        <v>18</v>
      </c>
      <c r="I22" s="12"/>
      <c r="J22" s="11"/>
      <c r="K22" s="12"/>
      <c r="L22" s="12"/>
    </row>
    <row r="23" spans="1:12" ht="21" customHeight="1">
      <c r="A23" s="235" t="s">
        <v>54</v>
      </c>
      <c r="B23" s="236">
        <v>52373</v>
      </c>
      <c r="C23" s="237">
        <v>41917</v>
      </c>
      <c r="D23" s="238">
        <v>10457</v>
      </c>
      <c r="E23" s="239">
        <v>8208</v>
      </c>
      <c r="F23" s="239">
        <v>581</v>
      </c>
      <c r="G23" s="239">
        <v>2249</v>
      </c>
      <c r="H23" s="240">
        <v>49</v>
      </c>
      <c r="I23" s="12"/>
      <c r="J23" s="11"/>
      <c r="K23" s="12"/>
      <c r="L23" s="12"/>
    </row>
    <row r="24" spans="1:12" ht="21" customHeight="1">
      <c r="A24" s="235" t="s">
        <v>55</v>
      </c>
      <c r="B24" s="236">
        <v>35242</v>
      </c>
      <c r="C24" s="237">
        <v>27127</v>
      </c>
      <c r="D24" s="238">
        <v>8115</v>
      </c>
      <c r="E24" s="239">
        <v>6295</v>
      </c>
      <c r="F24" s="239">
        <v>472</v>
      </c>
      <c r="G24" s="239">
        <v>1819</v>
      </c>
      <c r="H24" s="240">
        <v>40</v>
      </c>
      <c r="I24" s="12"/>
      <c r="J24" s="11"/>
      <c r="K24" s="12"/>
      <c r="L24" s="12"/>
    </row>
    <row r="25" spans="1:12" ht="21" customHeight="1">
      <c r="A25" s="235" t="s">
        <v>56</v>
      </c>
      <c r="B25" s="236">
        <v>104829</v>
      </c>
      <c r="C25" s="237">
        <v>81319</v>
      </c>
      <c r="D25" s="238">
        <v>23510</v>
      </c>
      <c r="E25" s="239">
        <v>18965</v>
      </c>
      <c r="F25" s="239">
        <v>1291</v>
      </c>
      <c r="G25" s="239">
        <v>4545</v>
      </c>
      <c r="H25" s="240">
        <v>97</v>
      </c>
      <c r="I25" s="12"/>
      <c r="J25" s="11"/>
      <c r="K25" s="12"/>
      <c r="L25" s="12"/>
    </row>
    <row r="26" spans="1:12" ht="21" customHeight="1">
      <c r="A26" s="245" t="s">
        <v>57</v>
      </c>
      <c r="B26" s="236">
        <v>20577</v>
      </c>
      <c r="C26" s="237">
        <v>16363</v>
      </c>
      <c r="D26" s="238">
        <v>4214</v>
      </c>
      <c r="E26" s="246">
        <v>3398</v>
      </c>
      <c r="F26" s="246">
        <v>244</v>
      </c>
      <c r="G26" s="246">
        <v>817</v>
      </c>
      <c r="H26" s="237">
        <v>16</v>
      </c>
      <c r="I26" s="12"/>
      <c r="J26" s="11"/>
      <c r="K26" s="12"/>
      <c r="L26" s="12"/>
    </row>
    <row r="27" spans="1:12" s="13" customFormat="1" ht="43.5" customHeight="1">
      <c r="A27" s="495" t="s">
        <v>58</v>
      </c>
      <c r="B27" s="247">
        <f>C27</f>
        <v>396</v>
      </c>
      <c r="C27" s="247">
        <v>396</v>
      </c>
      <c r="D27" s="248">
        <v>0</v>
      </c>
      <c r="E27" s="248">
        <v>0</v>
      </c>
      <c r="F27" s="248">
        <v>0</v>
      </c>
      <c r="G27" s="248">
        <v>0</v>
      </c>
      <c r="H27" s="249">
        <v>0</v>
      </c>
    </row>
    <row r="28" spans="1:12" s="13" customFormat="1" ht="15" customHeight="1">
      <c r="A28" s="250" t="s">
        <v>59</v>
      </c>
      <c r="B28" s="251">
        <f>C28</f>
        <v>67</v>
      </c>
      <c r="C28" s="251">
        <v>67</v>
      </c>
      <c r="D28" s="252">
        <v>0</v>
      </c>
      <c r="E28" s="252">
        <v>0</v>
      </c>
      <c r="F28" s="252">
        <v>0</v>
      </c>
      <c r="G28" s="252">
        <v>0</v>
      </c>
      <c r="H28" s="253">
        <v>0</v>
      </c>
    </row>
    <row r="29" spans="1:12" s="13" customFormat="1" ht="15" customHeight="1">
      <c r="A29" s="250" t="s">
        <v>60</v>
      </c>
      <c r="B29" s="251">
        <f t="shared" ref="B29:B30" si="0">C29</f>
        <v>299</v>
      </c>
      <c r="C29" s="251">
        <v>299</v>
      </c>
      <c r="D29" s="252">
        <v>0</v>
      </c>
      <c r="E29" s="252">
        <v>0</v>
      </c>
      <c r="F29" s="252">
        <v>0</v>
      </c>
      <c r="G29" s="252">
        <v>0</v>
      </c>
      <c r="H29" s="253">
        <v>0</v>
      </c>
    </row>
    <row r="30" spans="1:12" s="13" customFormat="1" ht="15" customHeight="1">
      <c r="A30" s="254" t="s">
        <v>61</v>
      </c>
      <c r="B30" s="255">
        <f t="shared" si="0"/>
        <v>30</v>
      </c>
      <c r="C30" s="255">
        <v>30</v>
      </c>
      <c r="D30" s="256">
        <v>0</v>
      </c>
      <c r="E30" s="256">
        <v>0</v>
      </c>
      <c r="F30" s="256">
        <v>0</v>
      </c>
      <c r="G30" s="256">
        <v>0</v>
      </c>
      <c r="H30" s="257">
        <v>0</v>
      </c>
    </row>
    <row r="31" spans="1:12" ht="27" customHeight="1">
      <c r="A31" s="723"/>
      <c r="B31" s="723"/>
      <c r="C31" s="723"/>
      <c r="D31" s="723"/>
      <c r="E31" s="723"/>
      <c r="F31" s="723"/>
      <c r="G31" s="723"/>
      <c r="H31" s="724"/>
    </row>
    <row r="32" spans="1:12">
      <c r="A32" s="694"/>
      <c r="B32" s="694"/>
      <c r="C32" s="694"/>
      <c r="D32" s="694"/>
      <c r="E32" s="694"/>
      <c r="F32" s="694"/>
      <c r="G32" s="694"/>
      <c r="H32" s="694"/>
    </row>
    <row r="33" spans="1:7">
      <c r="A33" s="8"/>
      <c r="B33" s="12"/>
      <c r="C33" s="12"/>
      <c r="D33" s="12"/>
      <c r="E33" s="12"/>
    </row>
    <row r="34" spans="1:7">
      <c r="B34" s="14"/>
      <c r="C34" s="14"/>
      <c r="D34" s="14"/>
      <c r="E34" s="14"/>
    </row>
    <row r="40" spans="1:7">
      <c r="G40" s="498"/>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39"/>
  <sheetViews>
    <sheetView showGridLines="0" view="pageBreakPreview" topLeftCell="A13" zoomScale="90" zoomScaleNormal="100" zoomScaleSheetLayoutView="90" workbookViewId="0">
      <selection activeCell="B1" sqref="B1"/>
    </sheetView>
  </sheetViews>
  <sheetFormatPr defaultRowHeight="12.75"/>
  <cols>
    <col min="1" max="1" width="32.5" style="1" customWidth="1"/>
    <col min="2" max="3" width="12.375" style="1" customWidth="1"/>
    <col min="4" max="5" width="12.375" style="20" customWidth="1"/>
    <col min="6" max="6" width="13.125" style="20" customWidth="1"/>
    <col min="7" max="9" width="7.6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695" t="str">
        <f>'Tab 4 (16)'!A1:H1</f>
        <v>II. FUNDUSZ EMERYTALNO-RENTOWY</v>
      </c>
      <c r="B1" s="695"/>
      <c r="C1" s="695"/>
      <c r="D1" s="695"/>
      <c r="E1" s="695"/>
      <c r="F1" s="695"/>
      <c r="G1" s="695"/>
      <c r="H1" s="695"/>
      <c r="I1" s="695"/>
    </row>
    <row r="2" spans="1:15" ht="9.75" customHeight="1">
      <c r="A2" s="8"/>
      <c r="B2" s="8"/>
      <c r="C2" s="8"/>
      <c r="D2" s="15"/>
      <c r="E2" s="15"/>
      <c r="F2" s="15"/>
      <c r="G2" s="8"/>
      <c r="H2" s="8"/>
      <c r="I2" s="8"/>
    </row>
    <row r="3" spans="1:15" ht="28.5" customHeight="1">
      <c r="A3" s="728" t="s">
        <v>574</v>
      </c>
      <c r="B3" s="728"/>
      <c r="C3" s="728"/>
      <c r="D3" s="728"/>
      <c r="E3" s="728"/>
      <c r="F3" s="728"/>
      <c r="G3" s="728"/>
      <c r="H3" s="728"/>
      <c r="I3" s="728"/>
      <c r="J3" s="532" t="s">
        <v>539</v>
      </c>
    </row>
    <row r="4" spans="1:15" ht="21" customHeight="1">
      <c r="A4" s="652" t="s">
        <v>13</v>
      </c>
      <c r="B4" s="625" t="str">
        <f>'Tab 1 (13)'!B3:C3</f>
        <v>2023 rok</v>
      </c>
      <c r="C4" s="627"/>
      <c r="D4" s="625" t="str">
        <f>'Tab 1 (13)'!D3:I3</f>
        <v>2024 rok</v>
      </c>
      <c r="E4" s="626"/>
      <c r="F4" s="626"/>
      <c r="G4" s="626"/>
      <c r="H4" s="626"/>
      <c r="I4" s="627"/>
    </row>
    <row r="5" spans="1:15" ht="21" customHeight="1">
      <c r="A5" s="653"/>
      <c r="B5" s="635" t="str">
        <f>'Tab 2 i 3'!B5:B6</f>
        <v>II kwartał</v>
      </c>
      <c r="C5" s="635" t="str">
        <f>'Tab 2 i 3'!C5:C6</f>
        <v>I półrocze</v>
      </c>
      <c r="D5" s="635" t="str">
        <f>'Tab 2 i 3'!D5:D6</f>
        <v>I kwartał</v>
      </c>
      <c r="E5" s="635" t="str">
        <f>'Tab 2 i 3'!E5:E6</f>
        <v>II kwartał</v>
      </c>
      <c r="F5" s="635" t="str">
        <f>'Tab 2 i 3'!F5:F6</f>
        <v>I półrocze</v>
      </c>
      <c r="G5" s="646" t="s">
        <v>14</v>
      </c>
      <c r="H5" s="636"/>
      <c r="I5" s="637"/>
    </row>
    <row r="6" spans="1:15" ht="54.75" customHeight="1">
      <c r="A6" s="653"/>
      <c r="B6" s="635"/>
      <c r="C6" s="635"/>
      <c r="D6" s="635"/>
      <c r="E6" s="635"/>
      <c r="F6" s="635"/>
      <c r="G6" s="652" t="str">
        <f>'Tab 1'!G5</f>
        <v xml:space="preserve">II kwartału 
2024 r. 
z 
I 
kwartałem 
2024 r. </v>
      </c>
      <c r="H6" s="652" t="str">
        <f>'Tab 1'!H5</f>
        <v xml:space="preserve">II kwartału 
2024 r. 
z 
II 
kwartałem 
2023 r. </v>
      </c>
      <c r="I6" s="652" t="str">
        <f>'Tab 1'!I5</f>
        <v xml:space="preserve">I półrocza 
2024 r. 
z 
I 
półroczem 
2023 r. </v>
      </c>
    </row>
    <row r="7" spans="1:15" ht="21.75" customHeight="1">
      <c r="A7" s="654"/>
      <c r="B7" s="729" t="s">
        <v>333</v>
      </c>
      <c r="C7" s="730"/>
      <c r="D7" s="730"/>
      <c r="E7" s="730"/>
      <c r="F7" s="731"/>
      <c r="G7" s="654"/>
      <c r="H7" s="654"/>
      <c r="I7" s="654"/>
      <c r="J7" s="8"/>
    </row>
    <row r="8" spans="1:15" ht="21.75" customHeight="1">
      <c r="A8" s="698" t="s">
        <v>494</v>
      </c>
      <c r="B8" s="699"/>
      <c r="C8" s="699"/>
      <c r="D8" s="699"/>
      <c r="E8" s="699"/>
      <c r="F8" s="699"/>
      <c r="G8" s="699"/>
      <c r="H8" s="699"/>
      <c r="I8" s="700"/>
      <c r="J8" s="8"/>
    </row>
    <row r="9" spans="1:15" s="5" customFormat="1" ht="21" customHeight="1">
      <c r="A9" s="198" t="s">
        <v>62</v>
      </c>
      <c r="B9" s="258">
        <f t="shared" ref="B9:C9" si="0">B10+B11</f>
        <v>5325096823.0699997</v>
      </c>
      <c r="C9" s="258">
        <f t="shared" si="0"/>
        <v>9910147195.1300011</v>
      </c>
      <c r="D9" s="259">
        <f>D10+D11</f>
        <v>5526089421.0000019</v>
      </c>
      <c r="E9" s="259">
        <f>E10+E11</f>
        <v>5949937009.2700005</v>
      </c>
      <c r="F9" s="259">
        <f>F10+F11</f>
        <v>11476026430.27</v>
      </c>
      <c r="G9" s="200">
        <f>E9/D9-1</f>
        <v>7.6699372011482803E-2</v>
      </c>
      <c r="H9" s="201">
        <f>E9/B9-1</f>
        <v>0.11733874649809106</v>
      </c>
      <c r="I9" s="201">
        <f>F9/C9-1</f>
        <v>0.15800766671856259</v>
      </c>
      <c r="J9" s="16"/>
      <c r="K9" s="17"/>
      <c r="N9" s="18"/>
      <c r="O9" s="18"/>
    </row>
    <row r="10" spans="1:15" ht="21" customHeight="1">
      <c r="A10" s="206" t="s">
        <v>133</v>
      </c>
      <c r="B10" s="260">
        <f t="shared" ref="B10:C10" si="1">B13</f>
        <v>4200504457.79</v>
      </c>
      <c r="C10" s="260">
        <f t="shared" si="1"/>
        <v>7800696593.1500015</v>
      </c>
      <c r="D10" s="261">
        <f>D13</f>
        <v>4374512274.7000017</v>
      </c>
      <c r="E10" s="261">
        <f>E13</f>
        <v>4715775787.8600006</v>
      </c>
      <c r="F10" s="261">
        <f>F13</f>
        <v>9090288062.5600014</v>
      </c>
      <c r="G10" s="204">
        <f t="shared" ref="G10:G11" si="2">E10/D10-1</f>
        <v>7.8011785481480356E-2</v>
      </c>
      <c r="H10" s="205">
        <f t="shared" ref="H10:H11" si="3">E10/B10-1</f>
        <v>0.1226689163760819</v>
      </c>
      <c r="I10" s="205">
        <f t="shared" ref="I10:I11" si="4">F10/C10-1</f>
        <v>0.16531747569087929</v>
      </c>
      <c r="J10" s="16"/>
      <c r="K10" s="17"/>
      <c r="L10" s="5"/>
      <c r="M10" s="5"/>
      <c r="N10" s="5"/>
    </row>
    <row r="11" spans="1:15" ht="21" customHeight="1">
      <c r="A11" s="206" t="s">
        <v>16</v>
      </c>
      <c r="B11" s="260">
        <f t="shared" ref="B11:C11" si="5">B19</f>
        <v>1124592365.28</v>
      </c>
      <c r="C11" s="260">
        <f t="shared" si="5"/>
        <v>2109450601.98</v>
      </c>
      <c r="D11" s="261">
        <f>D19</f>
        <v>1151577146.2999997</v>
      </c>
      <c r="E11" s="261">
        <f>E19</f>
        <v>1234161221.4100001</v>
      </c>
      <c r="F11" s="261">
        <f>F19</f>
        <v>2385738367.7099996</v>
      </c>
      <c r="G11" s="204">
        <f t="shared" si="2"/>
        <v>7.1713888535684944E-2</v>
      </c>
      <c r="H11" s="205">
        <f t="shared" si="3"/>
        <v>9.7429841703326581E-2</v>
      </c>
      <c r="I11" s="205">
        <f t="shared" si="4"/>
        <v>0.13097617240748227</v>
      </c>
      <c r="J11" s="16"/>
      <c r="K11" s="17"/>
      <c r="L11" s="5"/>
      <c r="M11" s="5"/>
      <c r="N11" s="5"/>
    </row>
    <row r="12" spans="1:15" ht="21" customHeight="1">
      <c r="A12" s="698" t="s">
        <v>107</v>
      </c>
      <c r="B12" s="699"/>
      <c r="C12" s="699"/>
      <c r="D12" s="699"/>
      <c r="E12" s="699"/>
      <c r="F12" s="699"/>
      <c r="G12" s="699"/>
      <c r="H12" s="699"/>
      <c r="I12" s="700"/>
      <c r="J12" s="16"/>
      <c r="K12" s="17"/>
      <c r="L12" s="5"/>
      <c r="M12" s="5"/>
      <c r="N12" s="5"/>
    </row>
    <row r="13" spans="1:15" s="5" customFormat="1" ht="21" customHeight="1">
      <c r="A13" s="218" t="s">
        <v>63</v>
      </c>
      <c r="B13" s="262">
        <f t="shared" ref="B13:C13" si="6">SUM(B14:B17)</f>
        <v>4200504457.79</v>
      </c>
      <c r="C13" s="262">
        <f t="shared" si="6"/>
        <v>7800696593.1500015</v>
      </c>
      <c r="D13" s="263">
        <f>SUM(D14:D17)</f>
        <v>4374512274.7000017</v>
      </c>
      <c r="E13" s="263">
        <f>SUM(E14:E17)</f>
        <v>4715775787.8600006</v>
      </c>
      <c r="F13" s="263">
        <f>SUM(F14:F17)</f>
        <v>9090288062.5600014</v>
      </c>
      <c r="G13" s="200">
        <f t="shared" ref="G13:G17" si="7">E13/D13-1</f>
        <v>7.8011785481480356E-2</v>
      </c>
      <c r="H13" s="201">
        <f t="shared" ref="H13:H17" si="8">E13/B13-1</f>
        <v>0.1226689163760819</v>
      </c>
      <c r="I13" s="201">
        <f t="shared" ref="I13:I17" si="9">F13/C13-1</f>
        <v>0.16531747569087929</v>
      </c>
      <c r="J13" s="16"/>
      <c r="K13" s="17"/>
    </row>
    <row r="14" spans="1:15" ht="21" customHeight="1">
      <c r="A14" s="211" t="s">
        <v>17</v>
      </c>
      <c r="B14" s="265">
        <v>3859190787.5999999</v>
      </c>
      <c r="C14" s="264">
        <v>7141468164.0400009</v>
      </c>
      <c r="D14" s="264">
        <v>4057145244.3400016</v>
      </c>
      <c r="E14" s="264">
        <v>4388525571.5100002</v>
      </c>
      <c r="F14" s="264">
        <v>8445670815.8500023</v>
      </c>
      <c r="G14" s="204">
        <f t="shared" si="7"/>
        <v>8.1678201595640987E-2</v>
      </c>
      <c r="H14" s="205">
        <f t="shared" si="8"/>
        <v>0.13716211844483328</v>
      </c>
      <c r="I14" s="205">
        <f t="shared" si="9"/>
        <v>0.18262388375224514</v>
      </c>
      <c r="J14" s="16"/>
      <c r="K14" s="17"/>
      <c r="L14" s="5"/>
      <c r="M14" s="5"/>
      <c r="N14" s="18"/>
    </row>
    <row r="15" spans="1:15" ht="28.5" customHeight="1">
      <c r="A15" s="211" t="s">
        <v>18</v>
      </c>
      <c r="B15" s="265">
        <v>52458615.519999981</v>
      </c>
      <c r="C15" s="264">
        <v>101104134.53</v>
      </c>
      <c r="D15" s="264">
        <v>49043938.819999985</v>
      </c>
      <c r="E15" s="264">
        <v>50413114.869999975</v>
      </c>
      <c r="F15" s="264">
        <v>99457053.689999968</v>
      </c>
      <c r="G15" s="204">
        <f t="shared" si="7"/>
        <v>2.7917334597147958E-2</v>
      </c>
      <c r="H15" s="205">
        <f t="shared" si="8"/>
        <v>-3.8992654108840452E-2</v>
      </c>
      <c r="I15" s="205">
        <f t="shared" si="9"/>
        <v>-1.6290934566195236E-2</v>
      </c>
      <c r="J15" s="16"/>
      <c r="K15" s="17"/>
      <c r="L15" s="19"/>
      <c r="M15" s="5"/>
      <c r="N15" s="5"/>
    </row>
    <row r="16" spans="1:15" ht="28.5" customHeight="1">
      <c r="A16" s="211" t="s">
        <v>19</v>
      </c>
      <c r="B16" s="265">
        <v>275773989.1700002</v>
      </c>
      <c r="C16" s="264">
        <v>533146714.11000025</v>
      </c>
      <c r="D16" s="264">
        <v>255131265.00000006</v>
      </c>
      <c r="E16" s="264">
        <v>262813776.92999989</v>
      </c>
      <c r="F16" s="264">
        <v>517945041.92999995</v>
      </c>
      <c r="G16" s="204">
        <f t="shared" si="7"/>
        <v>3.0111997171337723E-2</v>
      </c>
      <c r="H16" s="205">
        <f t="shared" si="8"/>
        <v>-4.6995774616042651E-2</v>
      </c>
      <c r="I16" s="205">
        <f t="shared" si="9"/>
        <v>-2.851311239041765E-2</v>
      </c>
      <c r="J16" s="16"/>
      <c r="K16" s="17"/>
      <c r="L16" s="5"/>
      <c r="M16" s="5"/>
      <c r="N16" s="5"/>
    </row>
    <row r="17" spans="1:14" ht="28.5" customHeight="1">
      <c r="A17" s="211" t="s">
        <v>20</v>
      </c>
      <c r="B17" s="265">
        <v>13081065.499999998</v>
      </c>
      <c r="C17" s="264">
        <v>24977580.469999999</v>
      </c>
      <c r="D17" s="264">
        <v>13191826.539999999</v>
      </c>
      <c r="E17" s="264">
        <v>14023324.549999999</v>
      </c>
      <c r="F17" s="264">
        <v>27215151.089999996</v>
      </c>
      <c r="G17" s="204">
        <f t="shared" si="7"/>
        <v>6.3031302562897462E-2</v>
      </c>
      <c r="H17" s="205">
        <f t="shared" si="8"/>
        <v>7.2032285902092763E-2</v>
      </c>
      <c r="I17" s="205">
        <f t="shared" si="9"/>
        <v>8.9583161294885638E-2</v>
      </c>
      <c r="J17" s="16"/>
      <c r="K17" s="17"/>
      <c r="L17" s="5"/>
      <c r="M17" s="5"/>
      <c r="N17" s="5"/>
    </row>
    <row r="18" spans="1:14" ht="21" customHeight="1">
      <c r="A18" s="732" t="s">
        <v>64</v>
      </c>
      <c r="B18" s="733"/>
      <c r="C18" s="733"/>
      <c r="D18" s="733"/>
      <c r="E18" s="733"/>
      <c r="F18" s="733"/>
      <c r="G18" s="733"/>
      <c r="H18" s="733"/>
      <c r="I18" s="734"/>
      <c r="J18" s="16"/>
      <c r="K18" s="17"/>
      <c r="L18" s="5"/>
      <c r="M18" s="5"/>
      <c r="N18" s="5"/>
    </row>
    <row r="19" spans="1:14" ht="21" customHeight="1">
      <c r="A19" s="556" t="s">
        <v>65</v>
      </c>
      <c r="B19" s="266">
        <f t="shared" ref="B19:C19" si="10">B20+B26</f>
        <v>1124592365.28</v>
      </c>
      <c r="C19" s="266">
        <f t="shared" si="10"/>
        <v>2109450601.98</v>
      </c>
      <c r="D19" s="267">
        <f>D20+D26</f>
        <v>1151577146.2999997</v>
      </c>
      <c r="E19" s="267">
        <f>E20+E26</f>
        <v>1234161221.4100001</v>
      </c>
      <c r="F19" s="267">
        <f>F20+F26</f>
        <v>2385738367.7099996</v>
      </c>
      <c r="G19" s="268">
        <f t="shared" ref="G19:G31" si="11">E19/D19-1</f>
        <v>7.1713888535684944E-2</v>
      </c>
      <c r="H19" s="269">
        <f t="shared" ref="H19:H31" si="12">E19/B19-1</f>
        <v>9.7429841703326581E-2</v>
      </c>
      <c r="I19" s="269">
        <f t="shared" ref="I19:I31" si="13">F19/C19-1</f>
        <v>0.13097617240748227</v>
      </c>
      <c r="J19" s="16"/>
      <c r="K19" s="17"/>
      <c r="L19" s="5"/>
      <c r="M19" s="5"/>
      <c r="N19" s="5"/>
    </row>
    <row r="20" spans="1:14" s="5" customFormat="1" ht="30.75" customHeight="1">
      <c r="A20" s="218" t="s">
        <v>23</v>
      </c>
      <c r="B20" s="262">
        <f t="shared" ref="B20:C20" si="14">SUM(B22:B25)</f>
        <v>890092892.65999985</v>
      </c>
      <c r="C20" s="262">
        <f t="shared" si="14"/>
        <v>1664100337.8</v>
      </c>
      <c r="D20" s="263">
        <f>SUM(D22:D25)</f>
        <v>910879883.73999977</v>
      </c>
      <c r="E20" s="263">
        <f>SUM(E22:E25)</f>
        <v>975881213.39999998</v>
      </c>
      <c r="F20" s="263">
        <f>SUM(F22:F25)</f>
        <v>1886761097.1399996</v>
      </c>
      <c r="G20" s="200">
        <f t="shared" si="11"/>
        <v>7.1361033238663607E-2</v>
      </c>
      <c r="H20" s="201">
        <f t="shared" si="12"/>
        <v>9.6381311936584391E-2</v>
      </c>
      <c r="I20" s="201">
        <f t="shared" si="13"/>
        <v>0.13380248431075081</v>
      </c>
      <c r="J20" s="16"/>
      <c r="K20" s="17"/>
    </row>
    <row r="21" spans="1:14" ht="22.5" customHeight="1">
      <c r="A21" s="211" t="s">
        <v>245</v>
      </c>
      <c r="B21" s="265">
        <v>60969880.200000003</v>
      </c>
      <c r="C21" s="261">
        <v>112889305.68000001</v>
      </c>
      <c r="D21" s="261">
        <v>61892309</v>
      </c>
      <c r="E21" s="261">
        <v>66411983.350000009</v>
      </c>
      <c r="F21" s="261">
        <v>128304292.35000001</v>
      </c>
      <c r="G21" s="204">
        <f t="shared" si="11"/>
        <v>7.3024813955478773E-2</v>
      </c>
      <c r="H21" s="205">
        <f t="shared" si="12"/>
        <v>8.9258878845558387E-2</v>
      </c>
      <c r="I21" s="205">
        <f t="shared" si="13"/>
        <v>0.13654957462220429</v>
      </c>
      <c r="J21" s="16"/>
      <c r="K21" s="17"/>
      <c r="L21" s="5"/>
      <c r="M21" s="5"/>
      <c r="N21" s="5"/>
    </row>
    <row r="22" spans="1:14" ht="21" customHeight="1">
      <c r="A22" s="270" t="s">
        <v>25</v>
      </c>
      <c r="B22" s="265">
        <v>881334250.58999979</v>
      </c>
      <c r="C22" s="261">
        <v>1647231400.6599998</v>
      </c>
      <c r="D22" s="261">
        <v>902764682.37999976</v>
      </c>
      <c r="E22" s="261">
        <v>967527036.17999995</v>
      </c>
      <c r="F22" s="261">
        <v>1870291718.5599997</v>
      </c>
      <c r="G22" s="204">
        <f t="shared" si="11"/>
        <v>7.1737801737285833E-2</v>
      </c>
      <c r="H22" s="205">
        <f t="shared" si="12"/>
        <v>9.7798066434272135E-2</v>
      </c>
      <c r="I22" s="205">
        <f t="shared" si="13"/>
        <v>0.135415290050096</v>
      </c>
      <c r="J22" s="16"/>
      <c r="K22" s="17"/>
      <c r="L22" s="5"/>
      <c r="M22" s="5"/>
      <c r="N22" s="5"/>
    </row>
    <row r="23" spans="1:14" ht="27.75" customHeight="1">
      <c r="A23" s="211" t="s">
        <v>26</v>
      </c>
      <c r="B23" s="265">
        <v>545949.03</v>
      </c>
      <c r="C23" s="261">
        <v>1058305.69</v>
      </c>
      <c r="D23" s="261">
        <v>484057.51</v>
      </c>
      <c r="E23" s="261">
        <v>506976.72</v>
      </c>
      <c r="F23" s="261">
        <v>991034.23</v>
      </c>
      <c r="G23" s="204">
        <f t="shared" si="11"/>
        <v>4.7348113656990876E-2</v>
      </c>
      <c r="H23" s="205">
        <f t="shared" si="12"/>
        <v>-7.138452100555992E-2</v>
      </c>
      <c r="I23" s="205">
        <f t="shared" si="13"/>
        <v>-6.3565244556135769E-2</v>
      </c>
      <c r="J23" s="16"/>
      <c r="K23" s="17"/>
      <c r="L23" s="5"/>
      <c r="M23" s="5"/>
      <c r="N23" s="5"/>
    </row>
    <row r="24" spans="1:14" ht="27.75" customHeight="1">
      <c r="A24" s="211" t="s">
        <v>27</v>
      </c>
      <c r="B24" s="265">
        <v>1641064.19</v>
      </c>
      <c r="C24" s="261">
        <v>3160726.5200000005</v>
      </c>
      <c r="D24" s="261">
        <v>1527942.9</v>
      </c>
      <c r="E24" s="261">
        <v>1550614.2199999997</v>
      </c>
      <c r="F24" s="261">
        <v>3078557.1199999996</v>
      </c>
      <c r="G24" s="204">
        <f t="shared" si="11"/>
        <v>1.4837805784496227E-2</v>
      </c>
      <c r="H24" s="205">
        <f t="shared" si="12"/>
        <v>-5.5116655735446995E-2</v>
      </c>
      <c r="I24" s="205">
        <f t="shared" si="13"/>
        <v>-2.5996997677610101E-2</v>
      </c>
      <c r="J24" s="16"/>
      <c r="K24" s="17"/>
      <c r="L24" s="5"/>
      <c r="M24" s="5"/>
      <c r="N24" s="5"/>
    </row>
    <row r="25" spans="1:14" ht="27.75" customHeight="1">
      <c r="A25" s="211" t="s">
        <v>28</v>
      </c>
      <c r="B25" s="265">
        <v>6571628.8499999996</v>
      </c>
      <c r="C25" s="261">
        <v>12649904.93</v>
      </c>
      <c r="D25" s="261">
        <v>6103200.9499999993</v>
      </c>
      <c r="E25" s="261">
        <v>6296586.2800000003</v>
      </c>
      <c r="F25" s="261">
        <v>12399787.23</v>
      </c>
      <c r="G25" s="204">
        <f t="shared" si="11"/>
        <v>3.1685886075896175E-2</v>
      </c>
      <c r="H25" s="205">
        <f t="shared" si="12"/>
        <v>-4.1853028568404227E-2</v>
      </c>
      <c r="I25" s="205">
        <f t="shared" si="13"/>
        <v>-1.9772298794659693E-2</v>
      </c>
      <c r="J25" s="16"/>
      <c r="K25" s="17"/>
      <c r="L25" s="5"/>
      <c r="M25" s="5"/>
      <c r="N25" s="5"/>
    </row>
    <row r="26" spans="1:14" s="5" customFormat="1" ht="21" customHeight="1">
      <c r="A26" s="218" t="s">
        <v>29</v>
      </c>
      <c r="B26" s="262">
        <f t="shared" ref="B26:C26" si="15">SUM(B28:B31)</f>
        <v>234499472.62000003</v>
      </c>
      <c r="C26" s="262">
        <f t="shared" si="15"/>
        <v>445350264.18000013</v>
      </c>
      <c r="D26" s="263">
        <f>SUM(D28:D31)</f>
        <v>240697262.56000003</v>
      </c>
      <c r="E26" s="263">
        <f>SUM(E28:E31)</f>
        <v>258280008.01000005</v>
      </c>
      <c r="F26" s="263">
        <f>SUM(F28:F31)</f>
        <v>498977270.57000005</v>
      </c>
      <c r="G26" s="200">
        <f t="shared" si="11"/>
        <v>7.304921237156603E-2</v>
      </c>
      <c r="H26" s="201">
        <f t="shared" si="12"/>
        <v>0.10140976064596829</v>
      </c>
      <c r="I26" s="201">
        <f t="shared" si="13"/>
        <v>0.12041534653345387</v>
      </c>
      <c r="J26" s="16"/>
      <c r="K26" s="17"/>
    </row>
    <row r="27" spans="1:14" ht="21" customHeight="1">
      <c r="A27" s="211" t="s">
        <v>66</v>
      </c>
      <c r="B27" s="265">
        <v>4666697.22</v>
      </c>
      <c r="C27" s="261">
        <v>8780262.120000001</v>
      </c>
      <c r="D27" s="261">
        <v>4739756.38</v>
      </c>
      <c r="E27" s="261">
        <v>5067654.05</v>
      </c>
      <c r="F27" s="261">
        <v>9807410.4299999997</v>
      </c>
      <c r="G27" s="204">
        <f t="shared" si="11"/>
        <v>6.9180279261526145E-2</v>
      </c>
      <c r="H27" s="205">
        <f t="shared" si="12"/>
        <v>8.5918758191901645E-2</v>
      </c>
      <c r="I27" s="205">
        <f t="shared" si="13"/>
        <v>0.11698378658426645</v>
      </c>
      <c r="J27" s="16"/>
      <c r="K27" s="17"/>
      <c r="L27" s="5"/>
      <c r="M27" s="5"/>
      <c r="N27" s="5"/>
    </row>
    <row r="28" spans="1:14" ht="21" customHeight="1">
      <c r="A28" s="211" t="s">
        <v>31</v>
      </c>
      <c r="B28" s="265">
        <v>225489407.37000003</v>
      </c>
      <c r="C28" s="261">
        <v>428093546.78000015</v>
      </c>
      <c r="D28" s="261">
        <v>231670457.74000004</v>
      </c>
      <c r="E28" s="261">
        <v>248658554.83000004</v>
      </c>
      <c r="F28" s="261">
        <v>480329012.57000005</v>
      </c>
      <c r="G28" s="204">
        <f t="shared" si="11"/>
        <v>7.3328715519979992E-2</v>
      </c>
      <c r="H28" s="205">
        <f t="shared" si="12"/>
        <v>0.10275049160948968</v>
      </c>
      <c r="I28" s="205">
        <f t="shared" si="13"/>
        <v>0.12201881150253358</v>
      </c>
      <c r="J28" s="16"/>
      <c r="K28" s="17"/>
      <c r="L28" s="5"/>
      <c r="M28" s="5"/>
      <c r="N28" s="5"/>
    </row>
    <row r="29" spans="1:14" ht="27.75" customHeight="1">
      <c r="A29" s="211" t="s">
        <v>32</v>
      </c>
      <c r="B29" s="265">
        <v>1906681.19</v>
      </c>
      <c r="C29" s="261">
        <v>3660405.4499999997</v>
      </c>
      <c r="D29" s="261">
        <v>1874245.2000000002</v>
      </c>
      <c r="E29" s="261">
        <v>1995358.6099999999</v>
      </c>
      <c r="F29" s="261">
        <v>3869603.81</v>
      </c>
      <c r="G29" s="204">
        <f t="shared" si="11"/>
        <v>6.4619832026246993E-2</v>
      </c>
      <c r="H29" s="205">
        <f t="shared" si="12"/>
        <v>4.6508782100063595E-2</v>
      </c>
      <c r="I29" s="205">
        <f t="shared" si="13"/>
        <v>5.7151690668584276E-2</v>
      </c>
      <c r="J29" s="16"/>
      <c r="K29" s="17"/>
      <c r="L29" s="5"/>
      <c r="M29" s="5"/>
      <c r="N29" s="5"/>
    </row>
    <row r="30" spans="1:14" ht="27.75" customHeight="1">
      <c r="A30" s="211" t="s">
        <v>33</v>
      </c>
      <c r="B30" s="265">
        <v>4982652.07</v>
      </c>
      <c r="C30" s="261">
        <v>9574921.7500000019</v>
      </c>
      <c r="D30" s="261">
        <v>4983708.5800000019</v>
      </c>
      <c r="E30" s="261">
        <v>5318630.5000000009</v>
      </c>
      <c r="F30" s="261">
        <v>10302339.080000002</v>
      </c>
      <c r="G30" s="204">
        <f t="shared" si="11"/>
        <v>6.720335160528168E-2</v>
      </c>
      <c r="H30" s="205">
        <f t="shared" si="12"/>
        <v>6.7429638931221003E-2</v>
      </c>
      <c r="I30" s="205">
        <f t="shared" si="13"/>
        <v>7.5971099189400704E-2</v>
      </c>
      <c r="J30" s="16"/>
      <c r="K30" s="17"/>
      <c r="L30" s="5"/>
      <c r="M30" s="5"/>
      <c r="N30" s="5"/>
    </row>
    <row r="31" spans="1:14" ht="27.75" customHeight="1">
      <c r="A31" s="220" t="s">
        <v>67</v>
      </c>
      <c r="B31" s="271">
        <v>2120731.9899999998</v>
      </c>
      <c r="C31" s="272">
        <v>4021390.1999999993</v>
      </c>
      <c r="D31" s="272">
        <v>2168851.0400000005</v>
      </c>
      <c r="E31" s="272">
        <v>2307464.0699999998</v>
      </c>
      <c r="F31" s="272">
        <v>4476315.1100000003</v>
      </c>
      <c r="G31" s="221">
        <f t="shared" si="11"/>
        <v>6.3910811505062837E-2</v>
      </c>
      <c r="H31" s="222">
        <f t="shared" si="12"/>
        <v>8.8050767791737927E-2</v>
      </c>
      <c r="I31" s="222">
        <f t="shared" si="13"/>
        <v>0.11312627906637895</v>
      </c>
      <c r="J31" s="16"/>
      <c r="K31" s="17"/>
      <c r="L31" s="5"/>
      <c r="M31" s="5"/>
      <c r="N31" s="5"/>
    </row>
    <row r="32" spans="1:14" ht="14.25" customHeight="1">
      <c r="A32" s="735" t="s">
        <v>469</v>
      </c>
      <c r="B32" s="736"/>
      <c r="C32" s="736"/>
      <c r="D32" s="736"/>
      <c r="E32" s="736"/>
      <c r="F32" s="736"/>
      <c r="G32" s="736"/>
      <c r="H32" s="736"/>
      <c r="I32" s="736"/>
    </row>
    <row r="33" spans="1:9">
      <c r="A33" s="694"/>
      <c r="B33" s="694"/>
      <c r="C33" s="694"/>
      <c r="D33" s="694"/>
      <c r="E33" s="694"/>
      <c r="F33" s="694"/>
      <c r="G33" s="694"/>
      <c r="H33" s="694"/>
      <c r="I33" s="694"/>
    </row>
    <row r="39" spans="1:9">
      <c r="G39" s="498"/>
    </row>
  </sheetData>
  <mergeCells count="20">
    <mergeCell ref="A33:I33"/>
    <mergeCell ref="A8:I8"/>
    <mergeCell ref="A12:I12"/>
    <mergeCell ref="A18:I18"/>
    <mergeCell ref="A32:I32"/>
    <mergeCell ref="D4:I4"/>
    <mergeCell ref="A1:I1"/>
    <mergeCell ref="A3:I3"/>
    <mergeCell ref="A4:A7"/>
    <mergeCell ref="B4:C4"/>
    <mergeCell ref="B5:B6"/>
    <mergeCell ref="C5:C6"/>
    <mergeCell ref="D5:D6"/>
    <mergeCell ref="G5:I5"/>
    <mergeCell ref="G6:G7"/>
    <mergeCell ref="I6:I7"/>
    <mergeCell ref="E5:E6"/>
    <mergeCell ref="F5:F6"/>
    <mergeCell ref="H6:H7"/>
    <mergeCell ref="B7:F7"/>
  </mergeCells>
  <hyperlinks>
    <hyperlink ref="J3"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7" orientation="portrait" r:id="rId1"/>
  <headerFooter differentFirst="1" alignWithMargins="0">
    <oddFooter>&amp;C&amp;"Arial,Normalny"&amp;9&amp;P</oddFooter>
  </headerFooter>
  <ignoredErrors>
    <ignoredError sqref="B13:D13 B20:D20 B26:D2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B1" sqref="B1"/>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95" t="str">
        <f>'Tab 2 (14) i wykres 1'!A1:E1</f>
        <v>II. FUNDUSZ EMERYTALNO-RENTOWY</v>
      </c>
      <c r="B1" s="695"/>
      <c r="C1" s="695"/>
      <c r="D1" s="695"/>
      <c r="E1" s="695"/>
      <c r="F1" s="695"/>
      <c r="G1" s="532" t="s">
        <v>539</v>
      </c>
    </row>
    <row r="2" spans="1:7" ht="393" customHeight="1"/>
    <row r="3" spans="1:7" ht="41.25" customHeight="1">
      <c r="A3" s="737" t="s">
        <v>437</v>
      </c>
      <c r="B3" s="737"/>
      <c r="C3" s="737"/>
      <c r="D3" s="737"/>
      <c r="E3" s="737"/>
      <c r="F3" s="737"/>
    </row>
    <row r="4" spans="1:7" ht="50.25" customHeight="1">
      <c r="A4" s="276" t="s">
        <v>13</v>
      </c>
      <c r="B4" s="276" t="s">
        <v>133</v>
      </c>
      <c r="C4" s="276" t="s">
        <v>263</v>
      </c>
      <c r="D4" s="276" t="s">
        <v>264</v>
      </c>
      <c r="E4" s="276" t="s">
        <v>508</v>
      </c>
      <c r="F4" s="276" t="s">
        <v>119</v>
      </c>
    </row>
    <row r="5" spans="1:7" ht="27" customHeight="1">
      <c r="A5" s="273" t="s">
        <v>262</v>
      </c>
      <c r="B5" s="274">
        <f>'Tab 5 (17)'!E13-'Wykres 3'!E5</f>
        <v>4714686505.2700005</v>
      </c>
      <c r="C5" s="274">
        <f>'Tab 5 (17)'!E20</f>
        <v>975881213.39999998</v>
      </c>
      <c r="D5" s="274">
        <f>'Tab 5 (17)'!E26</f>
        <v>258280008.01000005</v>
      </c>
      <c r="E5" s="274">
        <v>1089282.5899999999</v>
      </c>
      <c r="F5" s="274">
        <f>SUM(B5:E5)</f>
        <v>5949937009.2700005</v>
      </c>
    </row>
    <row r="6" spans="1:7" ht="18.75" customHeight="1">
      <c r="A6" s="273" t="s">
        <v>257</v>
      </c>
      <c r="B6" s="275">
        <f>ROUND(B5/$F$5,4)</f>
        <v>0.79239999999999999</v>
      </c>
      <c r="C6" s="275">
        <f t="shared" ref="C6:E6" si="0">ROUND(C5/$F$5,4)</f>
        <v>0.16400000000000001</v>
      </c>
      <c r="D6" s="275">
        <f t="shared" si="0"/>
        <v>4.3400000000000001E-2</v>
      </c>
      <c r="E6" s="275">
        <f t="shared" si="0"/>
        <v>2.0000000000000001E-4</v>
      </c>
      <c r="F6" s="275">
        <f>F5/$F$5</f>
        <v>1</v>
      </c>
    </row>
    <row r="40" spans="7:7">
      <c r="G40" s="500"/>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95" t="str">
        <f>'Tab 1 (13)'!A1</f>
        <v>II. FUNDUSZ EMERYTALNO-RENTOWY</v>
      </c>
      <c r="B1" s="695"/>
      <c r="C1" s="695"/>
      <c r="D1" s="695"/>
      <c r="E1" s="695"/>
      <c r="F1" s="695"/>
      <c r="G1" s="695"/>
      <c r="H1" s="695"/>
    </row>
    <row r="2" spans="1:9" ht="27" customHeight="1">
      <c r="A2" s="21"/>
      <c r="B2" s="21"/>
      <c r="C2" s="21"/>
      <c r="D2" s="21"/>
      <c r="E2" s="21"/>
      <c r="F2" s="21"/>
      <c r="G2" s="21"/>
      <c r="H2" s="22"/>
    </row>
    <row r="3" spans="1:9" ht="37.5" customHeight="1">
      <c r="A3" s="739" t="s">
        <v>575</v>
      </c>
      <c r="B3" s="739"/>
      <c r="C3" s="739"/>
      <c r="D3" s="739"/>
      <c r="E3" s="739"/>
      <c r="F3" s="739"/>
      <c r="G3" s="739"/>
      <c r="H3" s="739"/>
      <c r="I3" s="532" t="s">
        <v>539</v>
      </c>
    </row>
    <row r="4" spans="1:9" ht="14.25" customHeight="1">
      <c r="A4" s="710" t="s">
        <v>13</v>
      </c>
      <c r="B4" s="710" t="s">
        <v>495</v>
      </c>
      <c r="C4" s="713" t="s">
        <v>35</v>
      </c>
      <c r="D4" s="714"/>
      <c r="E4" s="714"/>
      <c r="F4" s="714"/>
      <c r="G4" s="714"/>
      <c r="H4" s="715"/>
    </row>
    <row r="5" spans="1:9" ht="13.5" customHeight="1">
      <c r="A5" s="711"/>
      <c r="B5" s="711"/>
      <c r="C5" s="710" t="s">
        <v>431</v>
      </c>
      <c r="D5" s="710" t="s">
        <v>36</v>
      </c>
      <c r="E5" s="285" t="s">
        <v>35</v>
      </c>
      <c r="F5" s="286"/>
      <c r="G5" s="286"/>
      <c r="H5" s="287"/>
    </row>
    <row r="6" spans="1:9" ht="27" customHeight="1">
      <c r="A6" s="711"/>
      <c r="B6" s="711"/>
      <c r="C6" s="711"/>
      <c r="D6" s="711"/>
      <c r="E6" s="719" t="s">
        <v>37</v>
      </c>
      <c r="F6" s="720"/>
      <c r="G6" s="719" t="s">
        <v>38</v>
      </c>
      <c r="H6" s="720"/>
    </row>
    <row r="7" spans="1:9" ht="13.5" customHeight="1">
      <c r="A7" s="711"/>
      <c r="B7" s="711"/>
      <c r="C7" s="711"/>
      <c r="D7" s="711"/>
      <c r="E7" s="710" t="s">
        <v>39</v>
      </c>
      <c r="F7" s="740" t="s">
        <v>40</v>
      </c>
      <c r="G7" s="710" t="s">
        <v>41</v>
      </c>
      <c r="H7" s="740" t="s">
        <v>40</v>
      </c>
    </row>
    <row r="8" spans="1:9" ht="18" customHeight="1">
      <c r="A8" s="711"/>
      <c r="B8" s="712"/>
      <c r="C8" s="712"/>
      <c r="D8" s="712"/>
      <c r="E8" s="712"/>
      <c r="F8" s="741"/>
      <c r="G8" s="712"/>
      <c r="H8" s="741"/>
    </row>
    <row r="9" spans="1:9" ht="18" customHeight="1">
      <c r="A9" s="711"/>
      <c r="B9" s="725" t="str">
        <f>'Tab 4 (16)'!B9:H9</f>
        <v>I PÓŁROCZE 2024 R.</v>
      </c>
      <c r="C9" s="726"/>
      <c r="D9" s="726"/>
      <c r="E9" s="726"/>
      <c r="F9" s="726"/>
      <c r="G9" s="726"/>
      <c r="H9" s="727"/>
    </row>
    <row r="10" spans="1:9" ht="20.25" customHeight="1">
      <c r="A10" s="712"/>
      <c r="B10" s="742" t="s">
        <v>333</v>
      </c>
      <c r="C10" s="743"/>
      <c r="D10" s="743"/>
      <c r="E10" s="743"/>
      <c r="F10" s="743"/>
      <c r="G10" s="743"/>
      <c r="H10" s="744"/>
    </row>
    <row r="11" spans="1:9" ht="21.75" customHeight="1">
      <c r="A11" s="277" t="s">
        <v>68</v>
      </c>
      <c r="B11" s="278">
        <f>SUM(B12:B28)</f>
        <v>11476026430.27</v>
      </c>
      <c r="C11" s="278">
        <f>SUM(C12:C28)</f>
        <v>9090288062.5599995</v>
      </c>
      <c r="D11" s="278">
        <f>SUM(D12:D27)</f>
        <v>2385738367.71</v>
      </c>
      <c r="E11" s="278">
        <f>SUM(E12:E27)</f>
        <v>1886761097.1400001</v>
      </c>
      <c r="F11" s="278">
        <f>SUM(F12:F27)</f>
        <v>128304292.34999998</v>
      </c>
      <c r="G11" s="278">
        <f>SUM(G12:G27)</f>
        <v>498977270.56999999</v>
      </c>
      <c r="H11" s="279">
        <f>SUM(H12:H27)</f>
        <v>9807410.4299999978</v>
      </c>
    </row>
    <row r="12" spans="1:9" ht="21" customHeight="1">
      <c r="A12" s="280" t="s">
        <v>42</v>
      </c>
      <c r="B12" s="281">
        <f>SUM(C12:D12)</f>
        <v>426001666.11000001</v>
      </c>
      <c r="C12" s="281">
        <v>343420071.60000002</v>
      </c>
      <c r="D12" s="282">
        <v>82581594.51000002</v>
      </c>
      <c r="E12" s="281">
        <v>65750013.49000001</v>
      </c>
      <c r="F12" s="281">
        <v>4813537.8499999996</v>
      </c>
      <c r="G12" s="281">
        <v>16831581.02</v>
      </c>
      <c r="H12" s="283">
        <v>245923.96</v>
      </c>
    </row>
    <row r="13" spans="1:9" ht="21" customHeight="1">
      <c r="A13" s="280" t="s">
        <v>43</v>
      </c>
      <c r="B13" s="281">
        <f t="shared" ref="B13:B27" si="0">SUM(C13:D13)</f>
        <v>803699797.81999993</v>
      </c>
      <c r="C13" s="281">
        <v>635035938.13</v>
      </c>
      <c r="D13" s="282">
        <v>168663859.69</v>
      </c>
      <c r="E13" s="281">
        <v>136645780.19999999</v>
      </c>
      <c r="F13" s="281">
        <v>11300868.920000002</v>
      </c>
      <c r="G13" s="281">
        <v>32018079.490000002</v>
      </c>
      <c r="H13" s="283">
        <v>815347.47</v>
      </c>
    </row>
    <row r="14" spans="1:9" ht="21" customHeight="1">
      <c r="A14" s="280" t="s">
        <v>44</v>
      </c>
      <c r="B14" s="281">
        <f t="shared" si="0"/>
        <v>1451228338.3000002</v>
      </c>
      <c r="C14" s="281">
        <v>1148090010.5900002</v>
      </c>
      <c r="D14" s="282">
        <v>303138327.70999998</v>
      </c>
      <c r="E14" s="281">
        <v>242442238</v>
      </c>
      <c r="F14" s="281">
        <v>16051170.09</v>
      </c>
      <c r="G14" s="281">
        <v>60696089.710000001</v>
      </c>
      <c r="H14" s="283">
        <v>1263813.96</v>
      </c>
    </row>
    <row r="15" spans="1:9" ht="21" customHeight="1">
      <c r="A15" s="280" t="s">
        <v>45</v>
      </c>
      <c r="B15" s="281">
        <f t="shared" si="0"/>
        <v>143260878.18000001</v>
      </c>
      <c r="C15" s="281">
        <v>107825990.18000001</v>
      </c>
      <c r="D15" s="282">
        <v>35434888</v>
      </c>
      <c r="E15" s="281">
        <v>29010549.850000001</v>
      </c>
      <c r="F15" s="281">
        <v>1841065.33</v>
      </c>
      <c r="G15" s="281">
        <v>6424338.1500000004</v>
      </c>
      <c r="H15" s="283">
        <v>116301.84</v>
      </c>
    </row>
    <row r="16" spans="1:9" ht="21" customHeight="1">
      <c r="A16" s="280" t="s">
        <v>46</v>
      </c>
      <c r="B16" s="281">
        <f t="shared" si="0"/>
        <v>978970138</v>
      </c>
      <c r="C16" s="281">
        <v>825324792.86000001</v>
      </c>
      <c r="D16" s="282">
        <v>153645345.14000002</v>
      </c>
      <c r="E16" s="281">
        <v>111315892.78000002</v>
      </c>
      <c r="F16" s="281">
        <v>9677102.5800000001</v>
      </c>
      <c r="G16" s="281">
        <v>42329452.359999992</v>
      </c>
      <c r="H16" s="283">
        <v>770576.28</v>
      </c>
    </row>
    <row r="17" spans="1:9" ht="21" customHeight="1">
      <c r="A17" s="280" t="s">
        <v>47</v>
      </c>
      <c r="B17" s="281">
        <f t="shared" si="0"/>
        <v>990621028.25</v>
      </c>
      <c r="C17" s="281">
        <v>683925897.46000004</v>
      </c>
      <c r="D17" s="282">
        <v>306695130.78999996</v>
      </c>
      <c r="E17" s="281">
        <v>261752895</v>
      </c>
      <c r="F17" s="281">
        <v>12539360.799999999</v>
      </c>
      <c r="G17" s="281">
        <v>44942235.790000007</v>
      </c>
      <c r="H17" s="283">
        <v>813229.79</v>
      </c>
    </row>
    <row r="18" spans="1:9" ht="21" customHeight="1">
      <c r="A18" s="280" t="s">
        <v>48</v>
      </c>
      <c r="B18" s="281">
        <f t="shared" si="0"/>
        <v>1785935941.0499997</v>
      </c>
      <c r="C18" s="281">
        <v>1471369324.6299999</v>
      </c>
      <c r="D18" s="282">
        <v>314566616.41999996</v>
      </c>
      <c r="E18" s="281">
        <v>233528039.24000001</v>
      </c>
      <c r="F18" s="281">
        <v>17250737.649999999</v>
      </c>
      <c r="G18" s="281">
        <v>81038577.179999992</v>
      </c>
      <c r="H18" s="283">
        <v>1389961.88</v>
      </c>
    </row>
    <row r="19" spans="1:9" ht="21" customHeight="1">
      <c r="A19" s="280" t="s">
        <v>49</v>
      </c>
      <c r="B19" s="281">
        <f t="shared" si="0"/>
        <v>230266884.81</v>
      </c>
      <c r="C19" s="281">
        <v>199270728.40000001</v>
      </c>
      <c r="D19" s="282">
        <v>30996156.41</v>
      </c>
      <c r="E19" s="281">
        <v>22209093.579999998</v>
      </c>
      <c r="F19" s="281">
        <v>1760987.55</v>
      </c>
      <c r="G19" s="281">
        <v>8787062.8300000001</v>
      </c>
      <c r="H19" s="283">
        <v>189102.84</v>
      </c>
    </row>
    <row r="20" spans="1:9" ht="21" customHeight="1">
      <c r="A20" s="280" t="s">
        <v>50</v>
      </c>
      <c r="B20" s="281">
        <f t="shared" si="0"/>
        <v>639697121.34000015</v>
      </c>
      <c r="C20" s="281">
        <v>485889504.51000011</v>
      </c>
      <c r="D20" s="282">
        <v>153807616.83000001</v>
      </c>
      <c r="E20" s="281">
        <v>126097420.23000002</v>
      </c>
      <c r="F20" s="281">
        <v>6551645.9100000001</v>
      </c>
      <c r="G20" s="281">
        <v>27710196.600000001</v>
      </c>
      <c r="H20" s="283">
        <v>363709.64</v>
      </c>
    </row>
    <row r="21" spans="1:9" ht="21" customHeight="1">
      <c r="A21" s="280" t="s">
        <v>51</v>
      </c>
      <c r="B21" s="281">
        <f t="shared" si="0"/>
        <v>823486874.38999987</v>
      </c>
      <c r="C21" s="281">
        <v>666855159.32999992</v>
      </c>
      <c r="D21" s="282">
        <v>156631715.06</v>
      </c>
      <c r="E21" s="281">
        <v>120084669.53</v>
      </c>
      <c r="F21" s="281">
        <v>8523721.5399999991</v>
      </c>
      <c r="G21" s="281">
        <v>36547045.530000001</v>
      </c>
      <c r="H21" s="283">
        <v>752953.16</v>
      </c>
    </row>
    <row r="22" spans="1:9" ht="21" customHeight="1">
      <c r="A22" s="280" t="s">
        <v>52</v>
      </c>
      <c r="B22" s="281">
        <f t="shared" si="0"/>
        <v>383225025.18000001</v>
      </c>
      <c r="C22" s="281">
        <v>292338869.19999999</v>
      </c>
      <c r="D22" s="282">
        <v>90886155.980000004</v>
      </c>
      <c r="E22" s="281">
        <v>72141655.700000003</v>
      </c>
      <c r="F22" s="281">
        <v>4821402.0999999996</v>
      </c>
      <c r="G22" s="281">
        <v>18744500.280000001</v>
      </c>
      <c r="H22" s="283">
        <v>374377.44999999995</v>
      </c>
    </row>
    <row r="23" spans="1:9" ht="21" customHeight="1">
      <c r="A23" s="280" t="s">
        <v>53</v>
      </c>
      <c r="B23" s="281">
        <f t="shared" si="0"/>
        <v>306231985.98000002</v>
      </c>
      <c r="C23" s="281">
        <v>246941513.60999998</v>
      </c>
      <c r="D23" s="282">
        <v>59290472.370000005</v>
      </c>
      <c r="E23" s="281">
        <v>48030073.159999996</v>
      </c>
      <c r="F23" s="281">
        <v>3406454.74</v>
      </c>
      <c r="G23" s="281">
        <v>11260399.210000001</v>
      </c>
      <c r="H23" s="283">
        <v>227444.76</v>
      </c>
    </row>
    <row r="24" spans="1:9" ht="21" customHeight="1">
      <c r="A24" s="280" t="s">
        <v>54</v>
      </c>
      <c r="B24" s="281">
        <f t="shared" si="0"/>
        <v>618828708.20000005</v>
      </c>
      <c r="C24" s="281">
        <v>499213966.54000002</v>
      </c>
      <c r="D24" s="282">
        <v>119614741.66</v>
      </c>
      <c r="E24" s="281">
        <v>92864878.959999993</v>
      </c>
      <c r="F24" s="281">
        <v>6647027.4399999995</v>
      </c>
      <c r="G24" s="281">
        <v>26749862.699999996</v>
      </c>
      <c r="H24" s="283">
        <v>567282.77</v>
      </c>
    </row>
    <row r="25" spans="1:9" ht="21" customHeight="1">
      <c r="A25" s="280" t="s">
        <v>55</v>
      </c>
      <c r="B25" s="281">
        <f t="shared" si="0"/>
        <v>425048633.62</v>
      </c>
      <c r="C25" s="281">
        <v>330670949.78999996</v>
      </c>
      <c r="D25" s="282">
        <v>94377683.830000013</v>
      </c>
      <c r="E25" s="281">
        <v>72048357.24000001</v>
      </c>
      <c r="F25" s="281">
        <v>5413546.1900000004</v>
      </c>
      <c r="G25" s="281">
        <v>22329326.590000004</v>
      </c>
      <c r="H25" s="283">
        <v>494825.22</v>
      </c>
    </row>
    <row r="26" spans="1:9" ht="21" customHeight="1">
      <c r="A26" s="280" t="s">
        <v>56</v>
      </c>
      <c r="B26" s="281">
        <f t="shared" si="0"/>
        <v>1220653317.8900001</v>
      </c>
      <c r="C26" s="281">
        <v>954507344.13000011</v>
      </c>
      <c r="D26" s="282">
        <v>266145973.75999999</v>
      </c>
      <c r="E26" s="281">
        <v>214462076.28999999</v>
      </c>
      <c r="F26" s="281">
        <v>14909903.149999999</v>
      </c>
      <c r="G26" s="281">
        <v>51683897.470000006</v>
      </c>
      <c r="H26" s="283">
        <v>1229292.81</v>
      </c>
    </row>
    <row r="27" spans="1:9" ht="21" customHeight="1">
      <c r="A27" s="280" t="s">
        <v>57</v>
      </c>
      <c r="B27" s="281">
        <f t="shared" si="0"/>
        <v>246737943.89000002</v>
      </c>
      <c r="C27" s="281">
        <v>197475854.34000003</v>
      </c>
      <c r="D27" s="282">
        <v>49262089.54999999</v>
      </c>
      <c r="E27" s="281">
        <v>38377463.889999993</v>
      </c>
      <c r="F27" s="281">
        <v>2795760.51</v>
      </c>
      <c r="G27" s="281">
        <v>10884625.659999998</v>
      </c>
      <c r="H27" s="283">
        <v>193266.59999999998</v>
      </c>
      <c r="I27" s="23"/>
    </row>
    <row r="28" spans="1:9" ht="42" customHeight="1">
      <c r="A28" s="495" t="s">
        <v>58</v>
      </c>
      <c r="B28" s="284">
        <f>B29+B30+B31</f>
        <v>2132147.2599999998</v>
      </c>
      <c r="C28" s="284">
        <f>C29+C30+C31</f>
        <v>2132147.2599999998</v>
      </c>
      <c r="D28" s="248">
        <v>0</v>
      </c>
      <c r="E28" s="248">
        <v>0</v>
      </c>
      <c r="F28" s="248">
        <v>0</v>
      </c>
      <c r="G28" s="248">
        <v>0</v>
      </c>
      <c r="H28" s="249">
        <v>0</v>
      </c>
    </row>
    <row r="29" spans="1:9" ht="21" customHeight="1">
      <c r="A29" s="250" t="s">
        <v>59</v>
      </c>
      <c r="B29" s="505">
        <f>C29</f>
        <v>408959.2</v>
      </c>
      <c r="C29" s="505">
        <v>408959.2</v>
      </c>
      <c r="D29" s="252">
        <v>0</v>
      </c>
      <c r="E29" s="252">
        <v>0</v>
      </c>
      <c r="F29" s="252">
        <v>0</v>
      </c>
      <c r="G29" s="252">
        <v>0</v>
      </c>
      <c r="H29" s="253">
        <v>0</v>
      </c>
    </row>
    <row r="30" spans="1:9" ht="21" customHeight="1">
      <c r="A30" s="250" t="s">
        <v>60</v>
      </c>
      <c r="B30" s="505">
        <f t="shared" ref="B30:B31" si="1">C30</f>
        <v>1576112.38</v>
      </c>
      <c r="C30" s="505">
        <v>1576112.38</v>
      </c>
      <c r="D30" s="252">
        <v>0</v>
      </c>
      <c r="E30" s="252">
        <v>0</v>
      </c>
      <c r="F30" s="252">
        <v>0</v>
      </c>
      <c r="G30" s="252">
        <v>0</v>
      </c>
      <c r="H30" s="253">
        <v>0</v>
      </c>
    </row>
    <row r="31" spans="1:9" ht="21" customHeight="1">
      <c r="A31" s="254" t="s">
        <v>61</v>
      </c>
      <c r="B31" s="272">
        <f t="shared" si="1"/>
        <v>147075.68</v>
      </c>
      <c r="C31" s="570">
        <v>147075.68</v>
      </c>
      <c r="D31" s="256">
        <v>0</v>
      </c>
      <c r="E31" s="256">
        <v>0</v>
      </c>
      <c r="F31" s="256">
        <v>0</v>
      </c>
      <c r="G31" s="256">
        <v>0</v>
      </c>
      <c r="H31" s="257">
        <v>0</v>
      </c>
    </row>
    <row r="32" spans="1:9" s="1" customFormat="1" ht="12.75" customHeight="1">
      <c r="A32" s="738" t="s">
        <v>469</v>
      </c>
      <c r="B32" s="738"/>
      <c r="C32" s="738"/>
      <c r="D32" s="738"/>
      <c r="E32" s="738"/>
      <c r="F32" s="738"/>
      <c r="G32" s="738"/>
      <c r="H32" s="738"/>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499"/>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3"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39"/>
  <sheetViews>
    <sheetView showGridLines="0" view="pageBreakPreview" zoomScale="90" zoomScaleNormal="100" zoomScaleSheetLayoutView="90" workbookViewId="0">
      <selection activeCell="B1" sqref="B1"/>
    </sheetView>
  </sheetViews>
  <sheetFormatPr defaultColWidth="8" defaultRowHeight="12.75"/>
  <cols>
    <col min="1" max="1" width="34.875" style="1" customWidth="1"/>
    <col min="2" max="3" width="10.5" style="1" customWidth="1"/>
    <col min="4" max="6" width="10.5" style="20" customWidth="1"/>
    <col min="7" max="9" width="8.25" style="1" customWidth="1"/>
    <col min="10" max="10" width="9.625" style="1" customWidth="1"/>
    <col min="11" max="16383" width="8" style="1"/>
    <col min="16384" max="16384" width="0.375" style="1" customWidth="1"/>
  </cols>
  <sheetData>
    <row r="1" spans="1:17" ht="23.25" customHeight="1">
      <c r="A1" s="695" t="str">
        <f>'Tab 1 (13)'!A1</f>
        <v>II. FUNDUSZ EMERYTALNO-RENTOWY</v>
      </c>
      <c r="B1" s="695"/>
      <c r="C1" s="695"/>
      <c r="D1" s="695"/>
      <c r="E1" s="695"/>
      <c r="F1" s="695"/>
      <c r="G1" s="695"/>
      <c r="H1" s="695"/>
      <c r="I1" s="695"/>
      <c r="K1" s="26"/>
    </row>
    <row r="2" spans="1:17" ht="23.25" customHeight="1">
      <c r="A2" s="3"/>
      <c r="B2" s="3"/>
      <c r="C2" s="3"/>
      <c r="D2" s="27"/>
      <c r="E2" s="27"/>
      <c r="F2" s="27"/>
      <c r="G2" s="3"/>
      <c r="H2" s="3"/>
      <c r="I2" s="3"/>
    </row>
    <row r="3" spans="1:17" ht="28.5" customHeight="1">
      <c r="A3" s="696" t="s">
        <v>576</v>
      </c>
      <c r="B3" s="696"/>
      <c r="C3" s="696"/>
      <c r="D3" s="696"/>
      <c r="E3" s="696"/>
      <c r="F3" s="696"/>
      <c r="G3" s="696"/>
      <c r="H3" s="696"/>
      <c r="I3" s="696"/>
      <c r="J3" s="532" t="s">
        <v>539</v>
      </c>
    </row>
    <row r="4" spans="1:17" ht="21" customHeight="1">
      <c r="A4" s="652" t="s">
        <v>13</v>
      </c>
      <c r="B4" s="625" t="str">
        <f>'Tab 5 (17)'!B4:C4</f>
        <v>2023 rok</v>
      </c>
      <c r="C4" s="627"/>
      <c r="D4" s="625" t="str">
        <f>'Tab 5 (17)'!D4:I4</f>
        <v>2024 rok</v>
      </c>
      <c r="E4" s="626"/>
      <c r="F4" s="626"/>
      <c r="G4" s="626"/>
      <c r="H4" s="626"/>
      <c r="I4" s="627"/>
      <c r="J4" s="28"/>
    </row>
    <row r="5" spans="1:17" ht="20.25" customHeight="1">
      <c r="A5" s="653"/>
      <c r="B5" s="635" t="str">
        <f>'Tab 5 (17)'!B5:B6</f>
        <v>II kwartał</v>
      </c>
      <c r="C5" s="635" t="str">
        <f>'Tab 5 (17)'!C5:C6</f>
        <v>I półrocze</v>
      </c>
      <c r="D5" s="635" t="str">
        <f>'Tab 5 (17)'!D5:D6</f>
        <v>I kwartał</v>
      </c>
      <c r="E5" s="635" t="str">
        <f>'Tab 5 (17)'!E5:E6</f>
        <v>II kwartał</v>
      </c>
      <c r="F5" s="635" t="str">
        <f>'Tab 5 (17)'!F5:F6</f>
        <v>I półrocze</v>
      </c>
      <c r="G5" s="646" t="s">
        <v>14</v>
      </c>
      <c r="H5" s="636"/>
      <c r="I5" s="637"/>
      <c r="J5" s="28"/>
    </row>
    <row r="6" spans="1:17" ht="54.75" customHeight="1">
      <c r="A6" s="653"/>
      <c r="B6" s="635"/>
      <c r="C6" s="635"/>
      <c r="D6" s="635"/>
      <c r="E6" s="635"/>
      <c r="F6" s="635"/>
      <c r="G6" s="652" t="str">
        <f>'Tab 5 (17)'!G6:G7</f>
        <v xml:space="preserve">II kwartału 
2024 r. 
z 
I 
kwartałem 
2024 r. </v>
      </c>
      <c r="H6" s="652" t="str">
        <f>'Tab 5 (17)'!H6:H7</f>
        <v xml:space="preserve">II kwartału 
2024 r. 
z 
II 
kwartałem 
2023 r. </v>
      </c>
      <c r="I6" s="652" t="str">
        <f>'Tab 5 (17)'!I6:I7</f>
        <v xml:space="preserve">I półrocza 
2024 r. 
z 
I 
półroczem 
2023 r. </v>
      </c>
      <c r="J6" s="28"/>
      <c r="K6" s="745"/>
      <c r="L6" s="745"/>
      <c r="M6" s="745"/>
      <c r="O6" s="745"/>
      <c r="P6" s="745"/>
      <c r="Q6" s="745"/>
    </row>
    <row r="7" spans="1:17" ht="21" customHeight="1">
      <c r="A7" s="654"/>
      <c r="B7" s="729" t="s">
        <v>333</v>
      </c>
      <c r="C7" s="730"/>
      <c r="D7" s="730"/>
      <c r="E7" s="730"/>
      <c r="F7" s="731"/>
      <c r="G7" s="654"/>
      <c r="H7" s="654"/>
      <c r="I7" s="654"/>
      <c r="J7" s="28"/>
    </row>
    <row r="8" spans="1:17" ht="21" customHeight="1">
      <c r="A8" s="698" t="s">
        <v>494</v>
      </c>
      <c r="B8" s="699"/>
      <c r="C8" s="699"/>
      <c r="D8" s="699"/>
      <c r="E8" s="699"/>
      <c r="F8" s="699"/>
      <c r="G8" s="699"/>
      <c r="H8" s="699"/>
      <c r="I8" s="700"/>
      <c r="J8" s="28"/>
    </row>
    <row r="9" spans="1:17" ht="21" customHeight="1">
      <c r="A9" s="198" t="s">
        <v>62</v>
      </c>
      <c r="B9" s="504">
        <v>1817.67</v>
      </c>
      <c r="C9" s="263">
        <v>1689.53</v>
      </c>
      <c r="D9" s="263">
        <v>1901.95</v>
      </c>
      <c r="E9" s="263">
        <v>2048.1999999999998</v>
      </c>
      <c r="F9" s="263">
        <v>1975.07</v>
      </c>
      <c r="G9" s="200">
        <f>E9/D9-1</f>
        <v>7.6894765898157136E-2</v>
      </c>
      <c r="H9" s="201">
        <f>E9/B9-1</f>
        <v>0.12682720185732266</v>
      </c>
      <c r="I9" s="201">
        <f>F9/C9-1</f>
        <v>0.16900558143388977</v>
      </c>
      <c r="J9" s="28"/>
      <c r="K9" s="29"/>
      <c r="L9" s="30"/>
      <c r="M9" s="18"/>
      <c r="N9" s="18"/>
      <c r="O9" s="31"/>
      <c r="P9" s="31"/>
      <c r="Q9" s="5"/>
    </row>
    <row r="10" spans="1:17" s="34" customFormat="1" ht="21" customHeight="1">
      <c r="A10" s="202" t="s">
        <v>133</v>
      </c>
      <c r="B10" s="505">
        <v>1837.1</v>
      </c>
      <c r="C10" s="261">
        <v>1704.75</v>
      </c>
      <c r="D10" s="261">
        <v>1915.66</v>
      </c>
      <c r="E10" s="261">
        <v>2065.19</v>
      </c>
      <c r="F10" s="261">
        <v>1990.43</v>
      </c>
      <c r="G10" s="204">
        <f t="shared" ref="G10:G11" si="0">E10/D10-1</f>
        <v>7.8056648883413571E-2</v>
      </c>
      <c r="H10" s="205">
        <f t="shared" ref="H10:H11" si="1">E10/B10-1</f>
        <v>0.12415763975831484</v>
      </c>
      <c r="I10" s="205">
        <f t="shared" ref="I10:I11" si="2">F10/C10-1</f>
        <v>0.16757882387446843</v>
      </c>
      <c r="J10" s="32"/>
      <c r="K10" s="29"/>
      <c r="L10" s="30"/>
      <c r="M10" s="18"/>
      <c r="N10" s="18"/>
      <c r="O10" s="33"/>
      <c r="P10" s="33"/>
      <c r="Q10" s="5"/>
    </row>
    <row r="11" spans="1:17" s="34" customFormat="1" ht="21" customHeight="1">
      <c r="A11" s="202" t="s">
        <v>16</v>
      </c>
      <c r="B11" s="505">
        <v>1748.59</v>
      </c>
      <c r="C11" s="261">
        <v>1635.5</v>
      </c>
      <c r="D11" s="261">
        <v>1851.59</v>
      </c>
      <c r="E11" s="261">
        <v>1985.77</v>
      </c>
      <c r="F11" s="261">
        <v>1918.66</v>
      </c>
      <c r="G11" s="204">
        <f t="shared" si="0"/>
        <v>7.246744689699125E-2</v>
      </c>
      <c r="H11" s="205">
        <f t="shared" si="1"/>
        <v>0.13564071623422302</v>
      </c>
      <c r="I11" s="205">
        <f t="shared" si="2"/>
        <v>0.17313359828798536</v>
      </c>
      <c r="J11" s="32"/>
      <c r="K11" s="29"/>
      <c r="L11" s="30"/>
      <c r="M11" s="18"/>
      <c r="N11" s="18"/>
      <c r="O11" s="33"/>
      <c r="P11" s="33"/>
      <c r="Q11" s="5"/>
    </row>
    <row r="12" spans="1:17" ht="22.15" customHeight="1">
      <c r="A12" s="746" t="s">
        <v>107</v>
      </c>
      <c r="B12" s="747"/>
      <c r="C12" s="747"/>
      <c r="D12" s="747"/>
      <c r="E12" s="747"/>
      <c r="F12" s="747"/>
      <c r="G12" s="747"/>
      <c r="H12" s="747"/>
      <c r="I12" s="748"/>
      <c r="J12" s="28"/>
      <c r="K12" s="29"/>
      <c r="L12" s="30"/>
      <c r="M12" s="18"/>
      <c r="N12" s="18"/>
      <c r="O12" s="31"/>
      <c r="P12" s="31"/>
      <c r="Q12" s="5"/>
    </row>
    <row r="13" spans="1:17" s="5" customFormat="1" ht="21" customHeight="1">
      <c r="A13" s="506" t="s">
        <v>63</v>
      </c>
      <c r="B13" s="507">
        <v>1837.1</v>
      </c>
      <c r="C13" s="263">
        <v>1704.75</v>
      </c>
      <c r="D13" s="263">
        <v>1915.66</v>
      </c>
      <c r="E13" s="263">
        <v>2065.19</v>
      </c>
      <c r="F13" s="263">
        <v>1990.43</v>
      </c>
      <c r="G13" s="200">
        <f t="shared" ref="G13:G17" si="3">E13/D13-1</f>
        <v>7.8056648883413571E-2</v>
      </c>
      <c r="H13" s="201">
        <f t="shared" ref="H13:H17" si="4">E13/B13-1</f>
        <v>0.12415763975831484</v>
      </c>
      <c r="I13" s="201">
        <f t="shared" ref="I13:I17" si="5">F13/C13-1</f>
        <v>0.16757882387446843</v>
      </c>
      <c r="J13" s="35"/>
      <c r="K13" s="29"/>
      <c r="L13" s="30"/>
      <c r="M13" s="18"/>
      <c r="N13" s="18"/>
      <c r="O13" s="18"/>
      <c r="P13" s="18"/>
    </row>
    <row r="14" spans="1:17" s="34" customFormat="1" ht="21" customHeight="1">
      <c r="A14" s="211" t="s">
        <v>17</v>
      </c>
      <c r="B14" s="265">
        <v>1864.77</v>
      </c>
      <c r="C14" s="261">
        <v>1728.32</v>
      </c>
      <c r="D14" s="261">
        <v>1939.69</v>
      </c>
      <c r="E14" s="261">
        <v>2089.54</v>
      </c>
      <c r="F14" s="261">
        <v>2014.77</v>
      </c>
      <c r="G14" s="204">
        <f t="shared" si="3"/>
        <v>7.7254612850506943E-2</v>
      </c>
      <c r="H14" s="205">
        <f t="shared" si="4"/>
        <v>0.12053497214133646</v>
      </c>
      <c r="I14" s="205">
        <f t="shared" si="5"/>
        <v>0.16573898352157013</v>
      </c>
      <c r="J14" s="32"/>
      <c r="K14" s="29"/>
      <c r="L14" s="30"/>
      <c r="M14" s="36"/>
      <c r="N14" s="18"/>
      <c r="O14" s="33"/>
      <c r="P14" s="33"/>
      <c r="Q14" s="5"/>
    </row>
    <row r="15" spans="1:17" s="34" customFormat="1" ht="28.5" customHeight="1">
      <c r="A15" s="211" t="s">
        <v>18</v>
      </c>
      <c r="B15" s="265">
        <v>1497.28</v>
      </c>
      <c r="C15" s="261">
        <v>1410.55</v>
      </c>
      <c r="D15" s="261">
        <v>1589.24</v>
      </c>
      <c r="E15" s="261">
        <v>1710.54</v>
      </c>
      <c r="F15" s="261">
        <v>1648.5</v>
      </c>
      <c r="G15" s="204">
        <f t="shared" si="3"/>
        <v>7.6325790944099081E-2</v>
      </c>
      <c r="H15" s="205">
        <f t="shared" si="4"/>
        <v>0.14243160931823029</v>
      </c>
      <c r="I15" s="205">
        <f t="shared" si="5"/>
        <v>0.16869306298961395</v>
      </c>
      <c r="J15" s="32"/>
      <c r="K15" s="29"/>
      <c r="L15" s="30"/>
      <c r="M15" s="18"/>
      <c r="N15" s="18"/>
      <c r="O15" s="33"/>
      <c r="P15" s="33"/>
      <c r="Q15" s="5"/>
    </row>
    <row r="16" spans="1:17" s="34" customFormat="1" ht="28.5" customHeight="1">
      <c r="A16" s="211" t="s">
        <v>19</v>
      </c>
      <c r="B16" s="265">
        <v>1579.52</v>
      </c>
      <c r="C16" s="261">
        <v>1491.8</v>
      </c>
      <c r="D16" s="261">
        <v>1657.37</v>
      </c>
      <c r="E16" s="261">
        <v>1791.09</v>
      </c>
      <c r="F16" s="261">
        <v>1722.63</v>
      </c>
      <c r="G16" s="204">
        <f t="shared" si="3"/>
        <v>8.0682044443908252E-2</v>
      </c>
      <c r="H16" s="205">
        <f t="shared" si="4"/>
        <v>0.13394575567260936</v>
      </c>
      <c r="I16" s="205">
        <f t="shared" si="5"/>
        <v>0.15473253787370966</v>
      </c>
      <c r="J16" s="32"/>
      <c r="K16" s="29"/>
      <c r="L16" s="30"/>
      <c r="M16" s="18"/>
      <c r="N16" s="18"/>
      <c r="O16" s="33"/>
      <c r="P16" s="33"/>
      <c r="Q16" s="5"/>
    </row>
    <row r="17" spans="1:17" s="34" customFormat="1" ht="28.5" customHeight="1">
      <c r="A17" s="211" t="s">
        <v>20</v>
      </c>
      <c r="B17" s="265">
        <v>1785.57</v>
      </c>
      <c r="C17" s="261">
        <v>1692.36</v>
      </c>
      <c r="D17" s="261">
        <v>1857.74</v>
      </c>
      <c r="E17" s="261">
        <v>1998.19</v>
      </c>
      <c r="F17" s="261">
        <v>1927.56</v>
      </c>
      <c r="G17" s="204">
        <f t="shared" si="3"/>
        <v>7.5602613928752227E-2</v>
      </c>
      <c r="H17" s="205">
        <f t="shared" si="4"/>
        <v>0.1190768214071698</v>
      </c>
      <c r="I17" s="205">
        <f t="shared" si="5"/>
        <v>0.1389775225129406</v>
      </c>
      <c r="J17" s="32"/>
      <c r="K17" s="29"/>
      <c r="L17" s="30"/>
      <c r="M17" s="18"/>
      <c r="N17" s="18"/>
      <c r="O17" s="33"/>
      <c r="P17" s="33"/>
      <c r="Q17" s="5"/>
    </row>
    <row r="18" spans="1:17" ht="21" customHeight="1">
      <c r="A18" s="749" t="s">
        <v>64</v>
      </c>
      <c r="B18" s="750"/>
      <c r="C18" s="750"/>
      <c r="D18" s="750"/>
      <c r="E18" s="750"/>
      <c r="F18" s="750"/>
      <c r="G18" s="750"/>
      <c r="H18" s="750"/>
      <c r="I18" s="751"/>
      <c r="J18" s="28"/>
      <c r="K18" s="29"/>
      <c r="L18" s="30"/>
      <c r="M18" s="18"/>
      <c r="N18" s="18"/>
      <c r="O18" s="31"/>
      <c r="P18" s="31"/>
      <c r="Q18" s="5"/>
    </row>
    <row r="19" spans="1:17" ht="21" customHeight="1">
      <c r="A19" s="508" t="s">
        <v>65</v>
      </c>
      <c r="B19" s="509">
        <v>1748.59</v>
      </c>
      <c r="C19" s="263">
        <v>1635.5</v>
      </c>
      <c r="D19" s="263">
        <v>1851.59</v>
      </c>
      <c r="E19" s="263">
        <v>1985.77</v>
      </c>
      <c r="F19" s="263">
        <v>1918.66</v>
      </c>
      <c r="G19" s="268">
        <f t="shared" ref="G19:G31" si="6">E19/D19-1</f>
        <v>7.246744689699125E-2</v>
      </c>
      <c r="H19" s="201">
        <f t="shared" ref="H19:H31" si="7">E19/B19-1</f>
        <v>0.13564071623422302</v>
      </c>
      <c r="I19" s="201">
        <f t="shared" ref="I19:I31" si="8">F19/C19-1</f>
        <v>0.17313359828798536</v>
      </c>
      <c r="J19" s="28"/>
      <c r="K19" s="29"/>
      <c r="L19" s="30"/>
      <c r="M19" s="18"/>
      <c r="N19" s="18"/>
      <c r="O19" s="31"/>
      <c r="P19" s="31"/>
      <c r="Q19" s="5"/>
    </row>
    <row r="20" spans="1:17" s="5" customFormat="1" ht="29.25" customHeight="1">
      <c r="A20" s="218" t="s">
        <v>23</v>
      </c>
      <c r="B20" s="262">
        <v>1712.46</v>
      </c>
      <c r="C20" s="263">
        <v>1595.25</v>
      </c>
      <c r="D20" s="263">
        <v>1817.8</v>
      </c>
      <c r="E20" s="263">
        <v>1949.38</v>
      </c>
      <c r="F20" s="263">
        <v>1883.56</v>
      </c>
      <c r="G20" s="200">
        <f t="shared" si="6"/>
        <v>7.2384200682143351E-2</v>
      </c>
      <c r="H20" s="201">
        <f t="shared" si="7"/>
        <v>0.13835067680412982</v>
      </c>
      <c r="I20" s="201">
        <f t="shared" si="8"/>
        <v>0.18073029305751453</v>
      </c>
      <c r="J20" s="35"/>
      <c r="K20" s="29"/>
      <c r="L20" s="30"/>
      <c r="M20" s="18"/>
      <c r="N20" s="18"/>
      <c r="O20" s="18"/>
      <c r="P20" s="18"/>
    </row>
    <row r="21" spans="1:17" s="34" customFormat="1" ht="28.5" customHeight="1">
      <c r="A21" s="211" t="s">
        <v>535</v>
      </c>
      <c r="B21" s="265">
        <v>1751.15</v>
      </c>
      <c r="C21" s="261">
        <v>1615.64</v>
      </c>
      <c r="D21" s="261">
        <v>1844.39</v>
      </c>
      <c r="E21" s="261">
        <v>1981.21</v>
      </c>
      <c r="F21" s="261">
        <v>1912.76</v>
      </c>
      <c r="G21" s="204">
        <f t="shared" si="6"/>
        <v>7.4181707773301797E-2</v>
      </c>
      <c r="H21" s="205">
        <f t="shared" si="7"/>
        <v>0.13137652399851518</v>
      </c>
      <c r="I21" s="205">
        <f t="shared" si="8"/>
        <v>0.18390235448490988</v>
      </c>
      <c r="J21" s="32"/>
      <c r="K21" s="29"/>
      <c r="L21" s="30"/>
      <c r="M21" s="18"/>
      <c r="N21" s="18"/>
      <c r="O21" s="33"/>
      <c r="P21" s="33"/>
      <c r="Q21" s="5"/>
    </row>
    <row r="22" spans="1:17" s="34" customFormat="1" ht="28.5" customHeight="1">
      <c r="A22" s="211" t="s">
        <v>69</v>
      </c>
      <c r="B22" s="265">
        <v>1713.84</v>
      </c>
      <c r="C22" s="261">
        <v>1596.34</v>
      </c>
      <c r="D22" s="261">
        <v>1819.54</v>
      </c>
      <c r="E22" s="261">
        <v>1951.11</v>
      </c>
      <c r="F22" s="261">
        <v>1885.31</v>
      </c>
      <c r="G22" s="204">
        <f t="shared" si="6"/>
        <v>7.2309484814843339E-2</v>
      </c>
      <c r="H22" s="205">
        <f t="shared" si="7"/>
        <v>0.13844349530878031</v>
      </c>
      <c r="I22" s="205">
        <f t="shared" si="8"/>
        <v>0.18102033401405726</v>
      </c>
      <c r="J22" s="32"/>
      <c r="K22" s="29"/>
      <c r="L22" s="30"/>
      <c r="M22" s="18"/>
      <c r="N22" s="18"/>
      <c r="O22" s="33" t="s">
        <v>70</v>
      </c>
      <c r="P22" s="33"/>
      <c r="Q22" s="5"/>
    </row>
    <row r="23" spans="1:17" s="34" customFormat="1" ht="28.5" customHeight="1">
      <c r="A23" s="211" t="s">
        <v>473</v>
      </c>
      <c r="B23" s="265">
        <v>1429.19</v>
      </c>
      <c r="C23" s="261">
        <v>1313.03</v>
      </c>
      <c r="D23" s="261">
        <v>1475.79</v>
      </c>
      <c r="E23" s="261">
        <v>1579.37</v>
      </c>
      <c r="F23" s="261">
        <v>1527.02</v>
      </c>
      <c r="G23" s="204">
        <f t="shared" si="6"/>
        <v>7.0186137594102194E-2</v>
      </c>
      <c r="H23" s="205">
        <f t="shared" si="7"/>
        <v>0.10508050014343784</v>
      </c>
      <c r="I23" s="205">
        <f t="shared" si="8"/>
        <v>0.16297418947015685</v>
      </c>
      <c r="J23" s="32"/>
      <c r="K23" s="29"/>
      <c r="L23" s="30"/>
      <c r="M23" s="18"/>
      <c r="N23" s="18"/>
      <c r="O23" s="33"/>
      <c r="P23" s="33"/>
      <c r="Q23" s="5"/>
    </row>
    <row r="24" spans="1:17" s="34" customFormat="1" ht="28.5" customHeight="1">
      <c r="A24" s="211" t="s">
        <v>474</v>
      </c>
      <c r="B24" s="265">
        <v>1320.24</v>
      </c>
      <c r="C24" s="261">
        <v>1249.79</v>
      </c>
      <c r="D24" s="261">
        <v>1363.02</v>
      </c>
      <c r="E24" s="261">
        <v>1451.89</v>
      </c>
      <c r="F24" s="261">
        <v>1406.38</v>
      </c>
      <c r="G24" s="204">
        <f t="shared" si="6"/>
        <v>6.5200804096785081E-2</v>
      </c>
      <c r="H24" s="205">
        <f t="shared" si="7"/>
        <v>9.9716718172453644E-2</v>
      </c>
      <c r="I24" s="205">
        <f t="shared" si="8"/>
        <v>0.12529304923227125</v>
      </c>
      <c r="J24" s="32"/>
      <c r="K24" s="29"/>
      <c r="L24" s="30"/>
      <c r="M24" s="18"/>
      <c r="N24" s="18"/>
      <c r="O24" s="33"/>
      <c r="P24" s="33"/>
      <c r="Q24" s="5"/>
    </row>
    <row r="25" spans="1:17" s="34" customFormat="1" ht="37.5" customHeight="1">
      <c r="A25" s="211" t="s">
        <v>28</v>
      </c>
      <c r="B25" s="265">
        <v>1683.31</v>
      </c>
      <c r="C25" s="261">
        <v>1592.18</v>
      </c>
      <c r="D25" s="261">
        <v>1748.77</v>
      </c>
      <c r="E25" s="261">
        <v>1886.9</v>
      </c>
      <c r="F25" s="261">
        <v>1816.29</v>
      </c>
      <c r="G25" s="204">
        <f t="shared" si="6"/>
        <v>7.8986945109991602E-2</v>
      </c>
      <c r="H25" s="205">
        <f t="shared" si="7"/>
        <v>0.12094623093785462</v>
      </c>
      <c r="I25" s="205">
        <f t="shared" si="8"/>
        <v>0.14075669836325022</v>
      </c>
      <c r="J25" s="32"/>
      <c r="K25" s="29"/>
      <c r="L25" s="30"/>
      <c r="M25" s="18"/>
      <c r="N25" s="18"/>
      <c r="O25" s="33"/>
      <c r="P25" s="33"/>
      <c r="Q25" s="5"/>
    </row>
    <row r="26" spans="1:17" s="5" customFormat="1" ht="21" customHeight="1">
      <c r="A26" s="218" t="s">
        <v>29</v>
      </c>
      <c r="B26" s="262">
        <v>1900.8</v>
      </c>
      <c r="C26" s="263">
        <v>1805.76</v>
      </c>
      <c r="D26" s="263">
        <v>1991.69</v>
      </c>
      <c r="E26" s="263">
        <v>2136.4699999999998</v>
      </c>
      <c r="F26" s="263">
        <v>2064.09</v>
      </c>
      <c r="G26" s="200">
        <f t="shared" si="6"/>
        <v>7.2692035407116329E-2</v>
      </c>
      <c r="H26" s="201">
        <f t="shared" si="7"/>
        <v>0.12398463804713789</v>
      </c>
      <c r="I26" s="201">
        <f t="shared" si="8"/>
        <v>0.14305887825624675</v>
      </c>
      <c r="J26" s="35"/>
      <c r="K26" s="29"/>
      <c r="L26" s="30"/>
      <c r="M26" s="18"/>
      <c r="N26" s="18"/>
      <c r="O26" s="18"/>
      <c r="P26" s="18"/>
    </row>
    <row r="27" spans="1:17" s="34" customFormat="1" ht="21" customHeight="1">
      <c r="A27" s="211" t="s">
        <v>30</v>
      </c>
      <c r="B27" s="265">
        <v>1983.3</v>
      </c>
      <c r="C27" s="261">
        <v>1861.8</v>
      </c>
      <c r="D27" s="261">
        <v>2124.5</v>
      </c>
      <c r="E27" s="261">
        <v>2267.41</v>
      </c>
      <c r="F27" s="261">
        <v>2196.02</v>
      </c>
      <c r="G27" s="204">
        <f t="shared" si="6"/>
        <v>6.7267592374676388E-2</v>
      </c>
      <c r="H27" s="205">
        <f t="shared" si="7"/>
        <v>0.14325114707810216</v>
      </c>
      <c r="I27" s="205">
        <f t="shared" si="8"/>
        <v>0.17951444838328512</v>
      </c>
      <c r="J27" s="32"/>
      <c r="K27" s="29"/>
      <c r="L27" s="30"/>
      <c r="M27" s="18"/>
      <c r="N27" s="18"/>
      <c r="O27" s="33"/>
      <c r="P27" s="33"/>
      <c r="Q27" s="5"/>
    </row>
    <row r="28" spans="1:17" s="34" customFormat="1" ht="21" customHeight="1">
      <c r="A28" s="211" t="s">
        <v>31</v>
      </c>
      <c r="B28" s="265">
        <v>1889.39</v>
      </c>
      <c r="C28" s="261">
        <v>1794.87</v>
      </c>
      <c r="D28" s="261">
        <v>1980.19</v>
      </c>
      <c r="E28" s="261">
        <v>2123.85</v>
      </c>
      <c r="F28" s="261">
        <v>2052.0500000000002</v>
      </c>
      <c r="G28" s="204">
        <f t="shared" si="6"/>
        <v>7.2548593821804896E-2</v>
      </c>
      <c r="H28" s="205">
        <f t="shared" si="7"/>
        <v>0.1240929612202879</v>
      </c>
      <c r="I28" s="205">
        <f t="shared" si="8"/>
        <v>0.14328614328614342</v>
      </c>
      <c r="J28" s="32"/>
      <c r="K28" s="29"/>
      <c r="L28" s="30"/>
      <c r="M28" s="18"/>
      <c r="N28" s="18"/>
      <c r="O28" s="33"/>
      <c r="P28" s="33"/>
      <c r="Q28" s="5"/>
    </row>
    <row r="29" spans="1:17" s="34" customFormat="1" ht="28.5" customHeight="1">
      <c r="A29" s="211" t="s">
        <v>32</v>
      </c>
      <c r="B29" s="265">
        <v>2305.54</v>
      </c>
      <c r="C29" s="261">
        <v>2185.3200000000002</v>
      </c>
      <c r="D29" s="261">
        <v>2393.67</v>
      </c>
      <c r="E29" s="261">
        <v>2601.5100000000002</v>
      </c>
      <c r="F29" s="261">
        <v>2496.52</v>
      </c>
      <c r="G29" s="204">
        <f t="shared" si="6"/>
        <v>8.6829011517878474E-2</v>
      </c>
      <c r="H29" s="205">
        <f t="shared" si="7"/>
        <v>0.12837339625423994</v>
      </c>
      <c r="I29" s="205">
        <f t="shared" si="8"/>
        <v>0.14240477367159032</v>
      </c>
      <c r="J29" s="32"/>
      <c r="K29" s="29"/>
      <c r="L29" s="30"/>
      <c r="M29" s="18"/>
      <c r="N29" s="18"/>
      <c r="O29" s="33"/>
      <c r="P29" s="33"/>
      <c r="Q29" s="5"/>
    </row>
    <row r="30" spans="1:17" s="34" customFormat="1" ht="28.5" customHeight="1">
      <c r="A30" s="211" t="s">
        <v>33</v>
      </c>
      <c r="B30" s="265">
        <v>2249.5</v>
      </c>
      <c r="C30" s="261">
        <v>2142.52</v>
      </c>
      <c r="D30" s="261">
        <v>2359.71</v>
      </c>
      <c r="E30" s="261">
        <v>2548.46</v>
      </c>
      <c r="F30" s="261">
        <v>2453.52</v>
      </c>
      <c r="G30" s="204">
        <f t="shared" si="6"/>
        <v>7.9988642672192745E-2</v>
      </c>
      <c r="H30" s="205">
        <f t="shared" si="7"/>
        <v>0.13290064458768613</v>
      </c>
      <c r="I30" s="205">
        <f t="shared" si="8"/>
        <v>0.14515617123760816</v>
      </c>
      <c r="J30" s="32"/>
      <c r="K30" s="29"/>
      <c r="L30" s="30"/>
      <c r="M30" s="18"/>
      <c r="N30" s="18"/>
      <c r="O30" s="33"/>
      <c r="P30" s="33"/>
      <c r="Q30" s="5"/>
    </row>
    <row r="31" spans="1:17" s="34" customFormat="1" ht="28.5" customHeight="1">
      <c r="A31" s="220" t="s">
        <v>34</v>
      </c>
      <c r="B31" s="271">
        <v>2159.6</v>
      </c>
      <c r="C31" s="272">
        <v>2037.18</v>
      </c>
      <c r="D31" s="272">
        <v>2254.52</v>
      </c>
      <c r="E31" s="272">
        <v>2408.63</v>
      </c>
      <c r="F31" s="272">
        <v>2331.41</v>
      </c>
      <c r="G31" s="221">
        <f t="shared" si="6"/>
        <v>6.8356013696928786E-2</v>
      </c>
      <c r="H31" s="222">
        <f t="shared" si="7"/>
        <v>0.11531302092980189</v>
      </c>
      <c r="I31" s="222">
        <f t="shared" si="8"/>
        <v>0.14443004545499161</v>
      </c>
      <c r="J31" s="32"/>
      <c r="K31" s="29"/>
      <c r="L31" s="30"/>
      <c r="M31" s="18"/>
      <c r="N31" s="18"/>
      <c r="O31" s="33"/>
      <c r="P31" s="33"/>
      <c r="Q31" s="5"/>
    </row>
    <row r="32" spans="1:17" ht="26.25" customHeight="1">
      <c r="A32" s="735" t="s">
        <v>469</v>
      </c>
      <c r="B32" s="736"/>
      <c r="C32" s="736"/>
      <c r="D32" s="736"/>
      <c r="E32" s="736"/>
      <c r="F32" s="736"/>
      <c r="G32" s="736"/>
      <c r="H32" s="736"/>
      <c r="I32" s="736"/>
    </row>
    <row r="39" spans="7:7">
      <c r="G39" s="498"/>
    </row>
  </sheetData>
  <mergeCells count="21">
    <mergeCell ref="A32:I32"/>
    <mergeCell ref="A8:I8"/>
    <mergeCell ref="A12:I12"/>
    <mergeCell ref="A18:I18"/>
    <mergeCell ref="K6:M6"/>
    <mergeCell ref="O6:Q6"/>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s>
  <hyperlinks>
    <hyperlink ref="J3"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6"/>
  <sheetViews>
    <sheetView showGridLines="0" view="pageBreakPreview" zoomScale="110" zoomScaleNormal="100" zoomScaleSheetLayoutView="110" workbookViewId="0">
      <selection sqref="A1:B1"/>
    </sheetView>
  </sheetViews>
  <sheetFormatPr defaultRowHeight="15"/>
  <cols>
    <col min="1" max="1" width="3.25" customWidth="1"/>
    <col min="2" max="2" width="84.75" customWidth="1"/>
    <col min="12" max="12" width="25.625" customWidth="1"/>
  </cols>
  <sheetData>
    <row r="1" spans="1:3" ht="29.25" customHeight="1">
      <c r="A1" s="621" t="s">
        <v>8</v>
      </c>
      <c r="B1" s="621"/>
      <c r="C1" s="532" t="s">
        <v>539</v>
      </c>
    </row>
    <row r="2" spans="1:3" ht="40.5" customHeight="1">
      <c r="A2" s="100"/>
      <c r="B2" s="101" t="s">
        <v>411</v>
      </c>
    </row>
    <row r="3" spans="1:3" ht="21" customHeight="1">
      <c r="A3" s="100"/>
      <c r="B3" s="464" t="s">
        <v>324</v>
      </c>
    </row>
    <row r="4" spans="1:3" ht="22.5" customHeight="1">
      <c r="A4" s="100"/>
      <c r="B4" s="464" t="s">
        <v>466</v>
      </c>
    </row>
    <row r="5" spans="1:3" ht="30" customHeight="1">
      <c r="A5" s="102" t="s">
        <v>1</v>
      </c>
      <c r="B5" s="465" t="s">
        <v>467</v>
      </c>
    </row>
    <row r="6" spans="1:3" ht="12.75" customHeight="1">
      <c r="A6" s="76"/>
      <c r="B6" s="464" t="s">
        <v>421</v>
      </c>
    </row>
    <row r="7" spans="1:3" ht="24.75" customHeight="1">
      <c r="A7" s="76"/>
      <c r="B7" s="464" t="s">
        <v>498</v>
      </c>
    </row>
    <row r="8" spans="1:3" ht="30" customHeight="1">
      <c r="A8" s="76"/>
      <c r="B8" s="464" t="s">
        <v>422</v>
      </c>
    </row>
    <row r="9" spans="1:3" ht="12.75" customHeight="1">
      <c r="A9" s="76"/>
      <c r="B9" s="464" t="s">
        <v>423</v>
      </c>
    </row>
    <row r="10" spans="1:3" ht="36" customHeight="1">
      <c r="A10" s="76"/>
      <c r="B10" s="464" t="s">
        <v>637</v>
      </c>
    </row>
    <row r="11" spans="1:3" ht="20.25" customHeight="1">
      <c r="A11" s="76"/>
      <c r="B11" s="464" t="s">
        <v>424</v>
      </c>
    </row>
    <row r="12" spans="1:3" ht="30" customHeight="1">
      <c r="A12" s="76"/>
      <c r="B12" s="101" t="s">
        <v>311</v>
      </c>
    </row>
    <row r="13" spans="1:3" ht="49.5" customHeight="1">
      <c r="A13" s="76"/>
      <c r="B13" s="101" t="s">
        <v>326</v>
      </c>
    </row>
    <row r="14" spans="1:3" ht="45.75" customHeight="1">
      <c r="A14" s="76"/>
      <c r="B14" s="115" t="s">
        <v>325</v>
      </c>
    </row>
    <row r="15" spans="1:3" ht="39.75" customHeight="1">
      <c r="A15" s="102" t="s">
        <v>2</v>
      </c>
      <c r="B15" s="101" t="s">
        <v>403</v>
      </c>
    </row>
    <row r="16" spans="1:3" ht="15.75" customHeight="1">
      <c r="A16" s="104"/>
      <c r="B16" s="105" t="s">
        <v>394</v>
      </c>
    </row>
    <row r="17" spans="1:8" ht="15.75" customHeight="1">
      <c r="A17" s="104"/>
      <c r="B17" s="105" t="s">
        <v>345</v>
      </c>
    </row>
    <row r="18" spans="1:8" ht="16.5" customHeight="1">
      <c r="A18" s="104"/>
      <c r="B18" s="105" t="s">
        <v>346</v>
      </c>
    </row>
    <row r="19" spans="1:8" ht="44.25" customHeight="1">
      <c r="A19" s="104"/>
      <c r="B19" s="464" t="s">
        <v>636</v>
      </c>
    </row>
    <row r="20" spans="1:8" ht="25.5" customHeight="1">
      <c r="A20" s="104"/>
      <c r="B20" s="100" t="s">
        <v>395</v>
      </c>
      <c r="C20" s="98"/>
      <c r="D20" s="98"/>
      <c r="E20" s="98"/>
      <c r="F20" s="98"/>
      <c r="G20" s="98"/>
      <c r="H20" s="98"/>
    </row>
    <row r="21" spans="1:8" ht="24.75" customHeight="1">
      <c r="A21" s="104"/>
      <c r="B21" s="100" t="s">
        <v>507</v>
      </c>
      <c r="C21" s="98"/>
      <c r="D21" s="98"/>
      <c r="E21" s="98"/>
      <c r="F21" s="98"/>
      <c r="G21" s="98"/>
      <c r="H21" s="98"/>
    </row>
    <row r="22" spans="1:8" ht="15" customHeight="1">
      <c r="A22" s="104"/>
      <c r="B22" s="100" t="s">
        <v>347</v>
      </c>
      <c r="C22" s="98"/>
      <c r="D22" s="98"/>
      <c r="E22" s="98"/>
      <c r="F22" s="98"/>
      <c r="G22" s="98"/>
      <c r="H22" s="98"/>
    </row>
    <row r="23" spans="1:8" ht="27" customHeight="1">
      <c r="A23" s="104"/>
      <c r="B23" s="100" t="s">
        <v>638</v>
      </c>
      <c r="C23" s="98"/>
      <c r="D23" s="98"/>
      <c r="E23" s="98"/>
      <c r="F23" s="98"/>
      <c r="G23" s="98"/>
      <c r="H23" s="98"/>
    </row>
    <row r="24" spans="1:8" ht="30" customHeight="1">
      <c r="A24" s="104"/>
      <c r="B24" s="100" t="s">
        <v>639</v>
      </c>
      <c r="C24" s="98"/>
      <c r="D24" s="98"/>
      <c r="E24" s="98"/>
      <c r="F24" s="98"/>
      <c r="G24" s="98"/>
      <c r="H24" s="98"/>
    </row>
    <row r="25" spans="1:8" ht="30" customHeight="1">
      <c r="A25" s="104"/>
      <c r="B25" s="100" t="s">
        <v>511</v>
      </c>
    </row>
    <row r="26" spans="1:8" s="99" customFormat="1" ht="57" customHeight="1">
      <c r="A26" s="106"/>
      <c r="B26" s="101" t="s">
        <v>348</v>
      </c>
    </row>
    <row r="27" spans="1:8" s="99" customFormat="1" ht="41.25" customHeight="1">
      <c r="A27" s="106"/>
      <c r="B27" s="101" t="s">
        <v>349</v>
      </c>
    </row>
    <row r="28" spans="1:8" ht="27" customHeight="1">
      <c r="A28" s="104"/>
      <c r="B28" s="107" t="s">
        <v>396</v>
      </c>
    </row>
    <row r="29" spans="1:8" ht="18" customHeight="1">
      <c r="A29" s="104"/>
      <c r="B29" s="108" t="s">
        <v>397</v>
      </c>
    </row>
    <row r="30" spans="1:8" ht="27" customHeight="1">
      <c r="A30" s="104"/>
      <c r="B30" s="107" t="s">
        <v>640</v>
      </c>
    </row>
    <row r="31" spans="1:8" ht="27" customHeight="1">
      <c r="A31" s="104"/>
      <c r="B31" s="107" t="s">
        <v>398</v>
      </c>
    </row>
    <row r="32" spans="1:8" ht="14.25" customHeight="1">
      <c r="A32" s="104"/>
      <c r="B32" s="496" t="s">
        <v>517</v>
      </c>
    </row>
    <row r="33" spans="1:2" ht="15" customHeight="1">
      <c r="A33" s="104"/>
      <c r="B33" s="101" t="s">
        <v>518</v>
      </c>
    </row>
    <row r="34" spans="1:2" ht="15" customHeight="1">
      <c r="A34" s="104"/>
      <c r="B34" s="101" t="s">
        <v>628</v>
      </c>
    </row>
    <row r="35" spans="1:2" ht="24" customHeight="1">
      <c r="A35" s="104"/>
      <c r="B35" s="466" t="s">
        <v>629</v>
      </c>
    </row>
    <row r="36" spans="1:2" ht="30" customHeight="1">
      <c r="A36" s="104"/>
      <c r="B36" s="101" t="s">
        <v>633</v>
      </c>
    </row>
    <row r="37" spans="1:2" ht="18" customHeight="1">
      <c r="A37" s="104"/>
      <c r="B37" s="100" t="s">
        <v>350</v>
      </c>
    </row>
    <row r="38" spans="1:2" ht="54.75" customHeight="1">
      <c r="A38" s="104"/>
      <c r="B38" s="101" t="s">
        <v>412</v>
      </c>
    </row>
    <row r="39" spans="1:2" ht="15" customHeight="1">
      <c r="A39" s="68"/>
      <c r="B39" s="465" t="s">
        <v>432</v>
      </c>
    </row>
    <row r="40" spans="1:2" ht="15" customHeight="1">
      <c r="A40" s="68"/>
      <c r="B40" s="466" t="s">
        <v>433</v>
      </c>
    </row>
    <row r="41" spans="1:2" ht="25.5" customHeight="1">
      <c r="A41" s="68"/>
      <c r="B41" s="466" t="s">
        <v>630</v>
      </c>
    </row>
    <row r="42" spans="1:2" ht="25.5" customHeight="1">
      <c r="A42" s="68"/>
      <c r="B42" s="466" t="s">
        <v>422</v>
      </c>
    </row>
    <row r="43" spans="1:2" ht="21" customHeight="1">
      <c r="A43" s="68"/>
      <c r="B43" s="466" t="s">
        <v>632</v>
      </c>
    </row>
    <row r="44" spans="1:2" ht="33" customHeight="1">
      <c r="A44" s="68"/>
      <c r="B44" s="101" t="s">
        <v>428</v>
      </c>
    </row>
    <row r="45" spans="1:2" ht="27" customHeight="1">
      <c r="A45" s="109" t="s">
        <v>3</v>
      </c>
      <c r="B45" s="100" t="s">
        <v>631</v>
      </c>
    </row>
    <row r="46" spans="1:2" ht="18" customHeight="1">
      <c r="A46" s="76"/>
      <c r="B46" s="110" t="s">
        <v>415</v>
      </c>
    </row>
    <row r="47" spans="1:2" ht="18" customHeight="1">
      <c r="A47" s="68"/>
      <c r="B47" s="110" t="s">
        <v>413</v>
      </c>
    </row>
    <row r="48" spans="1:2" ht="18" customHeight="1">
      <c r="A48" s="68"/>
      <c r="B48" s="110" t="s">
        <v>312</v>
      </c>
    </row>
    <row r="49" spans="1:2" ht="18" customHeight="1">
      <c r="A49" s="68"/>
      <c r="B49" s="110" t="s">
        <v>313</v>
      </c>
    </row>
    <row r="50" spans="1:2" ht="18" customHeight="1">
      <c r="A50" s="68"/>
      <c r="B50" s="110" t="s">
        <v>314</v>
      </c>
    </row>
    <row r="51" spans="1:2" ht="18" customHeight="1">
      <c r="A51" s="68"/>
      <c r="B51" s="110" t="s">
        <v>315</v>
      </c>
    </row>
    <row r="52" spans="1:2" ht="18" customHeight="1">
      <c r="A52" s="68"/>
      <c r="B52" s="110" t="s">
        <v>316</v>
      </c>
    </row>
    <row r="53" spans="1:2" ht="18" customHeight="1">
      <c r="A53" s="68"/>
      <c r="B53" s="110" t="s">
        <v>317</v>
      </c>
    </row>
    <row r="54" spans="1:2" ht="18" customHeight="1">
      <c r="A54" s="68"/>
      <c r="B54" s="110" t="s">
        <v>404</v>
      </c>
    </row>
    <row r="55" spans="1:2" ht="18" customHeight="1">
      <c r="A55" s="68"/>
      <c r="B55" s="110" t="s">
        <v>318</v>
      </c>
    </row>
    <row r="56" spans="1:2" ht="18" customHeight="1">
      <c r="A56" s="68"/>
      <c r="B56" s="110" t="s">
        <v>319</v>
      </c>
    </row>
    <row r="57" spans="1:2" ht="18" customHeight="1">
      <c r="A57" s="68"/>
      <c r="B57" s="110" t="s">
        <v>320</v>
      </c>
    </row>
    <row r="58" spans="1:2" ht="18" customHeight="1">
      <c r="A58" s="68"/>
      <c r="B58" s="110" t="s">
        <v>323</v>
      </c>
    </row>
    <row r="59" spans="1:2" ht="17.25" customHeight="1">
      <c r="A59" s="68"/>
      <c r="B59" s="110" t="s">
        <v>653</v>
      </c>
    </row>
    <row r="60" spans="1:2" ht="21" customHeight="1">
      <c r="A60" s="68"/>
      <c r="B60" s="110" t="s">
        <v>654</v>
      </c>
    </row>
    <row r="61" spans="1:2" ht="30" customHeight="1">
      <c r="A61" s="102" t="s">
        <v>4</v>
      </c>
      <c r="B61" s="101" t="s">
        <v>405</v>
      </c>
    </row>
    <row r="62" spans="1:2" ht="51" customHeight="1">
      <c r="A62" s="68"/>
      <c r="B62" s="103" t="s">
        <v>406</v>
      </c>
    </row>
    <row r="63" spans="1:2" ht="39" customHeight="1">
      <c r="A63" s="68"/>
      <c r="B63" s="103" t="s">
        <v>399</v>
      </c>
    </row>
    <row r="64" spans="1:2" ht="82.5" customHeight="1">
      <c r="A64" s="68"/>
      <c r="B64" s="103" t="s">
        <v>351</v>
      </c>
    </row>
    <row r="65" spans="1:2" ht="30" customHeight="1">
      <c r="A65" s="68"/>
      <c r="B65" s="475" t="s">
        <v>402</v>
      </c>
    </row>
    <row r="66" spans="1:2" ht="35.25" customHeight="1">
      <c r="A66" s="68"/>
      <c r="B66" s="103" t="s">
        <v>416</v>
      </c>
    </row>
    <row r="67" spans="1:2" ht="30" customHeight="1">
      <c r="A67" s="102" t="s">
        <v>5</v>
      </c>
      <c r="B67" s="111" t="s">
        <v>407</v>
      </c>
    </row>
    <row r="68" spans="1:2" ht="69" customHeight="1">
      <c r="A68" s="68"/>
      <c r="B68" s="466" t="s">
        <v>468</v>
      </c>
    </row>
    <row r="69" spans="1:2" ht="40.5" customHeight="1">
      <c r="A69" s="68"/>
      <c r="B69" s="464" t="s">
        <v>499</v>
      </c>
    </row>
    <row r="70" spans="1:2" ht="52.5" customHeight="1">
      <c r="A70" s="68"/>
      <c r="B70" s="103" t="s">
        <v>408</v>
      </c>
    </row>
    <row r="71" spans="1:2" ht="18" customHeight="1">
      <c r="A71" s="68"/>
      <c r="B71" s="112" t="s">
        <v>321</v>
      </c>
    </row>
    <row r="72" spans="1:2" ht="19.5" customHeight="1">
      <c r="A72" s="68"/>
      <c r="B72" s="112" t="s">
        <v>541</v>
      </c>
    </row>
    <row r="73" spans="1:2" ht="19.5" customHeight="1">
      <c r="A73" s="68"/>
      <c r="B73" s="101" t="s">
        <v>542</v>
      </c>
    </row>
    <row r="74" spans="1:2" ht="30" customHeight="1">
      <c r="A74" s="68"/>
      <c r="B74" s="103" t="s">
        <v>322</v>
      </c>
    </row>
    <row r="75" spans="1:2" ht="16.5" customHeight="1">
      <c r="A75" s="68"/>
      <c r="B75" s="112" t="s">
        <v>352</v>
      </c>
    </row>
    <row r="76" spans="1:2" ht="61.5" customHeight="1">
      <c r="A76" s="76"/>
      <c r="B76" s="103" t="s">
        <v>400</v>
      </c>
    </row>
    <row r="77" spans="1:2" ht="28.5" customHeight="1">
      <c r="A77" s="76"/>
      <c r="B77" s="103" t="s">
        <v>401</v>
      </c>
    </row>
    <row r="78" spans="1:2" ht="52.5" customHeight="1">
      <c r="A78" s="76"/>
      <c r="B78" s="103" t="s">
        <v>641</v>
      </c>
    </row>
    <row r="79" spans="1:2" ht="33.75" customHeight="1">
      <c r="A79" s="76"/>
      <c r="B79" s="475" t="s">
        <v>353</v>
      </c>
    </row>
    <row r="80" spans="1:2" ht="34.5" customHeight="1">
      <c r="A80" s="76"/>
      <c r="B80" s="475" t="s">
        <v>354</v>
      </c>
    </row>
    <row r="81" spans="1:2" ht="45.75" customHeight="1">
      <c r="A81" s="76"/>
      <c r="B81" s="475" t="s">
        <v>355</v>
      </c>
    </row>
    <row r="82" spans="1:2" ht="15" customHeight="1">
      <c r="A82" s="76"/>
      <c r="B82" s="475" t="s">
        <v>356</v>
      </c>
    </row>
    <row r="83" spans="1:2" ht="18" customHeight="1">
      <c r="A83" s="76"/>
      <c r="B83" s="475" t="s">
        <v>357</v>
      </c>
    </row>
    <row r="84" spans="1:2" ht="51" customHeight="1">
      <c r="A84" s="76"/>
      <c r="B84" s="475" t="s">
        <v>9</v>
      </c>
    </row>
    <row r="85" spans="1:2" ht="44.25" customHeight="1">
      <c r="A85" s="76"/>
      <c r="B85" s="475" t="s">
        <v>500</v>
      </c>
    </row>
    <row r="86" spans="1:2" ht="24" customHeight="1">
      <c r="A86" s="76"/>
      <c r="B86" s="475" t="s">
        <v>358</v>
      </c>
    </row>
    <row r="87" spans="1:2" ht="30" customHeight="1">
      <c r="A87" s="76"/>
      <c r="B87" s="475" t="s">
        <v>359</v>
      </c>
    </row>
    <row r="88" spans="1:2" ht="23.25" customHeight="1">
      <c r="A88" s="76"/>
      <c r="B88" s="544" t="s">
        <v>642</v>
      </c>
    </row>
    <row r="89" spans="1:2" ht="24" customHeight="1">
      <c r="A89" s="76"/>
      <c r="B89" s="544" t="s">
        <v>545</v>
      </c>
    </row>
    <row r="90" spans="1:2" ht="18" customHeight="1">
      <c r="A90" s="76"/>
      <c r="B90" s="544" t="s">
        <v>546</v>
      </c>
    </row>
    <row r="91" spans="1:2" ht="39.75" customHeight="1">
      <c r="A91" s="76"/>
      <c r="B91" s="475" t="s">
        <v>650</v>
      </c>
    </row>
    <row r="92" spans="1:2" ht="53.25" customHeight="1">
      <c r="A92" s="76"/>
      <c r="B92" s="103" t="s">
        <v>643</v>
      </c>
    </row>
    <row r="93" spans="1:2" ht="13.5" customHeight="1">
      <c r="A93" s="76"/>
      <c r="B93" s="112" t="s">
        <v>360</v>
      </c>
    </row>
    <row r="94" spans="1:2" ht="34.5" customHeight="1">
      <c r="A94" s="76"/>
      <c r="B94" s="103" t="s">
        <v>361</v>
      </c>
    </row>
    <row r="95" spans="1:2" ht="40.5" customHeight="1">
      <c r="A95" s="76"/>
      <c r="B95" s="103" t="s">
        <v>362</v>
      </c>
    </row>
    <row r="96" spans="1:2" ht="12.75" customHeight="1">
      <c r="A96" s="76"/>
      <c r="B96" s="112" t="s">
        <v>363</v>
      </c>
    </row>
    <row r="97" spans="1:2" ht="33.75" customHeight="1">
      <c r="A97" s="76"/>
      <c r="B97" s="103" t="s">
        <v>364</v>
      </c>
    </row>
    <row r="98" spans="1:2" ht="29.25" customHeight="1">
      <c r="A98" s="76"/>
      <c r="B98" s="103" t="s">
        <v>644</v>
      </c>
    </row>
    <row r="99" spans="1:2" ht="63.75" customHeight="1">
      <c r="A99" s="76"/>
      <c r="B99" s="103" t="s">
        <v>645</v>
      </c>
    </row>
    <row r="100" spans="1:2" ht="15" customHeight="1">
      <c r="A100" s="76"/>
      <c r="B100" s="112" t="s">
        <v>365</v>
      </c>
    </row>
    <row r="101" spans="1:2" ht="33.75" customHeight="1">
      <c r="A101" s="76"/>
      <c r="B101" s="103" t="s">
        <v>368</v>
      </c>
    </row>
    <row r="102" spans="1:2" ht="15" customHeight="1">
      <c r="A102" s="76"/>
      <c r="B102" s="103" t="s">
        <v>366</v>
      </c>
    </row>
    <row r="103" spans="1:2" ht="47.25" customHeight="1">
      <c r="A103" s="76"/>
      <c r="B103" s="103" t="s">
        <v>409</v>
      </c>
    </row>
    <row r="104" spans="1:2" ht="37.5" customHeight="1">
      <c r="A104" s="76"/>
      <c r="B104" s="103" t="s">
        <v>410</v>
      </c>
    </row>
    <row r="105" spans="1:2" ht="33" customHeight="1">
      <c r="A105" s="76"/>
      <c r="B105" s="103" t="s">
        <v>367</v>
      </c>
    </row>
    <row r="106" spans="1:2" ht="59.25" customHeight="1">
      <c r="A106" s="76"/>
      <c r="B106" s="103" t="s">
        <v>369</v>
      </c>
    </row>
    <row r="107" spans="1:2" ht="23.25" customHeight="1">
      <c r="A107" s="76"/>
      <c r="B107" s="103" t="s">
        <v>370</v>
      </c>
    </row>
    <row r="108" spans="1:2" ht="15" customHeight="1">
      <c r="A108" s="76"/>
      <c r="B108" s="103" t="s">
        <v>371</v>
      </c>
    </row>
    <row r="109" spans="1:2" ht="24" customHeight="1">
      <c r="A109" s="76"/>
      <c r="B109" s="103" t="s">
        <v>372</v>
      </c>
    </row>
    <row r="110" spans="1:2" ht="15" customHeight="1">
      <c r="A110" s="76"/>
      <c r="B110" s="112" t="s">
        <v>373</v>
      </c>
    </row>
    <row r="111" spans="1:2" ht="15" customHeight="1">
      <c r="A111" s="76"/>
      <c r="B111" s="103" t="s">
        <v>374</v>
      </c>
    </row>
    <row r="112" spans="1:2" ht="27" customHeight="1">
      <c r="A112" s="76"/>
      <c r="B112" s="103" t="s">
        <v>375</v>
      </c>
    </row>
    <row r="113" spans="1:2" ht="36" customHeight="1">
      <c r="A113" s="76"/>
      <c r="B113" s="103" t="s">
        <v>376</v>
      </c>
    </row>
    <row r="114" spans="1:2" ht="21" customHeight="1">
      <c r="A114" s="76"/>
      <c r="B114" s="103" t="s">
        <v>377</v>
      </c>
    </row>
    <row r="115" spans="1:2" ht="25.5" customHeight="1">
      <c r="A115" s="76"/>
      <c r="B115" s="112" t="s">
        <v>10</v>
      </c>
    </row>
    <row r="116" spans="1:2" ht="42" customHeight="1">
      <c r="A116" s="109" t="s">
        <v>6</v>
      </c>
      <c r="B116" s="101" t="s">
        <v>417</v>
      </c>
    </row>
    <row r="117" spans="1:2" ht="15.75" customHeight="1">
      <c r="A117" s="109"/>
      <c r="B117" s="103" t="s">
        <v>378</v>
      </c>
    </row>
    <row r="118" spans="1:2" ht="24.75" customHeight="1">
      <c r="A118" s="109"/>
      <c r="B118" s="103" t="s">
        <v>418</v>
      </c>
    </row>
    <row r="119" spans="1:2" ht="15" customHeight="1">
      <c r="A119" s="109"/>
      <c r="B119" s="103" t="s">
        <v>379</v>
      </c>
    </row>
    <row r="120" spans="1:2" ht="24.75" customHeight="1">
      <c r="A120" s="109"/>
      <c r="B120" s="103" t="s">
        <v>380</v>
      </c>
    </row>
    <row r="121" spans="1:2" ht="29.25" customHeight="1">
      <c r="A121" s="109"/>
      <c r="B121" s="103" t="s">
        <v>501</v>
      </c>
    </row>
    <row r="122" spans="1:2" ht="85.5" customHeight="1">
      <c r="A122" s="109"/>
      <c r="B122" s="103" t="s">
        <v>381</v>
      </c>
    </row>
    <row r="123" spans="1:2" ht="23.25" customHeight="1">
      <c r="A123" s="104"/>
      <c r="B123" s="111" t="s">
        <v>382</v>
      </c>
    </row>
    <row r="124" spans="1:2" ht="24" customHeight="1">
      <c r="A124" s="104"/>
      <c r="B124" s="101" t="s">
        <v>383</v>
      </c>
    </row>
    <row r="125" spans="1:2" ht="29.25" customHeight="1">
      <c r="A125" s="104"/>
      <c r="B125" s="101" t="s">
        <v>384</v>
      </c>
    </row>
    <row r="126" spans="1:2" ht="24" customHeight="1">
      <c r="A126" s="104"/>
      <c r="B126" s="101" t="s">
        <v>385</v>
      </c>
    </row>
    <row r="127" spans="1:2" ht="24.75" customHeight="1">
      <c r="A127" s="104"/>
      <c r="B127" s="101" t="s">
        <v>386</v>
      </c>
    </row>
    <row r="128" spans="1:2" ht="34.5" customHeight="1">
      <c r="A128" s="104"/>
      <c r="B128" s="101" t="s">
        <v>387</v>
      </c>
    </row>
    <row r="129" spans="1:2" ht="30" customHeight="1">
      <c r="A129" s="104"/>
      <c r="B129" s="101" t="s">
        <v>388</v>
      </c>
    </row>
    <row r="130" spans="1:2" ht="31.5" customHeight="1">
      <c r="A130" s="104"/>
      <c r="B130" s="101" t="s">
        <v>389</v>
      </c>
    </row>
    <row r="131" spans="1:2" ht="15" customHeight="1">
      <c r="A131" s="104"/>
      <c r="B131" s="101" t="s">
        <v>390</v>
      </c>
    </row>
    <row r="132" spans="1:2" ht="33.75" customHeight="1">
      <c r="A132" s="104"/>
      <c r="B132" s="101" t="s">
        <v>391</v>
      </c>
    </row>
    <row r="133" spans="1:2" ht="39" customHeight="1">
      <c r="A133" s="104"/>
      <c r="B133" s="101" t="s">
        <v>392</v>
      </c>
    </row>
    <row r="134" spans="1:2" ht="51" customHeight="1">
      <c r="A134" s="104"/>
      <c r="B134" s="101" t="s">
        <v>646</v>
      </c>
    </row>
    <row r="135" spans="1:2" ht="51" customHeight="1">
      <c r="A135" s="104"/>
      <c r="B135" s="101" t="s">
        <v>502</v>
      </c>
    </row>
    <row r="136" spans="1:2" ht="45">
      <c r="A136" s="104"/>
      <c r="B136" s="101" t="s">
        <v>393</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8" max="1" man="1"/>
    <brk id="99" max="1" man="1"/>
    <brk id="125"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B1" sqref="B1"/>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695" t="str">
        <f>'Tab 1 (13)'!A1</f>
        <v>II. FUNDUSZ EMERYTALNO-RENTOWY</v>
      </c>
      <c r="B1" s="695"/>
      <c r="C1" s="695"/>
      <c r="D1" s="695"/>
      <c r="E1" s="695"/>
      <c r="F1" s="695"/>
      <c r="G1" s="695"/>
      <c r="H1" s="695"/>
    </row>
    <row r="2" spans="1:9" ht="23.25" customHeight="1">
      <c r="A2" s="10"/>
      <c r="B2" s="10"/>
      <c r="C2" s="10"/>
      <c r="D2" s="10"/>
      <c r="E2" s="10"/>
      <c r="F2" s="10"/>
      <c r="G2" s="10"/>
      <c r="H2" s="10"/>
    </row>
    <row r="3" spans="1:9" ht="34.5" customHeight="1">
      <c r="A3" s="696" t="s">
        <v>577</v>
      </c>
      <c r="B3" s="696"/>
      <c r="C3" s="696"/>
      <c r="D3" s="696"/>
      <c r="E3" s="696"/>
      <c r="F3" s="696"/>
      <c r="G3" s="696"/>
      <c r="H3" s="696"/>
      <c r="I3" s="532" t="s">
        <v>539</v>
      </c>
    </row>
    <row r="4" spans="1:9">
      <c r="A4" s="710" t="s">
        <v>13</v>
      </c>
      <c r="B4" s="710" t="s">
        <v>495</v>
      </c>
      <c r="C4" s="716" t="s">
        <v>71</v>
      </c>
      <c r="D4" s="717"/>
      <c r="E4" s="717"/>
      <c r="F4" s="717"/>
      <c r="G4" s="717"/>
      <c r="H4" s="718"/>
    </row>
    <row r="5" spans="1:9">
      <c r="A5" s="711"/>
      <c r="B5" s="711"/>
      <c r="C5" s="710" t="s">
        <v>431</v>
      </c>
      <c r="D5" s="710" t="s">
        <v>36</v>
      </c>
      <c r="E5" s="716" t="s">
        <v>35</v>
      </c>
      <c r="F5" s="717"/>
      <c r="G5" s="717"/>
      <c r="H5" s="718"/>
    </row>
    <row r="6" spans="1:9" ht="29.25" customHeight="1">
      <c r="A6" s="711"/>
      <c r="B6" s="711"/>
      <c r="C6" s="711"/>
      <c r="D6" s="711"/>
      <c r="E6" s="719" t="s">
        <v>72</v>
      </c>
      <c r="F6" s="720"/>
      <c r="G6" s="721" t="s">
        <v>434</v>
      </c>
      <c r="H6" s="721"/>
    </row>
    <row r="7" spans="1:9">
      <c r="A7" s="711"/>
      <c r="B7" s="711"/>
      <c r="C7" s="711"/>
      <c r="D7" s="711"/>
      <c r="E7" s="721" t="s">
        <v>39</v>
      </c>
      <c r="F7" s="722" t="s">
        <v>40</v>
      </c>
      <c r="G7" s="710" t="s">
        <v>41</v>
      </c>
      <c r="H7" s="722" t="s">
        <v>40</v>
      </c>
    </row>
    <row r="8" spans="1:9" ht="21.75" customHeight="1">
      <c r="A8" s="711"/>
      <c r="B8" s="712"/>
      <c r="C8" s="712"/>
      <c r="D8" s="712"/>
      <c r="E8" s="721"/>
      <c r="F8" s="722"/>
      <c r="G8" s="712"/>
      <c r="H8" s="722"/>
    </row>
    <row r="9" spans="1:9" ht="17.25" customHeight="1">
      <c r="A9" s="711"/>
      <c r="B9" s="725" t="str">
        <f>'Tab 6 (18)'!B9:H9</f>
        <v>I PÓŁROCZE 2024 R.</v>
      </c>
      <c r="C9" s="726"/>
      <c r="D9" s="726"/>
      <c r="E9" s="726"/>
      <c r="F9" s="726"/>
      <c r="G9" s="726"/>
      <c r="H9" s="727"/>
    </row>
    <row r="10" spans="1:9" ht="19.5" customHeight="1">
      <c r="A10" s="712"/>
      <c r="B10" s="719" t="s">
        <v>333</v>
      </c>
      <c r="C10" s="753"/>
      <c r="D10" s="753"/>
      <c r="E10" s="753"/>
      <c r="F10" s="753"/>
      <c r="G10" s="753"/>
      <c r="H10" s="720"/>
    </row>
    <row r="11" spans="1:9" ht="21" customHeight="1">
      <c r="A11" s="302" t="s">
        <v>73</v>
      </c>
      <c r="B11" s="303">
        <v>1975.07</v>
      </c>
      <c r="C11" s="304">
        <v>1990.43</v>
      </c>
      <c r="D11" s="305">
        <v>1918.66</v>
      </c>
      <c r="E11" s="303">
        <v>1883.56</v>
      </c>
      <c r="F11" s="306">
        <v>1912.76</v>
      </c>
      <c r="G11" s="303">
        <v>2064.09</v>
      </c>
      <c r="H11" s="307">
        <v>2196.02</v>
      </c>
    </row>
    <row r="12" spans="1:9" ht="21" customHeight="1">
      <c r="A12" s="280" t="s">
        <v>42</v>
      </c>
      <c r="B12" s="308">
        <v>1962.61</v>
      </c>
      <c r="C12" s="309">
        <v>1980.91</v>
      </c>
      <c r="D12" s="282">
        <v>1890</v>
      </c>
      <c r="E12" s="308">
        <v>1869.39</v>
      </c>
      <c r="F12" s="310">
        <v>1846.39</v>
      </c>
      <c r="G12" s="308">
        <v>1975.07</v>
      </c>
      <c r="H12" s="311">
        <v>2049.37</v>
      </c>
    </row>
    <row r="13" spans="1:9" ht="21" customHeight="1">
      <c r="A13" s="280" t="s">
        <v>43</v>
      </c>
      <c r="B13" s="308">
        <v>2025.28</v>
      </c>
      <c r="C13" s="309">
        <v>2037.34</v>
      </c>
      <c r="D13" s="282">
        <v>1981.13</v>
      </c>
      <c r="E13" s="308">
        <v>1921.26</v>
      </c>
      <c r="F13" s="310">
        <v>1978.44</v>
      </c>
      <c r="G13" s="308">
        <v>2285.0500000000002</v>
      </c>
      <c r="H13" s="311">
        <v>2463.29</v>
      </c>
    </row>
    <row r="14" spans="1:9" ht="21" customHeight="1">
      <c r="A14" s="280" t="s">
        <v>44</v>
      </c>
      <c r="B14" s="308">
        <v>1974.2</v>
      </c>
      <c r="C14" s="309">
        <v>1988.41</v>
      </c>
      <c r="D14" s="282">
        <v>1922.19</v>
      </c>
      <c r="E14" s="308">
        <v>1891.24</v>
      </c>
      <c r="F14" s="310">
        <v>1922.76</v>
      </c>
      <c r="G14" s="308">
        <v>2056.59</v>
      </c>
      <c r="H14" s="311">
        <v>2048.3200000000002</v>
      </c>
    </row>
    <row r="15" spans="1:9" ht="21" customHeight="1">
      <c r="A15" s="280" t="s">
        <v>45</v>
      </c>
      <c r="B15" s="308">
        <v>1906.1</v>
      </c>
      <c r="C15" s="309">
        <v>1917.93</v>
      </c>
      <c r="D15" s="282">
        <v>1871</v>
      </c>
      <c r="E15" s="308">
        <v>1845.57</v>
      </c>
      <c r="F15" s="310">
        <v>1803.2</v>
      </c>
      <c r="G15" s="308">
        <v>1995.14</v>
      </c>
      <c r="H15" s="311">
        <v>1938.36</v>
      </c>
    </row>
    <row r="16" spans="1:9" ht="21" customHeight="1">
      <c r="A16" s="280" t="s">
        <v>46</v>
      </c>
      <c r="B16" s="308">
        <v>1999.2</v>
      </c>
      <c r="C16" s="309">
        <v>1993.87</v>
      </c>
      <c r="D16" s="282">
        <v>2028.32</v>
      </c>
      <c r="E16" s="308">
        <v>1901.21</v>
      </c>
      <c r="F16" s="310">
        <v>1910.21</v>
      </c>
      <c r="G16" s="308">
        <v>2461.0100000000002</v>
      </c>
      <c r="H16" s="311">
        <v>3364.96</v>
      </c>
    </row>
    <row r="17" spans="1:8" ht="21" customHeight="1">
      <c r="A17" s="280" t="s">
        <v>47</v>
      </c>
      <c r="B17" s="308">
        <v>1931.47</v>
      </c>
      <c r="C17" s="309">
        <v>1953.29</v>
      </c>
      <c r="D17" s="282">
        <v>1884.51</v>
      </c>
      <c r="E17" s="308">
        <v>1869.16</v>
      </c>
      <c r="F17" s="310">
        <v>1887.32</v>
      </c>
      <c r="G17" s="308">
        <v>1979.22</v>
      </c>
      <c r="H17" s="311">
        <v>2101.37</v>
      </c>
    </row>
    <row r="18" spans="1:8" s="20" customFormat="1" ht="21" customHeight="1">
      <c r="A18" s="280" t="s">
        <v>48</v>
      </c>
      <c r="B18" s="312">
        <v>1990.85</v>
      </c>
      <c r="C18" s="309">
        <v>2009.62</v>
      </c>
      <c r="D18" s="282">
        <v>1907.52</v>
      </c>
      <c r="E18" s="313">
        <v>1878.53</v>
      </c>
      <c r="F18" s="314">
        <v>1930.04</v>
      </c>
      <c r="G18" s="313">
        <v>1996.27</v>
      </c>
      <c r="H18" s="315">
        <v>2135.12</v>
      </c>
    </row>
    <row r="19" spans="1:8" ht="21" customHeight="1">
      <c r="A19" s="280" t="s">
        <v>49</v>
      </c>
      <c r="B19" s="308">
        <v>2002.56</v>
      </c>
      <c r="C19" s="309">
        <v>2005.6</v>
      </c>
      <c r="D19" s="282">
        <v>1983.25</v>
      </c>
      <c r="E19" s="308">
        <v>1916.89</v>
      </c>
      <c r="F19" s="310">
        <v>1945.84</v>
      </c>
      <c r="G19" s="308">
        <v>2173.4</v>
      </c>
      <c r="H19" s="316">
        <v>2124.75</v>
      </c>
    </row>
    <row r="20" spans="1:8" ht="21" customHeight="1">
      <c r="A20" s="280" t="s">
        <v>50</v>
      </c>
      <c r="B20" s="308">
        <v>1957.12</v>
      </c>
      <c r="C20" s="309">
        <v>1978.34</v>
      </c>
      <c r="D20" s="282">
        <v>1892.99</v>
      </c>
      <c r="E20" s="308">
        <v>1859.54</v>
      </c>
      <c r="F20" s="310">
        <v>1847.09</v>
      </c>
      <c r="G20" s="308">
        <v>2061.77</v>
      </c>
      <c r="H20" s="311">
        <v>2316.62</v>
      </c>
    </row>
    <row r="21" spans="1:8" ht="21" customHeight="1">
      <c r="A21" s="280" t="s">
        <v>51</v>
      </c>
      <c r="B21" s="308">
        <v>2002.07</v>
      </c>
      <c r="C21" s="309">
        <v>2018.04</v>
      </c>
      <c r="D21" s="282">
        <v>1936.81</v>
      </c>
      <c r="E21" s="308">
        <v>1881.53</v>
      </c>
      <c r="F21" s="310">
        <v>1930.19</v>
      </c>
      <c r="G21" s="308">
        <v>2143.77</v>
      </c>
      <c r="H21" s="311">
        <v>2201.62</v>
      </c>
    </row>
    <row r="22" spans="1:8" ht="21" customHeight="1">
      <c r="A22" s="280" t="s">
        <v>52</v>
      </c>
      <c r="B22" s="308">
        <v>1998.11</v>
      </c>
      <c r="C22" s="309">
        <v>2020.1</v>
      </c>
      <c r="D22" s="282">
        <v>1930.5</v>
      </c>
      <c r="E22" s="308">
        <v>1893.58</v>
      </c>
      <c r="F22" s="310">
        <v>1944.9</v>
      </c>
      <c r="G22" s="308">
        <v>2087.13</v>
      </c>
      <c r="H22" s="311">
        <v>2228.44</v>
      </c>
    </row>
    <row r="23" spans="1:8" ht="21" customHeight="1">
      <c r="A23" s="280" t="s">
        <v>53</v>
      </c>
      <c r="B23" s="308">
        <v>1899.67</v>
      </c>
      <c r="C23" s="309">
        <v>1910.71</v>
      </c>
      <c r="D23" s="282">
        <v>1855.03</v>
      </c>
      <c r="E23" s="308">
        <v>1842</v>
      </c>
      <c r="F23" s="310">
        <v>1820.66</v>
      </c>
      <c r="G23" s="308">
        <v>1912.76</v>
      </c>
      <c r="H23" s="311">
        <v>2086.65</v>
      </c>
    </row>
    <row r="24" spans="1:8" ht="21" customHeight="1">
      <c r="A24" s="280" t="s">
        <v>54</v>
      </c>
      <c r="B24" s="308">
        <v>1969.3</v>
      </c>
      <c r="C24" s="309">
        <v>1984.95</v>
      </c>
      <c r="D24" s="282">
        <v>1906.55</v>
      </c>
      <c r="E24" s="308">
        <v>1885.66</v>
      </c>
      <c r="F24" s="310">
        <v>1907.87</v>
      </c>
      <c r="G24" s="308">
        <v>1982.79</v>
      </c>
      <c r="H24" s="311">
        <v>1949.43</v>
      </c>
    </row>
    <row r="25" spans="1:8" ht="21" customHeight="1">
      <c r="A25" s="280" t="s">
        <v>55</v>
      </c>
      <c r="B25" s="308">
        <v>2010.14</v>
      </c>
      <c r="C25" s="309">
        <v>2031.6</v>
      </c>
      <c r="D25" s="282">
        <v>1938.42</v>
      </c>
      <c r="E25" s="308">
        <v>1907.45</v>
      </c>
      <c r="F25" s="310">
        <v>1912.91</v>
      </c>
      <c r="G25" s="308">
        <v>2045.56</v>
      </c>
      <c r="H25" s="311">
        <v>2087.87</v>
      </c>
    </row>
    <row r="26" spans="1:8" ht="21" customHeight="1">
      <c r="A26" s="280" t="s">
        <v>56</v>
      </c>
      <c r="B26" s="308">
        <v>1940.7</v>
      </c>
      <c r="C26" s="309">
        <v>1956.29</v>
      </c>
      <c r="D26" s="282">
        <v>1886.76</v>
      </c>
      <c r="E26" s="308">
        <v>1884.69</v>
      </c>
      <c r="F26" s="310">
        <v>1925.35</v>
      </c>
      <c r="G26" s="308">
        <v>1895.4</v>
      </c>
      <c r="H26" s="311">
        <v>2112.19</v>
      </c>
    </row>
    <row r="27" spans="1:8" ht="21" customHeight="1">
      <c r="A27" s="317" t="s">
        <v>57</v>
      </c>
      <c r="B27" s="308">
        <v>1998.46</v>
      </c>
      <c r="C27" s="309">
        <v>2011.41</v>
      </c>
      <c r="D27" s="282">
        <v>1948.2</v>
      </c>
      <c r="E27" s="308">
        <v>1882.45</v>
      </c>
      <c r="F27" s="310">
        <v>1907.07</v>
      </c>
      <c r="G27" s="308">
        <v>2221.81</v>
      </c>
      <c r="H27" s="311">
        <v>2013.19</v>
      </c>
    </row>
    <row r="28" spans="1:8" s="2" customFormat="1" ht="41.25" customHeight="1">
      <c r="A28" s="495" t="s">
        <v>627</v>
      </c>
      <c r="B28" s="284">
        <f>C28</f>
        <v>897.37</v>
      </c>
      <c r="C28" s="284">
        <v>897.37</v>
      </c>
      <c r="D28" s="248">
        <v>0</v>
      </c>
      <c r="E28" s="248">
        <v>0</v>
      </c>
      <c r="F28" s="248">
        <v>0</v>
      </c>
      <c r="G28" s="248">
        <v>0</v>
      </c>
      <c r="H28" s="249">
        <v>0</v>
      </c>
    </row>
    <row r="29" spans="1:8" ht="21" customHeight="1">
      <c r="A29" s="250" t="s">
        <v>59</v>
      </c>
      <c r="B29" s="261">
        <f t="shared" ref="B29:B31" si="0">C29</f>
        <v>1012.28</v>
      </c>
      <c r="C29" s="261">
        <v>1012.28</v>
      </c>
      <c r="D29" s="252">
        <v>0</v>
      </c>
      <c r="E29" s="252">
        <v>0</v>
      </c>
      <c r="F29" s="252">
        <v>0</v>
      </c>
      <c r="G29" s="252">
        <v>0</v>
      </c>
      <c r="H29" s="253">
        <v>0</v>
      </c>
    </row>
    <row r="30" spans="1:8" ht="21" customHeight="1">
      <c r="A30" s="250" t="s">
        <v>60</v>
      </c>
      <c r="B30" s="261">
        <f t="shared" si="0"/>
        <v>879.04</v>
      </c>
      <c r="C30" s="261">
        <v>879.04</v>
      </c>
      <c r="D30" s="252">
        <v>0</v>
      </c>
      <c r="E30" s="252">
        <v>0</v>
      </c>
      <c r="F30" s="252">
        <v>0</v>
      </c>
      <c r="G30" s="252">
        <v>0</v>
      </c>
      <c r="H30" s="253">
        <v>0</v>
      </c>
    </row>
    <row r="31" spans="1:8" ht="21" customHeight="1">
      <c r="A31" s="254" t="s">
        <v>61</v>
      </c>
      <c r="B31" s="272">
        <f t="shared" si="0"/>
        <v>821.65</v>
      </c>
      <c r="C31" s="272">
        <v>821.65</v>
      </c>
      <c r="D31" s="256">
        <v>0</v>
      </c>
      <c r="E31" s="256">
        <v>0</v>
      </c>
      <c r="F31" s="256">
        <v>0</v>
      </c>
      <c r="G31" s="256">
        <v>0</v>
      </c>
      <c r="H31" s="257">
        <v>0</v>
      </c>
    </row>
    <row r="32" spans="1:8" ht="15.75" customHeight="1">
      <c r="A32" s="738" t="s">
        <v>469</v>
      </c>
      <c r="B32" s="738"/>
      <c r="C32" s="738"/>
      <c r="D32" s="738"/>
      <c r="E32" s="738"/>
      <c r="F32" s="738"/>
      <c r="G32" s="738"/>
      <c r="H32" s="738"/>
    </row>
    <row r="33" spans="1:8" ht="24.75" customHeight="1">
      <c r="A33" s="752"/>
      <c r="B33" s="752"/>
      <c r="C33" s="752"/>
      <c r="D33" s="752"/>
      <c r="E33" s="752"/>
      <c r="F33" s="752"/>
      <c r="G33" s="752"/>
      <c r="H33" s="752"/>
    </row>
    <row r="34" spans="1:8">
      <c r="A34" s="37"/>
      <c r="B34" s="37"/>
      <c r="C34" s="37"/>
      <c r="D34" s="37"/>
      <c r="E34" s="37"/>
      <c r="F34" s="37"/>
      <c r="G34" s="37"/>
      <c r="H34" s="37"/>
    </row>
    <row r="37" spans="1:8">
      <c r="C37" s="31"/>
    </row>
    <row r="39" spans="1:8" ht="15">
      <c r="D39" s="38"/>
    </row>
    <row r="40" spans="1:8">
      <c r="G40" s="498"/>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hyperlinks>
    <hyperlink ref="I3"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zoomScaleNormal="100" zoomScaleSheetLayoutView="100" workbookViewId="0">
      <selection activeCell="B1" sqref="B1"/>
    </sheetView>
  </sheetViews>
  <sheetFormatPr defaultColWidth="8" defaultRowHeight="12.75"/>
  <cols>
    <col min="1" max="1" width="20.375" style="1" customWidth="1"/>
    <col min="2" max="2" width="11.375" style="1" customWidth="1"/>
    <col min="3" max="3" width="11.625" style="1" customWidth="1"/>
    <col min="4" max="6" width="11.375" style="1" customWidth="1"/>
    <col min="7" max="9" width="8.125" style="1" customWidth="1"/>
    <col min="10" max="10" width="9.25" style="1" customWidth="1"/>
    <col min="11" max="16383" width="8" style="1"/>
    <col min="16384" max="16384" width="0.625" style="1" customWidth="1"/>
  </cols>
  <sheetData>
    <row r="1" spans="1:10" ht="30" customHeight="1">
      <c r="A1" s="695" t="str">
        <f>'Tab 8 (20)'!A1:H1</f>
        <v>II. FUNDUSZ EMERYTALNO-RENTOWY</v>
      </c>
      <c r="B1" s="695"/>
      <c r="C1" s="695"/>
      <c r="D1" s="695"/>
      <c r="E1" s="695"/>
      <c r="F1" s="695"/>
      <c r="G1" s="695"/>
      <c r="H1" s="695"/>
      <c r="I1" s="695"/>
    </row>
    <row r="2" spans="1:10" s="40" customFormat="1" ht="17.25" customHeight="1">
      <c r="A2" s="39"/>
      <c r="B2" s="39"/>
      <c r="C2" s="39"/>
      <c r="D2" s="39"/>
      <c r="E2" s="39"/>
      <c r="F2" s="39"/>
    </row>
    <row r="3" spans="1:10" ht="26.25" customHeight="1">
      <c r="A3" s="757" t="s">
        <v>578</v>
      </c>
      <c r="B3" s="757"/>
      <c r="C3" s="757"/>
      <c r="D3" s="757"/>
      <c r="E3" s="757"/>
      <c r="F3" s="757"/>
      <c r="G3" s="757"/>
      <c r="H3" s="757"/>
      <c r="I3" s="757"/>
      <c r="J3" s="532" t="s">
        <v>539</v>
      </c>
    </row>
    <row r="4" spans="1:10" ht="21.75" customHeight="1">
      <c r="A4" s="652" t="s">
        <v>13</v>
      </c>
      <c r="B4" s="625" t="str">
        <f>'Tab 7 (19)'!B4:C4</f>
        <v>2023 rok</v>
      </c>
      <c r="C4" s="627"/>
      <c r="D4" s="625" t="str">
        <f>'Tab 7 (19)'!D4:D4</f>
        <v>2024 rok</v>
      </c>
      <c r="E4" s="626"/>
      <c r="F4" s="626"/>
      <c r="G4" s="626"/>
      <c r="H4" s="626"/>
      <c r="I4" s="627"/>
    </row>
    <row r="5" spans="1:10" ht="24" customHeight="1">
      <c r="A5" s="755"/>
      <c r="B5" s="635" t="str">
        <f>'Tab 7 (19)'!B5:B6</f>
        <v>II kwartał</v>
      </c>
      <c r="C5" s="635" t="str">
        <f>'Tab 7 (19)'!C5:C6</f>
        <v>I półrocze</v>
      </c>
      <c r="D5" s="635" t="str">
        <f>'Tab 7 (19)'!D5:D6</f>
        <v>I kwartał</v>
      </c>
      <c r="E5" s="635" t="str">
        <f>'Tab 7 (19)'!E5:E6</f>
        <v>II kwartał</v>
      </c>
      <c r="F5" s="635" t="str">
        <f>'Tab 7 (19)'!F5:F6</f>
        <v>I półrocze</v>
      </c>
      <c r="G5" s="646" t="s">
        <v>14</v>
      </c>
      <c r="H5" s="636"/>
      <c r="I5" s="637"/>
    </row>
    <row r="6" spans="1:10" ht="75" customHeight="1">
      <c r="A6" s="756"/>
      <c r="B6" s="635"/>
      <c r="C6" s="635"/>
      <c r="D6" s="635"/>
      <c r="E6" s="635"/>
      <c r="F6" s="635"/>
      <c r="G6" s="543" t="str">
        <f>'Tab 1 (13)'!G5</f>
        <v xml:space="preserve">II kwartału 
2024 r. 
z 
I kwartałem 
2024 r. </v>
      </c>
      <c r="H6" s="581" t="str">
        <f>'Tab 1 (13)'!H5</f>
        <v xml:space="preserve">II kwartału 
2024 r. 
z 
II kwartałem 
2023 r. </v>
      </c>
      <c r="I6" s="542" t="str">
        <f>'Tab 1 (13)'!I5</f>
        <v xml:space="preserve">I półrocza 
2024 r. 
z 
I półroczem 
2023 r. </v>
      </c>
    </row>
    <row r="7" spans="1:10" ht="21.75" customHeight="1">
      <c r="A7" s="288" t="s">
        <v>75</v>
      </c>
      <c r="B7" s="289">
        <v>29898</v>
      </c>
      <c r="C7" s="290">
        <v>60907</v>
      </c>
      <c r="D7" s="290">
        <v>27378</v>
      </c>
      <c r="E7" s="290">
        <v>26589</v>
      </c>
      <c r="F7" s="290">
        <v>53967</v>
      </c>
      <c r="G7" s="125">
        <f>E7/D7-1</f>
        <v>-2.8818759587990406E-2</v>
      </c>
      <c r="H7" s="149">
        <f>E7/B7-1</f>
        <v>-0.11067629941802126</v>
      </c>
      <c r="I7" s="149">
        <f>F7/C7-1</f>
        <v>-0.11394421002512023</v>
      </c>
    </row>
    <row r="8" spans="1:10" ht="21.75" customHeight="1">
      <c r="A8" s="291" t="s">
        <v>76</v>
      </c>
      <c r="B8" s="292">
        <v>29452933.000000007</v>
      </c>
      <c r="C8" s="293">
        <v>59999433.299999997</v>
      </c>
      <c r="D8" s="293">
        <v>27220069.789999999</v>
      </c>
      <c r="E8" s="293">
        <v>26548799.620000001</v>
      </c>
      <c r="F8" s="293">
        <v>53768869.410000004</v>
      </c>
      <c r="G8" s="128">
        <f t="shared" ref="G8:G9" si="0">E8/D8-1</f>
        <v>-2.4660854111645425E-2</v>
      </c>
      <c r="H8" s="294">
        <f t="shared" ref="H8:H9" si="1">E8/B8-1</f>
        <v>-9.8602518805173123E-2</v>
      </c>
      <c r="I8" s="294">
        <f t="shared" ref="I8:I9" si="2">F8/C8-1</f>
        <v>-0.10384371230386258</v>
      </c>
    </row>
    <row r="9" spans="1:10" ht="21.75" customHeight="1">
      <c r="A9" s="295" t="s">
        <v>77</v>
      </c>
      <c r="B9" s="296">
        <f>ROUND(B8/B7,2)</f>
        <v>985.11</v>
      </c>
      <c r="C9" s="296">
        <f t="shared" ref="C9:D9" si="3">ROUND(C8/C7,2)</f>
        <v>985.1</v>
      </c>
      <c r="D9" s="297">
        <f t="shared" si="3"/>
        <v>994.23</v>
      </c>
      <c r="E9" s="297">
        <f t="shared" ref="E9:F9" si="4">ROUND(E8/E7,2)</f>
        <v>998.49</v>
      </c>
      <c r="F9" s="297">
        <f t="shared" si="4"/>
        <v>996.33</v>
      </c>
      <c r="G9" s="133">
        <f t="shared" si="0"/>
        <v>4.284722850849354E-3</v>
      </c>
      <c r="H9" s="150">
        <f t="shared" si="1"/>
        <v>1.3582239546852559E-2</v>
      </c>
      <c r="I9" s="150">
        <f t="shared" si="2"/>
        <v>1.1399857882448572E-2</v>
      </c>
    </row>
    <row r="10" spans="1:10" ht="18.75" customHeight="1">
      <c r="A10" s="74"/>
      <c r="B10" s="74"/>
      <c r="C10" s="74"/>
      <c r="D10" s="74"/>
      <c r="E10" s="74"/>
      <c r="F10" s="74"/>
      <c r="G10" s="74"/>
      <c r="H10" s="74"/>
      <c r="I10" s="74"/>
    </row>
    <row r="11" spans="1:10" s="75" customFormat="1" ht="29.25" customHeight="1">
      <c r="A11" s="754" t="s">
        <v>579</v>
      </c>
      <c r="B11" s="754"/>
      <c r="C11" s="754"/>
      <c r="D11" s="754"/>
      <c r="E11" s="589"/>
      <c r="F11" s="589"/>
      <c r="G11" s="97"/>
      <c r="H11" s="97"/>
      <c r="I11" s="97"/>
    </row>
    <row r="12" spans="1:10" ht="41.25" customHeight="1">
      <c r="A12" s="652" t="s">
        <v>13</v>
      </c>
      <c r="B12" s="468" t="s">
        <v>78</v>
      </c>
      <c r="C12" s="468" t="s">
        <v>329</v>
      </c>
      <c r="D12" s="469" t="s">
        <v>435</v>
      </c>
      <c r="E12" s="529"/>
      <c r="F12" s="530"/>
      <c r="G12" s="518"/>
    </row>
    <row r="13" spans="1:10" ht="21" customHeight="1">
      <c r="A13" s="654"/>
      <c r="B13" s="625" t="str">
        <f>'Tab 3 (15) i wykres 2'!B5:C5</f>
        <v>II KWARTAŁ 2024 R.</v>
      </c>
      <c r="C13" s="626"/>
      <c r="D13" s="627"/>
      <c r="E13" s="593"/>
      <c r="F13" s="592"/>
      <c r="G13" s="473"/>
    </row>
    <row r="14" spans="1:10" ht="21" customHeight="1">
      <c r="A14" s="166" t="s">
        <v>68</v>
      </c>
      <c r="B14" s="158">
        <f>SUM(B15:B30)</f>
        <v>26589</v>
      </c>
      <c r="C14" s="298">
        <f>SUM(C15:C30)</f>
        <v>26548799.620000001</v>
      </c>
      <c r="D14" s="298">
        <f>ROUND(C14/B14,2)</f>
        <v>998.49</v>
      </c>
      <c r="E14" s="594"/>
      <c r="F14" s="590"/>
      <c r="G14" s="519"/>
    </row>
    <row r="15" spans="1:10" ht="21" customHeight="1">
      <c r="A15" s="167" t="s">
        <v>42</v>
      </c>
      <c r="B15" s="162">
        <v>445</v>
      </c>
      <c r="C15" s="299">
        <v>452121.83</v>
      </c>
      <c r="D15" s="299">
        <f t="shared" ref="D15:D30" si="5">ROUND(C15/B15,2)</f>
        <v>1016</v>
      </c>
      <c r="E15" s="335"/>
      <c r="F15" s="591"/>
      <c r="G15" s="520"/>
    </row>
    <row r="16" spans="1:10" ht="21" customHeight="1">
      <c r="A16" s="167" t="s">
        <v>43</v>
      </c>
      <c r="B16" s="162">
        <v>1201</v>
      </c>
      <c r="C16" s="299">
        <v>1207106.28</v>
      </c>
      <c r="D16" s="299">
        <f t="shared" si="5"/>
        <v>1005.08</v>
      </c>
      <c r="E16" s="335"/>
      <c r="F16" s="591"/>
      <c r="G16" s="520"/>
    </row>
    <row r="17" spans="1:7" ht="21" customHeight="1">
      <c r="A17" s="167" t="s">
        <v>44</v>
      </c>
      <c r="B17" s="162">
        <v>3191</v>
      </c>
      <c r="C17" s="299">
        <v>3288920.97</v>
      </c>
      <c r="D17" s="299">
        <f t="shared" si="5"/>
        <v>1030.69</v>
      </c>
      <c r="E17" s="335"/>
      <c r="F17" s="591"/>
      <c r="G17" s="520"/>
    </row>
    <row r="18" spans="1:7" ht="21" customHeight="1">
      <c r="A18" s="167" t="s">
        <v>45</v>
      </c>
      <c r="B18" s="162">
        <v>203</v>
      </c>
      <c r="C18" s="299">
        <v>208450.7</v>
      </c>
      <c r="D18" s="299">
        <f t="shared" si="5"/>
        <v>1026.8499999999999</v>
      </c>
      <c r="E18" s="335"/>
      <c r="F18" s="591"/>
      <c r="G18" s="520"/>
    </row>
    <row r="19" spans="1:7" ht="21" customHeight="1">
      <c r="A19" s="167" t="s">
        <v>46</v>
      </c>
      <c r="B19" s="162">
        <v>1600</v>
      </c>
      <c r="C19" s="299">
        <v>1617115.4100000001</v>
      </c>
      <c r="D19" s="299">
        <f t="shared" si="5"/>
        <v>1010.7</v>
      </c>
      <c r="E19" s="335"/>
      <c r="F19" s="591"/>
      <c r="G19" s="520"/>
    </row>
    <row r="20" spans="1:7" ht="21" customHeight="1">
      <c r="A20" s="167" t="s">
        <v>47</v>
      </c>
      <c r="B20" s="162">
        <v>4976</v>
      </c>
      <c r="C20" s="299">
        <v>4859117.47</v>
      </c>
      <c r="D20" s="299">
        <f t="shared" si="5"/>
        <v>976.51</v>
      </c>
      <c r="E20" s="335"/>
      <c r="F20" s="591"/>
      <c r="G20" s="520"/>
    </row>
    <row r="21" spans="1:7" ht="21" customHeight="1">
      <c r="A21" s="167" t="s">
        <v>48</v>
      </c>
      <c r="B21" s="162">
        <v>3254</v>
      </c>
      <c r="C21" s="299">
        <v>3282081</v>
      </c>
      <c r="D21" s="299">
        <f t="shared" si="5"/>
        <v>1008.63</v>
      </c>
      <c r="E21" s="335"/>
      <c r="F21" s="591"/>
      <c r="G21" s="520"/>
    </row>
    <row r="22" spans="1:7" ht="21" customHeight="1">
      <c r="A22" s="167" t="s">
        <v>49</v>
      </c>
      <c r="B22" s="162">
        <v>550</v>
      </c>
      <c r="C22" s="299">
        <v>552554.80000000005</v>
      </c>
      <c r="D22" s="299">
        <f t="shared" si="5"/>
        <v>1004.65</v>
      </c>
      <c r="E22" s="335"/>
      <c r="F22" s="591"/>
      <c r="G22" s="520"/>
    </row>
    <row r="23" spans="1:7" ht="21" customHeight="1">
      <c r="A23" s="167" t="s">
        <v>50</v>
      </c>
      <c r="B23" s="162">
        <v>2401</v>
      </c>
      <c r="C23" s="299">
        <v>2347817.7400000002</v>
      </c>
      <c r="D23" s="299">
        <f t="shared" si="5"/>
        <v>977.85</v>
      </c>
      <c r="E23" s="335"/>
      <c r="F23" s="591"/>
      <c r="G23" s="520"/>
    </row>
    <row r="24" spans="1:7" ht="21" customHeight="1">
      <c r="A24" s="167" t="s">
        <v>51</v>
      </c>
      <c r="B24" s="162">
        <v>2172</v>
      </c>
      <c r="C24" s="299">
        <v>2196866.08</v>
      </c>
      <c r="D24" s="299">
        <f t="shared" si="5"/>
        <v>1011.45</v>
      </c>
      <c r="E24" s="335"/>
      <c r="F24" s="591"/>
      <c r="G24" s="520"/>
    </row>
    <row r="25" spans="1:7" ht="21" customHeight="1">
      <c r="A25" s="167" t="s">
        <v>52</v>
      </c>
      <c r="B25" s="162">
        <v>979</v>
      </c>
      <c r="C25" s="299">
        <v>969914.4</v>
      </c>
      <c r="D25" s="299">
        <f t="shared" si="5"/>
        <v>990.72</v>
      </c>
      <c r="E25" s="335"/>
      <c r="F25" s="591"/>
      <c r="G25" s="520"/>
    </row>
    <row r="26" spans="1:7" ht="21" customHeight="1">
      <c r="A26" s="167" t="s">
        <v>53</v>
      </c>
      <c r="B26" s="162">
        <v>629</v>
      </c>
      <c r="C26" s="299">
        <v>614576.19999999995</v>
      </c>
      <c r="D26" s="299">
        <f t="shared" si="5"/>
        <v>977.07</v>
      </c>
      <c r="E26" s="335"/>
      <c r="F26" s="591"/>
      <c r="G26" s="520"/>
    </row>
    <row r="27" spans="1:7" ht="21" customHeight="1">
      <c r="A27" s="167" t="s">
        <v>54</v>
      </c>
      <c r="B27" s="162">
        <v>1381</v>
      </c>
      <c r="C27" s="299">
        <v>1391682.6</v>
      </c>
      <c r="D27" s="299">
        <f t="shared" si="5"/>
        <v>1007.74</v>
      </c>
      <c r="E27" s="335"/>
      <c r="F27" s="591"/>
      <c r="G27" s="520"/>
    </row>
    <row r="28" spans="1:7" ht="21" customHeight="1">
      <c r="A28" s="167" t="s">
        <v>55</v>
      </c>
      <c r="B28" s="162">
        <v>783</v>
      </c>
      <c r="C28" s="299">
        <v>784461.57</v>
      </c>
      <c r="D28" s="299">
        <f t="shared" si="5"/>
        <v>1001.87</v>
      </c>
      <c r="E28" s="335"/>
      <c r="F28" s="591"/>
      <c r="G28" s="520"/>
    </row>
    <row r="29" spans="1:7" ht="21" customHeight="1">
      <c r="A29" s="167" t="s">
        <v>56</v>
      </c>
      <c r="B29" s="162">
        <v>2521</v>
      </c>
      <c r="C29" s="299">
        <v>2479358.31</v>
      </c>
      <c r="D29" s="299">
        <f t="shared" si="5"/>
        <v>983.48</v>
      </c>
      <c r="E29" s="335"/>
      <c r="F29" s="591"/>
      <c r="G29" s="520"/>
    </row>
    <row r="30" spans="1:7" ht="21" customHeight="1">
      <c r="A30" s="168" t="s">
        <v>57</v>
      </c>
      <c r="B30" s="170">
        <v>303</v>
      </c>
      <c r="C30" s="300">
        <v>296654.26</v>
      </c>
      <c r="D30" s="301">
        <f t="shared" si="5"/>
        <v>979.06</v>
      </c>
      <c r="E30" s="335"/>
      <c r="F30" s="591"/>
      <c r="G30" s="520"/>
    </row>
    <row r="32" spans="1:7">
      <c r="B32" s="12"/>
      <c r="C32" s="12"/>
      <c r="D32" s="12"/>
      <c r="E32" s="12"/>
      <c r="F32" s="12"/>
    </row>
    <row r="33" spans="4:7">
      <c r="D33" s="42"/>
      <c r="E33" s="42"/>
      <c r="F33" s="42"/>
    </row>
    <row r="34" spans="4:7">
      <c r="D34" s="42"/>
      <c r="E34" s="42"/>
      <c r="F34" s="42"/>
    </row>
    <row r="40" spans="4:7">
      <c r="G40" s="498"/>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zoomScale="90" zoomScaleNormal="100" zoomScaleSheetLayoutView="90" workbookViewId="0">
      <selection activeCell="B1" sqref="B1"/>
    </sheetView>
  </sheetViews>
  <sheetFormatPr defaultColWidth="8" defaultRowHeight="12.75"/>
  <cols>
    <col min="1" max="1" width="19.375" style="1" customWidth="1"/>
    <col min="2" max="2" width="10.5" style="1" customWidth="1"/>
    <col min="3" max="3" width="11.125" style="1" customWidth="1"/>
    <col min="4" max="4" width="10.75" style="1" customWidth="1"/>
    <col min="5" max="6" width="10.5" style="28" customWidth="1"/>
    <col min="7" max="7" width="10.125" style="28" customWidth="1"/>
    <col min="8" max="9" width="10.5" style="28" customWidth="1"/>
    <col min="10" max="10" width="9.625" style="28" customWidth="1"/>
    <col min="11" max="894" width="8" style="28" customWidth="1"/>
    <col min="895" max="16380" width="8" style="1" customWidth="1"/>
    <col min="16381" max="16384" width="0.25" style="1" customWidth="1"/>
  </cols>
  <sheetData>
    <row r="1" spans="1:900" ht="30" customHeight="1">
      <c r="A1" s="695" t="str">
        <f>'Tab 9 (21) i 10 (22)'!A1:I1</f>
        <v>II. FUNDUSZ EMERYTALNO-RENTOWY</v>
      </c>
      <c r="B1" s="695"/>
      <c r="C1" s="695"/>
      <c r="D1" s="695"/>
      <c r="E1" s="695"/>
      <c r="F1" s="695"/>
      <c r="G1" s="695"/>
      <c r="H1" s="695"/>
      <c r="I1" s="695"/>
    </row>
    <row r="2" spans="1:900" ht="30" customHeight="1">
      <c r="A2" s="766" t="s">
        <v>580</v>
      </c>
      <c r="B2" s="766"/>
      <c r="C2" s="766"/>
      <c r="D2" s="766"/>
      <c r="J2" s="532" t="s">
        <v>539</v>
      </c>
    </row>
    <row r="3" spans="1:900" s="8" customFormat="1" ht="16.5" customHeight="1">
      <c r="A3" s="635" t="s">
        <v>13</v>
      </c>
      <c r="B3" s="625" t="str">
        <f>'Tab 9 (21) i 10 (22)'!B4:C4</f>
        <v>2023 rok</v>
      </c>
      <c r="C3" s="627"/>
      <c r="D3" s="625" t="str">
        <f>'Tab 9 (21) i 10 (22)'!D4:D4</f>
        <v>2024 rok</v>
      </c>
      <c r="E3" s="626"/>
      <c r="F3" s="626"/>
      <c r="G3" s="626"/>
      <c r="H3" s="626"/>
      <c r="I3" s="627"/>
      <c r="J3" s="324"/>
      <c r="K3" s="324"/>
      <c r="L3" s="324"/>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row>
    <row r="4" spans="1:900" s="8" customFormat="1" ht="16.5" customHeight="1">
      <c r="A4" s="635"/>
      <c r="B4" s="635" t="str">
        <f>'Tab 9 (21) i 10 (22)'!B5</f>
        <v>II kwartał</v>
      </c>
      <c r="C4" s="635" t="str">
        <f>'Tab 9 (21) i 10 (22)'!C5</f>
        <v>I półrocze</v>
      </c>
      <c r="D4" s="635" t="str">
        <f>'Tab 9 (21) i 10 (22)'!D5</f>
        <v>I kwartał</v>
      </c>
      <c r="E4" s="635" t="str">
        <f>'Tab 9 (21) i 10 (22)'!E5</f>
        <v>II kwartał</v>
      </c>
      <c r="F4" s="635" t="str">
        <f>'Tab 9 (21) i 10 (22)'!F5</f>
        <v>I półrocze</v>
      </c>
      <c r="G4" s="646" t="s">
        <v>14</v>
      </c>
      <c r="H4" s="636"/>
      <c r="I4" s="637"/>
      <c r="J4" s="765"/>
      <c r="K4" s="765"/>
      <c r="L4" s="325"/>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row>
    <row r="5" spans="1:900" s="8" customFormat="1" ht="69.75" customHeight="1">
      <c r="A5" s="652"/>
      <c r="B5" s="635">
        <f>'Tab 9 (21) i 10 (22)'!B6</f>
        <v>0</v>
      </c>
      <c r="C5" s="635">
        <f>'Tab 9 (21) i 10 (22)'!C6</f>
        <v>0</v>
      </c>
      <c r="D5" s="635">
        <f>'Tab 9 (21) i 10 (22)'!D6</f>
        <v>0</v>
      </c>
      <c r="E5" s="635">
        <f>'Tab 9 (21) i 10 (22)'!E6</f>
        <v>0</v>
      </c>
      <c r="F5" s="635">
        <f>'Tab 9 (21) i 10 (22)'!F6</f>
        <v>0</v>
      </c>
      <c r="G5" s="583" t="str">
        <f>'Tab 9 (21) i 10 (22)'!G6</f>
        <v xml:space="preserve">II kwartału 
2024 r. 
z 
I kwartałem 
2024 r. </v>
      </c>
      <c r="H5" s="582" t="str">
        <f>'Tab 9 (21) i 10 (22)'!H6</f>
        <v xml:space="preserve">II kwartału 
2024 r. 
z 
II kwartałem 
2023 r. </v>
      </c>
      <c r="I5" s="582" t="str">
        <f>'Tab 9 (21) i 10 (22)'!I6</f>
        <v xml:space="preserve">I półrocza 
2024 r. 
z 
I półroczem 
2023 r. </v>
      </c>
      <c r="J5" s="765"/>
      <c r="K5" s="765"/>
      <c r="L5" s="116"/>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row>
    <row r="6" spans="1:900" s="28" customFormat="1" ht="18" customHeight="1">
      <c r="A6" s="698" t="s">
        <v>475</v>
      </c>
      <c r="B6" s="699"/>
      <c r="C6" s="699"/>
      <c r="D6" s="699"/>
      <c r="E6" s="699"/>
      <c r="F6" s="699"/>
      <c r="G6" s="699"/>
      <c r="H6" s="699"/>
      <c r="I6" s="700"/>
      <c r="J6" s="318"/>
      <c r="K6" s="318"/>
      <c r="L6" s="318"/>
    </row>
    <row r="7" spans="1:900" ht="18" customHeight="1">
      <c r="A7" s="328" t="s">
        <v>75</v>
      </c>
      <c r="B7" s="329">
        <f t="shared" ref="B7:D8" si="0">B11+B15+B19</f>
        <v>10441</v>
      </c>
      <c r="C7" s="329">
        <f t="shared" si="0"/>
        <v>22797</v>
      </c>
      <c r="D7" s="329">
        <f t="shared" si="0"/>
        <v>11502</v>
      </c>
      <c r="E7" s="329">
        <f t="shared" ref="E7:F7" si="1">E11+E15+E19</f>
        <v>9813</v>
      </c>
      <c r="F7" s="329">
        <f t="shared" si="1"/>
        <v>21315</v>
      </c>
      <c r="G7" s="128">
        <f>E7/D7-1</f>
        <v>-0.14684402712571731</v>
      </c>
      <c r="H7" s="294">
        <f>E7/B7-1</f>
        <v>-6.0147495450627364E-2</v>
      </c>
      <c r="I7" s="294">
        <f>F7/C7-1</f>
        <v>-6.5008553757073262E-2</v>
      </c>
      <c r="J7" s="319"/>
      <c r="K7" s="319"/>
      <c r="L7" s="326"/>
      <c r="M7" s="44"/>
      <c r="AHK7" s="28"/>
      <c r="AHL7" s="28"/>
      <c r="AHM7" s="28"/>
      <c r="AHN7" s="28"/>
      <c r="AHO7" s="28"/>
      <c r="AHP7" s="28"/>
    </row>
    <row r="8" spans="1:900" ht="18" customHeight="1">
      <c r="A8" s="328" t="s">
        <v>76</v>
      </c>
      <c r="B8" s="330">
        <f t="shared" si="0"/>
        <v>41762501</v>
      </c>
      <c r="C8" s="330">
        <f t="shared" si="0"/>
        <v>91183664.090000004</v>
      </c>
      <c r="D8" s="330">
        <f t="shared" si="0"/>
        <v>46005437.400000006</v>
      </c>
      <c r="E8" s="330">
        <f t="shared" ref="E8:F8" si="2">E12+E16+E20</f>
        <v>39248334.43</v>
      </c>
      <c r="F8" s="330">
        <f t="shared" si="2"/>
        <v>85253771.830000013</v>
      </c>
      <c r="G8" s="128">
        <f t="shared" ref="G8:G9" si="3">E8/D8-1</f>
        <v>-0.14687618142285075</v>
      </c>
      <c r="H8" s="294">
        <f t="shared" ref="H8:H9" si="4">E8/B8-1</f>
        <v>-6.0201532709930339E-2</v>
      </c>
      <c r="I8" s="294">
        <f t="shared" ref="I8:I9" si="5">F8/C8-1</f>
        <v>-6.5032397186266522E-2</v>
      </c>
      <c r="J8" s="320"/>
      <c r="K8" s="320"/>
      <c r="L8" s="326"/>
      <c r="M8" s="45"/>
      <c r="AHK8" s="28"/>
      <c r="AHL8" s="28"/>
      <c r="AHM8" s="28"/>
      <c r="AHN8" s="28"/>
      <c r="AHO8" s="28"/>
      <c r="AHP8" s="28"/>
    </row>
    <row r="9" spans="1:900" ht="18" customHeight="1">
      <c r="A9" s="328" t="s">
        <v>77</v>
      </c>
      <c r="B9" s="330">
        <f>ROUND(B8/B7,2)</f>
        <v>3999.86</v>
      </c>
      <c r="C9" s="331">
        <f t="shared" ref="C9:D9" si="6">ROUND(C8/C7,2)</f>
        <v>3999.81</v>
      </c>
      <c r="D9" s="331">
        <f t="shared" si="6"/>
        <v>3999.78</v>
      </c>
      <c r="E9" s="331">
        <f t="shared" ref="E9:F9" si="7">ROUND(E8/E7,2)</f>
        <v>3999.63</v>
      </c>
      <c r="F9" s="331">
        <f t="shared" si="7"/>
        <v>3999.71</v>
      </c>
      <c r="G9" s="600">
        <f t="shared" si="3"/>
        <v>-3.7502062613437026E-5</v>
      </c>
      <c r="H9" s="557">
        <f t="shared" si="4"/>
        <v>-5.750201257048726E-5</v>
      </c>
      <c r="I9" s="503">
        <f t="shared" si="5"/>
        <v>-2.5001187556439319E-5</v>
      </c>
      <c r="J9" s="321"/>
      <c r="K9" s="321"/>
      <c r="L9" s="327"/>
      <c r="AHK9" s="28"/>
      <c r="AHL9" s="28"/>
      <c r="AHM9" s="28"/>
      <c r="AHN9" s="28"/>
      <c r="AHO9" s="28"/>
      <c r="AHP9" s="28"/>
    </row>
    <row r="10" spans="1:900" ht="18" customHeight="1">
      <c r="A10" s="698" t="s">
        <v>79</v>
      </c>
      <c r="B10" s="699"/>
      <c r="C10" s="699"/>
      <c r="D10" s="699"/>
      <c r="E10" s="699"/>
      <c r="F10" s="699"/>
      <c r="G10" s="699"/>
      <c r="H10" s="699"/>
      <c r="I10" s="700"/>
      <c r="J10" s="318"/>
      <c r="K10" s="318"/>
      <c r="L10" s="318"/>
      <c r="AHK10" s="28"/>
      <c r="AHL10" s="28"/>
      <c r="AHM10" s="28"/>
      <c r="AHN10" s="28"/>
      <c r="AHO10" s="28"/>
      <c r="AHP10" s="28"/>
    </row>
    <row r="11" spans="1:900" ht="18" customHeight="1">
      <c r="A11" s="328" t="s">
        <v>75</v>
      </c>
      <c r="B11" s="332">
        <v>9253</v>
      </c>
      <c r="C11" s="333">
        <v>20237</v>
      </c>
      <c r="D11" s="333">
        <v>10341</v>
      </c>
      <c r="E11" s="333">
        <v>8700</v>
      </c>
      <c r="F11" s="333">
        <v>19041</v>
      </c>
      <c r="G11" s="128">
        <f t="shared" ref="G11:G13" si="8">E11/D11-1</f>
        <v>-0.1586887148244851</v>
      </c>
      <c r="H11" s="294">
        <f t="shared" ref="H11:H13" si="9">E11/B11-1</f>
        <v>-5.976440073489675E-2</v>
      </c>
      <c r="I11" s="294">
        <f t="shared" ref="I11:I13" si="10">F11/C11-1</f>
        <v>-5.9099668923259352E-2</v>
      </c>
      <c r="J11" s="319"/>
      <c r="K11" s="319"/>
      <c r="L11" s="326"/>
      <c r="AHK11" s="28"/>
      <c r="AHL11" s="28"/>
      <c r="AHM11" s="28"/>
      <c r="AHN11" s="28"/>
      <c r="AHO11" s="28"/>
      <c r="AHP11" s="28"/>
    </row>
    <row r="12" spans="1:900" ht="18" customHeight="1">
      <c r="A12" s="328" t="s">
        <v>76</v>
      </c>
      <c r="B12" s="334">
        <v>37010501</v>
      </c>
      <c r="C12" s="335">
        <v>80943664.090000004</v>
      </c>
      <c r="D12" s="335">
        <v>41361437.400000006</v>
      </c>
      <c r="E12" s="335">
        <v>34798991.990000002</v>
      </c>
      <c r="F12" s="335">
        <v>76160429.390000015</v>
      </c>
      <c r="G12" s="128">
        <f t="shared" si="8"/>
        <v>-0.15866096109126038</v>
      </c>
      <c r="H12" s="294">
        <f t="shared" si="9"/>
        <v>-5.9753555078867926E-2</v>
      </c>
      <c r="I12" s="294">
        <f t="shared" si="10"/>
        <v>-5.9093379991812411E-2</v>
      </c>
      <c r="J12" s="320"/>
      <c r="K12" s="320"/>
      <c r="L12" s="326"/>
      <c r="AHK12" s="28"/>
      <c r="AHL12" s="28"/>
      <c r="AHM12" s="28"/>
      <c r="AHN12" s="28"/>
      <c r="AHO12" s="28"/>
      <c r="AHP12" s="28"/>
    </row>
    <row r="13" spans="1:900" ht="18" customHeight="1">
      <c r="A13" s="328" t="s">
        <v>77</v>
      </c>
      <c r="B13" s="336">
        <f>ROUND(B12/B11,2)</f>
        <v>3999.84</v>
      </c>
      <c r="C13" s="335">
        <f t="shared" ref="C13:D13" si="11">ROUND(C12/C11,2)</f>
        <v>3999.79</v>
      </c>
      <c r="D13" s="335">
        <f t="shared" si="11"/>
        <v>3999.75</v>
      </c>
      <c r="E13" s="335">
        <f t="shared" ref="E13:F13" si="12">ROUND(E12/E11,2)</f>
        <v>3999.88</v>
      </c>
      <c r="F13" s="335">
        <f t="shared" si="12"/>
        <v>3999.81</v>
      </c>
      <c r="G13" s="600">
        <f t="shared" si="8"/>
        <v>3.2502031376946405E-5</v>
      </c>
      <c r="H13" s="503">
        <f t="shared" si="9"/>
        <v>1.000040001608582E-5</v>
      </c>
      <c r="I13" s="503">
        <f t="shared" si="10"/>
        <v>5.0002625138212409E-6</v>
      </c>
      <c r="J13" s="321"/>
      <c r="K13" s="321"/>
      <c r="L13" s="327"/>
      <c r="AHK13" s="28"/>
      <c r="AHL13" s="28"/>
      <c r="AHM13" s="28"/>
      <c r="AHN13" s="28"/>
      <c r="AHO13" s="28"/>
      <c r="AHP13" s="28"/>
    </row>
    <row r="14" spans="1:900" ht="18" customHeight="1">
      <c r="A14" s="698" t="s">
        <v>80</v>
      </c>
      <c r="B14" s="699"/>
      <c r="C14" s="699"/>
      <c r="D14" s="699"/>
      <c r="E14" s="699"/>
      <c r="F14" s="699"/>
      <c r="G14" s="699"/>
      <c r="H14" s="699"/>
      <c r="I14" s="700"/>
      <c r="J14" s="318"/>
      <c r="K14" s="318"/>
      <c r="L14" s="318"/>
      <c r="AHK14" s="28"/>
      <c r="AHL14" s="28"/>
      <c r="AHM14" s="28"/>
      <c r="AHN14" s="28"/>
      <c r="AHO14" s="28"/>
      <c r="AHP14" s="28"/>
    </row>
    <row r="15" spans="1:900" ht="18" customHeight="1">
      <c r="A15" s="328" t="s">
        <v>75</v>
      </c>
      <c r="B15" s="332">
        <v>769</v>
      </c>
      <c r="C15" s="333">
        <v>1650</v>
      </c>
      <c r="D15" s="333">
        <v>766</v>
      </c>
      <c r="E15" s="333">
        <v>731</v>
      </c>
      <c r="F15" s="333">
        <v>1497</v>
      </c>
      <c r="G15" s="128">
        <f t="shared" ref="G15:G17" si="13">E15/D15-1</f>
        <v>-4.5691906005221883E-2</v>
      </c>
      <c r="H15" s="294">
        <f t="shared" ref="H15:H17" si="14">E15/B15-1</f>
        <v>-4.9414824447334249E-2</v>
      </c>
      <c r="I15" s="294">
        <f t="shared" ref="I15:I17" si="15">F15/C15-1</f>
        <v>-9.2727272727272769E-2</v>
      </c>
      <c r="J15" s="322"/>
      <c r="K15" s="554"/>
      <c r="L15" s="326"/>
      <c r="M15" s="46"/>
      <c r="AHK15" s="28"/>
      <c r="AHL15" s="28"/>
      <c r="AHM15" s="28"/>
      <c r="AHN15" s="28"/>
      <c r="AHO15" s="28"/>
      <c r="AHP15" s="28"/>
    </row>
    <row r="16" spans="1:900" ht="18" customHeight="1">
      <c r="A16" s="328" t="s">
        <v>76</v>
      </c>
      <c r="B16" s="334">
        <v>3076000</v>
      </c>
      <c r="C16" s="335">
        <v>6600000</v>
      </c>
      <c r="D16" s="335">
        <v>3064000</v>
      </c>
      <c r="E16" s="335">
        <v>2921342.44</v>
      </c>
      <c r="F16" s="335">
        <v>5985342.4399999995</v>
      </c>
      <c r="G16" s="128">
        <f t="shared" si="13"/>
        <v>-4.6559255874673688E-2</v>
      </c>
      <c r="H16" s="294">
        <f t="shared" si="14"/>
        <v>-5.0278790637191206E-2</v>
      </c>
      <c r="I16" s="294">
        <f t="shared" si="15"/>
        <v>-9.3129933333333415E-2</v>
      </c>
      <c r="J16" s="323"/>
      <c r="K16" s="320"/>
      <c r="L16" s="326"/>
      <c r="AHK16" s="28"/>
      <c r="AHL16" s="28"/>
      <c r="AHM16" s="28"/>
      <c r="AHN16" s="28"/>
      <c r="AHO16" s="28"/>
      <c r="AHP16" s="28"/>
    </row>
    <row r="17" spans="1:900" ht="18" customHeight="1">
      <c r="A17" s="328" t="s">
        <v>77</v>
      </c>
      <c r="B17" s="336">
        <f>ROUND(B16/B15,2)</f>
        <v>4000</v>
      </c>
      <c r="C17" s="335">
        <f t="shared" ref="C17:D17" si="16">ROUND(C16/C15,2)</f>
        <v>4000</v>
      </c>
      <c r="D17" s="335">
        <f t="shared" si="16"/>
        <v>4000</v>
      </c>
      <c r="E17" s="335">
        <f t="shared" ref="E17:F17" si="17">ROUND(E16/E15,2)</f>
        <v>3996.36</v>
      </c>
      <c r="F17" s="335">
        <f t="shared" si="17"/>
        <v>3998.22</v>
      </c>
      <c r="G17" s="128">
        <f t="shared" si="13"/>
        <v>-9.0999999999996639E-4</v>
      </c>
      <c r="H17" s="294">
        <f t="shared" si="14"/>
        <v>-9.0999999999996639E-4</v>
      </c>
      <c r="I17" s="557">
        <f t="shared" si="15"/>
        <v>-4.4500000000002871E-4</v>
      </c>
      <c r="J17" s="323"/>
      <c r="K17" s="321"/>
      <c r="L17" s="327"/>
      <c r="AHK17" s="28"/>
      <c r="AHL17" s="28"/>
      <c r="AHM17" s="28"/>
      <c r="AHN17" s="28"/>
      <c r="AHO17" s="28"/>
      <c r="AHP17" s="28"/>
    </row>
    <row r="18" spans="1:900" ht="18" customHeight="1">
      <c r="A18" s="698" t="s">
        <v>81</v>
      </c>
      <c r="B18" s="699"/>
      <c r="C18" s="699"/>
      <c r="D18" s="699"/>
      <c r="E18" s="699"/>
      <c r="F18" s="699"/>
      <c r="G18" s="699"/>
      <c r="H18" s="699"/>
      <c r="I18" s="700"/>
      <c r="J18" s="318"/>
      <c r="K18" s="318"/>
      <c r="L18" s="318"/>
      <c r="AHK18" s="28"/>
      <c r="AHL18" s="28"/>
      <c r="AHM18" s="28"/>
      <c r="AHN18" s="28"/>
      <c r="AHO18" s="28"/>
      <c r="AHP18" s="28"/>
    </row>
    <row r="19" spans="1:900" ht="18" customHeight="1">
      <c r="A19" s="328" t="s">
        <v>75</v>
      </c>
      <c r="B19" s="332">
        <v>419</v>
      </c>
      <c r="C19" s="333">
        <v>910</v>
      </c>
      <c r="D19" s="333">
        <v>395</v>
      </c>
      <c r="E19" s="333">
        <v>382</v>
      </c>
      <c r="F19" s="333">
        <v>777</v>
      </c>
      <c r="G19" s="125">
        <f t="shared" ref="G19:G21" si="18">E19/D19-1</f>
        <v>-3.2911392405063244E-2</v>
      </c>
      <c r="H19" s="526">
        <f t="shared" ref="H19:H21" si="19">E19/B19-1</f>
        <v>-8.8305489260143144E-2</v>
      </c>
      <c r="I19" s="526">
        <f t="shared" ref="I19:I21" si="20">F19/C19-1</f>
        <v>-0.14615384615384619</v>
      </c>
      <c r="J19" s="322"/>
      <c r="K19" s="322"/>
      <c r="L19" s="326"/>
      <c r="AHK19" s="28"/>
      <c r="AHL19" s="28"/>
      <c r="AHM19" s="28"/>
      <c r="AHN19" s="28"/>
      <c r="AHO19" s="28"/>
      <c r="AHP19" s="28"/>
    </row>
    <row r="20" spans="1:900" ht="18" customHeight="1">
      <c r="A20" s="328" t="s">
        <v>76</v>
      </c>
      <c r="B20" s="334">
        <v>1676000</v>
      </c>
      <c r="C20" s="335">
        <v>3640000</v>
      </c>
      <c r="D20" s="335">
        <v>1580000</v>
      </c>
      <c r="E20" s="335">
        <v>1528000</v>
      </c>
      <c r="F20" s="335">
        <v>3108000</v>
      </c>
      <c r="G20" s="128">
        <f t="shared" si="18"/>
        <v>-3.2911392405063244E-2</v>
      </c>
      <c r="H20" s="294">
        <f t="shared" si="19"/>
        <v>-8.8305489260143144E-2</v>
      </c>
      <c r="I20" s="294">
        <f t="shared" si="20"/>
        <v>-0.14615384615384619</v>
      </c>
      <c r="J20" s="323"/>
      <c r="K20" s="323"/>
      <c r="L20" s="326"/>
      <c r="AHK20" s="28"/>
      <c r="AHL20" s="28"/>
      <c r="AHM20" s="28"/>
      <c r="AHN20" s="28"/>
      <c r="AHO20" s="28"/>
      <c r="AHP20" s="28"/>
    </row>
    <row r="21" spans="1:900" ht="18" customHeight="1">
      <c r="A21" s="337" t="s">
        <v>77</v>
      </c>
      <c r="B21" s="336">
        <f>ROUND(B20/B19,2)</f>
        <v>4000</v>
      </c>
      <c r="C21" s="338">
        <f t="shared" ref="C21:D21" si="21">ROUND(C20/C19,2)</f>
        <v>4000</v>
      </c>
      <c r="D21" s="338">
        <f t="shared" si="21"/>
        <v>4000</v>
      </c>
      <c r="E21" s="338">
        <f t="shared" ref="E21:F21" si="22">ROUND(E20/E19,2)</f>
        <v>4000</v>
      </c>
      <c r="F21" s="338">
        <f t="shared" si="22"/>
        <v>4000</v>
      </c>
      <c r="G21" s="133">
        <f t="shared" si="18"/>
        <v>0</v>
      </c>
      <c r="H21" s="150">
        <f t="shared" si="19"/>
        <v>0</v>
      </c>
      <c r="I21" s="150">
        <f t="shared" si="20"/>
        <v>0</v>
      </c>
      <c r="J21" s="323"/>
      <c r="K21" s="323"/>
      <c r="L21" s="326"/>
      <c r="AHK21" s="28"/>
      <c r="AHL21" s="28"/>
      <c r="AHM21" s="28"/>
      <c r="AHN21" s="28"/>
      <c r="AHO21" s="28"/>
      <c r="AHP21" s="28"/>
    </row>
    <row r="22" spans="1:900" ht="26.25" customHeight="1">
      <c r="A22" s="8"/>
      <c r="B22" s="8"/>
      <c r="C22" s="8"/>
      <c r="D22" s="47"/>
    </row>
    <row r="23" spans="1:900" s="3" customFormat="1" ht="15" customHeight="1">
      <c r="A23" s="339" t="s">
        <v>581</v>
      </c>
      <c r="B23" s="41"/>
      <c r="C23" s="41"/>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row>
    <row r="24" spans="1:900" ht="18.75" customHeight="1">
      <c r="A24" s="652" t="s">
        <v>13</v>
      </c>
      <c r="B24" s="646" t="s">
        <v>82</v>
      </c>
      <c r="C24" s="636"/>
      <c r="D24" s="636"/>
      <c r="E24" s="636"/>
      <c r="F24" s="636"/>
      <c r="G24" s="636"/>
      <c r="H24" s="636"/>
      <c r="I24" s="637"/>
    </row>
    <row r="25" spans="1:900" ht="18" customHeight="1">
      <c r="A25" s="653"/>
      <c r="B25" s="758" t="s">
        <v>119</v>
      </c>
      <c r="C25" s="759"/>
      <c r="D25" s="762" t="s">
        <v>35</v>
      </c>
      <c r="E25" s="763"/>
      <c r="F25" s="763"/>
      <c r="G25" s="763"/>
      <c r="H25" s="763"/>
      <c r="I25" s="764"/>
    </row>
    <row r="26" spans="1:900" ht="18" customHeight="1">
      <c r="A26" s="653"/>
      <c r="B26" s="760"/>
      <c r="C26" s="761"/>
      <c r="D26" s="635" t="s">
        <v>83</v>
      </c>
      <c r="E26" s="635"/>
      <c r="F26" s="646" t="s">
        <v>84</v>
      </c>
      <c r="G26" s="636"/>
      <c r="H26" s="646" t="s">
        <v>85</v>
      </c>
      <c r="I26" s="637"/>
    </row>
    <row r="27" spans="1:900" ht="33.6" customHeight="1">
      <c r="A27" s="653"/>
      <c r="B27" s="549" t="s">
        <v>86</v>
      </c>
      <c r="C27" s="549" t="s">
        <v>329</v>
      </c>
      <c r="D27" s="549" t="s">
        <v>86</v>
      </c>
      <c r="E27" s="549" t="s">
        <v>329</v>
      </c>
      <c r="F27" s="549" t="s">
        <v>78</v>
      </c>
      <c r="G27" s="549" t="s">
        <v>329</v>
      </c>
      <c r="H27" s="549" t="s">
        <v>86</v>
      </c>
      <c r="I27" s="549" t="s">
        <v>329</v>
      </c>
    </row>
    <row r="28" spans="1:900" ht="15" customHeight="1">
      <c r="A28" s="654"/>
      <c r="B28" s="625" t="str">
        <f>'Tab 9 (21) i 10 (22)'!B13:D13</f>
        <v>II KWARTAŁ 2024 R.</v>
      </c>
      <c r="C28" s="626"/>
      <c r="D28" s="626"/>
      <c r="E28" s="626"/>
      <c r="F28" s="626"/>
      <c r="G28" s="626"/>
      <c r="H28" s="626"/>
      <c r="I28" s="627"/>
    </row>
    <row r="29" spans="1:900" ht="19.5" customHeight="1">
      <c r="A29" s="166" t="s">
        <v>68</v>
      </c>
      <c r="B29" s="340">
        <f t="shared" ref="B29:I29" si="23">SUM(B30:B45)</f>
        <v>9813</v>
      </c>
      <c r="C29" s="341">
        <f t="shared" si="23"/>
        <v>39248334.430000007</v>
      </c>
      <c r="D29" s="342">
        <f t="shared" si="23"/>
        <v>8700</v>
      </c>
      <c r="E29" s="343">
        <f t="shared" si="23"/>
        <v>34798991.990000002</v>
      </c>
      <c r="F29" s="342">
        <f t="shared" si="23"/>
        <v>731</v>
      </c>
      <c r="G29" s="343">
        <f t="shared" si="23"/>
        <v>2921342.44</v>
      </c>
      <c r="H29" s="342">
        <f t="shared" si="23"/>
        <v>382</v>
      </c>
      <c r="I29" s="343">
        <f t="shared" si="23"/>
        <v>1528000</v>
      </c>
    </row>
    <row r="30" spans="1:900" ht="18.75" customHeight="1">
      <c r="A30" s="167" t="s">
        <v>42</v>
      </c>
      <c r="B30" s="344">
        <f>D30+F30+H30</f>
        <v>324</v>
      </c>
      <c r="C30" s="345">
        <f>E30+G30+I30</f>
        <v>1296000</v>
      </c>
      <c r="D30" s="346">
        <v>274</v>
      </c>
      <c r="E30" s="347">
        <v>1096000</v>
      </c>
      <c r="F30" s="348">
        <v>31</v>
      </c>
      <c r="G30" s="347">
        <v>124000</v>
      </c>
      <c r="H30" s="348">
        <v>19</v>
      </c>
      <c r="I30" s="347">
        <v>76000</v>
      </c>
    </row>
    <row r="31" spans="1:900" ht="18.75" customHeight="1">
      <c r="A31" s="167" t="s">
        <v>43</v>
      </c>
      <c r="B31" s="344">
        <f t="shared" ref="B31:C45" si="24">D31+F31+H31</f>
        <v>638</v>
      </c>
      <c r="C31" s="345">
        <f t="shared" si="24"/>
        <v>2552000</v>
      </c>
      <c r="D31" s="346">
        <v>575</v>
      </c>
      <c r="E31" s="347">
        <v>2300000</v>
      </c>
      <c r="F31" s="348">
        <v>41</v>
      </c>
      <c r="G31" s="347">
        <v>164000</v>
      </c>
      <c r="H31" s="348">
        <v>22</v>
      </c>
      <c r="I31" s="347">
        <v>88000</v>
      </c>
    </row>
    <row r="32" spans="1:900" ht="18.75" customHeight="1">
      <c r="A32" s="167" t="s">
        <v>44</v>
      </c>
      <c r="B32" s="344">
        <f t="shared" si="24"/>
        <v>1229</v>
      </c>
      <c r="C32" s="345">
        <f t="shared" si="24"/>
        <v>4916000</v>
      </c>
      <c r="D32" s="346">
        <v>1086</v>
      </c>
      <c r="E32" s="347">
        <v>4344000</v>
      </c>
      <c r="F32" s="348">
        <v>98</v>
      </c>
      <c r="G32" s="347">
        <v>392000</v>
      </c>
      <c r="H32" s="348">
        <v>45</v>
      </c>
      <c r="I32" s="347">
        <v>180000</v>
      </c>
    </row>
    <row r="33" spans="1:9" ht="18.75" customHeight="1">
      <c r="A33" s="167" t="s">
        <v>45</v>
      </c>
      <c r="B33" s="344">
        <f t="shared" si="24"/>
        <v>95</v>
      </c>
      <c r="C33" s="345">
        <f t="shared" si="24"/>
        <v>380000</v>
      </c>
      <c r="D33" s="346">
        <v>87</v>
      </c>
      <c r="E33" s="347">
        <v>348000</v>
      </c>
      <c r="F33" s="348">
        <v>3</v>
      </c>
      <c r="G33" s="347">
        <v>12000</v>
      </c>
      <c r="H33" s="348">
        <v>5</v>
      </c>
      <c r="I33" s="347">
        <v>20000</v>
      </c>
    </row>
    <row r="34" spans="1:9" ht="18.75" customHeight="1">
      <c r="A34" s="167" t="s">
        <v>46</v>
      </c>
      <c r="B34" s="344">
        <f t="shared" si="24"/>
        <v>859</v>
      </c>
      <c r="C34" s="345">
        <f t="shared" si="24"/>
        <v>3435950</v>
      </c>
      <c r="D34" s="346">
        <v>771</v>
      </c>
      <c r="E34" s="347">
        <v>3083950</v>
      </c>
      <c r="F34" s="348">
        <v>60</v>
      </c>
      <c r="G34" s="347">
        <v>240000</v>
      </c>
      <c r="H34" s="348">
        <v>28</v>
      </c>
      <c r="I34" s="347">
        <v>112000</v>
      </c>
    </row>
    <row r="35" spans="1:9" ht="18.75" customHeight="1">
      <c r="A35" s="167" t="s">
        <v>47</v>
      </c>
      <c r="B35" s="344">
        <f t="shared" si="24"/>
        <v>814</v>
      </c>
      <c r="C35" s="345">
        <f t="shared" si="24"/>
        <v>3255995.99</v>
      </c>
      <c r="D35" s="346">
        <v>688</v>
      </c>
      <c r="E35" s="347">
        <v>2751995.99</v>
      </c>
      <c r="F35" s="348">
        <v>70</v>
      </c>
      <c r="G35" s="347">
        <v>280000</v>
      </c>
      <c r="H35" s="348">
        <v>56</v>
      </c>
      <c r="I35" s="347">
        <v>224000</v>
      </c>
    </row>
    <row r="36" spans="1:9" ht="18.75" customHeight="1">
      <c r="A36" s="167" t="s">
        <v>48</v>
      </c>
      <c r="B36" s="344">
        <f t="shared" si="24"/>
        <v>1667</v>
      </c>
      <c r="C36" s="345">
        <f t="shared" si="24"/>
        <v>6667500</v>
      </c>
      <c r="D36" s="346">
        <v>1495</v>
      </c>
      <c r="E36" s="347">
        <v>5979500</v>
      </c>
      <c r="F36" s="348">
        <v>125</v>
      </c>
      <c r="G36" s="347">
        <v>500000</v>
      </c>
      <c r="H36" s="348">
        <v>47</v>
      </c>
      <c r="I36" s="347">
        <v>188000</v>
      </c>
    </row>
    <row r="37" spans="1:9" ht="18.75" customHeight="1">
      <c r="A37" s="167" t="s">
        <v>49</v>
      </c>
      <c r="B37" s="344">
        <f t="shared" si="24"/>
        <v>219</v>
      </c>
      <c r="C37" s="345">
        <f t="shared" si="24"/>
        <v>876000</v>
      </c>
      <c r="D37" s="346">
        <v>195</v>
      </c>
      <c r="E37" s="347">
        <v>780000</v>
      </c>
      <c r="F37" s="348">
        <v>14</v>
      </c>
      <c r="G37" s="347">
        <v>56000</v>
      </c>
      <c r="H37" s="348">
        <v>10</v>
      </c>
      <c r="I37" s="347">
        <v>40000</v>
      </c>
    </row>
    <row r="38" spans="1:9" ht="18.75" customHeight="1">
      <c r="A38" s="167" t="s">
        <v>50</v>
      </c>
      <c r="B38" s="344">
        <f t="shared" si="24"/>
        <v>608</v>
      </c>
      <c r="C38" s="345">
        <f t="shared" si="24"/>
        <v>2431546</v>
      </c>
      <c r="D38" s="346">
        <v>532</v>
      </c>
      <c r="E38" s="347">
        <v>2127546</v>
      </c>
      <c r="F38" s="348">
        <v>46</v>
      </c>
      <c r="G38" s="347">
        <v>184000</v>
      </c>
      <c r="H38" s="348">
        <v>30</v>
      </c>
      <c r="I38" s="347">
        <v>120000</v>
      </c>
    </row>
    <row r="39" spans="1:9" ht="18.75" customHeight="1">
      <c r="A39" s="167" t="s">
        <v>51</v>
      </c>
      <c r="B39" s="344">
        <f t="shared" si="24"/>
        <v>794</v>
      </c>
      <c r="C39" s="345">
        <f t="shared" si="24"/>
        <v>3176000</v>
      </c>
      <c r="D39" s="346">
        <v>708</v>
      </c>
      <c r="E39" s="347">
        <v>2832000</v>
      </c>
      <c r="F39" s="348">
        <v>51</v>
      </c>
      <c r="G39" s="347">
        <v>204000</v>
      </c>
      <c r="H39" s="348">
        <v>35</v>
      </c>
      <c r="I39" s="347">
        <v>140000</v>
      </c>
    </row>
    <row r="40" spans="1:9" ht="18.75" customHeight="1">
      <c r="A40" s="167" t="s">
        <v>52</v>
      </c>
      <c r="B40" s="344">
        <f t="shared" si="24"/>
        <v>302</v>
      </c>
      <c r="C40" s="345">
        <f t="shared" si="24"/>
        <v>1208000</v>
      </c>
      <c r="D40" s="346">
        <v>274</v>
      </c>
      <c r="E40" s="347">
        <v>1096000</v>
      </c>
      <c r="F40" s="348">
        <v>15</v>
      </c>
      <c r="G40" s="347">
        <v>60000</v>
      </c>
      <c r="H40" s="348">
        <v>13</v>
      </c>
      <c r="I40" s="347">
        <v>52000</v>
      </c>
    </row>
    <row r="41" spans="1:9" ht="18.75" customHeight="1">
      <c r="A41" s="167" t="s">
        <v>53</v>
      </c>
      <c r="B41" s="344">
        <f t="shared" si="24"/>
        <v>212</v>
      </c>
      <c r="C41" s="345">
        <f t="shared" si="24"/>
        <v>845342.44</v>
      </c>
      <c r="D41" s="346">
        <v>181</v>
      </c>
      <c r="E41" s="347">
        <v>724000</v>
      </c>
      <c r="F41" s="348">
        <v>27</v>
      </c>
      <c r="G41" s="347">
        <v>105342.44</v>
      </c>
      <c r="H41" s="348">
        <v>4</v>
      </c>
      <c r="I41" s="347">
        <v>16000</v>
      </c>
    </row>
    <row r="42" spans="1:9" ht="18.75" customHeight="1">
      <c r="A42" s="167" t="s">
        <v>54</v>
      </c>
      <c r="B42" s="344">
        <f t="shared" si="24"/>
        <v>559</v>
      </c>
      <c r="C42" s="345">
        <f t="shared" si="24"/>
        <v>2236000</v>
      </c>
      <c r="D42" s="346">
        <v>498</v>
      </c>
      <c r="E42" s="347">
        <v>1992000</v>
      </c>
      <c r="F42" s="348">
        <v>41</v>
      </c>
      <c r="G42" s="347">
        <v>164000</v>
      </c>
      <c r="H42" s="348">
        <v>20</v>
      </c>
      <c r="I42" s="347">
        <v>80000</v>
      </c>
    </row>
    <row r="43" spans="1:9" ht="18.75" customHeight="1">
      <c r="A43" s="167" t="s">
        <v>55</v>
      </c>
      <c r="B43" s="344">
        <f t="shared" si="24"/>
        <v>374</v>
      </c>
      <c r="C43" s="345">
        <f t="shared" si="24"/>
        <v>1496000</v>
      </c>
      <c r="D43" s="346">
        <v>337</v>
      </c>
      <c r="E43" s="347">
        <v>1348000</v>
      </c>
      <c r="F43" s="348">
        <v>24</v>
      </c>
      <c r="G43" s="347">
        <v>96000</v>
      </c>
      <c r="H43" s="348">
        <v>13</v>
      </c>
      <c r="I43" s="347">
        <v>52000</v>
      </c>
    </row>
    <row r="44" spans="1:9" ht="18.75" customHeight="1">
      <c r="A44" s="167" t="s">
        <v>56</v>
      </c>
      <c r="B44" s="344">
        <f t="shared" si="24"/>
        <v>913</v>
      </c>
      <c r="C44" s="345">
        <f t="shared" si="24"/>
        <v>3652000</v>
      </c>
      <c r="D44" s="346">
        <v>812</v>
      </c>
      <c r="E44" s="347">
        <v>3248000</v>
      </c>
      <c r="F44" s="348">
        <v>75</v>
      </c>
      <c r="G44" s="347">
        <v>300000</v>
      </c>
      <c r="H44" s="348">
        <v>26</v>
      </c>
      <c r="I44" s="347">
        <v>104000</v>
      </c>
    </row>
    <row r="45" spans="1:9" ht="18.75" customHeight="1">
      <c r="A45" s="168" t="s">
        <v>57</v>
      </c>
      <c r="B45" s="349">
        <f t="shared" si="24"/>
        <v>206</v>
      </c>
      <c r="C45" s="350">
        <f t="shared" si="24"/>
        <v>824000</v>
      </c>
      <c r="D45" s="351">
        <v>187</v>
      </c>
      <c r="E45" s="301">
        <v>748000</v>
      </c>
      <c r="F45" s="352">
        <v>10</v>
      </c>
      <c r="G45" s="301">
        <v>40000</v>
      </c>
      <c r="H45" s="352">
        <v>9</v>
      </c>
      <c r="I45" s="301">
        <v>36000</v>
      </c>
    </row>
    <row r="46" spans="1:9">
      <c r="D46" s="12"/>
    </row>
  </sheetData>
  <mergeCells count="25">
    <mergeCell ref="A1:I1"/>
    <mergeCell ref="E4:E5"/>
    <mergeCell ref="F4:F5"/>
    <mergeCell ref="D3:I3"/>
    <mergeCell ref="G4:I4"/>
    <mergeCell ref="A2:D2"/>
    <mergeCell ref="A6:I6"/>
    <mergeCell ref="A10:I10"/>
    <mergeCell ref="A14:I14"/>
    <mergeCell ref="A18:I18"/>
    <mergeCell ref="K4:K5"/>
    <mergeCell ref="A3:A5"/>
    <mergeCell ref="B3:C3"/>
    <mergeCell ref="B4:B5"/>
    <mergeCell ref="C4:C5"/>
    <mergeCell ref="D4:D5"/>
    <mergeCell ref="J4:J5"/>
    <mergeCell ref="A24:A28"/>
    <mergeCell ref="B25:C26"/>
    <mergeCell ref="D26:E26"/>
    <mergeCell ref="F26:G26"/>
    <mergeCell ref="H26:I26"/>
    <mergeCell ref="B24:I24"/>
    <mergeCell ref="D25:I25"/>
    <mergeCell ref="B28:I28"/>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7"/>
  <sheetViews>
    <sheetView showGridLines="0" view="pageBreakPreview" zoomScaleNormal="100" zoomScaleSheetLayoutView="100" workbookViewId="0">
      <selection activeCell="B1" sqref="B1"/>
    </sheetView>
  </sheetViews>
  <sheetFormatPr defaultColWidth="8" defaultRowHeight="15"/>
  <cols>
    <col min="1" max="1" width="31" style="49" customWidth="1"/>
    <col min="2" max="6" width="11.75" style="49" customWidth="1"/>
    <col min="7" max="9" width="9.375" style="49" customWidth="1"/>
    <col min="10" max="10" width="9" style="49" customWidth="1"/>
    <col min="11" max="16383" width="8" style="49"/>
    <col min="16384" max="16384" width="0.75" style="49" customWidth="1"/>
  </cols>
  <sheetData>
    <row r="1" spans="1:14" ht="21.75" customHeight="1">
      <c r="A1" s="767" t="s">
        <v>555</v>
      </c>
      <c r="B1" s="767"/>
      <c r="C1" s="767"/>
      <c r="D1" s="767"/>
      <c r="E1" s="767"/>
      <c r="F1" s="767"/>
      <c r="G1" s="767"/>
      <c r="H1" s="767"/>
      <c r="I1" s="767"/>
      <c r="J1" s="532"/>
    </row>
    <row r="2" spans="1:14" ht="33" customHeight="1">
      <c r="A2" s="657" t="s">
        <v>582</v>
      </c>
      <c r="B2" s="657"/>
      <c r="C2" s="657"/>
      <c r="D2" s="657"/>
      <c r="E2" s="657"/>
      <c r="F2" s="657"/>
      <c r="G2" s="657"/>
      <c r="H2" s="657"/>
      <c r="I2" s="657"/>
      <c r="J2" s="532" t="s">
        <v>539</v>
      </c>
    </row>
    <row r="3" spans="1:14" s="50" customFormat="1" ht="15" customHeight="1">
      <c r="A3" s="635" t="s">
        <v>13</v>
      </c>
      <c r="B3" s="625" t="str">
        <f>'Tab 11 (23) i 12 (24)'!B3:C3</f>
        <v>2023 rok</v>
      </c>
      <c r="C3" s="627"/>
      <c r="D3" s="625" t="str">
        <f>'Tab 11 (23) i 12 (24)'!D3:D3</f>
        <v>2024 rok</v>
      </c>
      <c r="E3" s="626"/>
      <c r="F3" s="626"/>
      <c r="G3" s="626"/>
      <c r="H3" s="626"/>
      <c r="I3" s="627"/>
    </row>
    <row r="4" spans="1:14" s="50" customFormat="1" ht="15.75" customHeight="1">
      <c r="A4" s="635"/>
      <c r="B4" s="635" t="str">
        <f>'Tab 11 (23) i 12 (24)'!B4:B5</f>
        <v>II kwartał</v>
      </c>
      <c r="C4" s="635" t="str">
        <f>'Tab 11 (23) i 12 (24)'!C4:C5</f>
        <v>I półrocze</v>
      </c>
      <c r="D4" s="635" t="str">
        <f>'Tab 11 (23) i 12 (24)'!D4:D5</f>
        <v>I kwartał</v>
      </c>
      <c r="E4" s="635" t="str">
        <f>'Tab 11 (23) i 12 (24)'!E4:E5</f>
        <v>II kwartał</v>
      </c>
      <c r="F4" s="635" t="str">
        <f>'Tab 11 (23) i 12 (24)'!F4:F5</f>
        <v>I półrocze</v>
      </c>
      <c r="G4" s="646" t="s">
        <v>14</v>
      </c>
      <c r="H4" s="636"/>
      <c r="I4" s="637"/>
    </row>
    <row r="5" spans="1:14" s="50" customFormat="1" ht="45" customHeight="1">
      <c r="A5" s="652"/>
      <c r="B5" s="635"/>
      <c r="C5" s="635"/>
      <c r="D5" s="635"/>
      <c r="E5" s="635"/>
      <c r="F5" s="635"/>
      <c r="G5" s="583" t="s">
        <v>668</v>
      </c>
      <c r="H5" s="582" t="s">
        <v>669</v>
      </c>
      <c r="I5" s="582" t="s">
        <v>670</v>
      </c>
    </row>
    <row r="6" spans="1:14" ht="16.5" customHeight="1">
      <c r="A6" s="649" t="s">
        <v>414</v>
      </c>
      <c r="B6" s="650"/>
      <c r="C6" s="650"/>
      <c r="D6" s="650"/>
      <c r="E6" s="650"/>
      <c r="F6" s="650"/>
      <c r="G6" s="650"/>
      <c r="H6" s="650"/>
      <c r="I6" s="651"/>
    </row>
    <row r="7" spans="1:14" ht="15.75" customHeight="1">
      <c r="A7" s="129" t="s">
        <v>87</v>
      </c>
      <c r="B7" s="127">
        <v>2540</v>
      </c>
      <c r="C7" s="353">
        <v>2585</v>
      </c>
      <c r="D7" s="353">
        <v>2300</v>
      </c>
      <c r="E7" s="353">
        <v>2213</v>
      </c>
      <c r="F7" s="353">
        <v>2257</v>
      </c>
      <c r="G7" s="128">
        <f>E7/D7-1</f>
        <v>-3.7826086956521787E-2</v>
      </c>
      <c r="H7" s="294">
        <f>E7/B7-1</f>
        <v>-0.12874015748031498</v>
      </c>
      <c r="I7" s="294">
        <f>F7/C7-1</f>
        <v>-0.12688588007736945</v>
      </c>
      <c r="K7" s="52"/>
      <c r="L7" s="52"/>
      <c r="N7" s="52"/>
    </row>
    <row r="8" spans="1:14" ht="15.75" customHeight="1">
      <c r="A8" s="129" t="s">
        <v>76</v>
      </c>
      <c r="B8" s="130">
        <v>23055702.269999996</v>
      </c>
      <c r="C8" s="151">
        <v>45010912.789999992</v>
      </c>
      <c r="D8" s="151">
        <v>21554580.710000001</v>
      </c>
      <c r="E8" s="151">
        <v>22395605.079999998</v>
      </c>
      <c r="F8" s="151">
        <v>43950185.789999999</v>
      </c>
      <c r="G8" s="128">
        <f t="shared" ref="G8:G9" si="0">E8/D8-1</f>
        <v>3.9018359081780307E-2</v>
      </c>
      <c r="H8" s="294">
        <f t="shared" ref="H8:H9" si="1">E8/B8-1</f>
        <v>-2.8630539303021507E-2</v>
      </c>
      <c r="I8" s="294">
        <f t="shared" ref="I8:I9" si="2">F8/C8-1</f>
        <v>-2.3565996205161421E-2</v>
      </c>
      <c r="K8" s="52"/>
      <c r="L8" s="52" t="s">
        <v>88</v>
      </c>
      <c r="N8" s="52"/>
    </row>
    <row r="9" spans="1:14" ht="15.75" customHeight="1">
      <c r="A9" s="129" t="s">
        <v>77</v>
      </c>
      <c r="B9" s="130">
        <v>3025.29</v>
      </c>
      <c r="C9" s="151">
        <v>2902.24</v>
      </c>
      <c r="D9" s="151">
        <v>3123.4</v>
      </c>
      <c r="E9" s="151">
        <v>3373.85</v>
      </c>
      <c r="F9" s="151">
        <v>3246.19</v>
      </c>
      <c r="G9" s="128">
        <f t="shared" si="0"/>
        <v>8.0185054748030948E-2</v>
      </c>
      <c r="H9" s="294">
        <f t="shared" si="1"/>
        <v>0.11521540083760562</v>
      </c>
      <c r="I9" s="294">
        <f t="shared" si="2"/>
        <v>0.11851190804344247</v>
      </c>
      <c r="K9" s="52"/>
      <c r="L9" s="52"/>
      <c r="N9" s="52"/>
    </row>
    <row r="10" spans="1:14" s="50" customFormat="1" ht="16.5" customHeight="1">
      <c r="A10" s="649" t="s">
        <v>89</v>
      </c>
      <c r="B10" s="650"/>
      <c r="C10" s="650"/>
      <c r="D10" s="650"/>
      <c r="E10" s="650"/>
      <c r="F10" s="650"/>
      <c r="G10" s="650"/>
      <c r="H10" s="650"/>
      <c r="I10" s="651"/>
      <c r="K10" s="52"/>
      <c r="L10" s="52"/>
      <c r="M10" s="49"/>
      <c r="N10" s="52"/>
    </row>
    <row r="11" spans="1:14" ht="15.75" customHeight="1">
      <c r="A11" s="354" t="s">
        <v>75</v>
      </c>
      <c r="B11" s="353">
        <v>54</v>
      </c>
      <c r="C11" s="353">
        <v>129</v>
      </c>
      <c r="D11" s="353">
        <v>28</v>
      </c>
      <c r="E11" s="353">
        <v>17</v>
      </c>
      <c r="F11" s="353">
        <v>45</v>
      </c>
      <c r="G11" s="128">
        <f t="shared" ref="G11:G13" si="3">E11/D11-1</f>
        <v>-0.3928571428571429</v>
      </c>
      <c r="H11" s="294">
        <f t="shared" ref="H11:H13" si="4">E11/B11-1</f>
        <v>-0.68518518518518512</v>
      </c>
      <c r="I11" s="294">
        <f t="shared" ref="I11:I13" si="5">F11/C11-1</f>
        <v>-0.65116279069767447</v>
      </c>
      <c r="K11" s="52"/>
      <c r="L11" s="52"/>
      <c r="N11" s="52"/>
    </row>
    <row r="12" spans="1:14" ht="15.75" customHeight="1">
      <c r="A12" s="354" t="s">
        <v>76</v>
      </c>
      <c r="B12" s="151">
        <v>216000</v>
      </c>
      <c r="C12" s="151">
        <v>516000</v>
      </c>
      <c r="D12" s="151">
        <v>112000</v>
      </c>
      <c r="E12" s="151">
        <v>68000</v>
      </c>
      <c r="F12" s="151">
        <v>180000</v>
      </c>
      <c r="G12" s="128">
        <f t="shared" si="3"/>
        <v>-0.3928571428571429</v>
      </c>
      <c r="H12" s="294">
        <f t="shared" si="4"/>
        <v>-0.68518518518518512</v>
      </c>
      <c r="I12" s="294">
        <f t="shared" si="5"/>
        <v>-0.65116279069767447</v>
      </c>
      <c r="K12" s="52"/>
      <c r="L12" s="52"/>
      <c r="N12" s="52"/>
    </row>
    <row r="13" spans="1:14" ht="15.75" customHeight="1">
      <c r="A13" s="356" t="s">
        <v>77</v>
      </c>
      <c r="B13" s="355">
        <f t="shared" ref="B13:C13" si="6">ROUND(B12/B11,2)</f>
        <v>4000</v>
      </c>
      <c r="C13" s="151">
        <f t="shared" si="6"/>
        <v>4000</v>
      </c>
      <c r="D13" s="151">
        <f>ROUND(D12/D11,2)</f>
        <v>4000</v>
      </c>
      <c r="E13" s="151">
        <f>ROUND(E12/E11,2)</f>
        <v>4000</v>
      </c>
      <c r="F13" s="151">
        <f>ROUND(F12/F11,2)</f>
        <v>4000</v>
      </c>
      <c r="G13" s="128">
        <f t="shared" si="3"/>
        <v>0</v>
      </c>
      <c r="H13" s="294">
        <f t="shared" si="4"/>
        <v>0</v>
      </c>
      <c r="I13" s="294">
        <f t="shared" si="5"/>
        <v>0</v>
      </c>
      <c r="K13" s="52"/>
      <c r="L13" s="52"/>
      <c r="N13" s="52"/>
    </row>
    <row r="14" spans="1:14" s="50" customFormat="1" ht="16.5" customHeight="1">
      <c r="A14" s="649" t="s">
        <v>90</v>
      </c>
      <c r="B14" s="650"/>
      <c r="C14" s="650"/>
      <c r="D14" s="650"/>
      <c r="E14" s="650"/>
      <c r="F14" s="650"/>
      <c r="G14" s="650"/>
      <c r="H14" s="650"/>
      <c r="I14" s="651"/>
      <c r="K14" s="52"/>
      <c r="L14" s="52"/>
      <c r="M14" s="49"/>
      <c r="N14" s="52"/>
    </row>
    <row r="15" spans="1:14" ht="15.75" customHeight="1">
      <c r="A15" s="129" t="s">
        <v>91</v>
      </c>
      <c r="B15" s="353">
        <v>7219</v>
      </c>
      <c r="C15" s="353">
        <v>7369</v>
      </c>
      <c r="D15" s="353">
        <v>6452</v>
      </c>
      <c r="E15" s="353">
        <v>6179</v>
      </c>
      <c r="F15" s="353">
        <v>6316</v>
      </c>
      <c r="G15" s="128">
        <f t="shared" ref="G15:G17" si="7">E15/D15-1</f>
        <v>-4.2312461252324907E-2</v>
      </c>
      <c r="H15" s="294">
        <f t="shared" ref="H15:H17" si="8">E15/B15-1</f>
        <v>-0.14406427483030892</v>
      </c>
      <c r="I15" s="294">
        <f t="shared" ref="I15:I17" si="9">F15/C15-1</f>
        <v>-0.14289591532093904</v>
      </c>
      <c r="K15" s="52"/>
      <c r="L15" s="52"/>
      <c r="N15" s="52"/>
    </row>
    <row r="16" spans="1:14" ht="15.75" customHeight="1">
      <c r="A16" s="354" t="s">
        <v>76</v>
      </c>
      <c r="B16" s="151">
        <v>6356237.8599999994</v>
      </c>
      <c r="C16" s="357">
        <v>12400382.25</v>
      </c>
      <c r="D16" s="357">
        <v>5887228.9900000002</v>
      </c>
      <c r="E16" s="357">
        <v>6083714.4400000004</v>
      </c>
      <c r="F16" s="357">
        <v>11970943.43</v>
      </c>
      <c r="G16" s="128">
        <f t="shared" si="7"/>
        <v>3.3374861133098177E-2</v>
      </c>
      <c r="H16" s="294">
        <f t="shared" si="8"/>
        <v>-4.2874956224498328E-2</v>
      </c>
      <c r="I16" s="294">
        <f t="shared" si="9"/>
        <v>-3.4631095343855223E-2</v>
      </c>
      <c r="K16" s="52"/>
      <c r="L16" s="52"/>
      <c r="N16" s="52"/>
    </row>
    <row r="17" spans="1:14" ht="15.75" customHeight="1">
      <c r="A17" s="354" t="s">
        <v>77</v>
      </c>
      <c r="B17" s="151">
        <v>293.48</v>
      </c>
      <c r="C17" s="358">
        <v>280.48</v>
      </c>
      <c r="D17" s="358">
        <v>304.14</v>
      </c>
      <c r="E17" s="358">
        <v>328.18</v>
      </c>
      <c r="F17" s="358">
        <v>315.89999999999998</v>
      </c>
      <c r="G17" s="128">
        <f t="shared" si="7"/>
        <v>7.9042546195830843E-2</v>
      </c>
      <c r="H17" s="294">
        <f t="shared" si="8"/>
        <v>0.11823633637726583</v>
      </c>
      <c r="I17" s="294">
        <f t="shared" si="9"/>
        <v>0.12628351397604098</v>
      </c>
      <c r="K17" s="52"/>
      <c r="L17" s="52"/>
      <c r="N17" s="52"/>
    </row>
    <row r="18" spans="1:14" ht="16.5" customHeight="1">
      <c r="A18" s="649" t="s">
        <v>92</v>
      </c>
      <c r="B18" s="650"/>
      <c r="C18" s="650"/>
      <c r="D18" s="650"/>
      <c r="E18" s="650"/>
      <c r="F18" s="650"/>
      <c r="G18" s="650"/>
      <c r="H18" s="650"/>
      <c r="I18" s="651"/>
      <c r="K18" s="52"/>
      <c r="L18" s="52"/>
      <c r="N18" s="52"/>
    </row>
    <row r="19" spans="1:14" ht="15.75" customHeight="1">
      <c r="A19" s="123" t="s">
        <v>477</v>
      </c>
      <c r="B19" s="359">
        <v>82</v>
      </c>
      <c r="C19" s="360">
        <v>87</v>
      </c>
      <c r="D19" s="360">
        <v>68</v>
      </c>
      <c r="E19" s="360">
        <v>62</v>
      </c>
      <c r="F19" s="360">
        <v>65</v>
      </c>
      <c r="G19" s="361">
        <f t="shared" ref="G19:G21" si="10">E19/D19-1</f>
        <v>-8.8235294117647078E-2</v>
      </c>
      <c r="H19" s="294">
        <f t="shared" ref="H19:H21" si="11">E19/B19-1</f>
        <v>-0.24390243902439024</v>
      </c>
      <c r="I19" s="294">
        <f t="shared" ref="I19:I21" si="12">F19/C19-1</f>
        <v>-0.25287356321839083</v>
      </c>
      <c r="K19" s="52"/>
      <c r="L19" s="52"/>
      <c r="N19" s="52"/>
    </row>
    <row r="20" spans="1:14" ht="15.75" customHeight="1">
      <c r="A20" s="354" t="s">
        <v>76</v>
      </c>
      <c r="B20" s="362">
        <v>278398.64</v>
      </c>
      <c r="C20" s="364">
        <v>560492.48</v>
      </c>
      <c r="D20" s="364">
        <v>238812.13</v>
      </c>
      <c r="E20" s="364">
        <v>236317.51</v>
      </c>
      <c r="F20" s="364">
        <v>475129.64</v>
      </c>
      <c r="G20" s="365">
        <f t="shared" si="10"/>
        <v>-1.0445951803201958E-2</v>
      </c>
      <c r="H20" s="294">
        <f t="shared" si="11"/>
        <v>-0.15115422259246669</v>
      </c>
      <c r="I20" s="294">
        <f t="shared" si="12"/>
        <v>-0.15229970614413946</v>
      </c>
      <c r="K20" s="52"/>
      <c r="L20" s="52"/>
      <c r="N20" s="52"/>
    </row>
    <row r="21" spans="1:14" ht="15.75" customHeight="1">
      <c r="A21" s="354" t="s">
        <v>100</v>
      </c>
      <c r="B21" s="367">
        <v>1127.1199999999999</v>
      </c>
      <c r="C21" s="368">
        <v>1127.1199999999999</v>
      </c>
      <c r="D21" s="368">
        <v>1263.73</v>
      </c>
      <c r="E21" s="368">
        <v>1263.73</v>
      </c>
      <c r="F21" s="368">
        <v>1263.73</v>
      </c>
      <c r="G21" s="369">
        <f t="shared" si="10"/>
        <v>0</v>
      </c>
      <c r="H21" s="294">
        <f t="shared" si="11"/>
        <v>0.1212027113350842</v>
      </c>
      <c r="I21" s="294">
        <f t="shared" si="12"/>
        <v>0.1212027113350842</v>
      </c>
      <c r="K21" s="52"/>
      <c r="L21" s="52"/>
      <c r="N21" s="52"/>
    </row>
    <row r="22" spans="1:14" s="50" customFormat="1" ht="16.5" customHeight="1">
      <c r="A22" s="649" t="s">
        <v>93</v>
      </c>
      <c r="B22" s="650"/>
      <c r="C22" s="650"/>
      <c r="D22" s="650"/>
      <c r="E22" s="650"/>
      <c r="F22" s="650"/>
      <c r="G22" s="650"/>
      <c r="H22" s="650"/>
      <c r="I22" s="651"/>
      <c r="K22" s="52"/>
      <c r="L22" s="52"/>
      <c r="M22" s="49"/>
      <c r="N22" s="52"/>
    </row>
    <row r="23" spans="1:14" ht="16.5" customHeight="1">
      <c r="A23" s="129" t="s">
        <v>91</v>
      </c>
      <c r="B23" s="353">
        <v>25432</v>
      </c>
      <c r="C23" s="353">
        <v>25920</v>
      </c>
      <c r="D23" s="353">
        <v>22771</v>
      </c>
      <c r="E23" s="353">
        <v>21884</v>
      </c>
      <c r="F23" s="353">
        <v>22328</v>
      </c>
      <c r="G23" s="128">
        <f t="shared" ref="G23:G25" si="13">E23/D23-1</f>
        <v>-3.8953054323481617E-2</v>
      </c>
      <c r="H23" s="294">
        <f t="shared" ref="H23:H25" si="14">E23/B23-1</f>
        <v>-0.139509279647688</v>
      </c>
      <c r="I23" s="294">
        <f t="shared" ref="I23:I25" si="15">F23/C23-1</f>
        <v>-0.13858024691358029</v>
      </c>
      <c r="K23" s="52"/>
      <c r="L23" s="52"/>
      <c r="N23" s="52"/>
    </row>
    <row r="24" spans="1:14" ht="16.5" customHeight="1">
      <c r="A24" s="354" t="s">
        <v>76</v>
      </c>
      <c r="B24" s="151">
        <v>19420738.860000003</v>
      </c>
      <c r="C24" s="151">
        <v>36263856.880000003</v>
      </c>
      <c r="D24" s="151">
        <v>18351955.499999996</v>
      </c>
      <c r="E24" s="151">
        <v>19603354.48</v>
      </c>
      <c r="F24" s="151">
        <v>37955309.979999997</v>
      </c>
      <c r="G24" s="128">
        <f t="shared" si="13"/>
        <v>6.8188863034241987E-2</v>
      </c>
      <c r="H24" s="294">
        <f t="shared" si="14"/>
        <v>9.4031242228442835E-3</v>
      </c>
      <c r="I24" s="294">
        <f t="shared" si="15"/>
        <v>4.6642945497969102E-2</v>
      </c>
      <c r="K24" s="52"/>
      <c r="L24" s="52"/>
      <c r="N24" s="52"/>
    </row>
    <row r="25" spans="1:14" ht="16.5" customHeight="1">
      <c r="A25" s="354" t="s">
        <v>77</v>
      </c>
      <c r="B25" s="370">
        <v>254.55</v>
      </c>
      <c r="C25" s="370">
        <v>233.18</v>
      </c>
      <c r="D25" s="370">
        <v>268.64999999999998</v>
      </c>
      <c r="E25" s="370">
        <v>298.58999999999997</v>
      </c>
      <c r="F25" s="370">
        <v>283.32</v>
      </c>
      <c r="G25" s="128">
        <f t="shared" si="13"/>
        <v>0.11144611948632055</v>
      </c>
      <c r="H25" s="294">
        <f t="shared" si="14"/>
        <v>0.1730111962286387</v>
      </c>
      <c r="I25" s="294">
        <f t="shared" si="15"/>
        <v>0.21502701775452437</v>
      </c>
      <c r="K25" s="52"/>
      <c r="L25" s="52"/>
      <c r="N25" s="52"/>
    </row>
    <row r="26" spans="1:14" s="50" customFormat="1" ht="16.5" customHeight="1">
      <c r="A26" s="649" t="s">
        <v>94</v>
      </c>
      <c r="B26" s="650"/>
      <c r="C26" s="650"/>
      <c r="D26" s="650"/>
      <c r="E26" s="650"/>
      <c r="F26" s="650"/>
      <c r="G26" s="650"/>
      <c r="H26" s="650"/>
      <c r="I26" s="651"/>
      <c r="K26" s="52"/>
      <c r="L26" s="52"/>
      <c r="M26" s="49"/>
      <c r="N26" s="52"/>
    </row>
    <row r="27" spans="1:14" ht="16.5" customHeight="1">
      <c r="A27" s="129" t="s">
        <v>91</v>
      </c>
      <c r="B27" s="353">
        <v>1745</v>
      </c>
      <c r="C27" s="353">
        <v>1798</v>
      </c>
      <c r="D27" s="353">
        <v>1482</v>
      </c>
      <c r="E27" s="353">
        <v>1399</v>
      </c>
      <c r="F27" s="353">
        <v>1441</v>
      </c>
      <c r="G27" s="128">
        <f t="shared" ref="G27:G29" si="16">E27/D27-1</f>
        <v>-5.6005398110661297E-2</v>
      </c>
      <c r="H27" s="294">
        <f t="shared" ref="H27:H29" si="17">E27/B27-1</f>
        <v>-0.19828080229226364</v>
      </c>
      <c r="I27" s="294">
        <f t="shared" ref="I27:I29" si="18">F27/C27-1</f>
        <v>-0.19855394883203559</v>
      </c>
      <c r="K27" s="52"/>
      <c r="L27" s="52"/>
      <c r="N27" s="52"/>
    </row>
    <row r="28" spans="1:14" ht="16.5" customHeight="1">
      <c r="A28" s="354" t="s">
        <v>76</v>
      </c>
      <c r="B28" s="151">
        <v>1533239.0499999998</v>
      </c>
      <c r="C28" s="151">
        <v>3017733.79</v>
      </c>
      <c r="D28" s="151">
        <v>1352404.6</v>
      </c>
      <c r="E28" s="151">
        <v>1375401.6900000002</v>
      </c>
      <c r="F28" s="151">
        <v>2727806.29</v>
      </c>
      <c r="G28" s="128">
        <f t="shared" si="16"/>
        <v>1.7004593152079028E-2</v>
      </c>
      <c r="H28" s="294">
        <f t="shared" si="17"/>
        <v>-0.1029437386166232</v>
      </c>
      <c r="I28" s="294">
        <f t="shared" si="18"/>
        <v>-9.6074577870568278E-2</v>
      </c>
      <c r="K28" s="52"/>
      <c r="L28" s="52"/>
      <c r="N28" s="52"/>
    </row>
    <row r="29" spans="1:14" ht="16.5" customHeight="1">
      <c r="A29" s="354" t="s">
        <v>77</v>
      </c>
      <c r="B29" s="151">
        <v>292.94</v>
      </c>
      <c r="C29" s="151">
        <v>279.76</v>
      </c>
      <c r="D29" s="151">
        <v>304.18</v>
      </c>
      <c r="E29" s="151">
        <v>327.71</v>
      </c>
      <c r="F29" s="151">
        <v>315.61</v>
      </c>
      <c r="G29" s="128">
        <f t="shared" si="16"/>
        <v>7.7355513182983726E-2</v>
      </c>
      <c r="H29" s="294">
        <f t="shared" si="17"/>
        <v>0.11869324776404722</v>
      </c>
      <c r="I29" s="294">
        <f t="shared" si="18"/>
        <v>0.12814555333142708</v>
      </c>
      <c r="K29" s="52"/>
      <c r="L29" s="52"/>
      <c r="N29" s="52"/>
    </row>
    <row r="30" spans="1:14" s="50" customFormat="1" ht="16.5" customHeight="1">
      <c r="A30" s="649" t="s">
        <v>95</v>
      </c>
      <c r="B30" s="650"/>
      <c r="C30" s="650"/>
      <c r="D30" s="650"/>
      <c r="E30" s="650"/>
      <c r="F30" s="650"/>
      <c r="G30" s="650"/>
      <c r="H30" s="650"/>
      <c r="I30" s="651"/>
      <c r="K30" s="52"/>
      <c r="L30" s="52"/>
      <c r="M30" s="49"/>
      <c r="N30" s="52"/>
    </row>
    <row r="31" spans="1:14" ht="16.5" customHeight="1">
      <c r="A31" s="129" t="s">
        <v>74</v>
      </c>
      <c r="B31" s="353">
        <v>4814</v>
      </c>
      <c r="C31" s="353">
        <v>4926</v>
      </c>
      <c r="D31" s="353">
        <v>4273</v>
      </c>
      <c r="E31" s="353">
        <v>4107</v>
      </c>
      <c r="F31" s="353">
        <v>4190</v>
      </c>
      <c r="G31" s="128">
        <f t="shared" ref="G31:G33" si="19">E31/D31-1</f>
        <v>-3.8848584132927688E-2</v>
      </c>
      <c r="H31" s="294">
        <f t="shared" ref="H31:H33" si="20">E31/B31-1</f>
        <v>-0.14686331533028663</v>
      </c>
      <c r="I31" s="294">
        <f t="shared" ref="I31:I33" si="21">F31/C31-1</f>
        <v>-0.14941128704831508</v>
      </c>
      <c r="K31" s="52"/>
      <c r="L31" s="52"/>
      <c r="N31" s="52"/>
    </row>
    <row r="32" spans="1:14" ht="16.5" customHeight="1">
      <c r="A32" s="354" t="s">
        <v>76</v>
      </c>
      <c r="B32" s="151">
        <v>3750397.8000000003</v>
      </c>
      <c r="C32" s="151">
        <v>7336953.9100000011</v>
      </c>
      <c r="D32" s="151">
        <v>3439309.4699999997</v>
      </c>
      <c r="E32" s="151">
        <v>3562835.6999999993</v>
      </c>
      <c r="F32" s="151">
        <v>7002145.169999999</v>
      </c>
      <c r="G32" s="128">
        <f t="shared" si="19"/>
        <v>3.5915997405141731E-2</v>
      </c>
      <c r="H32" s="294">
        <f t="shared" si="20"/>
        <v>-5.0011254806090477E-2</v>
      </c>
      <c r="I32" s="294">
        <f t="shared" si="21"/>
        <v>-4.56332074736997E-2</v>
      </c>
      <c r="K32" s="52"/>
      <c r="L32" s="52"/>
      <c r="N32" s="52"/>
    </row>
    <row r="33" spans="1:14" ht="16.5" customHeight="1">
      <c r="A33" s="354" t="s">
        <v>77</v>
      </c>
      <c r="B33" s="151">
        <v>259.69</v>
      </c>
      <c r="C33" s="151">
        <v>248.25</v>
      </c>
      <c r="D33" s="151">
        <v>268.32</v>
      </c>
      <c r="E33" s="151">
        <v>289.19</v>
      </c>
      <c r="F33" s="151">
        <v>278.55</v>
      </c>
      <c r="G33" s="128">
        <f t="shared" si="19"/>
        <v>7.7780262373285725E-2</v>
      </c>
      <c r="H33" s="294">
        <f t="shared" si="20"/>
        <v>0.1135969810158266</v>
      </c>
      <c r="I33" s="294">
        <f t="shared" si="21"/>
        <v>0.12205438066465257</v>
      </c>
      <c r="K33" s="52"/>
      <c r="L33" s="52"/>
      <c r="N33" s="52"/>
    </row>
    <row r="34" spans="1:14" s="50" customFormat="1" ht="16.5" customHeight="1">
      <c r="A34" s="649" t="s">
        <v>96</v>
      </c>
      <c r="B34" s="650"/>
      <c r="C34" s="650"/>
      <c r="D34" s="650"/>
      <c r="E34" s="650"/>
      <c r="F34" s="650"/>
      <c r="G34" s="650"/>
      <c r="H34" s="650"/>
      <c r="I34" s="651"/>
      <c r="K34" s="52"/>
      <c r="L34" s="52"/>
      <c r="M34" s="49"/>
      <c r="N34" s="52"/>
    </row>
    <row r="35" spans="1:14" ht="15.75" customHeight="1">
      <c r="A35" s="129" t="s">
        <v>91</v>
      </c>
      <c r="B35" s="353">
        <v>20341</v>
      </c>
      <c r="C35" s="353">
        <v>20790</v>
      </c>
      <c r="D35" s="353">
        <v>17965</v>
      </c>
      <c r="E35" s="353">
        <v>17181</v>
      </c>
      <c r="F35" s="353">
        <v>17573</v>
      </c>
      <c r="G35" s="128">
        <f t="shared" ref="G35:G37" si="22">E35/D35-1</f>
        <v>-4.3640411912051258E-2</v>
      </c>
      <c r="H35" s="294">
        <f t="shared" ref="H35:H37" si="23">E35/B35-1</f>
        <v>-0.15535126099995089</v>
      </c>
      <c r="I35" s="294">
        <f t="shared" ref="I35:I37" si="24">F35/C35-1</f>
        <v>-0.15473785473785473</v>
      </c>
      <c r="K35" s="52"/>
      <c r="L35" s="52"/>
      <c r="N35" s="52"/>
    </row>
    <row r="36" spans="1:14" ht="15.75" customHeight="1">
      <c r="A36" s="354" t="s">
        <v>76</v>
      </c>
      <c r="B36" s="151">
        <v>2687384.5500000003</v>
      </c>
      <c r="C36" s="151">
        <v>5247214.41</v>
      </c>
      <c r="D36" s="151">
        <v>2461238.5500000003</v>
      </c>
      <c r="E36" s="151">
        <v>2539144.0400000005</v>
      </c>
      <c r="F36" s="151">
        <v>5000382.5900000008</v>
      </c>
      <c r="G36" s="128">
        <f t="shared" si="22"/>
        <v>3.1652961879700792E-2</v>
      </c>
      <c r="H36" s="294">
        <f t="shared" si="23"/>
        <v>-5.5161629175846771E-2</v>
      </c>
      <c r="I36" s="294">
        <f t="shared" si="24"/>
        <v>-4.7040543936911372E-2</v>
      </c>
      <c r="K36" s="52"/>
      <c r="L36" s="52"/>
      <c r="N36" s="52"/>
    </row>
    <row r="37" spans="1:14" ht="15.75" customHeight="1">
      <c r="A37" s="354" t="s">
        <v>77</v>
      </c>
      <c r="B37" s="151">
        <v>44.04</v>
      </c>
      <c r="C37" s="151">
        <v>42.06</v>
      </c>
      <c r="D37" s="151">
        <v>45.67</v>
      </c>
      <c r="E37" s="151">
        <v>49.26</v>
      </c>
      <c r="F37" s="151">
        <v>47.42</v>
      </c>
      <c r="G37" s="128">
        <f t="shared" si="22"/>
        <v>7.8607400919640913E-2</v>
      </c>
      <c r="H37" s="294">
        <f t="shared" si="23"/>
        <v>0.11852861035422335</v>
      </c>
      <c r="I37" s="294">
        <f t="shared" si="24"/>
        <v>0.12743699476937698</v>
      </c>
      <c r="K37" s="52"/>
      <c r="L37" s="52"/>
      <c r="N37" s="52"/>
    </row>
    <row r="38" spans="1:14" s="50" customFormat="1" ht="16.5" customHeight="1">
      <c r="A38" s="649" t="s">
        <v>97</v>
      </c>
      <c r="B38" s="650"/>
      <c r="C38" s="650"/>
      <c r="D38" s="650"/>
      <c r="E38" s="650"/>
      <c r="F38" s="650"/>
      <c r="G38" s="650"/>
      <c r="H38" s="650"/>
      <c r="I38" s="651"/>
      <c r="K38" s="52"/>
      <c r="L38" s="52"/>
      <c r="M38" s="49"/>
      <c r="N38" s="52"/>
    </row>
    <row r="39" spans="1:14" ht="15.75" customHeight="1">
      <c r="A39" s="354" t="s">
        <v>91</v>
      </c>
      <c r="B39" s="353">
        <v>6</v>
      </c>
      <c r="C39" s="353">
        <v>6</v>
      </c>
      <c r="D39" s="353">
        <v>5</v>
      </c>
      <c r="E39" s="353">
        <v>5</v>
      </c>
      <c r="F39" s="353">
        <v>5</v>
      </c>
      <c r="G39" s="128">
        <f t="shared" ref="G39:G41" si="25">E39/D39-1</f>
        <v>0</v>
      </c>
      <c r="H39" s="294">
        <f t="shared" ref="H39:H41" si="26">E39/B39-1</f>
        <v>-0.16666666666666663</v>
      </c>
      <c r="I39" s="294">
        <f t="shared" ref="I39:I41" si="27">F39/C39-1</f>
        <v>-0.16666666666666663</v>
      </c>
      <c r="K39" s="52"/>
      <c r="L39" s="52"/>
      <c r="N39" s="52"/>
    </row>
    <row r="40" spans="1:14" ht="15.75" customHeight="1">
      <c r="A40" s="354" t="s">
        <v>76</v>
      </c>
      <c r="B40" s="151">
        <v>22244.579999999998</v>
      </c>
      <c r="C40" s="151">
        <v>42975.22</v>
      </c>
      <c r="D40" s="151">
        <v>19286.05</v>
      </c>
      <c r="E40" s="151">
        <v>20783.849999999999</v>
      </c>
      <c r="F40" s="151">
        <v>40069.899999999994</v>
      </c>
      <c r="G40" s="128">
        <f t="shared" si="25"/>
        <v>7.7662351803505558E-2</v>
      </c>
      <c r="H40" s="294">
        <f t="shared" si="26"/>
        <v>-6.566678264997583E-2</v>
      </c>
      <c r="I40" s="294">
        <f t="shared" si="27"/>
        <v>-6.7604540477047115E-2</v>
      </c>
      <c r="K40" s="52"/>
      <c r="L40" s="52"/>
      <c r="N40" s="52"/>
    </row>
    <row r="41" spans="1:14" ht="15.75" customHeight="1">
      <c r="A41" s="354" t="s">
        <v>77</v>
      </c>
      <c r="B41" s="151">
        <v>1235.81</v>
      </c>
      <c r="C41" s="151">
        <v>1161.49</v>
      </c>
      <c r="D41" s="151">
        <v>1285.74</v>
      </c>
      <c r="E41" s="151">
        <v>1385.59</v>
      </c>
      <c r="F41" s="151">
        <v>1335.66</v>
      </c>
      <c r="G41" s="128">
        <f t="shared" si="25"/>
        <v>7.7659557919952604E-2</v>
      </c>
      <c r="H41" s="294">
        <f t="shared" si="26"/>
        <v>0.12119986082002887</v>
      </c>
      <c r="I41" s="294">
        <f t="shared" si="27"/>
        <v>0.14995393847557881</v>
      </c>
      <c r="K41" s="53"/>
      <c r="L41" s="52"/>
      <c r="N41" s="52"/>
    </row>
    <row r="42" spans="1:14" ht="16.5" customHeight="1">
      <c r="A42" s="649" t="s">
        <v>98</v>
      </c>
      <c r="B42" s="650"/>
      <c r="C42" s="650"/>
      <c r="D42" s="650"/>
      <c r="E42" s="650"/>
      <c r="F42" s="650"/>
      <c r="G42" s="650"/>
      <c r="H42" s="650"/>
      <c r="I42" s="651"/>
      <c r="L42" s="52"/>
      <c r="N42" s="52"/>
    </row>
    <row r="43" spans="1:14" ht="15.75" customHeight="1">
      <c r="A43" s="354" t="s">
        <v>74</v>
      </c>
      <c r="B43" s="371">
        <v>1</v>
      </c>
      <c r="C43" s="371">
        <v>1</v>
      </c>
      <c r="D43" s="575">
        <v>0</v>
      </c>
      <c r="E43" s="575">
        <v>0</v>
      </c>
      <c r="F43" s="575">
        <v>0</v>
      </c>
      <c r="G43" s="601">
        <v>0</v>
      </c>
      <c r="H43" s="294">
        <f t="shared" ref="H43:H45" si="28">E43/B43-1</f>
        <v>-1</v>
      </c>
      <c r="I43" s="294">
        <f t="shared" ref="I43:I45" si="29">F43/C43-1</f>
        <v>-1</v>
      </c>
      <c r="L43" s="52"/>
      <c r="N43" s="52"/>
    </row>
    <row r="44" spans="1:14" ht="15.75" customHeight="1">
      <c r="A44" s="354" t="s">
        <v>76</v>
      </c>
      <c r="B44" s="372">
        <v>476.52</v>
      </c>
      <c r="C44" s="373">
        <v>903.04</v>
      </c>
      <c r="D44" s="576">
        <v>0</v>
      </c>
      <c r="E44" s="576">
        <v>0</v>
      </c>
      <c r="F44" s="576">
        <v>0</v>
      </c>
      <c r="G44" s="602">
        <v>0</v>
      </c>
      <c r="H44" s="294">
        <f t="shared" si="28"/>
        <v>-1</v>
      </c>
      <c r="I44" s="294">
        <f t="shared" si="29"/>
        <v>-1</v>
      </c>
      <c r="J44" s="52"/>
      <c r="K44" s="52"/>
      <c r="L44" s="52"/>
      <c r="N44" s="52"/>
    </row>
    <row r="45" spans="1:14" ht="15.75" customHeight="1">
      <c r="A45" s="354" t="s">
        <v>77</v>
      </c>
      <c r="B45" s="373">
        <v>158.84</v>
      </c>
      <c r="C45" s="372">
        <v>150.51</v>
      </c>
      <c r="D45" s="577">
        <v>0</v>
      </c>
      <c r="E45" s="577">
        <v>0</v>
      </c>
      <c r="F45" s="577">
        <v>0</v>
      </c>
      <c r="G45" s="603">
        <v>0</v>
      </c>
      <c r="H45" s="294">
        <f t="shared" si="28"/>
        <v>-1</v>
      </c>
      <c r="I45" s="294">
        <f t="shared" si="29"/>
        <v>-1</v>
      </c>
      <c r="J45" s="52"/>
      <c r="K45" s="52"/>
      <c r="L45" s="52"/>
      <c r="N45" s="52"/>
    </row>
    <row r="46" spans="1:14" ht="16.5" customHeight="1">
      <c r="A46" s="649" t="s">
        <v>99</v>
      </c>
      <c r="B46" s="650"/>
      <c r="C46" s="650"/>
      <c r="D46" s="650"/>
      <c r="E46" s="650"/>
      <c r="F46" s="650"/>
      <c r="G46" s="650"/>
      <c r="H46" s="650"/>
      <c r="I46" s="651"/>
      <c r="J46" s="52"/>
      <c r="K46" s="52"/>
      <c r="L46" s="52"/>
      <c r="N46" s="52"/>
    </row>
    <row r="47" spans="1:14" ht="15.75" customHeight="1">
      <c r="A47" s="354" t="s">
        <v>476</v>
      </c>
      <c r="B47" s="374">
        <v>1363</v>
      </c>
      <c r="C47" s="374">
        <v>1352</v>
      </c>
      <c r="D47" s="374">
        <v>1411</v>
      </c>
      <c r="E47" s="374">
        <v>1420</v>
      </c>
      <c r="F47" s="374">
        <v>1416</v>
      </c>
      <c r="G47" s="375">
        <f t="shared" ref="G47:G49" si="30">E47/D47-1</f>
        <v>6.3784549964565063E-3</v>
      </c>
      <c r="H47" s="294">
        <f t="shared" ref="H47:H49" si="31">E47/B47-1</f>
        <v>4.1819515774027982E-2</v>
      </c>
      <c r="I47" s="294">
        <f t="shared" ref="I47:I49" si="32">F47/C47-1</f>
        <v>4.7337278106508895E-2</v>
      </c>
      <c r="J47" s="52"/>
      <c r="L47" s="52"/>
      <c r="N47" s="52"/>
    </row>
    <row r="48" spans="1:14" ht="15.75" customHeight="1">
      <c r="A48" s="354" t="s">
        <v>76</v>
      </c>
      <c r="B48" s="373">
        <v>6666375.6399999987</v>
      </c>
      <c r="C48" s="363">
        <v>12520539.279999999</v>
      </c>
      <c r="D48" s="363">
        <v>7140866.8500000006</v>
      </c>
      <c r="E48" s="363">
        <v>7706213.2699999986</v>
      </c>
      <c r="F48" s="363">
        <v>14847080.119999999</v>
      </c>
      <c r="G48" s="375">
        <f t="shared" si="30"/>
        <v>7.9170558963719939E-2</v>
      </c>
      <c r="H48" s="294">
        <f t="shared" si="31"/>
        <v>0.15598245375803632</v>
      </c>
      <c r="I48" s="294">
        <f t="shared" si="32"/>
        <v>0.18581794186104728</v>
      </c>
      <c r="J48" s="52"/>
      <c r="L48" s="52"/>
      <c r="N48" s="52"/>
    </row>
    <row r="49" spans="1:15" ht="15.75" customHeight="1">
      <c r="A49" s="354" t="s">
        <v>100</v>
      </c>
      <c r="B49" s="373">
        <v>1588.44</v>
      </c>
      <c r="C49" s="363">
        <v>1588.44</v>
      </c>
      <c r="D49" s="363">
        <v>1780.96</v>
      </c>
      <c r="E49" s="363">
        <v>1780.96</v>
      </c>
      <c r="F49" s="363">
        <v>1780.96</v>
      </c>
      <c r="G49" s="375">
        <f t="shared" si="30"/>
        <v>0</v>
      </c>
      <c r="H49" s="294">
        <f t="shared" si="31"/>
        <v>0.12120067487597885</v>
      </c>
      <c r="I49" s="294">
        <f t="shared" si="32"/>
        <v>0.12120067487597885</v>
      </c>
      <c r="J49" s="52"/>
      <c r="L49" s="52"/>
      <c r="N49" s="52"/>
    </row>
    <row r="50" spans="1:15" ht="16.5" customHeight="1">
      <c r="A50" s="649" t="s">
        <v>101</v>
      </c>
      <c r="B50" s="650"/>
      <c r="C50" s="650"/>
      <c r="D50" s="650"/>
      <c r="E50" s="650"/>
      <c r="F50" s="650"/>
      <c r="G50" s="650"/>
      <c r="H50" s="650"/>
      <c r="I50" s="651"/>
      <c r="J50" s="52"/>
      <c r="L50" s="52"/>
      <c r="N50" s="52"/>
    </row>
    <row r="51" spans="1:15" ht="15.75" customHeight="1">
      <c r="A51" s="354" t="s">
        <v>426</v>
      </c>
      <c r="B51" s="353">
        <v>11845</v>
      </c>
      <c r="C51" s="353">
        <v>11835</v>
      </c>
      <c r="D51" s="353">
        <v>11917</v>
      </c>
      <c r="E51" s="353">
        <v>11899</v>
      </c>
      <c r="F51" s="353">
        <v>11908</v>
      </c>
      <c r="G51" s="128">
        <f t="shared" ref="G51:G53" si="33">E51/D51-1</f>
        <v>-1.5104472602165409E-3</v>
      </c>
      <c r="H51" s="294">
        <f t="shared" ref="H51:H53" si="34">E51/B51-1</f>
        <v>4.5588856057408034E-3</v>
      </c>
      <c r="I51" s="294">
        <f t="shared" ref="I51:I53" si="35">F51/C51-1</f>
        <v>6.1681453316433377E-3</v>
      </c>
      <c r="J51" s="52"/>
      <c r="L51" s="52"/>
      <c r="N51" s="52"/>
    </row>
    <row r="52" spans="1:15" ht="15.75" customHeight="1">
      <c r="A52" s="354" t="s">
        <v>76</v>
      </c>
      <c r="B52" s="151">
        <v>56984580.660000004</v>
      </c>
      <c r="C52" s="151">
        <v>107883388.99000001</v>
      </c>
      <c r="D52" s="151">
        <v>59596663.530000001</v>
      </c>
      <c r="E52" s="151">
        <v>64122676.159999996</v>
      </c>
      <c r="F52" s="151">
        <v>123719339.69</v>
      </c>
      <c r="G52" s="128">
        <f t="shared" si="33"/>
        <v>7.5944060655705581E-2</v>
      </c>
      <c r="H52" s="294">
        <f t="shared" si="34"/>
        <v>0.12526363127228435</v>
      </c>
      <c r="I52" s="294">
        <f t="shared" si="35"/>
        <v>0.14678766442411129</v>
      </c>
      <c r="J52" s="52"/>
      <c r="L52" s="52"/>
      <c r="N52" s="52"/>
    </row>
    <row r="53" spans="1:15" ht="15.75" customHeight="1">
      <c r="A53" s="354" t="s">
        <v>77</v>
      </c>
      <c r="B53" s="151">
        <v>1603.62</v>
      </c>
      <c r="C53" s="151">
        <v>1519.33</v>
      </c>
      <c r="D53" s="151">
        <v>1667.04</v>
      </c>
      <c r="E53" s="151">
        <v>1796.35</v>
      </c>
      <c r="F53" s="151">
        <v>1731.65</v>
      </c>
      <c r="G53" s="128">
        <f t="shared" si="33"/>
        <v>7.7568624628083338E-2</v>
      </c>
      <c r="H53" s="294">
        <f t="shared" si="34"/>
        <v>0.12018433294670805</v>
      </c>
      <c r="I53" s="294">
        <f t="shared" si="35"/>
        <v>0.139745809007918</v>
      </c>
      <c r="J53" s="52"/>
      <c r="L53" s="52"/>
      <c r="N53" s="52"/>
    </row>
    <row r="54" spans="1:15" ht="16.5" customHeight="1">
      <c r="A54" s="649" t="s">
        <v>102</v>
      </c>
      <c r="B54" s="650"/>
      <c r="C54" s="650"/>
      <c r="D54" s="650"/>
      <c r="E54" s="650"/>
      <c r="F54" s="650"/>
      <c r="G54" s="650"/>
      <c r="H54" s="650"/>
      <c r="I54" s="651"/>
    </row>
    <row r="55" spans="1:15" ht="15.75" customHeight="1">
      <c r="A55" s="354" t="s">
        <v>477</v>
      </c>
      <c r="B55" s="359">
        <v>185766</v>
      </c>
      <c r="C55" s="353">
        <v>186550</v>
      </c>
      <c r="D55" s="353">
        <v>178611</v>
      </c>
      <c r="E55" s="353">
        <v>176325</v>
      </c>
      <c r="F55" s="353">
        <v>177468</v>
      </c>
      <c r="G55" s="375">
        <f t="shared" ref="G55:G57" si="36">E55/D55-1</f>
        <v>-1.2798763793943291E-2</v>
      </c>
      <c r="H55" s="294">
        <f t="shared" ref="H55:H57" si="37">E55/B55-1</f>
        <v>-5.0822001873324529E-2</v>
      </c>
      <c r="I55" s="294">
        <f t="shared" ref="I55:I57" si="38">F55/C55-1</f>
        <v>-4.8683998927901317E-2</v>
      </c>
      <c r="O55" s="49" t="s">
        <v>88</v>
      </c>
    </row>
    <row r="56" spans="1:15" ht="15.75" customHeight="1">
      <c r="A56" s="354" t="s">
        <v>76</v>
      </c>
      <c r="B56" s="362">
        <v>266530321.61000001</v>
      </c>
      <c r="C56" s="151">
        <v>547922040</v>
      </c>
      <c r="D56" s="151">
        <v>255812827.55000004</v>
      </c>
      <c r="E56" s="151">
        <v>259340459.31</v>
      </c>
      <c r="F56" s="151">
        <v>515153286.86000001</v>
      </c>
      <c r="G56" s="375">
        <f t="shared" si="36"/>
        <v>1.3789893938412678E-2</v>
      </c>
      <c r="H56" s="294">
        <f t="shared" si="37"/>
        <v>-2.6975776176492827E-2</v>
      </c>
      <c r="I56" s="294">
        <f t="shared" si="38"/>
        <v>-5.9805502877745109E-2</v>
      </c>
    </row>
    <row r="57" spans="1:15" ht="15.75" customHeight="1">
      <c r="A57" s="366" t="s">
        <v>77</v>
      </c>
      <c r="B57" s="376">
        <v>478.25</v>
      </c>
      <c r="C57" s="377">
        <v>489.52</v>
      </c>
      <c r="D57" s="377">
        <v>477.41</v>
      </c>
      <c r="E57" s="377">
        <v>490.27</v>
      </c>
      <c r="F57" s="377">
        <v>483.8</v>
      </c>
      <c r="G57" s="378">
        <f t="shared" si="36"/>
        <v>2.6937014306361418E-2</v>
      </c>
      <c r="H57" s="294">
        <f t="shared" si="37"/>
        <v>2.5133298484056432E-2</v>
      </c>
      <c r="I57" s="294">
        <f t="shared" si="38"/>
        <v>-1.1684915835920795E-2</v>
      </c>
    </row>
    <row r="58" spans="1:15" ht="16.5" customHeight="1">
      <c r="A58" s="649" t="s">
        <v>270</v>
      </c>
      <c r="B58" s="650"/>
      <c r="C58" s="650"/>
      <c r="D58" s="650"/>
      <c r="E58" s="650"/>
      <c r="F58" s="650"/>
      <c r="G58" s="650"/>
      <c r="H58" s="650"/>
      <c r="I58" s="651"/>
    </row>
    <row r="59" spans="1:15" ht="15.75" customHeight="1">
      <c r="A59" s="354" t="s">
        <v>477</v>
      </c>
      <c r="B59" s="353">
        <v>306</v>
      </c>
      <c r="C59" s="353">
        <v>305</v>
      </c>
      <c r="D59" s="353">
        <v>314</v>
      </c>
      <c r="E59" s="353">
        <v>319</v>
      </c>
      <c r="F59" s="353">
        <v>317</v>
      </c>
      <c r="G59" s="375">
        <f t="shared" ref="G59:G61" si="39">E59/D59-1</f>
        <v>1.5923566878980999E-2</v>
      </c>
      <c r="H59" s="149">
        <f t="shared" ref="H59:H61" si="40">E59/B59-1</f>
        <v>4.2483660130719025E-2</v>
      </c>
      <c r="I59" s="149">
        <f t="shared" ref="I59:I61" si="41">F59/C59-1</f>
        <v>3.9344262295081922E-2</v>
      </c>
      <c r="O59" s="49" t="s">
        <v>88</v>
      </c>
    </row>
    <row r="60" spans="1:15" ht="15.75" customHeight="1">
      <c r="A60" s="354" t="s">
        <v>76</v>
      </c>
      <c r="B60" s="151">
        <v>1178067.71</v>
      </c>
      <c r="C60" s="151">
        <v>2349431.96</v>
      </c>
      <c r="D60" s="151">
        <v>1231471.1999999997</v>
      </c>
      <c r="E60" s="151">
        <v>1366825.1</v>
      </c>
      <c r="F60" s="151">
        <v>2598296.2999999998</v>
      </c>
      <c r="G60" s="375">
        <f t="shared" si="39"/>
        <v>0.10991235523819021</v>
      </c>
      <c r="H60" s="294">
        <f t="shared" si="40"/>
        <v>0.16022626577210919</v>
      </c>
      <c r="I60" s="294">
        <f t="shared" si="41"/>
        <v>0.1059253233279418</v>
      </c>
    </row>
    <row r="61" spans="1:15" ht="15.75" customHeight="1">
      <c r="A61" s="366" t="s">
        <v>77</v>
      </c>
      <c r="B61" s="377">
        <v>1281.9000000000001</v>
      </c>
      <c r="C61" s="377">
        <v>1285.95</v>
      </c>
      <c r="D61" s="377">
        <v>1307.29</v>
      </c>
      <c r="E61" s="377">
        <v>1428.24</v>
      </c>
      <c r="F61" s="377">
        <v>1368.24</v>
      </c>
      <c r="G61" s="378">
        <f t="shared" si="39"/>
        <v>9.2519639865676462E-2</v>
      </c>
      <c r="H61" s="150">
        <f t="shared" si="40"/>
        <v>0.11415867072314523</v>
      </c>
      <c r="I61" s="150">
        <f t="shared" si="41"/>
        <v>6.3991601539717724E-2</v>
      </c>
    </row>
    <row r="62" spans="1:15" ht="16.5" customHeight="1">
      <c r="A62" s="649" t="s">
        <v>652</v>
      </c>
      <c r="B62" s="650"/>
      <c r="C62" s="650"/>
      <c r="D62" s="650"/>
      <c r="E62" s="650"/>
      <c r="F62" s="650"/>
      <c r="G62" s="650"/>
      <c r="H62" s="650"/>
      <c r="I62" s="651"/>
    </row>
    <row r="63" spans="1:15" ht="15.75" customHeight="1">
      <c r="A63" s="354" t="s">
        <v>477</v>
      </c>
      <c r="B63" s="575">
        <v>0</v>
      </c>
      <c r="C63" s="575">
        <v>0</v>
      </c>
      <c r="D63" s="353">
        <v>31636</v>
      </c>
      <c r="E63" s="353">
        <v>32227</v>
      </c>
      <c r="F63" s="353">
        <v>31932</v>
      </c>
      <c r="G63" s="375">
        <f t="shared" ref="G63:G65" si="42">E63/D63-1</f>
        <v>1.8681249209760997E-2</v>
      </c>
      <c r="H63" s="575">
        <v>0</v>
      </c>
      <c r="I63" s="601">
        <v>0</v>
      </c>
      <c r="O63" s="49" t="s">
        <v>88</v>
      </c>
    </row>
    <row r="64" spans="1:15" ht="15.75" customHeight="1">
      <c r="A64" s="354" t="s">
        <v>76</v>
      </c>
      <c r="B64" s="576">
        <v>0</v>
      </c>
      <c r="C64" s="576">
        <v>0</v>
      </c>
      <c r="D64" s="151">
        <v>29984265.48</v>
      </c>
      <c r="E64" s="151">
        <v>32896753.440000001</v>
      </c>
      <c r="F64" s="151">
        <v>62881018.920000002</v>
      </c>
      <c r="G64" s="375">
        <f t="shared" si="42"/>
        <v>9.7133877164430782E-2</v>
      </c>
      <c r="H64" s="576">
        <v>0</v>
      </c>
      <c r="I64" s="602">
        <v>0</v>
      </c>
    </row>
    <row r="65" spans="1:9" ht="15.75" customHeight="1">
      <c r="A65" s="578" t="s">
        <v>100</v>
      </c>
      <c r="B65" s="577">
        <v>0</v>
      </c>
      <c r="C65" s="577">
        <v>0</v>
      </c>
      <c r="D65" s="377">
        <v>336.36</v>
      </c>
      <c r="E65" s="377">
        <v>336.36</v>
      </c>
      <c r="F65" s="377">
        <v>336.36</v>
      </c>
      <c r="G65" s="378">
        <f t="shared" si="42"/>
        <v>0</v>
      </c>
      <c r="H65" s="577">
        <v>0</v>
      </c>
      <c r="I65" s="603">
        <v>0</v>
      </c>
    </row>
    <row r="66" spans="1:9" ht="11.25" customHeight="1">
      <c r="A66" s="768"/>
      <c r="B66" s="768"/>
      <c r="C66" s="768"/>
      <c r="D66" s="768"/>
      <c r="E66" s="584"/>
      <c r="F66" s="584"/>
      <c r="G66" s="54"/>
      <c r="H66" s="54"/>
      <c r="I66" s="54"/>
    </row>
    <row r="68" spans="1:9" ht="12.75" customHeight="1"/>
    <row r="79" spans="1:9" ht="12.75" customHeight="1"/>
    <row r="87" ht="12.75" customHeight="1"/>
    <row r="95" ht="12.75" customHeight="1"/>
    <row r="103" ht="12.75" customHeight="1"/>
    <row r="111" ht="12.75" customHeight="1"/>
    <row r="117" ht="22.5" customHeight="1"/>
    <row r="118" ht="12.75" customHeight="1"/>
    <row r="119" ht="18" customHeight="1"/>
    <row r="126" ht="12.75" customHeight="1"/>
    <row r="127" ht="5.25" customHeight="1"/>
  </sheetData>
  <mergeCells count="27">
    <mergeCell ref="A62:I62"/>
    <mergeCell ref="A66:D66"/>
    <mergeCell ref="A6:I6"/>
    <mergeCell ref="A10:I10"/>
    <mergeCell ref="A14:I14"/>
    <mergeCell ref="A18:I18"/>
    <mergeCell ref="A22:I22"/>
    <mergeCell ref="A46:I46"/>
    <mergeCell ref="A50:I50"/>
    <mergeCell ref="A54:I54"/>
    <mergeCell ref="A58:I58"/>
    <mergeCell ref="A26:I26"/>
    <mergeCell ref="A30:I30"/>
    <mergeCell ref="A34:I34"/>
    <mergeCell ref="A38:I38"/>
    <mergeCell ref="A42:I42"/>
    <mergeCell ref="A1:I1"/>
    <mergeCell ref="A2:I2"/>
    <mergeCell ref="A3:A5"/>
    <mergeCell ref="B3:C3"/>
    <mergeCell ref="B4:B5"/>
    <mergeCell ref="C4:C5"/>
    <mergeCell ref="D4:D5"/>
    <mergeCell ref="G4:I4"/>
    <mergeCell ref="E4:E5"/>
    <mergeCell ref="F4:F5"/>
    <mergeCell ref="D3:I3"/>
  </mergeCells>
  <hyperlinks>
    <hyperlink ref="J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3" orientation="portrait" r:id="rId1"/>
  <headerFooter differentFirst="1" alignWithMargins="0">
    <oddFooter>&amp;C&amp;"Arial,Normalny"&amp;9&amp;P</oddFooter>
  </headerFooter>
  <ignoredErrors>
    <ignoredError sqref="B13:C13"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O39"/>
  <sheetViews>
    <sheetView showGridLines="0" view="pageBreakPreview" zoomScaleNormal="100" zoomScaleSheetLayoutView="100" workbookViewId="0">
      <selection activeCell="B1" sqref="B1"/>
    </sheetView>
  </sheetViews>
  <sheetFormatPr defaultRowHeight="15"/>
  <cols>
    <col min="1" max="1" width="24.125" customWidth="1"/>
    <col min="2" max="4" width="11.125" customWidth="1"/>
    <col min="5" max="7" width="10.75" customWidth="1"/>
  </cols>
  <sheetData>
    <row r="1" spans="1:15" ht="30" customHeight="1">
      <c r="A1" s="770" t="s">
        <v>330</v>
      </c>
      <c r="B1" s="770"/>
      <c r="C1" s="770"/>
      <c r="D1" s="770"/>
      <c r="E1" s="770"/>
      <c r="F1" s="770"/>
      <c r="G1" s="770"/>
      <c r="H1" s="770"/>
      <c r="I1" s="770"/>
      <c r="J1" s="532" t="s">
        <v>539</v>
      </c>
    </row>
    <row r="2" spans="1:15" ht="16.5" customHeight="1"/>
    <row r="3" spans="1:15" ht="19.5" customHeight="1">
      <c r="A3" s="769" t="s">
        <v>583</v>
      </c>
      <c r="B3" s="769"/>
      <c r="C3" s="769"/>
      <c r="D3" s="769"/>
      <c r="E3" s="769"/>
    </row>
    <row r="4" spans="1:15" ht="21" customHeight="1">
      <c r="A4" s="683" t="s">
        <v>13</v>
      </c>
      <c r="B4" s="625" t="str">
        <f>'Tab 1 (25)'!B3:C3</f>
        <v>2023 rok</v>
      </c>
      <c r="C4" s="627"/>
      <c r="D4" s="625" t="str">
        <f>'Tab 1 (25)'!D3:D3</f>
        <v>2024 rok</v>
      </c>
      <c r="E4" s="626"/>
      <c r="F4" s="626"/>
      <c r="G4" s="626"/>
      <c r="H4" s="626"/>
      <c r="I4" s="627"/>
    </row>
    <row r="5" spans="1:15" ht="21" customHeight="1">
      <c r="A5" s="688"/>
      <c r="B5" s="635" t="str">
        <f>'Tab 11 (23) i 12 (24)'!B4</f>
        <v>II kwartał</v>
      </c>
      <c r="C5" s="635" t="str">
        <f>'Tab 11 (23) i 12 (24)'!C4</f>
        <v>I półrocze</v>
      </c>
      <c r="D5" s="635" t="str">
        <f>'Tab 11 (23) i 12 (24)'!D4</f>
        <v>I kwartał</v>
      </c>
      <c r="E5" s="635" t="str">
        <f>'Tab 11 (23) i 12 (24)'!E4</f>
        <v>II kwartał</v>
      </c>
      <c r="F5" s="635" t="str">
        <f>'Tab 11 (23) i 12 (24)'!F4</f>
        <v>I półrocze</v>
      </c>
      <c r="G5" s="646" t="s">
        <v>14</v>
      </c>
      <c r="H5" s="636"/>
      <c r="I5" s="637"/>
    </row>
    <row r="6" spans="1:15" ht="71.25" customHeight="1">
      <c r="A6" s="688"/>
      <c r="B6" s="635">
        <f>'Tab 11 (23) i 12 (24)'!B5</f>
        <v>0</v>
      </c>
      <c r="C6" s="635">
        <f>'Tab 11 (23) i 12 (24)'!C5</f>
        <v>0</v>
      </c>
      <c r="D6" s="635">
        <f>'Tab 11 (23) i 12 (24)'!D5</f>
        <v>0</v>
      </c>
      <c r="E6" s="635">
        <f>'Tab 11 (23) i 12 (24)'!E5</f>
        <v>0</v>
      </c>
      <c r="F6" s="635">
        <f>'Tab 11 (23) i 12 (24)'!F5</f>
        <v>0</v>
      </c>
      <c r="G6" s="583" t="str">
        <f>'Tab 11 (23) i 12 (24)'!G5</f>
        <v xml:space="preserve">II kwartału 
2024 r. 
z 
I kwartałem 
2024 r. </v>
      </c>
      <c r="H6" s="582" t="str">
        <f>'Tab 11 (23) i 12 (24)'!H5</f>
        <v xml:space="preserve">II kwartału 
2024 r. 
z 
II kwartałem 
2023 r. </v>
      </c>
      <c r="I6" s="582" t="str">
        <f>'Tab 11 (23) i 12 (24)'!I5</f>
        <v xml:space="preserve">I półrocza 
2024 r. 
z 
I półroczem 
2023 r. </v>
      </c>
    </row>
    <row r="7" spans="1:15" ht="21" customHeight="1">
      <c r="A7" s="595" t="s">
        <v>179</v>
      </c>
      <c r="B7" s="596"/>
      <c r="C7" s="596"/>
      <c r="D7" s="596"/>
      <c r="E7" s="596"/>
      <c r="F7" s="596"/>
      <c r="G7" s="596"/>
      <c r="H7" s="597"/>
      <c r="I7" s="597"/>
    </row>
    <row r="8" spans="1:15" ht="21" customHeight="1">
      <c r="A8" s="174" t="s">
        <v>180</v>
      </c>
      <c r="B8" s="187">
        <v>6805408</v>
      </c>
      <c r="C8" s="187">
        <v>13200784</v>
      </c>
      <c r="D8" s="187">
        <v>6310700</v>
      </c>
      <c r="E8" s="187">
        <v>6285625</v>
      </c>
      <c r="F8" s="187">
        <v>12596325</v>
      </c>
      <c r="G8" s="379">
        <f>E8/D8-1</f>
        <v>-3.973410239751507E-3</v>
      </c>
      <c r="H8" s="379">
        <f>E8/B8-1</f>
        <v>-7.6377933549318433E-2</v>
      </c>
      <c r="I8" s="379">
        <f>F8/C8-1</f>
        <v>-4.5789628858407205E-2</v>
      </c>
    </row>
    <row r="9" spans="1:15" ht="25.5" customHeight="1">
      <c r="A9" s="176" t="s">
        <v>181</v>
      </c>
      <c r="B9" s="187">
        <v>812681</v>
      </c>
      <c r="C9" s="187">
        <v>1531543</v>
      </c>
      <c r="D9" s="187">
        <v>717313</v>
      </c>
      <c r="E9" s="187">
        <v>787926</v>
      </c>
      <c r="F9" s="187">
        <v>1505239</v>
      </c>
      <c r="G9" s="379">
        <f t="shared" ref="G9:G12" si="0">E9/D9-1</f>
        <v>9.8440987407170999E-2</v>
      </c>
      <c r="H9" s="379">
        <f t="shared" ref="H9:H12" si="1">E9/B9-1</f>
        <v>-3.0460906554970468E-2</v>
      </c>
      <c r="I9" s="379">
        <f t="shared" ref="I9:I12" si="2">F9/C9-1</f>
        <v>-1.7174836096668478E-2</v>
      </c>
    </row>
    <row r="10" spans="1:15" ht="21" customHeight="1">
      <c r="A10" s="174" t="s">
        <v>76</v>
      </c>
      <c r="B10" s="188">
        <v>136140693</v>
      </c>
      <c r="C10" s="188">
        <v>264083243</v>
      </c>
      <c r="D10" s="188">
        <v>126215225.88</v>
      </c>
      <c r="E10" s="188">
        <v>125712597</v>
      </c>
      <c r="F10" s="188">
        <v>251927822.88</v>
      </c>
      <c r="G10" s="379">
        <f t="shared" si="0"/>
        <v>-3.9823157348534144E-3</v>
      </c>
      <c r="H10" s="379">
        <f t="shared" si="1"/>
        <v>-7.6597935343255541E-2</v>
      </c>
      <c r="I10" s="379">
        <f t="shared" si="2"/>
        <v>-4.6028744504625796E-2</v>
      </c>
    </row>
    <row r="11" spans="1:15" ht="25.5" customHeight="1">
      <c r="A11" s="176" t="s">
        <v>182</v>
      </c>
      <c r="B11" s="188">
        <v>16256860</v>
      </c>
      <c r="C11" s="188">
        <v>30634200</v>
      </c>
      <c r="D11" s="188">
        <v>14346260</v>
      </c>
      <c r="E11" s="188">
        <v>15759840</v>
      </c>
      <c r="F11" s="188">
        <v>30106100</v>
      </c>
      <c r="G11" s="379">
        <f t="shared" si="0"/>
        <v>9.8532997450206494E-2</v>
      </c>
      <c r="H11" s="379">
        <f t="shared" si="1"/>
        <v>-3.0572939669776367E-2</v>
      </c>
      <c r="I11" s="379">
        <f t="shared" si="2"/>
        <v>-1.7238902925488464E-2</v>
      </c>
      <c r="K11" s="94"/>
    </row>
    <row r="12" spans="1:15" ht="21" customHeight="1">
      <c r="A12" s="174" t="s">
        <v>183</v>
      </c>
      <c r="B12" s="188">
        <f>ROUND(B10/B8,2)</f>
        <v>20</v>
      </c>
      <c r="C12" s="188">
        <f t="shared" ref="C12:D12" si="3">ROUND(C10/C8,2)</f>
        <v>20.010000000000002</v>
      </c>
      <c r="D12" s="188">
        <f t="shared" si="3"/>
        <v>20</v>
      </c>
      <c r="E12" s="188">
        <f t="shared" ref="E12:F12" si="4">ROUND(E10/E8,2)</f>
        <v>20</v>
      </c>
      <c r="F12" s="188">
        <f t="shared" si="4"/>
        <v>20</v>
      </c>
      <c r="G12" s="379">
        <f t="shared" si="0"/>
        <v>0</v>
      </c>
      <c r="H12" s="379">
        <f t="shared" si="1"/>
        <v>0</v>
      </c>
      <c r="I12" s="604">
        <f t="shared" si="2"/>
        <v>-4.9975012493763682E-4</v>
      </c>
    </row>
    <row r="13" spans="1:15" ht="21" customHeight="1">
      <c r="A13" s="595" t="s">
        <v>184</v>
      </c>
      <c r="B13" s="596"/>
      <c r="C13" s="596"/>
      <c r="D13" s="596"/>
      <c r="E13" s="596"/>
      <c r="F13" s="596"/>
      <c r="G13" s="596"/>
      <c r="H13" s="597"/>
      <c r="I13" s="597"/>
      <c r="O13">
        <f>2323.69+44.55</f>
        <v>2368.2400000000002</v>
      </c>
    </row>
    <row r="14" spans="1:15" ht="21" customHeight="1">
      <c r="A14" s="174" t="s">
        <v>75</v>
      </c>
      <c r="B14" s="187">
        <v>2347</v>
      </c>
      <c r="C14" s="187">
        <v>4464</v>
      </c>
      <c r="D14" s="187">
        <v>2006</v>
      </c>
      <c r="E14" s="187">
        <v>2217</v>
      </c>
      <c r="F14" s="187">
        <v>4223</v>
      </c>
      <c r="G14" s="379">
        <f t="shared" ref="G14:G16" si="5">E14/D14-1</f>
        <v>0.10518444666002003</v>
      </c>
      <c r="H14" s="379">
        <f t="shared" ref="H14:H16" si="6">E14/B14-1</f>
        <v>-5.5389859394972318E-2</v>
      </c>
      <c r="I14" s="379">
        <f t="shared" ref="I14:I16" si="7">F14/C14-1</f>
        <v>-5.3987455197132661E-2</v>
      </c>
    </row>
    <row r="15" spans="1:15" ht="21" customHeight="1">
      <c r="A15" s="174" t="s">
        <v>76</v>
      </c>
      <c r="B15" s="188">
        <v>18385532</v>
      </c>
      <c r="C15" s="188">
        <v>35065940</v>
      </c>
      <c r="D15" s="188">
        <v>15358033</v>
      </c>
      <c r="E15" s="188">
        <v>16793402</v>
      </c>
      <c r="F15" s="188">
        <v>32151435</v>
      </c>
      <c r="G15" s="379">
        <f t="shared" si="5"/>
        <v>9.3460471142365664E-2</v>
      </c>
      <c r="H15" s="379">
        <f t="shared" si="6"/>
        <v>-8.6596895863551793E-2</v>
      </c>
      <c r="I15" s="379">
        <f t="shared" si="7"/>
        <v>-8.3114982800974402E-2</v>
      </c>
    </row>
    <row r="16" spans="1:15" ht="21" customHeight="1">
      <c r="A16" s="177" t="s">
        <v>77</v>
      </c>
      <c r="B16" s="197">
        <f>ROUND(B15/B14,2)</f>
        <v>7833.63</v>
      </c>
      <c r="C16" s="197">
        <f t="shared" ref="C16:D16" si="8">ROUND(C15/C14,2)</f>
        <v>7855.27</v>
      </c>
      <c r="D16" s="197">
        <f t="shared" si="8"/>
        <v>7656.05</v>
      </c>
      <c r="E16" s="197">
        <f t="shared" ref="E16:F16" si="9">ROUND(E15/E14,2)</f>
        <v>7574.83</v>
      </c>
      <c r="F16" s="197">
        <f t="shared" si="9"/>
        <v>7613.41</v>
      </c>
      <c r="G16" s="380">
        <f t="shared" si="5"/>
        <v>-1.0608603653319948E-2</v>
      </c>
      <c r="H16" s="380">
        <f t="shared" si="6"/>
        <v>-3.3037046682061866E-2</v>
      </c>
      <c r="I16" s="380">
        <f t="shared" si="7"/>
        <v>-3.0789520920350366E-2</v>
      </c>
    </row>
    <row r="17" spans="1:13" ht="33" customHeight="1"/>
    <row r="18" spans="1:13" ht="21.75" customHeight="1">
      <c r="A18" s="766" t="s">
        <v>584</v>
      </c>
      <c r="B18" s="766"/>
      <c r="C18" s="766"/>
      <c r="D18" s="766"/>
      <c r="E18" s="766"/>
      <c r="F18" s="766"/>
      <c r="G18" s="766"/>
    </row>
    <row r="19" spans="1:13">
      <c r="A19" s="683" t="s">
        <v>13</v>
      </c>
      <c r="B19" s="772" t="s">
        <v>185</v>
      </c>
      <c r="C19" s="772"/>
      <c r="D19" s="772"/>
      <c r="E19" s="772"/>
      <c r="F19" s="679" t="s">
        <v>186</v>
      </c>
      <c r="G19" s="679"/>
    </row>
    <row r="20" spans="1:13" ht="30" customHeight="1">
      <c r="A20" s="688"/>
      <c r="B20" s="679" t="s">
        <v>39</v>
      </c>
      <c r="C20" s="679"/>
      <c r="D20" s="771" t="s">
        <v>187</v>
      </c>
      <c r="E20" s="771"/>
      <c r="F20" s="679"/>
      <c r="G20" s="679"/>
    </row>
    <row r="21" spans="1:13" ht="36" customHeight="1">
      <c r="A21" s="688"/>
      <c r="B21" s="550" t="s">
        <v>180</v>
      </c>
      <c r="C21" s="551" t="s">
        <v>329</v>
      </c>
      <c r="D21" s="551" t="s">
        <v>180</v>
      </c>
      <c r="E21" s="551" t="s">
        <v>329</v>
      </c>
      <c r="F21" s="551" t="s">
        <v>188</v>
      </c>
      <c r="G21" s="551" t="s">
        <v>329</v>
      </c>
    </row>
    <row r="22" spans="1:13" ht="15.75" customHeight="1">
      <c r="A22" s="684"/>
      <c r="B22" s="689" t="str">
        <f>'Tab 11 (23) i 12 (24)'!B28:I28</f>
        <v>II KWARTAŁ 2024 R.</v>
      </c>
      <c r="C22" s="690"/>
      <c r="D22" s="690"/>
      <c r="E22" s="690"/>
      <c r="F22" s="690"/>
      <c r="G22" s="691"/>
    </row>
    <row r="23" spans="1:13" ht="21" customHeight="1">
      <c r="A23" s="173" t="s">
        <v>68</v>
      </c>
      <c r="B23" s="191">
        <f>SUM(B24:B39)</f>
        <v>6285625</v>
      </c>
      <c r="C23" s="192">
        <f t="shared" ref="C23:G23" si="10">SUM(C24:C39)</f>
        <v>125712597</v>
      </c>
      <c r="D23" s="191">
        <f t="shared" si="10"/>
        <v>787926</v>
      </c>
      <c r="E23" s="192">
        <f t="shared" si="10"/>
        <v>15759840</v>
      </c>
      <c r="F23" s="191">
        <f t="shared" si="10"/>
        <v>2217</v>
      </c>
      <c r="G23" s="192">
        <f t="shared" si="10"/>
        <v>16793402</v>
      </c>
      <c r="H23" s="572"/>
      <c r="I23" s="572"/>
      <c r="J23" s="572"/>
      <c r="K23" s="572"/>
      <c r="L23" s="572"/>
      <c r="M23" s="572"/>
    </row>
    <row r="24" spans="1:13" ht="19.5" customHeight="1">
      <c r="A24" s="174" t="s">
        <v>42</v>
      </c>
      <c r="B24" s="187">
        <v>144381</v>
      </c>
      <c r="C24" s="188">
        <v>2887620</v>
      </c>
      <c r="D24" s="187">
        <v>23486</v>
      </c>
      <c r="E24" s="188">
        <v>469720</v>
      </c>
      <c r="F24" s="187">
        <v>54</v>
      </c>
      <c r="G24" s="188">
        <v>300603</v>
      </c>
      <c r="H24" s="572"/>
      <c r="I24" s="572"/>
      <c r="J24" s="572"/>
      <c r="K24" s="572"/>
      <c r="L24" s="572"/>
      <c r="M24" s="572"/>
    </row>
    <row r="25" spans="1:13" ht="19.5" customHeight="1">
      <c r="A25" s="174" t="s">
        <v>43</v>
      </c>
      <c r="B25" s="187">
        <v>359360</v>
      </c>
      <c r="C25" s="188">
        <v>7187200</v>
      </c>
      <c r="D25" s="187">
        <v>61362</v>
      </c>
      <c r="E25" s="188">
        <v>1227240</v>
      </c>
      <c r="F25" s="187">
        <v>153</v>
      </c>
      <c r="G25" s="188">
        <v>1218424</v>
      </c>
      <c r="H25" s="572"/>
      <c r="I25" s="572"/>
      <c r="J25" s="572"/>
      <c r="K25" s="572"/>
      <c r="L25" s="572"/>
      <c r="M25" s="572"/>
    </row>
    <row r="26" spans="1:13" ht="19.5" customHeight="1">
      <c r="A26" s="174" t="s">
        <v>44</v>
      </c>
      <c r="B26" s="187">
        <v>1049464</v>
      </c>
      <c r="C26" s="188">
        <v>20989420</v>
      </c>
      <c r="D26" s="187">
        <v>124361</v>
      </c>
      <c r="E26" s="188">
        <v>2487260</v>
      </c>
      <c r="F26" s="187">
        <v>353</v>
      </c>
      <c r="G26" s="188">
        <v>2882070</v>
      </c>
      <c r="H26" s="572"/>
      <c r="I26" s="572"/>
      <c r="J26" s="572"/>
      <c r="K26" s="572"/>
      <c r="L26" s="572"/>
      <c r="M26" s="572"/>
    </row>
    <row r="27" spans="1:13" ht="19.5" customHeight="1">
      <c r="A27" s="174" t="s">
        <v>45</v>
      </c>
      <c r="B27" s="187">
        <v>48597</v>
      </c>
      <c r="C27" s="188">
        <v>971940</v>
      </c>
      <c r="D27" s="187">
        <v>9270</v>
      </c>
      <c r="E27" s="188">
        <v>185400</v>
      </c>
      <c r="F27" s="187">
        <v>24</v>
      </c>
      <c r="G27" s="188">
        <v>245854</v>
      </c>
      <c r="H27" s="572"/>
      <c r="I27" s="572"/>
      <c r="J27" s="572"/>
      <c r="K27" s="572"/>
      <c r="L27" s="572"/>
      <c r="M27" s="572"/>
    </row>
    <row r="28" spans="1:13" ht="19.5" customHeight="1">
      <c r="A28" s="174" t="s">
        <v>46</v>
      </c>
      <c r="B28" s="187">
        <v>591425</v>
      </c>
      <c r="C28" s="188">
        <v>11828380</v>
      </c>
      <c r="D28" s="187">
        <v>76291</v>
      </c>
      <c r="E28" s="188">
        <v>1525820</v>
      </c>
      <c r="F28" s="187">
        <v>179</v>
      </c>
      <c r="G28" s="188">
        <v>1218940</v>
      </c>
      <c r="H28" s="572"/>
      <c r="I28" s="572"/>
      <c r="J28" s="572"/>
      <c r="K28" s="572"/>
      <c r="L28" s="572"/>
      <c r="M28" s="572"/>
    </row>
    <row r="29" spans="1:13" ht="19.5" customHeight="1">
      <c r="A29" s="174" t="s">
        <v>47</v>
      </c>
      <c r="B29" s="187">
        <v>647626</v>
      </c>
      <c r="C29" s="188">
        <v>12952240</v>
      </c>
      <c r="D29" s="187">
        <v>59719</v>
      </c>
      <c r="E29" s="188">
        <v>1194380</v>
      </c>
      <c r="F29" s="187">
        <v>194</v>
      </c>
      <c r="G29" s="188">
        <v>1424507</v>
      </c>
      <c r="H29" s="572"/>
      <c r="I29" s="572"/>
      <c r="J29" s="572"/>
      <c r="K29" s="572"/>
      <c r="L29" s="572"/>
      <c r="M29" s="572"/>
    </row>
    <row r="30" spans="1:13" ht="19.5" customHeight="1">
      <c r="A30" s="174" t="s">
        <v>48</v>
      </c>
      <c r="B30" s="187">
        <v>827428</v>
      </c>
      <c r="C30" s="188">
        <v>16548580</v>
      </c>
      <c r="D30" s="187">
        <v>107241</v>
      </c>
      <c r="E30" s="188">
        <v>2144840</v>
      </c>
      <c r="F30" s="187">
        <v>303</v>
      </c>
      <c r="G30" s="188">
        <v>2666353</v>
      </c>
      <c r="H30" s="572"/>
      <c r="I30" s="572"/>
      <c r="J30" s="572"/>
      <c r="K30" s="572"/>
      <c r="L30" s="572"/>
      <c r="M30" s="572"/>
    </row>
    <row r="31" spans="1:13" ht="19.5" customHeight="1">
      <c r="A31" s="174" t="s">
        <v>49</v>
      </c>
      <c r="B31" s="187">
        <v>86860</v>
      </c>
      <c r="C31" s="188">
        <v>1737200</v>
      </c>
      <c r="D31" s="187">
        <v>7261</v>
      </c>
      <c r="E31" s="188">
        <v>145220</v>
      </c>
      <c r="F31" s="187">
        <v>26</v>
      </c>
      <c r="G31" s="188">
        <v>225194</v>
      </c>
      <c r="H31" s="572"/>
      <c r="I31" s="572"/>
      <c r="J31" s="572"/>
      <c r="K31" s="572"/>
      <c r="L31" s="572"/>
      <c r="M31" s="572"/>
    </row>
    <row r="32" spans="1:13" ht="19.5" customHeight="1">
      <c r="A32" s="174" t="s">
        <v>50</v>
      </c>
      <c r="B32" s="187">
        <v>559744</v>
      </c>
      <c r="C32" s="188">
        <v>11194980</v>
      </c>
      <c r="D32" s="187">
        <v>48127</v>
      </c>
      <c r="E32" s="188">
        <v>962640</v>
      </c>
      <c r="F32" s="187">
        <v>135</v>
      </c>
      <c r="G32" s="188">
        <v>916788</v>
      </c>
      <c r="H32" s="572"/>
      <c r="I32" s="572"/>
      <c r="J32" s="572"/>
      <c r="K32" s="572"/>
      <c r="L32" s="572"/>
      <c r="M32" s="572"/>
    </row>
    <row r="33" spans="1:13" ht="19.5" customHeight="1">
      <c r="A33" s="174" t="s">
        <v>51</v>
      </c>
      <c r="B33" s="187">
        <v>330220</v>
      </c>
      <c r="C33" s="188">
        <v>6604400</v>
      </c>
      <c r="D33" s="187">
        <v>73880</v>
      </c>
      <c r="E33" s="188">
        <v>1477600</v>
      </c>
      <c r="F33" s="187">
        <v>197</v>
      </c>
      <c r="G33" s="188">
        <v>1392484</v>
      </c>
      <c r="H33" s="572"/>
      <c r="I33" s="572"/>
      <c r="J33" s="572"/>
      <c r="K33" s="572"/>
      <c r="L33" s="572"/>
      <c r="M33" s="572"/>
    </row>
    <row r="34" spans="1:13" ht="19.5" customHeight="1">
      <c r="A34" s="174" t="s">
        <v>52</v>
      </c>
      <c r="B34" s="187">
        <v>210975</v>
      </c>
      <c r="C34" s="188">
        <v>4221637</v>
      </c>
      <c r="D34" s="187">
        <v>37635</v>
      </c>
      <c r="E34" s="188">
        <v>753840</v>
      </c>
      <c r="F34" s="187">
        <v>80</v>
      </c>
      <c r="G34" s="188">
        <v>650529</v>
      </c>
      <c r="H34" s="572"/>
      <c r="I34" s="572"/>
      <c r="J34" s="572"/>
      <c r="K34" s="572"/>
      <c r="L34" s="572"/>
      <c r="M34" s="572"/>
    </row>
    <row r="35" spans="1:13" ht="19.5" customHeight="1">
      <c r="A35" s="174" t="s">
        <v>53</v>
      </c>
      <c r="B35" s="187">
        <v>126117</v>
      </c>
      <c r="C35" s="188">
        <v>2522320</v>
      </c>
      <c r="D35" s="187">
        <v>14782</v>
      </c>
      <c r="E35" s="188">
        <v>295640</v>
      </c>
      <c r="F35" s="187">
        <v>25</v>
      </c>
      <c r="G35" s="188">
        <v>274778</v>
      </c>
      <c r="H35" s="572"/>
      <c r="I35" s="572"/>
      <c r="J35" s="572"/>
      <c r="K35" s="572"/>
      <c r="L35" s="572"/>
      <c r="M35" s="572"/>
    </row>
    <row r="36" spans="1:13" ht="19.5" customHeight="1">
      <c r="A36" s="174" t="s">
        <v>54</v>
      </c>
      <c r="B36" s="187">
        <v>483471</v>
      </c>
      <c r="C36" s="188">
        <v>9668700</v>
      </c>
      <c r="D36" s="187">
        <v>30333</v>
      </c>
      <c r="E36" s="188">
        <v>606660</v>
      </c>
      <c r="F36" s="187">
        <v>124</v>
      </c>
      <c r="G36" s="188">
        <v>783014</v>
      </c>
      <c r="H36" s="572"/>
      <c r="I36" s="572"/>
      <c r="J36" s="572"/>
      <c r="K36" s="572"/>
      <c r="L36" s="572"/>
      <c r="M36" s="572"/>
    </row>
    <row r="37" spans="1:13" ht="19.5" customHeight="1">
      <c r="A37" s="174" t="s">
        <v>55</v>
      </c>
      <c r="B37" s="187">
        <v>208508</v>
      </c>
      <c r="C37" s="188">
        <v>4169920</v>
      </c>
      <c r="D37" s="187">
        <v>29741</v>
      </c>
      <c r="E37" s="188">
        <v>594840</v>
      </c>
      <c r="F37" s="187">
        <v>91</v>
      </c>
      <c r="G37" s="188">
        <v>551622</v>
      </c>
      <c r="H37" s="572"/>
      <c r="I37" s="572"/>
      <c r="J37" s="572"/>
      <c r="K37" s="572"/>
      <c r="L37" s="572"/>
      <c r="M37" s="572"/>
    </row>
    <row r="38" spans="1:13" ht="19.5" customHeight="1">
      <c r="A38" s="174" t="s">
        <v>56</v>
      </c>
      <c r="B38" s="187">
        <v>531723</v>
      </c>
      <c r="C38" s="188">
        <v>10633540</v>
      </c>
      <c r="D38" s="187">
        <v>73021</v>
      </c>
      <c r="E38" s="188">
        <v>1460420</v>
      </c>
      <c r="F38" s="187">
        <v>249</v>
      </c>
      <c r="G38" s="188">
        <v>1881610</v>
      </c>
      <c r="H38" s="572"/>
      <c r="I38" s="572"/>
      <c r="J38" s="572"/>
      <c r="K38" s="572"/>
      <c r="L38" s="572"/>
      <c r="M38" s="572"/>
    </row>
    <row r="39" spans="1:13" ht="19.5" customHeight="1">
      <c r="A39" s="177" t="s">
        <v>57</v>
      </c>
      <c r="B39" s="196">
        <v>79726</v>
      </c>
      <c r="C39" s="197">
        <v>1594520</v>
      </c>
      <c r="D39" s="196">
        <v>11416</v>
      </c>
      <c r="E39" s="197">
        <v>228320</v>
      </c>
      <c r="F39" s="196">
        <v>30</v>
      </c>
      <c r="G39" s="197">
        <v>160632</v>
      </c>
      <c r="H39" s="572"/>
      <c r="I39" s="572"/>
      <c r="J39" s="572"/>
      <c r="K39" s="572"/>
      <c r="L39" s="572"/>
      <c r="M39" s="572"/>
    </row>
  </sheetData>
  <mergeCells count="18">
    <mergeCell ref="B22:G22"/>
    <mergeCell ref="A18:G18"/>
    <mergeCell ref="B20:C20"/>
    <mergeCell ref="D20:E20"/>
    <mergeCell ref="A19:A22"/>
    <mergeCell ref="B19:E19"/>
    <mergeCell ref="F19:G20"/>
    <mergeCell ref="A3:E3"/>
    <mergeCell ref="A4:A6"/>
    <mergeCell ref="E5:E6"/>
    <mergeCell ref="F5:F6"/>
    <mergeCell ref="A1:I1"/>
    <mergeCell ref="B4:C4"/>
    <mergeCell ref="B5:B6"/>
    <mergeCell ref="C5:C6"/>
    <mergeCell ref="D5:D6"/>
    <mergeCell ref="D4:I4"/>
    <mergeCell ref="G5:I5"/>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0" zoomScaleNormal="100" zoomScaleSheetLayoutView="80" workbookViewId="0">
      <selection activeCell="B1" sqref="B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70" t="s">
        <v>330</v>
      </c>
      <c r="B1" s="770"/>
      <c r="C1" s="770"/>
      <c r="D1" s="770"/>
      <c r="E1" s="770"/>
      <c r="F1" s="770"/>
      <c r="G1" s="770"/>
      <c r="H1" s="497"/>
      <c r="I1" s="497"/>
    </row>
    <row r="2" spans="1:9" ht="33.75" customHeight="1">
      <c r="H2" s="532" t="s">
        <v>539</v>
      </c>
    </row>
    <row r="30" spans="1:4" ht="22.5" customHeight="1">
      <c r="A30" s="682" t="s">
        <v>634</v>
      </c>
      <c r="B30" s="682"/>
      <c r="C30" s="682"/>
      <c r="D30" s="682"/>
    </row>
    <row r="31" spans="1:4" ht="22.5">
      <c r="A31" s="397"/>
      <c r="B31" s="397" t="s">
        <v>185</v>
      </c>
      <c r="C31" s="397" t="s">
        <v>265</v>
      </c>
      <c r="D31" s="397" t="s">
        <v>119</v>
      </c>
    </row>
    <row r="32" spans="1:4" ht="21" customHeight="1">
      <c r="A32" s="273" t="s">
        <v>262</v>
      </c>
      <c r="B32" s="274">
        <f>'Tab 1 (26) i 2 (27)'!E10</f>
        <v>125712597</v>
      </c>
      <c r="C32" s="274">
        <f>'Tab 1 (26) i 2 (27)'!E15</f>
        <v>16793402</v>
      </c>
      <c r="D32" s="274">
        <f>SUM(B32:C32)</f>
        <v>142505999</v>
      </c>
    </row>
    <row r="33" spans="1:4" ht="21" customHeight="1">
      <c r="A33" s="273" t="s">
        <v>257</v>
      </c>
      <c r="B33" s="450">
        <f>B32/$D$32</f>
        <v>0.88215652591579674</v>
      </c>
      <c r="C33" s="450">
        <f>C32/$D$32</f>
        <v>0.11784347408420329</v>
      </c>
      <c r="D33" s="450">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election activeCell="B1" sqref="B1"/>
    </sheetView>
  </sheetViews>
  <sheetFormatPr defaultRowHeight="15"/>
  <cols>
    <col min="1" max="1" width="29.125" customWidth="1"/>
    <col min="2" max="2" width="12.375" customWidth="1"/>
    <col min="3" max="3" width="11.125" customWidth="1"/>
    <col min="4" max="5" width="11.5" customWidth="1"/>
    <col min="6" max="7" width="11.875" customWidth="1"/>
    <col min="8" max="9" width="12.25" customWidth="1"/>
    <col min="10" max="10" width="12.125" customWidth="1"/>
  </cols>
  <sheetData>
    <row r="1" spans="1:13" ht="24.75" customHeight="1">
      <c r="A1" s="770" t="str">
        <f>'Tab 1 (26) i 2 (27)'!A1:E1</f>
        <v>IV. FUNDUSZ SKŁADKOWY</v>
      </c>
      <c r="B1" s="770"/>
      <c r="C1" s="770"/>
      <c r="D1" s="770"/>
      <c r="E1" s="770"/>
      <c r="F1" s="770"/>
      <c r="G1" s="770"/>
      <c r="H1" s="770"/>
      <c r="I1" s="770"/>
      <c r="J1" s="770"/>
    </row>
    <row r="2" spans="1:13" ht="30" customHeight="1">
      <c r="A2" s="773" t="s">
        <v>585</v>
      </c>
      <c r="B2" s="773"/>
      <c r="C2" s="773"/>
      <c r="D2" s="773"/>
      <c r="E2" s="773"/>
      <c r="F2" s="773"/>
      <c r="G2" s="773"/>
      <c r="K2" s="532" t="s">
        <v>539</v>
      </c>
    </row>
    <row r="3" spans="1:13">
      <c r="A3" s="683" t="s">
        <v>13</v>
      </c>
      <c r="B3" s="683"/>
      <c r="C3" s="625" t="s">
        <v>552</v>
      </c>
      <c r="D3" s="627"/>
      <c r="E3" s="625" t="s">
        <v>651</v>
      </c>
      <c r="F3" s="626"/>
      <c r="G3" s="626"/>
      <c r="H3" s="626"/>
      <c r="I3" s="626"/>
      <c r="J3" s="627"/>
      <c r="K3" s="391"/>
      <c r="L3" s="391"/>
      <c r="M3" s="391"/>
    </row>
    <row r="4" spans="1:13" ht="15" customHeight="1">
      <c r="A4" s="688"/>
      <c r="B4" s="688"/>
      <c r="C4" s="635" t="str">
        <f>'Tab 1 (26) i 2 (27)'!B5</f>
        <v>II kwartał</v>
      </c>
      <c r="D4" s="635" t="str">
        <f>'Tab 1 (26) i 2 (27)'!C5</f>
        <v>I półrocze</v>
      </c>
      <c r="E4" s="635" t="str">
        <f>'Tab 1 (26) i 2 (27)'!D5</f>
        <v>I kwartał</v>
      </c>
      <c r="F4" s="635" t="str">
        <f>'Tab 1 (26) i 2 (27)'!E5</f>
        <v>II kwartał</v>
      </c>
      <c r="G4" s="635" t="str">
        <f>'Tab 1 (26) i 2 (27)'!F5</f>
        <v>I półrocze</v>
      </c>
      <c r="H4" s="646" t="s">
        <v>14</v>
      </c>
      <c r="I4" s="636"/>
      <c r="J4" s="637"/>
      <c r="K4" s="392"/>
      <c r="L4" s="392"/>
      <c r="M4" s="392"/>
    </row>
    <row r="5" spans="1:13" ht="37.5" customHeight="1">
      <c r="A5" s="688"/>
      <c r="B5" s="688"/>
      <c r="C5" s="635"/>
      <c r="D5" s="635"/>
      <c r="E5" s="635"/>
      <c r="F5" s="635"/>
      <c r="G5" s="635"/>
      <c r="H5" s="583" t="s">
        <v>671</v>
      </c>
      <c r="I5" s="582" t="s">
        <v>672</v>
      </c>
      <c r="J5" s="582" t="s">
        <v>673</v>
      </c>
      <c r="K5" s="157"/>
      <c r="L5" s="157"/>
      <c r="M5" s="157"/>
    </row>
    <row r="6" spans="1:13" ht="16.5" customHeight="1">
      <c r="A6" s="595" t="s">
        <v>7</v>
      </c>
      <c r="B6" s="596"/>
      <c r="C6" s="596"/>
      <c r="D6" s="596"/>
      <c r="E6" s="596"/>
      <c r="F6" s="596"/>
      <c r="G6" s="596"/>
      <c r="H6" s="596"/>
      <c r="I6" s="597"/>
      <c r="J6" s="597"/>
      <c r="K6" s="393"/>
      <c r="L6" s="393"/>
      <c r="M6" s="393"/>
    </row>
    <row r="7" spans="1:13" ht="15.75" customHeight="1">
      <c r="A7" s="776" t="s">
        <v>189</v>
      </c>
      <c r="B7" s="776"/>
      <c r="C7" s="187">
        <v>2586</v>
      </c>
      <c r="D7" s="187">
        <v>5425</v>
      </c>
      <c r="E7" s="187">
        <v>2581</v>
      </c>
      <c r="F7" s="187">
        <v>2500</v>
      </c>
      <c r="G7" s="187">
        <v>5081</v>
      </c>
      <c r="H7" s="379">
        <f>F7/E7-1</f>
        <v>-3.1383184812088349E-2</v>
      </c>
      <c r="I7" s="379">
        <f>F7/C7-1</f>
        <v>-3.3255993812838391E-2</v>
      </c>
      <c r="J7" s="379">
        <f>G7/D7-1</f>
        <v>-6.3410138248847892E-2</v>
      </c>
      <c r="K7" s="394"/>
      <c r="L7" s="394"/>
      <c r="M7" s="394"/>
    </row>
    <row r="8" spans="1:13" ht="15.75" customHeight="1">
      <c r="A8" s="776" t="s">
        <v>190</v>
      </c>
      <c r="B8" s="776"/>
      <c r="C8" s="187">
        <v>2763</v>
      </c>
      <c r="D8" s="187">
        <v>5520</v>
      </c>
      <c r="E8" s="187">
        <v>2532</v>
      </c>
      <c r="F8" s="187">
        <v>2548</v>
      </c>
      <c r="G8" s="187">
        <v>5080</v>
      </c>
      <c r="H8" s="379">
        <f t="shared" ref="H8:H11" si="0">F8/E8-1</f>
        <v>6.3191153238546516E-3</v>
      </c>
      <c r="I8" s="379">
        <f t="shared" ref="I8:I11" si="1">F8/C8-1</f>
        <v>-7.7813970322113679E-2</v>
      </c>
      <c r="J8" s="379">
        <f t="shared" ref="J8:J11" si="2">G8/D8-1</f>
        <v>-7.9710144927536253E-2</v>
      </c>
      <c r="K8" s="394"/>
      <c r="L8" s="394"/>
      <c r="M8" s="394"/>
    </row>
    <row r="9" spans="1:13" ht="15.75" customHeight="1">
      <c r="A9" s="776" t="s">
        <v>191</v>
      </c>
      <c r="B9" s="776"/>
      <c r="C9" s="187">
        <v>2288</v>
      </c>
      <c r="D9" s="187">
        <v>4584</v>
      </c>
      <c r="E9" s="187">
        <v>2140</v>
      </c>
      <c r="F9" s="187">
        <v>2141</v>
      </c>
      <c r="G9" s="187">
        <v>4281</v>
      </c>
      <c r="H9" s="604">
        <f t="shared" si="0"/>
        <v>4.672897196260628E-4</v>
      </c>
      <c r="I9" s="379">
        <f t="shared" si="1"/>
        <v>-6.4248251748251772E-2</v>
      </c>
      <c r="J9" s="379">
        <f t="shared" si="2"/>
        <v>-6.6099476439790528E-2</v>
      </c>
      <c r="K9" s="394"/>
      <c r="L9" s="394"/>
      <c r="M9" s="394"/>
    </row>
    <row r="10" spans="1:13" ht="15.75" customHeight="1">
      <c r="A10" s="776" t="s">
        <v>192</v>
      </c>
      <c r="B10" s="776"/>
      <c r="C10" s="187">
        <v>13</v>
      </c>
      <c r="D10" s="187">
        <v>26</v>
      </c>
      <c r="E10" s="187">
        <v>8</v>
      </c>
      <c r="F10" s="187">
        <v>6</v>
      </c>
      <c r="G10" s="187">
        <v>14</v>
      </c>
      <c r="H10" s="379">
        <f t="shared" si="0"/>
        <v>-0.25</v>
      </c>
      <c r="I10" s="379">
        <f t="shared" si="1"/>
        <v>-0.53846153846153844</v>
      </c>
      <c r="J10" s="379">
        <f t="shared" si="2"/>
        <v>-0.46153846153846156</v>
      </c>
      <c r="K10" s="394"/>
      <c r="L10" s="394"/>
      <c r="M10" s="394"/>
    </row>
    <row r="11" spans="1:13" ht="15.75" customHeight="1">
      <c r="A11" s="776" t="s">
        <v>193</v>
      </c>
      <c r="B11" s="776"/>
      <c r="C11" s="187">
        <v>796</v>
      </c>
      <c r="D11" s="187">
        <v>1655</v>
      </c>
      <c r="E11" s="187">
        <v>729</v>
      </c>
      <c r="F11" s="187">
        <v>661</v>
      </c>
      <c r="G11" s="187">
        <v>1390</v>
      </c>
      <c r="H11" s="379">
        <f t="shared" si="0"/>
        <v>-9.3278463648833965E-2</v>
      </c>
      <c r="I11" s="379">
        <f t="shared" si="1"/>
        <v>-0.16959798994974873</v>
      </c>
      <c r="J11" s="379">
        <f t="shared" si="2"/>
        <v>-0.16012084592145015</v>
      </c>
      <c r="K11" s="394"/>
      <c r="L11" s="394"/>
      <c r="M11" s="394"/>
    </row>
    <row r="12" spans="1:13" ht="16.5" customHeight="1">
      <c r="A12" s="595" t="s">
        <v>194</v>
      </c>
      <c r="B12" s="596"/>
      <c r="C12" s="596"/>
      <c r="D12" s="596"/>
      <c r="E12" s="596"/>
      <c r="F12" s="596"/>
      <c r="G12" s="596"/>
      <c r="H12" s="596"/>
      <c r="I12" s="597"/>
      <c r="J12" s="597"/>
      <c r="K12" s="393"/>
      <c r="L12" s="393"/>
      <c r="M12" s="393"/>
    </row>
    <row r="13" spans="1:13" ht="25.5" customHeight="1">
      <c r="A13" s="775" t="s">
        <v>195</v>
      </c>
      <c r="B13" s="775"/>
      <c r="C13" s="187">
        <v>59</v>
      </c>
      <c r="D13" s="187">
        <v>124</v>
      </c>
      <c r="E13" s="187">
        <v>60</v>
      </c>
      <c r="F13" s="187">
        <v>90</v>
      </c>
      <c r="G13" s="187">
        <v>150</v>
      </c>
      <c r="H13" s="379">
        <f t="shared" ref="H13:H16" si="3">F13/E13-1</f>
        <v>0.5</v>
      </c>
      <c r="I13" s="379">
        <f t="shared" ref="I13:I16" si="4">F13/C13-1</f>
        <v>0.52542372881355925</v>
      </c>
      <c r="J13" s="379">
        <f t="shared" ref="J13:J16" si="5">G13/D13-1</f>
        <v>0.20967741935483875</v>
      </c>
      <c r="K13" s="394"/>
      <c r="L13" s="394"/>
      <c r="M13" s="394"/>
    </row>
    <row r="14" spans="1:13" ht="15.75" customHeight="1">
      <c r="A14" s="776" t="s">
        <v>191</v>
      </c>
      <c r="B14" s="776"/>
      <c r="C14" s="187">
        <v>46</v>
      </c>
      <c r="D14" s="187">
        <v>94</v>
      </c>
      <c r="E14" s="187">
        <v>44</v>
      </c>
      <c r="F14" s="187">
        <v>71</v>
      </c>
      <c r="G14" s="187">
        <v>115</v>
      </c>
      <c r="H14" s="379">
        <f t="shared" si="3"/>
        <v>0.61363636363636354</v>
      </c>
      <c r="I14" s="379">
        <f t="shared" si="4"/>
        <v>0.54347826086956519</v>
      </c>
      <c r="J14" s="379">
        <f t="shared" si="5"/>
        <v>0.22340425531914887</v>
      </c>
      <c r="K14" s="394"/>
      <c r="L14" s="394"/>
      <c r="M14" s="394"/>
    </row>
    <row r="15" spans="1:13" ht="15.75" customHeight="1">
      <c r="A15" s="776" t="s">
        <v>192</v>
      </c>
      <c r="B15" s="776"/>
      <c r="C15" s="175">
        <v>0</v>
      </c>
      <c r="D15" s="175">
        <v>0</v>
      </c>
      <c r="E15" s="187">
        <v>1</v>
      </c>
      <c r="F15" s="187">
        <v>1</v>
      </c>
      <c r="G15" s="187">
        <v>2</v>
      </c>
      <c r="H15" s="379">
        <f t="shared" si="3"/>
        <v>0</v>
      </c>
      <c r="I15" s="605" t="s">
        <v>496</v>
      </c>
      <c r="J15" s="605" t="s">
        <v>496</v>
      </c>
      <c r="K15" s="395"/>
      <c r="L15" s="580"/>
      <c r="M15" s="395"/>
    </row>
    <row r="16" spans="1:13" ht="15.75" customHeight="1">
      <c r="A16" s="774" t="s">
        <v>193</v>
      </c>
      <c r="B16" s="774"/>
      <c r="C16" s="196">
        <v>12</v>
      </c>
      <c r="D16" s="196">
        <v>29</v>
      </c>
      <c r="E16" s="196">
        <v>15</v>
      </c>
      <c r="F16" s="196">
        <v>18</v>
      </c>
      <c r="G16" s="196">
        <v>33</v>
      </c>
      <c r="H16" s="380">
        <f t="shared" si="3"/>
        <v>0.19999999999999996</v>
      </c>
      <c r="I16" s="380">
        <f t="shared" si="4"/>
        <v>0.5</v>
      </c>
      <c r="J16" s="380">
        <f t="shared" si="5"/>
        <v>0.13793103448275867</v>
      </c>
      <c r="K16" s="394"/>
      <c r="L16" s="394"/>
      <c r="M16" s="394"/>
    </row>
    <row r="18" spans="1:10" ht="24.75" customHeight="1">
      <c r="A18" s="766" t="s">
        <v>586</v>
      </c>
      <c r="B18" s="766"/>
      <c r="C18" s="766"/>
      <c r="D18" s="766"/>
      <c r="E18" s="766"/>
      <c r="F18" s="766"/>
      <c r="G18" s="766"/>
      <c r="H18" s="766"/>
      <c r="I18" s="766"/>
      <c r="J18" s="766"/>
    </row>
    <row r="19" spans="1:10" ht="15" customHeight="1">
      <c r="A19" s="683" t="s">
        <v>13</v>
      </c>
      <c r="B19" s="679" t="s">
        <v>196</v>
      </c>
      <c r="C19" s="679"/>
      <c r="D19" s="679"/>
      <c r="E19" s="777" t="s">
        <v>197</v>
      </c>
      <c r="F19" s="777"/>
      <c r="G19" s="777"/>
      <c r="H19" s="777"/>
      <c r="I19" s="777"/>
      <c r="J19" s="681" t="s">
        <v>198</v>
      </c>
    </row>
    <row r="20" spans="1:10" ht="69" customHeight="1">
      <c r="A20" s="688"/>
      <c r="B20" s="551" t="s">
        <v>119</v>
      </c>
      <c r="C20" s="551" t="s">
        <v>199</v>
      </c>
      <c r="D20" s="551" t="s">
        <v>200</v>
      </c>
      <c r="E20" s="551" t="s">
        <v>201</v>
      </c>
      <c r="F20" s="551" t="s">
        <v>202</v>
      </c>
      <c r="G20" s="551" t="s">
        <v>203</v>
      </c>
      <c r="H20" s="551" t="s">
        <v>204</v>
      </c>
      <c r="I20" s="551" t="s">
        <v>205</v>
      </c>
      <c r="J20" s="681"/>
    </row>
    <row r="21" spans="1:10" ht="15.75" customHeight="1">
      <c r="A21" s="684"/>
      <c r="B21" s="685" t="str">
        <f>'Tab 8 (20)'!B9:H9</f>
        <v>I PÓŁROCZE 2024 R.</v>
      </c>
      <c r="C21" s="686"/>
      <c r="D21" s="686"/>
      <c r="E21" s="686"/>
      <c r="F21" s="686"/>
      <c r="G21" s="686"/>
      <c r="H21" s="686"/>
      <c r="I21" s="686"/>
      <c r="J21" s="687"/>
    </row>
    <row r="22" spans="1:10">
      <c r="A22" s="381" t="s">
        <v>68</v>
      </c>
      <c r="B22" s="382">
        <f>SUM(B23:B38)</f>
        <v>4281</v>
      </c>
      <c r="C22" s="382">
        <f t="shared" ref="C22:J22" si="6">SUM(C23:C38)</f>
        <v>14</v>
      </c>
      <c r="D22" s="383">
        <v>4.2</v>
      </c>
      <c r="E22" s="382">
        <f t="shared" si="6"/>
        <v>2217</v>
      </c>
      <c r="F22" s="382">
        <f t="shared" si="6"/>
        <v>278</v>
      </c>
      <c r="G22" s="382">
        <f t="shared" si="6"/>
        <v>441</v>
      </c>
      <c r="H22" s="382">
        <f t="shared" si="6"/>
        <v>502</v>
      </c>
      <c r="I22" s="382">
        <f t="shared" si="6"/>
        <v>843</v>
      </c>
      <c r="J22" s="382">
        <f t="shared" si="6"/>
        <v>115</v>
      </c>
    </row>
    <row r="23" spans="1:10">
      <c r="A23" s="384" t="s">
        <v>42</v>
      </c>
      <c r="B23" s="385">
        <v>114</v>
      </c>
      <c r="C23" s="387">
        <v>0</v>
      </c>
      <c r="D23" s="386">
        <v>3.3</v>
      </c>
      <c r="E23" s="385">
        <v>60</v>
      </c>
      <c r="F23" s="385">
        <v>13</v>
      </c>
      <c r="G23" s="385">
        <v>12</v>
      </c>
      <c r="H23" s="385">
        <v>4</v>
      </c>
      <c r="I23" s="385">
        <v>25</v>
      </c>
      <c r="J23" s="387">
        <v>0</v>
      </c>
    </row>
    <row r="24" spans="1:10">
      <c r="A24" s="384" t="s">
        <v>206</v>
      </c>
      <c r="B24" s="385">
        <v>321</v>
      </c>
      <c r="C24" s="385">
        <v>1</v>
      </c>
      <c r="D24" s="386">
        <v>5.9</v>
      </c>
      <c r="E24" s="385">
        <v>150</v>
      </c>
      <c r="F24" s="385">
        <v>23</v>
      </c>
      <c r="G24" s="385">
        <v>28</v>
      </c>
      <c r="H24" s="385">
        <v>52</v>
      </c>
      <c r="I24" s="385">
        <v>68</v>
      </c>
      <c r="J24" s="387">
        <v>0</v>
      </c>
    </row>
    <row r="25" spans="1:10">
      <c r="A25" s="384" t="s">
        <v>44</v>
      </c>
      <c r="B25" s="385">
        <v>635</v>
      </c>
      <c r="C25" s="387">
        <v>0</v>
      </c>
      <c r="D25" s="386">
        <v>4.9000000000000004</v>
      </c>
      <c r="E25" s="385">
        <v>348</v>
      </c>
      <c r="F25" s="385">
        <v>40</v>
      </c>
      <c r="G25" s="385">
        <v>44</v>
      </c>
      <c r="H25" s="385">
        <v>35</v>
      </c>
      <c r="I25" s="385">
        <v>168</v>
      </c>
      <c r="J25" s="385">
        <v>16</v>
      </c>
    </row>
    <row r="26" spans="1:10">
      <c r="A26" s="384" t="s">
        <v>45</v>
      </c>
      <c r="B26" s="385">
        <v>45</v>
      </c>
      <c r="C26" s="387">
        <v>0</v>
      </c>
      <c r="D26" s="386">
        <v>3.8</v>
      </c>
      <c r="E26" s="385">
        <v>22</v>
      </c>
      <c r="F26" s="385">
        <v>4</v>
      </c>
      <c r="G26" s="385">
        <v>6</v>
      </c>
      <c r="H26" s="385">
        <v>6</v>
      </c>
      <c r="I26" s="385">
        <v>7</v>
      </c>
      <c r="J26" s="385">
        <v>3</v>
      </c>
    </row>
    <row r="27" spans="1:10">
      <c r="A27" s="384" t="s">
        <v>46</v>
      </c>
      <c r="B27" s="385">
        <v>371</v>
      </c>
      <c r="C27" s="385">
        <v>1</v>
      </c>
      <c r="D27" s="386">
        <v>4.5999999999999996</v>
      </c>
      <c r="E27" s="385">
        <v>189</v>
      </c>
      <c r="F27" s="385">
        <v>32</v>
      </c>
      <c r="G27" s="385">
        <v>42</v>
      </c>
      <c r="H27" s="385">
        <v>44</v>
      </c>
      <c r="I27" s="385">
        <v>64</v>
      </c>
      <c r="J27" s="387">
        <v>0</v>
      </c>
    </row>
    <row r="28" spans="1:10">
      <c r="A28" s="384" t="s">
        <v>47</v>
      </c>
      <c r="B28" s="385">
        <v>365</v>
      </c>
      <c r="C28" s="385">
        <v>1</v>
      </c>
      <c r="D28" s="386">
        <v>2.9</v>
      </c>
      <c r="E28" s="385">
        <v>221</v>
      </c>
      <c r="F28" s="385">
        <v>15</v>
      </c>
      <c r="G28" s="385">
        <v>34</v>
      </c>
      <c r="H28" s="385">
        <v>19</v>
      </c>
      <c r="I28" s="385">
        <v>76</v>
      </c>
      <c r="J28" s="385">
        <v>8</v>
      </c>
    </row>
    <row r="29" spans="1:10">
      <c r="A29" s="384" t="s">
        <v>48</v>
      </c>
      <c r="B29" s="385">
        <v>563</v>
      </c>
      <c r="C29" s="385">
        <v>1</v>
      </c>
      <c r="D29" s="386">
        <v>3.9</v>
      </c>
      <c r="E29" s="385">
        <v>264</v>
      </c>
      <c r="F29" s="385">
        <v>44</v>
      </c>
      <c r="G29" s="385">
        <v>70</v>
      </c>
      <c r="H29" s="385">
        <v>77</v>
      </c>
      <c r="I29" s="385">
        <v>108</v>
      </c>
      <c r="J29" s="385">
        <v>32</v>
      </c>
    </row>
    <row r="30" spans="1:10">
      <c r="A30" s="384" t="s">
        <v>49</v>
      </c>
      <c r="B30" s="385">
        <v>52</v>
      </c>
      <c r="C30" s="387">
        <v>0</v>
      </c>
      <c r="D30" s="386">
        <v>2.4</v>
      </c>
      <c r="E30" s="385">
        <v>30</v>
      </c>
      <c r="F30" s="385">
        <v>4</v>
      </c>
      <c r="G30" s="385">
        <v>5</v>
      </c>
      <c r="H30" s="385">
        <v>8</v>
      </c>
      <c r="I30" s="385">
        <v>5</v>
      </c>
      <c r="J30" s="387">
        <v>0</v>
      </c>
    </row>
    <row r="31" spans="1:10">
      <c r="A31" s="384" t="s">
        <v>50</v>
      </c>
      <c r="B31" s="385">
        <v>284</v>
      </c>
      <c r="C31" s="385">
        <v>1</v>
      </c>
      <c r="D31" s="386">
        <v>3.7</v>
      </c>
      <c r="E31" s="385">
        <v>170</v>
      </c>
      <c r="F31" s="385">
        <v>13</v>
      </c>
      <c r="G31" s="385">
        <v>34</v>
      </c>
      <c r="H31" s="385">
        <v>12</v>
      </c>
      <c r="I31" s="385">
        <v>55</v>
      </c>
      <c r="J31" s="385">
        <v>10</v>
      </c>
    </row>
    <row r="32" spans="1:10">
      <c r="A32" s="384" t="s">
        <v>51</v>
      </c>
      <c r="B32" s="385">
        <v>376</v>
      </c>
      <c r="C32" s="387">
        <v>0</v>
      </c>
      <c r="D32" s="386">
        <v>5.2</v>
      </c>
      <c r="E32" s="385">
        <v>158</v>
      </c>
      <c r="F32" s="385">
        <v>26</v>
      </c>
      <c r="G32" s="385">
        <v>50</v>
      </c>
      <c r="H32" s="385">
        <v>96</v>
      </c>
      <c r="I32" s="385">
        <v>46</v>
      </c>
      <c r="J32" s="385">
        <v>24</v>
      </c>
    </row>
    <row r="33" spans="1:10">
      <c r="A33" s="384" t="s">
        <v>52</v>
      </c>
      <c r="B33" s="385">
        <v>166</v>
      </c>
      <c r="C33" s="387">
        <v>0</v>
      </c>
      <c r="D33" s="386">
        <v>4.8</v>
      </c>
      <c r="E33" s="385">
        <v>84</v>
      </c>
      <c r="F33" s="385">
        <v>5</v>
      </c>
      <c r="G33" s="385">
        <v>19</v>
      </c>
      <c r="H33" s="385">
        <v>20</v>
      </c>
      <c r="I33" s="385">
        <v>38</v>
      </c>
      <c r="J33" s="385">
        <v>1</v>
      </c>
    </row>
    <row r="34" spans="1:10">
      <c r="A34" s="384" t="s">
        <v>53</v>
      </c>
      <c r="B34" s="385">
        <v>61</v>
      </c>
      <c r="C34" s="387">
        <v>0</v>
      </c>
      <c r="D34" s="386">
        <v>2.2000000000000002</v>
      </c>
      <c r="E34" s="385">
        <v>45</v>
      </c>
      <c r="F34" s="385">
        <v>3</v>
      </c>
      <c r="G34" s="385">
        <v>3</v>
      </c>
      <c r="H34" s="385">
        <v>3</v>
      </c>
      <c r="I34" s="385">
        <v>7</v>
      </c>
      <c r="J34" s="387">
        <v>0</v>
      </c>
    </row>
    <row r="35" spans="1:10">
      <c r="A35" s="384" t="s">
        <v>54</v>
      </c>
      <c r="B35" s="385">
        <v>243</v>
      </c>
      <c r="C35" s="385">
        <v>2</v>
      </c>
      <c r="D35" s="386">
        <v>4.3</v>
      </c>
      <c r="E35" s="385">
        <v>148</v>
      </c>
      <c r="F35" s="385">
        <v>11</v>
      </c>
      <c r="G35" s="385">
        <v>29</v>
      </c>
      <c r="H35" s="385">
        <v>11</v>
      </c>
      <c r="I35" s="385">
        <v>44</v>
      </c>
      <c r="J35" s="385">
        <v>3</v>
      </c>
    </row>
    <row r="36" spans="1:10">
      <c r="A36" s="384" t="s">
        <v>55</v>
      </c>
      <c r="B36" s="385">
        <v>155</v>
      </c>
      <c r="C36" s="385">
        <v>2</v>
      </c>
      <c r="D36" s="386">
        <v>4.3</v>
      </c>
      <c r="E36" s="385">
        <v>65</v>
      </c>
      <c r="F36" s="385">
        <v>7</v>
      </c>
      <c r="G36" s="385">
        <v>17</v>
      </c>
      <c r="H36" s="385">
        <v>36</v>
      </c>
      <c r="I36" s="385">
        <v>30</v>
      </c>
      <c r="J36" s="385">
        <v>11</v>
      </c>
    </row>
    <row r="37" spans="1:10">
      <c r="A37" s="384" t="s">
        <v>56</v>
      </c>
      <c r="B37" s="385">
        <v>476</v>
      </c>
      <c r="C37" s="385">
        <v>5</v>
      </c>
      <c r="D37" s="386">
        <v>4.8</v>
      </c>
      <c r="E37" s="385">
        <v>239</v>
      </c>
      <c r="F37" s="385">
        <v>35</v>
      </c>
      <c r="G37" s="385">
        <v>41</v>
      </c>
      <c r="H37" s="385">
        <v>75</v>
      </c>
      <c r="I37" s="385">
        <v>86</v>
      </c>
      <c r="J37" s="385">
        <v>5</v>
      </c>
    </row>
    <row r="38" spans="1:10">
      <c r="A38" s="388" t="s">
        <v>57</v>
      </c>
      <c r="B38" s="389">
        <v>54</v>
      </c>
      <c r="C38" s="451">
        <v>0</v>
      </c>
      <c r="D38" s="390">
        <v>2.7</v>
      </c>
      <c r="E38" s="389">
        <v>24</v>
      </c>
      <c r="F38" s="389">
        <v>3</v>
      </c>
      <c r="G38" s="389">
        <v>7</v>
      </c>
      <c r="H38" s="389">
        <v>4</v>
      </c>
      <c r="I38" s="389">
        <v>16</v>
      </c>
      <c r="J38" s="389">
        <v>2</v>
      </c>
    </row>
  </sheetData>
  <mergeCells count="26">
    <mergeCell ref="A7:B7"/>
    <mergeCell ref="A8:B8"/>
    <mergeCell ref="A9:B9"/>
    <mergeCell ref="A10:B10"/>
    <mergeCell ref="A11:B11"/>
    <mergeCell ref="B21:J21"/>
    <mergeCell ref="A16:B16"/>
    <mergeCell ref="A13:B13"/>
    <mergeCell ref="A14:B14"/>
    <mergeCell ref="A15:B15"/>
    <mergeCell ref="B19:D19"/>
    <mergeCell ref="A19:A21"/>
    <mergeCell ref="E19:I19"/>
    <mergeCell ref="A18:J18"/>
    <mergeCell ref="J19:J20"/>
    <mergeCell ref="A1:J1"/>
    <mergeCell ref="A2:G2"/>
    <mergeCell ref="A3:B5"/>
    <mergeCell ref="C3:D3"/>
    <mergeCell ref="C4:C5"/>
    <mergeCell ref="D4:D5"/>
    <mergeCell ref="E4:E5"/>
    <mergeCell ref="F4:F5"/>
    <mergeCell ref="G4:G5"/>
    <mergeCell ref="E3:J3"/>
    <mergeCell ref="H4:J4"/>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election activeCell="B1" sqref="B1"/>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70" t="s">
        <v>330</v>
      </c>
      <c r="C1" s="770"/>
      <c r="D1" s="770"/>
      <c r="E1" s="770"/>
      <c r="F1" s="770"/>
      <c r="G1" s="770"/>
      <c r="H1" s="770"/>
      <c r="I1" s="770"/>
      <c r="J1" s="770"/>
      <c r="K1" s="770"/>
      <c r="L1" s="770"/>
      <c r="M1" s="770"/>
    </row>
    <row r="2" spans="2:14" ht="39" customHeight="1">
      <c r="N2" s="532" t="s">
        <v>539</v>
      </c>
    </row>
    <row r="4" spans="2:14" ht="149.25" customHeight="1"/>
    <row r="17" spans="2:8" ht="28.5" customHeight="1"/>
    <row r="18" spans="2:8" ht="30" customHeight="1">
      <c r="B18" s="682" t="s">
        <v>635</v>
      </c>
      <c r="C18" s="682"/>
      <c r="D18" s="682"/>
      <c r="E18" s="682"/>
      <c r="F18" s="682"/>
      <c r="G18" s="682"/>
      <c r="H18" s="682"/>
    </row>
    <row r="19" spans="2:8" ht="48" customHeight="1">
      <c r="B19" s="402"/>
      <c r="C19" s="402" t="s">
        <v>258</v>
      </c>
      <c r="D19" s="402" t="s">
        <v>259</v>
      </c>
      <c r="E19" s="402" t="s">
        <v>268</v>
      </c>
      <c r="F19" s="402" t="s">
        <v>260</v>
      </c>
      <c r="G19" s="402" t="s">
        <v>261</v>
      </c>
      <c r="H19" s="402" t="s">
        <v>119</v>
      </c>
    </row>
    <row r="20" spans="2:8" ht="18" customHeight="1">
      <c r="B20" s="273" t="s">
        <v>256</v>
      </c>
      <c r="C20" s="396">
        <f>'Tab 3 (28) i 4 (29)'!E22</f>
        <v>2217</v>
      </c>
      <c r="D20" s="396">
        <f>'Tab 3 (28) i 4 (29)'!F22</f>
        <v>278</v>
      </c>
      <c r="E20" s="396">
        <f>'Tab 3 (28) i 4 (29)'!G22</f>
        <v>441</v>
      </c>
      <c r="F20" s="396">
        <f>'Tab 3 (28) i 4 (29)'!H22</f>
        <v>502</v>
      </c>
      <c r="G20" s="396">
        <f>'Tab 3 (28) i 4 (29)'!I22</f>
        <v>843</v>
      </c>
      <c r="H20" s="396">
        <f>SUM(C20:G20)</f>
        <v>4281</v>
      </c>
    </row>
    <row r="21" spans="2:8" ht="18" customHeight="1">
      <c r="B21" s="273" t="s">
        <v>257</v>
      </c>
      <c r="C21" s="450">
        <f>ROUND(C20/$H$20,2)</f>
        <v>0.52</v>
      </c>
      <c r="D21" s="450">
        <f>ROUND(D20/$H$20,2)</f>
        <v>0.06</v>
      </c>
      <c r="E21" s="450">
        <f t="shared" ref="E21:G21" si="0">ROUND(E20/$H$20,2)</f>
        <v>0.1</v>
      </c>
      <c r="F21" s="450">
        <f>ROUND(F20/$H$20,2)</f>
        <v>0.12</v>
      </c>
      <c r="G21" s="450">
        <f t="shared" si="0"/>
        <v>0.2</v>
      </c>
      <c r="H21" s="450">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B1" sqref="B1"/>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78" t="s">
        <v>331</v>
      </c>
      <c r="B1" s="778"/>
      <c r="C1" s="778"/>
      <c r="D1" s="778"/>
      <c r="E1" s="778"/>
      <c r="F1" s="778"/>
      <c r="G1" s="778"/>
      <c r="H1" s="778"/>
      <c r="I1" s="778"/>
      <c r="J1" s="778"/>
      <c r="K1" s="778"/>
      <c r="L1" s="778"/>
    </row>
    <row r="2" spans="1:13" ht="42" customHeight="1">
      <c r="A2" s="769" t="s">
        <v>587</v>
      </c>
      <c r="B2" s="769"/>
      <c r="C2" s="769"/>
      <c r="D2" s="769"/>
      <c r="E2" s="769"/>
      <c r="F2" s="769"/>
      <c r="G2" s="769"/>
      <c r="H2" s="769"/>
      <c r="I2" s="769"/>
      <c r="J2" s="769"/>
      <c r="K2" s="769"/>
      <c r="L2" s="769"/>
      <c r="M2" s="532" t="s">
        <v>539</v>
      </c>
    </row>
    <row r="3" spans="1:13" ht="13.5" customHeight="1">
      <c r="A3" s="683" t="s">
        <v>13</v>
      </c>
      <c r="B3" s="681" t="s">
        <v>438</v>
      </c>
      <c r="C3" s="779" t="s">
        <v>71</v>
      </c>
      <c r="D3" s="779"/>
      <c r="E3" s="779" t="s">
        <v>35</v>
      </c>
      <c r="F3" s="779"/>
      <c r="G3" s="779"/>
      <c r="H3" s="779"/>
      <c r="I3" s="779"/>
      <c r="J3" s="779"/>
      <c r="K3" s="779"/>
      <c r="L3" s="779"/>
    </row>
    <row r="4" spans="1:13" ht="61.5" customHeight="1">
      <c r="A4" s="688"/>
      <c r="B4" s="681"/>
      <c r="C4" s="681" t="s">
        <v>207</v>
      </c>
      <c r="D4" s="693" t="s">
        <v>208</v>
      </c>
      <c r="E4" s="707" t="s">
        <v>266</v>
      </c>
      <c r="F4" s="708"/>
      <c r="G4" s="707" t="s">
        <v>209</v>
      </c>
      <c r="H4" s="780"/>
      <c r="I4" s="780"/>
      <c r="J4" s="708"/>
      <c r="K4" s="681" t="s">
        <v>332</v>
      </c>
      <c r="L4" s="681"/>
    </row>
    <row r="5" spans="1:13" ht="17.25" customHeight="1">
      <c r="A5" s="688"/>
      <c r="B5" s="681"/>
      <c r="C5" s="681"/>
      <c r="D5" s="693"/>
      <c r="E5" s="683" t="s">
        <v>254</v>
      </c>
      <c r="F5" s="782" t="s">
        <v>210</v>
      </c>
      <c r="G5" s="683" t="s">
        <v>254</v>
      </c>
      <c r="H5" s="782" t="s">
        <v>211</v>
      </c>
      <c r="I5" s="784" t="s">
        <v>255</v>
      </c>
      <c r="J5" s="785"/>
      <c r="K5" s="683" t="s">
        <v>254</v>
      </c>
      <c r="L5" s="782" t="s">
        <v>210</v>
      </c>
    </row>
    <row r="6" spans="1:13" ht="39.75" customHeight="1">
      <c r="A6" s="688"/>
      <c r="B6" s="681"/>
      <c r="C6" s="681"/>
      <c r="D6" s="693"/>
      <c r="E6" s="684"/>
      <c r="F6" s="783"/>
      <c r="G6" s="684"/>
      <c r="H6" s="783"/>
      <c r="I6" s="462" t="s">
        <v>464</v>
      </c>
      <c r="J6" s="462" t="s">
        <v>439</v>
      </c>
      <c r="K6" s="684"/>
      <c r="L6" s="783"/>
      <c r="M6" s="72"/>
    </row>
    <row r="7" spans="1:13" ht="18" customHeight="1">
      <c r="A7" s="684"/>
      <c r="B7" s="685" t="s">
        <v>674</v>
      </c>
      <c r="C7" s="686"/>
      <c r="D7" s="686"/>
      <c r="E7" s="686"/>
      <c r="F7" s="686"/>
      <c r="G7" s="686"/>
      <c r="H7" s="686"/>
      <c r="I7" s="686"/>
      <c r="J7" s="686"/>
      <c r="K7" s="686"/>
      <c r="L7" s="687"/>
      <c r="M7" s="72"/>
    </row>
    <row r="8" spans="1:13" ht="21" customHeight="1">
      <c r="A8" s="381" t="s">
        <v>68</v>
      </c>
      <c r="B8" s="382">
        <f>SUM(B9:B24)</f>
        <v>782167</v>
      </c>
      <c r="C8" s="382">
        <f t="shared" ref="C8:L8" si="0">SUM(C9:C24)</f>
        <v>759274</v>
      </c>
      <c r="D8" s="382">
        <f t="shared" si="0"/>
        <v>1451</v>
      </c>
      <c r="E8" s="382">
        <f t="shared" si="0"/>
        <v>5882</v>
      </c>
      <c r="F8" s="382">
        <f t="shared" si="0"/>
        <v>4349</v>
      </c>
      <c r="G8" s="382">
        <f t="shared" si="0"/>
        <v>9717</v>
      </c>
      <c r="H8" s="382">
        <f t="shared" si="0"/>
        <v>7238</v>
      </c>
      <c r="I8" s="398">
        <f t="shared" si="0"/>
        <v>0</v>
      </c>
      <c r="J8" s="398">
        <f t="shared" si="0"/>
        <v>0</v>
      </c>
      <c r="K8" s="382">
        <f t="shared" si="0"/>
        <v>766568</v>
      </c>
      <c r="L8" s="382">
        <f t="shared" si="0"/>
        <v>747687</v>
      </c>
    </row>
    <row r="9" spans="1:13" ht="21" customHeight="1">
      <c r="A9" s="384" t="s">
        <v>42</v>
      </c>
      <c r="B9" s="385">
        <f>E9+G9+K9</f>
        <v>28083</v>
      </c>
      <c r="C9" s="385">
        <v>26644</v>
      </c>
      <c r="D9" s="385">
        <v>82</v>
      </c>
      <c r="E9" s="385">
        <v>204</v>
      </c>
      <c r="F9" s="385">
        <v>81</v>
      </c>
      <c r="G9" s="385">
        <v>511</v>
      </c>
      <c r="H9" s="385">
        <v>268</v>
      </c>
      <c r="I9" s="399">
        <v>0</v>
      </c>
      <c r="J9" s="399">
        <v>0</v>
      </c>
      <c r="K9" s="385">
        <v>27368</v>
      </c>
      <c r="L9" s="385">
        <v>26295</v>
      </c>
    </row>
    <row r="10" spans="1:13" ht="21" customHeight="1">
      <c r="A10" s="384" t="s">
        <v>43</v>
      </c>
      <c r="B10" s="385">
        <f t="shared" ref="B10:B24" si="1">E10+G10+K10</f>
        <v>40571</v>
      </c>
      <c r="C10" s="385">
        <v>39368</v>
      </c>
      <c r="D10" s="385">
        <v>36</v>
      </c>
      <c r="E10" s="385">
        <v>349</v>
      </c>
      <c r="F10" s="385">
        <v>298</v>
      </c>
      <c r="G10" s="385">
        <v>449</v>
      </c>
      <c r="H10" s="385">
        <v>366</v>
      </c>
      <c r="I10" s="399">
        <v>0</v>
      </c>
      <c r="J10" s="399">
        <v>0</v>
      </c>
      <c r="K10" s="385">
        <v>39773</v>
      </c>
      <c r="L10" s="385">
        <v>38704</v>
      </c>
    </row>
    <row r="11" spans="1:13" ht="21" customHeight="1">
      <c r="A11" s="384" t="s">
        <v>44</v>
      </c>
      <c r="B11" s="385">
        <f t="shared" si="1"/>
        <v>102258</v>
      </c>
      <c r="C11" s="385">
        <v>99053</v>
      </c>
      <c r="D11" s="385">
        <v>105</v>
      </c>
      <c r="E11" s="385">
        <v>366</v>
      </c>
      <c r="F11" s="385">
        <v>244</v>
      </c>
      <c r="G11" s="385">
        <v>823</v>
      </c>
      <c r="H11" s="385">
        <v>628</v>
      </c>
      <c r="I11" s="399">
        <v>0</v>
      </c>
      <c r="J11" s="399">
        <v>0</v>
      </c>
      <c r="K11" s="385">
        <v>101069</v>
      </c>
      <c r="L11" s="385">
        <v>98181</v>
      </c>
    </row>
    <row r="12" spans="1:13" ht="21" customHeight="1">
      <c r="A12" s="384" t="s">
        <v>45</v>
      </c>
      <c r="B12" s="385">
        <f t="shared" si="1"/>
        <v>9629</v>
      </c>
      <c r="C12" s="385">
        <v>9288</v>
      </c>
      <c r="D12" s="385">
        <v>16</v>
      </c>
      <c r="E12" s="385">
        <v>60</v>
      </c>
      <c r="F12" s="385">
        <v>49</v>
      </c>
      <c r="G12" s="385">
        <v>137</v>
      </c>
      <c r="H12" s="385">
        <v>108</v>
      </c>
      <c r="I12" s="399">
        <v>0</v>
      </c>
      <c r="J12" s="399">
        <v>0</v>
      </c>
      <c r="K12" s="385">
        <v>9432</v>
      </c>
      <c r="L12" s="385">
        <v>9131</v>
      </c>
    </row>
    <row r="13" spans="1:13" ht="21" customHeight="1">
      <c r="A13" s="384" t="s">
        <v>46</v>
      </c>
      <c r="B13" s="385">
        <f t="shared" si="1"/>
        <v>62578</v>
      </c>
      <c r="C13" s="385">
        <v>60257</v>
      </c>
      <c r="D13" s="385">
        <v>178</v>
      </c>
      <c r="E13" s="385">
        <v>630</v>
      </c>
      <c r="F13" s="385">
        <v>450</v>
      </c>
      <c r="G13" s="385">
        <v>877</v>
      </c>
      <c r="H13" s="385">
        <v>562</v>
      </c>
      <c r="I13" s="399">
        <v>0</v>
      </c>
      <c r="J13" s="399">
        <v>0</v>
      </c>
      <c r="K13" s="385">
        <v>61071</v>
      </c>
      <c r="L13" s="385">
        <v>59245</v>
      </c>
    </row>
    <row r="14" spans="1:13" ht="21" customHeight="1">
      <c r="A14" s="384" t="s">
        <v>47</v>
      </c>
      <c r="B14" s="385">
        <f t="shared" si="1"/>
        <v>94286</v>
      </c>
      <c r="C14" s="385">
        <v>92250</v>
      </c>
      <c r="D14" s="385">
        <v>48</v>
      </c>
      <c r="E14" s="385">
        <v>1649</v>
      </c>
      <c r="F14" s="385">
        <v>1458</v>
      </c>
      <c r="G14" s="385">
        <v>1204</v>
      </c>
      <c r="H14" s="385">
        <v>997</v>
      </c>
      <c r="I14" s="399">
        <v>0</v>
      </c>
      <c r="J14" s="399">
        <v>0</v>
      </c>
      <c r="K14" s="385">
        <v>91433</v>
      </c>
      <c r="L14" s="385">
        <v>89795</v>
      </c>
    </row>
    <row r="15" spans="1:13" ht="21" customHeight="1">
      <c r="A15" s="384" t="s">
        <v>48</v>
      </c>
      <c r="B15" s="385">
        <f t="shared" si="1"/>
        <v>109014</v>
      </c>
      <c r="C15" s="385">
        <v>105626</v>
      </c>
      <c r="D15" s="385">
        <v>577</v>
      </c>
      <c r="E15" s="385">
        <v>889</v>
      </c>
      <c r="F15" s="385">
        <v>503</v>
      </c>
      <c r="G15" s="385">
        <v>1366</v>
      </c>
      <c r="H15" s="385">
        <v>941</v>
      </c>
      <c r="I15" s="399">
        <v>0</v>
      </c>
      <c r="J15" s="399">
        <v>0</v>
      </c>
      <c r="K15" s="385">
        <v>106759</v>
      </c>
      <c r="L15" s="385">
        <v>104182</v>
      </c>
    </row>
    <row r="16" spans="1:13" ht="21" customHeight="1">
      <c r="A16" s="384" t="s">
        <v>49</v>
      </c>
      <c r="B16" s="385">
        <f t="shared" si="1"/>
        <v>16522</v>
      </c>
      <c r="C16" s="385">
        <v>16187</v>
      </c>
      <c r="D16" s="385">
        <v>10</v>
      </c>
      <c r="E16" s="385">
        <v>49</v>
      </c>
      <c r="F16" s="385">
        <v>32</v>
      </c>
      <c r="G16" s="385">
        <v>150</v>
      </c>
      <c r="H16" s="385">
        <v>119</v>
      </c>
      <c r="I16" s="399">
        <v>0</v>
      </c>
      <c r="J16" s="399">
        <v>0</v>
      </c>
      <c r="K16" s="385">
        <v>16323</v>
      </c>
      <c r="L16" s="385">
        <v>16036</v>
      </c>
    </row>
    <row r="17" spans="1:12" ht="21" customHeight="1">
      <c r="A17" s="384" t="s">
        <v>50</v>
      </c>
      <c r="B17" s="385">
        <f t="shared" si="1"/>
        <v>61499</v>
      </c>
      <c r="C17" s="385">
        <v>60260</v>
      </c>
      <c r="D17" s="385">
        <v>13</v>
      </c>
      <c r="E17" s="385">
        <v>259</v>
      </c>
      <c r="F17" s="385">
        <v>204</v>
      </c>
      <c r="G17" s="385">
        <v>759</v>
      </c>
      <c r="H17" s="385">
        <v>665</v>
      </c>
      <c r="I17" s="399">
        <v>0</v>
      </c>
      <c r="J17" s="399">
        <v>0</v>
      </c>
      <c r="K17" s="385">
        <v>60481</v>
      </c>
      <c r="L17" s="385">
        <v>59391</v>
      </c>
    </row>
    <row r="18" spans="1:12" ht="21" customHeight="1">
      <c r="A18" s="384" t="s">
        <v>51</v>
      </c>
      <c r="B18" s="385">
        <f t="shared" si="1"/>
        <v>50336</v>
      </c>
      <c r="C18" s="385">
        <v>49356</v>
      </c>
      <c r="D18" s="385">
        <v>5</v>
      </c>
      <c r="E18" s="385">
        <v>175</v>
      </c>
      <c r="F18" s="385">
        <v>144</v>
      </c>
      <c r="G18" s="385">
        <v>559</v>
      </c>
      <c r="H18" s="385">
        <v>481</v>
      </c>
      <c r="I18" s="399">
        <v>0</v>
      </c>
      <c r="J18" s="399">
        <v>0</v>
      </c>
      <c r="K18" s="385">
        <v>49602</v>
      </c>
      <c r="L18" s="385">
        <v>48731</v>
      </c>
    </row>
    <row r="19" spans="1:12" ht="21" customHeight="1">
      <c r="A19" s="384" t="s">
        <v>52</v>
      </c>
      <c r="B19" s="385">
        <f t="shared" si="1"/>
        <v>24996</v>
      </c>
      <c r="C19" s="385">
        <v>24130</v>
      </c>
      <c r="D19" s="385">
        <v>37</v>
      </c>
      <c r="E19" s="385">
        <v>178</v>
      </c>
      <c r="F19" s="385">
        <v>91</v>
      </c>
      <c r="G19" s="385">
        <v>418</v>
      </c>
      <c r="H19" s="385">
        <v>255</v>
      </c>
      <c r="I19" s="399">
        <v>0</v>
      </c>
      <c r="J19" s="399">
        <v>0</v>
      </c>
      <c r="K19" s="385">
        <v>24400</v>
      </c>
      <c r="L19" s="385">
        <v>23784</v>
      </c>
    </row>
    <row r="20" spans="1:12" ht="21" customHeight="1">
      <c r="A20" s="384" t="s">
        <v>53</v>
      </c>
      <c r="B20" s="385">
        <f t="shared" si="1"/>
        <v>22767</v>
      </c>
      <c r="C20" s="385">
        <v>22197</v>
      </c>
      <c r="D20" s="385">
        <v>25</v>
      </c>
      <c r="E20" s="385">
        <v>86</v>
      </c>
      <c r="F20" s="385">
        <v>50</v>
      </c>
      <c r="G20" s="385">
        <v>365</v>
      </c>
      <c r="H20" s="385">
        <v>300</v>
      </c>
      <c r="I20" s="399">
        <v>0</v>
      </c>
      <c r="J20" s="399">
        <v>0</v>
      </c>
      <c r="K20" s="385">
        <v>22316</v>
      </c>
      <c r="L20" s="385">
        <v>21847</v>
      </c>
    </row>
    <row r="21" spans="1:12" ht="21" customHeight="1">
      <c r="A21" s="384" t="s">
        <v>54</v>
      </c>
      <c r="B21" s="385">
        <f t="shared" si="1"/>
        <v>45026</v>
      </c>
      <c r="C21" s="385">
        <v>43889</v>
      </c>
      <c r="D21" s="385">
        <v>40</v>
      </c>
      <c r="E21" s="385">
        <v>146</v>
      </c>
      <c r="F21" s="385">
        <v>111</v>
      </c>
      <c r="G21" s="385">
        <v>526</v>
      </c>
      <c r="H21" s="385">
        <v>450</v>
      </c>
      <c r="I21" s="399">
        <v>0</v>
      </c>
      <c r="J21" s="399">
        <v>0</v>
      </c>
      <c r="K21" s="385">
        <v>44354</v>
      </c>
      <c r="L21" s="385">
        <v>43328</v>
      </c>
    </row>
    <row r="22" spans="1:12" ht="21" customHeight="1">
      <c r="A22" s="384" t="s">
        <v>55</v>
      </c>
      <c r="B22" s="385">
        <f t="shared" si="1"/>
        <v>26693</v>
      </c>
      <c r="C22" s="385">
        <v>25915</v>
      </c>
      <c r="D22" s="385">
        <v>8</v>
      </c>
      <c r="E22" s="385">
        <v>135</v>
      </c>
      <c r="F22" s="385">
        <v>114</v>
      </c>
      <c r="G22" s="385">
        <v>345</v>
      </c>
      <c r="H22" s="385">
        <v>273</v>
      </c>
      <c r="I22" s="399">
        <v>0</v>
      </c>
      <c r="J22" s="399">
        <v>0</v>
      </c>
      <c r="K22" s="385">
        <v>26213</v>
      </c>
      <c r="L22" s="385">
        <v>25528</v>
      </c>
    </row>
    <row r="23" spans="1:12" ht="21" customHeight="1">
      <c r="A23" s="384" t="s">
        <v>56</v>
      </c>
      <c r="B23" s="385">
        <f t="shared" si="1"/>
        <v>71061</v>
      </c>
      <c r="C23" s="385">
        <v>69090</v>
      </c>
      <c r="D23" s="385">
        <v>247</v>
      </c>
      <c r="E23" s="385">
        <v>577</v>
      </c>
      <c r="F23" s="385">
        <v>477</v>
      </c>
      <c r="G23" s="385">
        <v>829</v>
      </c>
      <c r="H23" s="385">
        <v>647</v>
      </c>
      <c r="I23" s="399">
        <v>0</v>
      </c>
      <c r="J23" s="399">
        <v>0</v>
      </c>
      <c r="K23" s="385">
        <v>69655</v>
      </c>
      <c r="L23" s="385">
        <v>67966</v>
      </c>
    </row>
    <row r="24" spans="1:12" ht="21" customHeight="1">
      <c r="A24" s="388" t="s">
        <v>57</v>
      </c>
      <c r="B24" s="389">
        <f t="shared" si="1"/>
        <v>16848</v>
      </c>
      <c r="C24" s="389">
        <v>15764</v>
      </c>
      <c r="D24" s="389">
        <v>24</v>
      </c>
      <c r="E24" s="389">
        <v>130</v>
      </c>
      <c r="F24" s="389">
        <v>43</v>
      </c>
      <c r="G24" s="389">
        <v>399</v>
      </c>
      <c r="H24" s="389">
        <v>178</v>
      </c>
      <c r="I24" s="400">
        <v>0</v>
      </c>
      <c r="J24" s="400">
        <v>0</v>
      </c>
      <c r="K24" s="389">
        <v>16319</v>
      </c>
      <c r="L24" s="389">
        <v>15543</v>
      </c>
    </row>
    <row r="25" spans="1:12" ht="24" customHeight="1">
      <c r="A25" s="781"/>
      <c r="B25" s="781"/>
      <c r="C25" s="781"/>
      <c r="D25" s="781"/>
      <c r="E25" s="781"/>
      <c r="F25" s="781"/>
      <c r="G25" s="781"/>
      <c r="H25" s="781"/>
      <c r="I25" s="781"/>
      <c r="J25" s="781"/>
      <c r="K25" s="781"/>
      <c r="L25" s="781"/>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topLeftCell="A13" zoomScale="90" zoomScaleNormal="100" zoomScaleSheetLayoutView="90" workbookViewId="0">
      <selection activeCell="B1" sqref="B1"/>
    </sheetView>
  </sheetViews>
  <sheetFormatPr defaultRowHeight="15"/>
  <cols>
    <col min="1" max="1" width="25" customWidth="1"/>
    <col min="2" max="3" width="10.875" customWidth="1"/>
    <col min="4" max="7" width="11.625" customWidth="1"/>
    <col min="8" max="8" width="10.125" customWidth="1"/>
    <col min="9" max="9" width="9.5" customWidth="1"/>
  </cols>
  <sheetData>
    <row r="1" spans="1:10" ht="27.75" customHeight="1">
      <c r="A1" s="778" t="str">
        <f>'Tab 4 (33)'!A1:H1</f>
        <v>V. UBEZPIECZENIE SPOŁECZNE ROLNIKÓW</v>
      </c>
      <c r="B1" s="778"/>
      <c r="C1" s="778"/>
      <c r="D1" s="778"/>
      <c r="E1" s="778"/>
      <c r="F1" s="778"/>
      <c r="G1" s="778"/>
      <c r="H1" s="778"/>
      <c r="I1" s="778"/>
    </row>
    <row r="2" spans="1:10" ht="42" customHeight="1">
      <c r="A2" s="769" t="s">
        <v>588</v>
      </c>
      <c r="B2" s="769"/>
      <c r="C2" s="769"/>
      <c r="D2" s="769"/>
      <c r="E2" s="769"/>
      <c r="F2" s="532"/>
      <c r="J2" s="532" t="s">
        <v>539</v>
      </c>
    </row>
    <row r="3" spans="1:10">
      <c r="A3" s="683" t="s">
        <v>13</v>
      </c>
      <c r="B3" s="683" t="s">
        <v>443</v>
      </c>
      <c r="C3" s="786" t="s">
        <v>35</v>
      </c>
      <c r="D3" s="787"/>
      <c r="E3" s="787"/>
      <c r="F3" s="787"/>
      <c r="G3" s="787"/>
      <c r="H3" s="788"/>
    </row>
    <row r="4" spans="1:10" ht="165" customHeight="1">
      <c r="A4" s="688"/>
      <c r="B4" s="684"/>
      <c r="C4" s="552" t="s">
        <v>215</v>
      </c>
      <c r="D4" s="552" t="s">
        <v>444</v>
      </c>
      <c r="E4" s="552" t="s">
        <v>216</v>
      </c>
      <c r="F4" s="552" t="s">
        <v>445</v>
      </c>
      <c r="G4" s="552" t="s">
        <v>217</v>
      </c>
      <c r="H4" s="553" t="s">
        <v>218</v>
      </c>
    </row>
    <row r="5" spans="1:10">
      <c r="A5" s="684"/>
      <c r="B5" s="689" t="str">
        <f>'Tab 1 (30)'!B7:L7</f>
        <v>STAN NA DZIEŃ 30 CZERWCA 2024 R.</v>
      </c>
      <c r="C5" s="690"/>
      <c r="D5" s="690"/>
      <c r="E5" s="690"/>
      <c r="F5" s="690"/>
      <c r="G5" s="690"/>
      <c r="H5" s="691"/>
    </row>
    <row r="6" spans="1:10" ht="17.25" customHeight="1">
      <c r="A6" s="173" t="s">
        <v>68</v>
      </c>
      <c r="B6" s="191">
        <f>SUM(B8:B13)</f>
        <v>1021755</v>
      </c>
      <c r="C6" s="191">
        <f t="shared" ref="C6:H6" si="0">SUM(C8:C13)</f>
        <v>9148</v>
      </c>
      <c r="D6" s="191">
        <f t="shared" si="0"/>
        <v>7991</v>
      </c>
      <c r="E6" s="191">
        <f t="shared" si="0"/>
        <v>16559</v>
      </c>
      <c r="F6" s="194">
        <f t="shared" si="0"/>
        <v>0</v>
      </c>
      <c r="G6" s="191">
        <f t="shared" si="0"/>
        <v>988057</v>
      </c>
      <c r="H6" s="191">
        <f t="shared" si="0"/>
        <v>108814</v>
      </c>
    </row>
    <row r="7" spans="1:10" ht="13.5" customHeight="1">
      <c r="A7" s="174" t="s">
        <v>35</v>
      </c>
      <c r="B7" s="187"/>
      <c r="C7" s="187"/>
      <c r="D7" s="187"/>
      <c r="E7" s="187"/>
      <c r="F7" s="187"/>
      <c r="G7" s="187"/>
      <c r="H7" s="187"/>
    </row>
    <row r="8" spans="1:10" ht="17.25" customHeight="1">
      <c r="A8" s="174" t="s">
        <v>219</v>
      </c>
      <c r="B8" s="187">
        <v>606075</v>
      </c>
      <c r="C8" s="187">
        <v>4888</v>
      </c>
      <c r="D8" s="175">
        <v>0</v>
      </c>
      <c r="E8" s="187">
        <v>3662</v>
      </c>
      <c r="F8" s="175">
        <v>0</v>
      </c>
      <c r="G8" s="187">
        <v>597525</v>
      </c>
      <c r="H8" s="187">
        <v>68971</v>
      </c>
    </row>
    <row r="9" spans="1:10" ht="17.25" customHeight="1">
      <c r="A9" s="174" t="s">
        <v>220</v>
      </c>
      <c r="B9" s="187">
        <v>258884</v>
      </c>
      <c r="C9" s="187">
        <v>1503</v>
      </c>
      <c r="D9" s="175">
        <v>0</v>
      </c>
      <c r="E9" s="187">
        <v>1651</v>
      </c>
      <c r="F9" s="175">
        <v>0</v>
      </c>
      <c r="G9" s="187">
        <v>255730</v>
      </c>
      <c r="H9" s="187">
        <v>21042</v>
      </c>
    </row>
    <row r="10" spans="1:10" ht="17.25" customHeight="1">
      <c r="A10" s="176" t="s">
        <v>221</v>
      </c>
      <c r="B10" s="187">
        <v>137887</v>
      </c>
      <c r="C10" s="187">
        <v>2757</v>
      </c>
      <c r="D10" s="175">
        <v>0</v>
      </c>
      <c r="E10" s="187">
        <v>328</v>
      </c>
      <c r="F10" s="175">
        <v>0</v>
      </c>
      <c r="G10" s="187">
        <v>134802</v>
      </c>
      <c r="H10" s="187">
        <v>18801</v>
      </c>
    </row>
    <row r="11" spans="1:10" ht="17.25" customHeight="1">
      <c r="A11" s="176" t="s">
        <v>222</v>
      </c>
      <c r="B11" s="187">
        <v>7991</v>
      </c>
      <c r="C11" s="175">
        <v>0</v>
      </c>
      <c r="D11" s="187">
        <v>7991</v>
      </c>
      <c r="E11" s="175">
        <v>0</v>
      </c>
      <c r="F11" s="175">
        <v>0</v>
      </c>
      <c r="G11" s="175">
        <v>0</v>
      </c>
      <c r="H11" s="175">
        <v>0</v>
      </c>
    </row>
    <row r="12" spans="1:10" ht="45" customHeight="1">
      <c r="A12" s="176" t="s">
        <v>223</v>
      </c>
      <c r="B12" s="187">
        <v>10909</v>
      </c>
      <c r="C12" s="175">
        <v>0</v>
      </c>
      <c r="D12" s="175">
        <v>0</v>
      </c>
      <c r="E12" s="187">
        <v>10909</v>
      </c>
      <c r="F12" s="175">
        <v>0</v>
      </c>
      <c r="G12" s="175">
        <v>0</v>
      </c>
      <c r="H12" s="175">
        <v>0</v>
      </c>
    </row>
    <row r="13" spans="1:10" ht="27.75" customHeight="1">
      <c r="A13" s="401" t="s">
        <v>446</v>
      </c>
      <c r="B13" s="196">
        <v>9</v>
      </c>
      <c r="C13" s="182">
        <v>0</v>
      </c>
      <c r="D13" s="182">
        <v>0</v>
      </c>
      <c r="E13" s="196">
        <v>9</v>
      </c>
      <c r="F13" s="182">
        <v>0</v>
      </c>
      <c r="G13" s="182">
        <v>0</v>
      </c>
      <c r="H13" s="182">
        <v>0</v>
      </c>
    </row>
    <row r="14" spans="1:10" ht="36" customHeight="1">
      <c r="A14" s="794" t="s">
        <v>647</v>
      </c>
      <c r="B14" s="794"/>
      <c r="C14" s="794"/>
      <c r="D14" s="794"/>
      <c r="E14" s="794"/>
      <c r="F14" s="794"/>
      <c r="G14" s="794"/>
      <c r="H14" s="794"/>
    </row>
    <row r="15" spans="1:10" ht="36" customHeight="1">
      <c r="A15" s="792" t="s">
        <v>224</v>
      </c>
      <c r="B15" s="792"/>
      <c r="C15" s="792"/>
      <c r="D15" s="792"/>
      <c r="E15" s="792"/>
      <c r="F15" s="792"/>
      <c r="G15" s="792"/>
      <c r="H15" s="792"/>
    </row>
    <row r="16" spans="1:10" ht="29.25" customHeight="1">
      <c r="A16" s="793" t="s">
        <v>478</v>
      </c>
      <c r="B16" s="793"/>
      <c r="C16" s="793"/>
      <c r="D16" s="793"/>
      <c r="E16" s="793"/>
      <c r="F16" s="793"/>
      <c r="G16" s="793"/>
      <c r="H16" s="793"/>
    </row>
    <row r="17" spans="1:12" ht="28.5" customHeight="1"/>
    <row r="18" spans="1:12" ht="20.25" customHeight="1">
      <c r="A18" s="696" t="s">
        <v>589</v>
      </c>
      <c r="B18" s="696"/>
      <c r="C18" s="696"/>
      <c r="D18" s="696"/>
      <c r="E18" s="696"/>
    </row>
    <row r="19" spans="1:12">
      <c r="A19" s="679" t="s">
        <v>13</v>
      </c>
      <c r="B19" s="625" t="str">
        <f>'Tab 1 (26) i 2 (27)'!B4:C4</f>
        <v>2023 rok</v>
      </c>
      <c r="C19" s="627"/>
      <c r="D19" s="625" t="str">
        <f>'Tab 1 (26) i 2 (27)'!D4:D4</f>
        <v>2024 rok</v>
      </c>
      <c r="E19" s="626"/>
      <c r="F19" s="626"/>
      <c r="G19" s="626"/>
      <c r="H19" s="626"/>
      <c r="I19" s="627"/>
      <c r="J19" s="391"/>
      <c r="K19" s="391"/>
      <c r="L19" s="391"/>
    </row>
    <row r="20" spans="1:12" ht="15" customHeight="1">
      <c r="A20" s="679"/>
      <c r="B20" s="652" t="s">
        <v>675</v>
      </c>
      <c r="C20" s="652" t="s">
        <v>676</v>
      </c>
      <c r="D20" s="652" t="s">
        <v>554</v>
      </c>
      <c r="E20" s="652" t="s">
        <v>675</v>
      </c>
      <c r="F20" s="652" t="s">
        <v>676</v>
      </c>
      <c r="G20" s="646" t="s">
        <v>14</v>
      </c>
      <c r="H20" s="636"/>
      <c r="I20" s="637"/>
      <c r="J20" s="392"/>
      <c r="K20" s="392"/>
      <c r="L20" s="392"/>
    </row>
    <row r="21" spans="1:12" ht="63" customHeight="1">
      <c r="A21" s="679"/>
      <c r="B21" s="654"/>
      <c r="C21" s="654"/>
      <c r="D21" s="654"/>
      <c r="E21" s="654"/>
      <c r="F21" s="654"/>
      <c r="G21" s="608" t="str">
        <f>'Tab 1 (26) i 2 (27)'!G6</f>
        <v xml:space="preserve">II kwartału 
2024 r. 
z 
I kwartałem 
2024 r. </v>
      </c>
      <c r="H21" s="608" t="str">
        <f>'Tab 1 (26) i 2 (27)'!H6</f>
        <v xml:space="preserve">II kwartału 
2024 r. 
z 
II kwartałem 
2023 r. </v>
      </c>
      <c r="I21" s="607" t="str">
        <f>'Tab 1 (26) i 2 (27)'!I6</f>
        <v xml:space="preserve">I półrocza 
2024 r. 
z 
I półroczem 
2023 r. </v>
      </c>
      <c r="J21" s="157"/>
      <c r="K21" s="157"/>
      <c r="L21" s="157"/>
    </row>
    <row r="22" spans="1:12" ht="20.25" customHeight="1">
      <c r="A22" s="789" t="s">
        <v>225</v>
      </c>
      <c r="B22" s="790"/>
      <c r="C22" s="790"/>
      <c r="D22" s="790"/>
      <c r="E22" s="790"/>
      <c r="F22" s="790"/>
      <c r="G22" s="790"/>
      <c r="H22" s="790"/>
      <c r="I22" s="791"/>
      <c r="J22" s="393"/>
      <c r="K22" s="393"/>
      <c r="L22" s="393"/>
    </row>
    <row r="23" spans="1:12" ht="17.25" customHeight="1">
      <c r="A23" s="183" t="s">
        <v>68</v>
      </c>
      <c r="B23" s="185">
        <v>818061</v>
      </c>
      <c r="C23" s="185">
        <v>822781</v>
      </c>
      <c r="D23" s="185">
        <v>791698</v>
      </c>
      <c r="E23" s="185">
        <v>782167</v>
      </c>
      <c r="F23" s="185">
        <v>786933</v>
      </c>
      <c r="G23" s="482">
        <f>E23/D23-1</f>
        <v>-1.2038681416398633E-2</v>
      </c>
      <c r="H23" s="482">
        <f>E23/B23-1</f>
        <v>-4.3876923603496598E-2</v>
      </c>
      <c r="I23" s="482">
        <f>F23/C23-1</f>
        <v>-4.3569309451725324E-2</v>
      </c>
      <c r="J23" s="403"/>
      <c r="K23" s="403"/>
      <c r="L23" s="403"/>
    </row>
    <row r="24" spans="1:12" ht="17.25" customHeight="1">
      <c r="A24" s="174" t="s">
        <v>226</v>
      </c>
      <c r="B24" s="187">
        <v>808968</v>
      </c>
      <c r="C24" s="187">
        <v>813762</v>
      </c>
      <c r="D24" s="187">
        <v>782130</v>
      </c>
      <c r="E24" s="187">
        <v>772450</v>
      </c>
      <c r="F24" s="187">
        <v>777290</v>
      </c>
      <c r="G24" s="379">
        <f t="shared" ref="G24:G25" si="1">E24/D24-1</f>
        <v>-1.2376459156406172E-2</v>
      </c>
      <c r="H24" s="379">
        <f t="shared" ref="H24:H25" si="2">E24/B24-1</f>
        <v>-4.5141464186469693E-2</v>
      </c>
      <c r="I24" s="379">
        <f t="shared" ref="I24:I25" si="3">F24/C24-1</f>
        <v>-4.4819001133009406E-2</v>
      </c>
      <c r="J24" s="404"/>
      <c r="K24" s="404"/>
      <c r="L24" s="404"/>
    </row>
    <row r="25" spans="1:12" ht="17.25" customHeight="1">
      <c r="A25" s="177" t="s">
        <v>227</v>
      </c>
      <c r="B25" s="196">
        <v>812104</v>
      </c>
      <c r="C25" s="196">
        <v>816873</v>
      </c>
      <c r="D25" s="196">
        <v>785851</v>
      </c>
      <c r="E25" s="196">
        <v>776285</v>
      </c>
      <c r="F25" s="196">
        <v>781068</v>
      </c>
      <c r="G25" s="380">
        <f t="shared" si="1"/>
        <v>-1.2172791025270691E-2</v>
      </c>
      <c r="H25" s="380">
        <f t="shared" si="2"/>
        <v>-4.4106419867406155E-2</v>
      </c>
      <c r="I25" s="380">
        <f t="shared" si="3"/>
        <v>-4.3831782908726358E-2</v>
      </c>
      <c r="J25" s="404"/>
      <c r="K25" s="404"/>
      <c r="L25" s="404"/>
    </row>
    <row r="26" spans="1:12" ht="20.25" customHeight="1">
      <c r="A26" s="789" t="s">
        <v>228</v>
      </c>
      <c r="B26" s="790"/>
      <c r="C26" s="790"/>
      <c r="D26" s="790"/>
      <c r="E26" s="790"/>
      <c r="F26" s="790"/>
      <c r="G26" s="790"/>
      <c r="H26" s="790"/>
      <c r="I26" s="791"/>
      <c r="J26" s="393"/>
      <c r="K26" s="393"/>
      <c r="L26" s="393"/>
    </row>
    <row r="27" spans="1:12" ht="17.25" customHeight="1">
      <c r="A27" s="183" t="s">
        <v>68</v>
      </c>
      <c r="B27" s="185">
        <v>1075689</v>
      </c>
      <c r="C27" s="185">
        <v>1079983</v>
      </c>
      <c r="D27" s="185">
        <v>1032472</v>
      </c>
      <c r="E27" s="185">
        <v>1021755</v>
      </c>
      <c r="F27" s="185">
        <f>ROUND(SUM(D27:E27)/2,0)</f>
        <v>1027114</v>
      </c>
      <c r="G27" s="482">
        <f t="shared" ref="G27:G29" si="4">E27/D27-1</f>
        <v>-1.0379942506915429E-2</v>
      </c>
      <c r="H27" s="482">
        <f t="shared" ref="H27:H29" si="5">E27/B27-1</f>
        <v>-5.0139027172351858E-2</v>
      </c>
      <c r="I27" s="482">
        <f t="shared" ref="I27:I29" si="6">F27/C27-1</f>
        <v>-4.8953548342890563E-2</v>
      </c>
      <c r="J27" s="403"/>
      <c r="K27" s="403"/>
      <c r="L27" s="403"/>
    </row>
    <row r="28" spans="1:12" ht="17.25" customHeight="1">
      <c r="A28" s="174" t="s">
        <v>229</v>
      </c>
      <c r="B28" s="187">
        <v>1059491</v>
      </c>
      <c r="C28" s="187">
        <v>1063903</v>
      </c>
      <c r="D28" s="187">
        <v>1015739</v>
      </c>
      <c r="E28" s="187">
        <v>1005196</v>
      </c>
      <c r="F28" s="187">
        <f>ROUND(SUM(D28:E28)/2,0)</f>
        <v>1010468</v>
      </c>
      <c r="G28" s="379">
        <f t="shared" si="4"/>
        <v>-1.0379634925901216E-2</v>
      </c>
      <c r="H28" s="379">
        <f t="shared" si="5"/>
        <v>-5.1246306009206322E-2</v>
      </c>
      <c r="I28" s="379">
        <f t="shared" si="6"/>
        <v>-5.0225443484979371E-2</v>
      </c>
      <c r="J28" s="404"/>
      <c r="K28" s="404"/>
      <c r="L28" s="404"/>
    </row>
    <row r="29" spans="1:12" ht="17.25" customHeight="1">
      <c r="A29" s="177" t="s">
        <v>252</v>
      </c>
      <c r="B29" s="196">
        <v>1056086</v>
      </c>
      <c r="C29" s="196">
        <v>1063781</v>
      </c>
      <c r="D29" s="196">
        <v>1019482</v>
      </c>
      <c r="E29" s="196">
        <v>1004616</v>
      </c>
      <c r="F29" s="196">
        <f>ROUND(SUM(D29:E29)/2,0)</f>
        <v>1012049</v>
      </c>
      <c r="G29" s="380">
        <f t="shared" si="4"/>
        <v>-1.4581915129448064E-2</v>
      </c>
      <c r="H29" s="380">
        <f t="shared" si="5"/>
        <v>-4.8736561227021302E-2</v>
      </c>
      <c r="I29" s="380">
        <f t="shared" si="6"/>
        <v>-4.863031018602515E-2</v>
      </c>
      <c r="J29" s="404"/>
      <c r="K29" s="404"/>
      <c r="L29" s="404"/>
    </row>
  </sheetData>
  <mergeCells count="21">
    <mergeCell ref="D19:I19"/>
    <mergeCell ref="G20:I20"/>
    <mergeCell ref="A22:I22"/>
    <mergeCell ref="A26:I26"/>
    <mergeCell ref="A2:E2"/>
    <mergeCell ref="A18:E18"/>
    <mergeCell ref="A19:A21"/>
    <mergeCell ref="B19:C19"/>
    <mergeCell ref="B20:B21"/>
    <mergeCell ref="C20:C21"/>
    <mergeCell ref="D20:D21"/>
    <mergeCell ref="A15:H15"/>
    <mergeCell ref="A16:H16"/>
    <mergeCell ref="A14:H14"/>
    <mergeCell ref="E20:E21"/>
    <mergeCell ref="F20:F21"/>
    <mergeCell ref="A3:A5"/>
    <mergeCell ref="B3:B4"/>
    <mergeCell ref="C3:H3"/>
    <mergeCell ref="B5:H5"/>
    <mergeCell ref="A1:I1"/>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F27:F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zoomScaleNormal="100" zoomScaleSheetLayoutView="100" workbookViewId="0">
      <selection activeCell="B1" sqref="B1"/>
    </sheetView>
  </sheetViews>
  <sheetFormatPr defaultRowHeight="15"/>
  <cols>
    <col min="1" max="1" width="77.125" customWidth="1"/>
    <col min="2" max="2" width="6.625" customWidth="1"/>
    <col min="3" max="3" width="6" customWidth="1"/>
  </cols>
  <sheetData>
    <row r="1" spans="1:3" ht="15" customHeight="1">
      <c r="A1" s="114" t="s">
        <v>0</v>
      </c>
      <c r="B1" s="70"/>
      <c r="C1" s="70"/>
    </row>
    <row r="2" spans="1:3" ht="15" customHeight="1">
      <c r="A2" s="77"/>
      <c r="B2" s="86" t="s">
        <v>284</v>
      </c>
      <c r="C2" s="87" t="s">
        <v>282</v>
      </c>
    </row>
    <row r="3" spans="1:3" ht="18.75" customHeight="1">
      <c r="A3" s="540" t="s">
        <v>280</v>
      </c>
      <c r="B3" s="467" t="s">
        <v>285</v>
      </c>
      <c r="C3" s="474">
        <v>5</v>
      </c>
    </row>
    <row r="4" spans="1:3" ht="24" customHeight="1">
      <c r="A4" s="541" t="s">
        <v>281</v>
      </c>
      <c r="B4" s="84" t="s">
        <v>285</v>
      </c>
      <c r="C4" s="88">
        <v>11</v>
      </c>
    </row>
    <row r="5" spans="1:3" ht="24" customHeight="1">
      <c r="A5" s="535" t="s">
        <v>471</v>
      </c>
      <c r="B5" s="84" t="s">
        <v>285</v>
      </c>
      <c r="C5" s="88">
        <v>11</v>
      </c>
    </row>
    <row r="6" spans="1:3" ht="24.75" customHeight="1">
      <c r="A6" s="113" t="s">
        <v>283</v>
      </c>
      <c r="B6" s="91"/>
      <c r="C6" s="88"/>
    </row>
    <row r="7" spans="1:3" ht="27" customHeight="1">
      <c r="A7" s="82" t="s">
        <v>459</v>
      </c>
      <c r="B7" s="89"/>
      <c r="C7" s="89"/>
    </row>
    <row r="8" spans="1:3" ht="24" customHeight="1">
      <c r="A8" s="532" t="s">
        <v>337</v>
      </c>
      <c r="B8" s="568">
        <v>1</v>
      </c>
      <c r="C8" s="85">
        <v>12</v>
      </c>
    </row>
    <row r="9" spans="1:3" ht="36" customHeight="1">
      <c r="A9" s="533" t="s">
        <v>338</v>
      </c>
      <c r="B9" s="534">
        <v>2</v>
      </c>
      <c r="C9" s="85">
        <v>13</v>
      </c>
    </row>
    <row r="10" spans="1:3" ht="24" customHeight="1">
      <c r="A10" s="532" t="s">
        <v>597</v>
      </c>
      <c r="B10" s="568">
        <v>3</v>
      </c>
      <c r="C10" s="85">
        <v>13</v>
      </c>
    </row>
    <row r="11" spans="1:3" ht="24" customHeight="1">
      <c r="A11" s="532" t="s">
        <v>272</v>
      </c>
      <c r="B11" s="534">
        <v>4</v>
      </c>
      <c r="C11" s="85">
        <v>14</v>
      </c>
    </row>
    <row r="12" spans="1:3" ht="24" customHeight="1">
      <c r="A12" s="532" t="s">
        <v>598</v>
      </c>
      <c r="B12" s="568">
        <v>5</v>
      </c>
      <c r="C12" s="85">
        <v>14</v>
      </c>
    </row>
    <row r="13" spans="1:3" ht="24" customHeight="1">
      <c r="A13" s="567" t="s">
        <v>480</v>
      </c>
      <c r="B13" s="568">
        <v>6</v>
      </c>
      <c r="C13" s="85">
        <v>15</v>
      </c>
    </row>
    <row r="14" spans="1:3" ht="24" customHeight="1">
      <c r="A14" s="567" t="s">
        <v>479</v>
      </c>
      <c r="B14" s="568">
        <v>7</v>
      </c>
      <c r="C14" s="85">
        <v>15</v>
      </c>
    </row>
    <row r="15" spans="1:3" ht="24" customHeight="1">
      <c r="A15" s="569" t="s">
        <v>327</v>
      </c>
      <c r="B15" s="571">
        <v>8</v>
      </c>
      <c r="C15" s="85">
        <v>16</v>
      </c>
    </row>
    <row r="16" spans="1:3" ht="36" customHeight="1">
      <c r="A16" s="532" t="s">
        <v>481</v>
      </c>
      <c r="B16" s="571">
        <v>9</v>
      </c>
      <c r="C16" s="85">
        <v>16</v>
      </c>
    </row>
    <row r="17" spans="1:3" ht="36" customHeight="1">
      <c r="A17" s="532" t="s">
        <v>328</v>
      </c>
      <c r="B17" s="571">
        <v>10</v>
      </c>
      <c r="C17" s="85">
        <v>17</v>
      </c>
    </row>
    <row r="18" spans="1:3" ht="36" customHeight="1">
      <c r="A18" s="532" t="s">
        <v>482</v>
      </c>
      <c r="B18" s="571">
        <v>11</v>
      </c>
      <c r="C18" s="85">
        <v>17</v>
      </c>
    </row>
    <row r="19" spans="1:3" ht="36" customHeight="1">
      <c r="A19" s="532" t="s">
        <v>506</v>
      </c>
      <c r="B19" s="571">
        <v>12</v>
      </c>
      <c r="C19" s="85">
        <v>18</v>
      </c>
    </row>
    <row r="20" spans="1:3" ht="30" customHeight="1">
      <c r="A20" s="82" t="s">
        <v>460</v>
      </c>
      <c r="B20" s="90"/>
      <c r="C20" s="90"/>
    </row>
    <row r="21" spans="1:3" ht="21.75" customHeight="1">
      <c r="A21" s="83" t="s">
        <v>461</v>
      </c>
      <c r="B21" s="84"/>
      <c r="C21" s="91"/>
    </row>
    <row r="22" spans="1:3" ht="24" customHeight="1">
      <c r="A22" s="569" t="s">
        <v>271</v>
      </c>
      <c r="B22" s="561" t="s">
        <v>600</v>
      </c>
      <c r="C22" s="85">
        <v>19</v>
      </c>
    </row>
    <row r="23" spans="1:3" ht="24" customHeight="1">
      <c r="A23" s="569" t="s">
        <v>599</v>
      </c>
      <c r="B23" s="561" t="s">
        <v>601</v>
      </c>
      <c r="C23" s="85">
        <v>20</v>
      </c>
    </row>
    <row r="24" spans="1:3" ht="24" customHeight="1">
      <c r="A24" s="569" t="s">
        <v>521</v>
      </c>
      <c r="B24" s="561" t="s">
        <v>602</v>
      </c>
      <c r="C24" s="85">
        <v>21</v>
      </c>
    </row>
    <row r="25" spans="1:3" ht="36" customHeight="1">
      <c r="A25" s="532" t="s">
        <v>512</v>
      </c>
      <c r="B25" s="561" t="s">
        <v>603</v>
      </c>
      <c r="C25" s="85">
        <v>22</v>
      </c>
    </row>
    <row r="26" spans="1:3" ht="19.5" customHeight="1">
      <c r="A26" s="569" t="s">
        <v>339</v>
      </c>
      <c r="B26" s="561" t="s">
        <v>604</v>
      </c>
      <c r="C26" s="85">
        <v>23</v>
      </c>
    </row>
    <row r="27" spans="1:3" ht="36" customHeight="1">
      <c r="A27" s="532" t="s">
        <v>513</v>
      </c>
      <c r="B27" s="561" t="s">
        <v>605</v>
      </c>
      <c r="C27" s="85">
        <v>25</v>
      </c>
    </row>
    <row r="28" spans="1:3" ht="20.25" customHeight="1">
      <c r="A28" s="569" t="s">
        <v>340</v>
      </c>
      <c r="B28" s="561" t="s">
        <v>606</v>
      </c>
      <c r="C28" s="85">
        <v>26</v>
      </c>
    </row>
    <row r="29" spans="1:3" ht="36" customHeight="1">
      <c r="A29" s="532" t="s">
        <v>514</v>
      </c>
      <c r="B29" s="561" t="s">
        <v>607</v>
      </c>
      <c r="C29" s="85">
        <v>27</v>
      </c>
    </row>
    <row r="30" spans="1:3" ht="24" customHeight="1">
      <c r="A30" s="83" t="s">
        <v>470</v>
      </c>
      <c r="B30" s="86" t="s">
        <v>284</v>
      </c>
      <c r="C30" s="87" t="s">
        <v>282</v>
      </c>
    </row>
    <row r="31" spans="1:3" ht="24" customHeight="1">
      <c r="A31" s="569" t="s">
        <v>483</v>
      </c>
      <c r="B31" s="561" t="s">
        <v>608</v>
      </c>
      <c r="C31" s="85">
        <v>28</v>
      </c>
    </row>
    <row r="32" spans="1:3" ht="24" customHeight="1">
      <c r="A32" s="569" t="s">
        <v>341</v>
      </c>
      <c r="B32" s="561" t="s">
        <v>609</v>
      </c>
      <c r="C32" s="85">
        <v>28</v>
      </c>
    </row>
    <row r="33" spans="1:6" ht="24" customHeight="1">
      <c r="A33" s="569" t="s">
        <v>82</v>
      </c>
      <c r="B33" s="561" t="s">
        <v>610</v>
      </c>
      <c r="C33" s="85">
        <v>29</v>
      </c>
    </row>
    <row r="34" spans="1:6" ht="24" customHeight="1">
      <c r="A34" s="569" t="s">
        <v>343</v>
      </c>
      <c r="B34" s="561" t="s">
        <v>611</v>
      </c>
      <c r="C34" s="85">
        <v>29</v>
      </c>
    </row>
    <row r="35" spans="1:6" ht="30" customHeight="1">
      <c r="A35" s="83" t="s">
        <v>555</v>
      </c>
      <c r="B35" s="92"/>
      <c r="C35" s="92"/>
    </row>
    <row r="36" spans="1:6" ht="24.75" customHeight="1">
      <c r="A36" s="532" t="s">
        <v>556</v>
      </c>
      <c r="B36" s="568" t="s">
        <v>612</v>
      </c>
      <c r="C36" s="85">
        <v>30</v>
      </c>
    </row>
    <row r="37" spans="1:6" ht="24" customHeight="1">
      <c r="A37" s="83" t="s">
        <v>462</v>
      </c>
      <c r="B37" s="92"/>
      <c r="C37" s="92"/>
    </row>
    <row r="38" spans="1:6" ht="24" customHeight="1">
      <c r="A38" s="532" t="s">
        <v>273</v>
      </c>
      <c r="B38" s="568" t="s">
        <v>613</v>
      </c>
      <c r="C38" s="85">
        <v>31</v>
      </c>
    </row>
    <row r="39" spans="1:6" ht="24" customHeight="1">
      <c r="A39" s="532" t="s">
        <v>342</v>
      </c>
      <c r="B39" s="568" t="s">
        <v>614</v>
      </c>
      <c r="C39" s="85">
        <v>31</v>
      </c>
    </row>
    <row r="40" spans="1:6" ht="24" customHeight="1">
      <c r="A40" s="569" t="s">
        <v>274</v>
      </c>
      <c r="B40" s="568" t="s">
        <v>615</v>
      </c>
      <c r="C40" s="546">
        <v>33</v>
      </c>
    </row>
    <row r="41" spans="1:6" ht="24" customHeight="1">
      <c r="A41" s="569" t="s">
        <v>275</v>
      </c>
      <c r="B41" s="568" t="s">
        <v>616</v>
      </c>
      <c r="C41" s="546">
        <v>33</v>
      </c>
    </row>
    <row r="42" spans="1:6" ht="24" customHeight="1">
      <c r="A42" s="82" t="s">
        <v>331</v>
      </c>
      <c r="B42" s="89"/>
      <c r="C42" s="89"/>
    </row>
    <row r="43" spans="1:6" ht="24" customHeight="1">
      <c r="A43" s="569" t="s">
        <v>484</v>
      </c>
      <c r="B43" s="561" t="s">
        <v>617</v>
      </c>
      <c r="C43" s="85">
        <v>35</v>
      </c>
    </row>
    <row r="44" spans="1:6" ht="24" customHeight="1">
      <c r="A44" s="569" t="s">
        <v>485</v>
      </c>
      <c r="B44" s="561" t="s">
        <v>618</v>
      </c>
      <c r="C44" s="85">
        <v>36</v>
      </c>
    </row>
    <row r="45" spans="1:6" ht="24" customHeight="1">
      <c r="A45" s="569" t="s">
        <v>486</v>
      </c>
      <c r="B45" s="561" t="s">
        <v>619</v>
      </c>
      <c r="C45" s="85">
        <v>36</v>
      </c>
      <c r="D45" s="622"/>
      <c r="E45" s="622"/>
      <c r="F45" s="622"/>
    </row>
    <row r="46" spans="1:6" ht="24" customHeight="1">
      <c r="A46" s="569" t="s">
        <v>487</v>
      </c>
      <c r="B46" s="561" t="s">
        <v>620</v>
      </c>
      <c r="C46" s="85">
        <v>37</v>
      </c>
      <c r="D46" s="622"/>
      <c r="E46" s="622"/>
      <c r="F46" s="622"/>
    </row>
    <row r="47" spans="1:6" ht="36" customHeight="1">
      <c r="A47" s="532" t="s">
        <v>488</v>
      </c>
      <c r="B47" s="561" t="s">
        <v>621</v>
      </c>
      <c r="C47" s="85">
        <v>38</v>
      </c>
    </row>
    <row r="48" spans="1:6" ht="36" customHeight="1">
      <c r="A48" s="532" t="s">
        <v>544</v>
      </c>
      <c r="B48" s="561" t="s">
        <v>622</v>
      </c>
      <c r="C48" s="85">
        <v>38</v>
      </c>
    </row>
    <row r="49" spans="1:8" ht="24" customHeight="1">
      <c r="A49" s="569" t="s">
        <v>344</v>
      </c>
      <c r="B49" s="561" t="s">
        <v>623</v>
      </c>
      <c r="C49" s="85">
        <v>39</v>
      </c>
    </row>
    <row r="50" spans="1:8" ht="24" customHeight="1">
      <c r="A50" s="569" t="s">
        <v>489</v>
      </c>
      <c r="B50" s="561" t="s">
        <v>624</v>
      </c>
      <c r="C50" s="85">
        <v>39</v>
      </c>
    </row>
    <row r="51" spans="1:8" ht="24" customHeight="1">
      <c r="A51" s="82" t="s">
        <v>463</v>
      </c>
    </row>
    <row r="52" spans="1:8" ht="24" customHeight="1">
      <c r="A52" s="569" t="s">
        <v>522</v>
      </c>
      <c r="B52" s="561" t="s">
        <v>625</v>
      </c>
      <c r="C52" s="85">
        <v>40</v>
      </c>
    </row>
    <row r="53" spans="1:8" s="79" customFormat="1" ht="24" customHeight="1">
      <c r="A53" s="569" t="s">
        <v>490</v>
      </c>
      <c r="B53" s="561" t="s">
        <v>626</v>
      </c>
      <c r="C53" s="85">
        <v>40</v>
      </c>
    </row>
    <row r="54" spans="1:8" ht="36" customHeight="1">
      <c r="A54" s="113" t="s">
        <v>279</v>
      </c>
      <c r="B54" s="86" t="s">
        <v>284</v>
      </c>
      <c r="C54" s="87" t="s">
        <v>282</v>
      </c>
    </row>
    <row r="55" spans="1:8" ht="24" customHeight="1">
      <c r="A55" s="569" t="s">
        <v>520</v>
      </c>
      <c r="B55" s="561">
        <v>1</v>
      </c>
      <c r="C55" s="85">
        <v>20</v>
      </c>
      <c r="H55" s="536"/>
    </row>
    <row r="56" spans="1:8" ht="36" customHeight="1">
      <c r="A56" s="532" t="s">
        <v>540</v>
      </c>
      <c r="B56" s="561">
        <v>2</v>
      </c>
      <c r="C56" s="85">
        <v>21</v>
      </c>
      <c r="H56" s="536"/>
    </row>
    <row r="57" spans="1:8" ht="24" customHeight="1">
      <c r="A57" s="569" t="s">
        <v>277</v>
      </c>
      <c r="B57" s="571">
        <v>3</v>
      </c>
      <c r="C57" s="85">
        <v>24</v>
      </c>
    </row>
    <row r="58" spans="1:8" ht="24" customHeight="1">
      <c r="A58" s="569" t="s">
        <v>278</v>
      </c>
      <c r="B58" s="566">
        <v>4</v>
      </c>
      <c r="C58" s="85">
        <v>32</v>
      </c>
    </row>
    <row r="59" spans="1:8" ht="24" customHeight="1">
      <c r="A59" s="569" t="s">
        <v>276</v>
      </c>
      <c r="B59" s="566">
        <v>5</v>
      </c>
      <c r="C59" s="85">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B1" sqref="B1"/>
    </sheetView>
  </sheetViews>
  <sheetFormatPr defaultRowHeight="15"/>
  <cols>
    <col min="1" max="1" width="20.125" customWidth="1"/>
    <col min="2" max="6" width="17.125" customWidth="1"/>
    <col min="7" max="7" width="16.125" customWidth="1"/>
    <col min="8" max="8" width="17.625" customWidth="1"/>
  </cols>
  <sheetData>
    <row r="1" spans="1:9" ht="29.25" customHeight="1">
      <c r="A1" s="778" t="str">
        <f>'Tab 1 (30)'!A1:L1</f>
        <v>V. UBEZPIECZENIE SPOŁECZNE ROLNIKÓW</v>
      </c>
      <c r="B1" s="778"/>
      <c r="C1" s="778"/>
      <c r="D1" s="778"/>
      <c r="E1" s="778"/>
      <c r="F1" s="778"/>
      <c r="G1" s="778"/>
      <c r="H1" s="778"/>
    </row>
    <row r="3" spans="1:9" ht="29.25" customHeight="1">
      <c r="A3" s="797" t="s">
        <v>590</v>
      </c>
      <c r="B3" s="797"/>
      <c r="C3" s="797"/>
      <c r="D3" s="797"/>
      <c r="E3" s="797"/>
      <c r="F3" s="797"/>
      <c r="G3" s="797"/>
      <c r="H3" s="797"/>
      <c r="I3" s="532" t="s">
        <v>539</v>
      </c>
    </row>
    <row r="4" spans="1:9" ht="15" customHeight="1">
      <c r="A4" s="801" t="s">
        <v>13</v>
      </c>
      <c r="B4" s="798" t="s">
        <v>440</v>
      </c>
      <c r="C4" s="799" t="s">
        <v>35</v>
      </c>
      <c r="D4" s="799"/>
      <c r="E4" s="799"/>
      <c r="F4" s="799"/>
      <c r="G4" s="799"/>
      <c r="H4" s="799"/>
    </row>
    <row r="5" spans="1:9" ht="53.25" customHeight="1">
      <c r="A5" s="802"/>
      <c r="B5" s="798"/>
      <c r="C5" s="800" t="s">
        <v>212</v>
      </c>
      <c r="D5" s="800" t="s">
        <v>441</v>
      </c>
      <c r="E5" s="800" t="s">
        <v>267</v>
      </c>
      <c r="F5" s="800" t="s">
        <v>442</v>
      </c>
      <c r="G5" s="800" t="s">
        <v>509</v>
      </c>
      <c r="H5" s="800"/>
    </row>
    <row r="6" spans="1:9" ht="28.5" customHeight="1">
      <c r="A6" s="802"/>
      <c r="B6" s="798"/>
      <c r="C6" s="800"/>
      <c r="D6" s="800"/>
      <c r="E6" s="800"/>
      <c r="F6" s="800"/>
      <c r="G6" s="463" t="s">
        <v>119</v>
      </c>
      <c r="H6" s="405" t="s">
        <v>213</v>
      </c>
    </row>
    <row r="7" spans="1:9" ht="17.25" customHeight="1">
      <c r="A7" s="803"/>
      <c r="B7" s="804" t="str">
        <f>'Tab 2 (31) i 3 (32)'!B5:E5</f>
        <v>STAN NA DZIEŃ 30 CZERWCA 2024 R.</v>
      </c>
      <c r="C7" s="805"/>
      <c r="D7" s="805"/>
      <c r="E7" s="805"/>
      <c r="F7" s="805"/>
      <c r="G7" s="805"/>
      <c r="H7" s="806"/>
    </row>
    <row r="8" spans="1:9" ht="21" customHeight="1">
      <c r="A8" s="382" t="s">
        <v>68</v>
      </c>
      <c r="B8" s="382">
        <f>SUM(B9:B24)</f>
        <v>1021755</v>
      </c>
      <c r="C8" s="382">
        <f t="shared" ref="C8:H8" si="0">SUM(C9:C24)</f>
        <v>9148</v>
      </c>
      <c r="D8" s="382">
        <f t="shared" si="0"/>
        <v>7991</v>
      </c>
      <c r="E8" s="382">
        <f t="shared" si="0"/>
        <v>16559</v>
      </c>
      <c r="F8" s="579">
        <f t="shared" si="0"/>
        <v>0</v>
      </c>
      <c r="G8" s="382">
        <f t="shared" si="0"/>
        <v>988057</v>
      </c>
      <c r="H8" s="382">
        <f t="shared" si="0"/>
        <v>108814</v>
      </c>
    </row>
    <row r="9" spans="1:9" ht="21" customHeight="1">
      <c r="A9" s="385" t="s">
        <v>42</v>
      </c>
      <c r="B9" s="385">
        <f>SUM(C9:G9)</f>
        <v>34944</v>
      </c>
      <c r="C9" s="385">
        <v>116</v>
      </c>
      <c r="D9" s="385">
        <v>1152</v>
      </c>
      <c r="E9" s="385">
        <v>343</v>
      </c>
      <c r="F9" s="387">
        <v>0</v>
      </c>
      <c r="G9" s="385">
        <v>33333</v>
      </c>
      <c r="H9" s="385">
        <v>1586</v>
      </c>
    </row>
    <row r="10" spans="1:9" ht="21" customHeight="1">
      <c r="A10" s="385" t="s">
        <v>43</v>
      </c>
      <c r="B10" s="385">
        <f t="shared" ref="B10:B24" si="1">SUM(C10:G10)</f>
        <v>54025</v>
      </c>
      <c r="C10" s="385">
        <v>717</v>
      </c>
      <c r="D10" s="385">
        <v>127</v>
      </c>
      <c r="E10" s="385">
        <v>783</v>
      </c>
      <c r="F10" s="387">
        <v>0</v>
      </c>
      <c r="G10" s="385">
        <v>52398</v>
      </c>
      <c r="H10" s="385">
        <v>2049</v>
      </c>
    </row>
    <row r="11" spans="1:9" ht="21" customHeight="1">
      <c r="A11" s="385" t="s">
        <v>44</v>
      </c>
      <c r="B11" s="385">
        <f t="shared" si="1"/>
        <v>129812</v>
      </c>
      <c r="C11" s="385">
        <v>397</v>
      </c>
      <c r="D11" s="385">
        <v>1051</v>
      </c>
      <c r="E11" s="385">
        <v>1813</v>
      </c>
      <c r="F11" s="387">
        <v>0</v>
      </c>
      <c r="G11" s="385">
        <v>126551</v>
      </c>
      <c r="H11" s="385">
        <v>5717</v>
      </c>
    </row>
    <row r="12" spans="1:9" ht="21" customHeight="1">
      <c r="A12" s="385" t="s">
        <v>45</v>
      </c>
      <c r="B12" s="385">
        <f t="shared" si="1"/>
        <v>11846</v>
      </c>
      <c r="C12" s="385">
        <v>72</v>
      </c>
      <c r="D12" s="385">
        <v>47</v>
      </c>
      <c r="E12" s="385">
        <v>139</v>
      </c>
      <c r="F12" s="387">
        <v>0</v>
      </c>
      <c r="G12" s="385">
        <v>11588</v>
      </c>
      <c r="H12" s="385">
        <v>952</v>
      </c>
    </row>
    <row r="13" spans="1:9" ht="21" customHeight="1">
      <c r="A13" s="385" t="s">
        <v>46</v>
      </c>
      <c r="B13" s="385">
        <f t="shared" si="1"/>
        <v>80545</v>
      </c>
      <c r="C13" s="385">
        <v>937</v>
      </c>
      <c r="D13" s="385">
        <v>920</v>
      </c>
      <c r="E13" s="385">
        <v>1055</v>
      </c>
      <c r="F13" s="387">
        <v>0</v>
      </c>
      <c r="G13" s="385">
        <v>77633</v>
      </c>
      <c r="H13" s="385">
        <v>5792</v>
      </c>
    </row>
    <row r="14" spans="1:9" ht="21" customHeight="1">
      <c r="A14" s="385" t="s">
        <v>47</v>
      </c>
      <c r="B14" s="385">
        <f t="shared" si="1"/>
        <v>123350</v>
      </c>
      <c r="C14" s="385">
        <v>3349</v>
      </c>
      <c r="D14" s="385">
        <v>345</v>
      </c>
      <c r="E14" s="385">
        <v>2024</v>
      </c>
      <c r="F14" s="387">
        <v>0</v>
      </c>
      <c r="G14" s="385">
        <v>117632</v>
      </c>
      <c r="H14" s="385">
        <v>42286</v>
      </c>
    </row>
    <row r="15" spans="1:9" ht="21" customHeight="1">
      <c r="A15" s="385" t="s">
        <v>48</v>
      </c>
      <c r="B15" s="385">
        <f t="shared" si="1"/>
        <v>143689</v>
      </c>
      <c r="C15" s="385">
        <v>806</v>
      </c>
      <c r="D15" s="385">
        <v>2141</v>
      </c>
      <c r="E15" s="385">
        <v>1948</v>
      </c>
      <c r="F15" s="387">
        <v>0</v>
      </c>
      <c r="G15" s="385">
        <v>138794</v>
      </c>
      <c r="H15" s="385">
        <v>9250</v>
      </c>
    </row>
    <row r="16" spans="1:9" ht="21" customHeight="1">
      <c r="A16" s="385" t="s">
        <v>49</v>
      </c>
      <c r="B16" s="385">
        <f t="shared" si="1"/>
        <v>22019</v>
      </c>
      <c r="C16" s="385">
        <v>87</v>
      </c>
      <c r="D16" s="385">
        <v>138</v>
      </c>
      <c r="E16" s="385">
        <v>169</v>
      </c>
      <c r="F16" s="387">
        <v>0</v>
      </c>
      <c r="G16" s="385">
        <v>21625</v>
      </c>
      <c r="H16" s="385">
        <v>1196</v>
      </c>
    </row>
    <row r="17" spans="1:8" ht="21" customHeight="1">
      <c r="A17" s="385" t="s">
        <v>50</v>
      </c>
      <c r="B17" s="385">
        <f t="shared" si="1"/>
        <v>75295</v>
      </c>
      <c r="C17" s="385">
        <v>277</v>
      </c>
      <c r="D17" s="385">
        <v>42</v>
      </c>
      <c r="E17" s="385">
        <v>2536</v>
      </c>
      <c r="F17" s="387">
        <v>0</v>
      </c>
      <c r="G17" s="385">
        <v>72440</v>
      </c>
      <c r="H17" s="385">
        <v>13153</v>
      </c>
    </row>
    <row r="18" spans="1:8" ht="21" customHeight="1">
      <c r="A18" s="385" t="s">
        <v>51</v>
      </c>
      <c r="B18" s="385">
        <f t="shared" si="1"/>
        <v>71808</v>
      </c>
      <c r="C18" s="385">
        <v>385</v>
      </c>
      <c r="D18" s="385">
        <v>246</v>
      </c>
      <c r="E18" s="385">
        <v>1199</v>
      </c>
      <c r="F18" s="387">
        <v>0</v>
      </c>
      <c r="G18" s="385">
        <v>69978</v>
      </c>
      <c r="H18" s="385">
        <v>4377</v>
      </c>
    </row>
    <row r="19" spans="1:8" ht="21" customHeight="1">
      <c r="A19" s="385" t="s">
        <v>52</v>
      </c>
      <c r="B19" s="385">
        <f t="shared" si="1"/>
        <v>34254</v>
      </c>
      <c r="C19" s="385">
        <v>202</v>
      </c>
      <c r="D19" s="385">
        <v>305</v>
      </c>
      <c r="E19" s="385">
        <v>493</v>
      </c>
      <c r="F19" s="387">
        <v>0</v>
      </c>
      <c r="G19" s="385">
        <v>33254</v>
      </c>
      <c r="H19" s="385">
        <v>3299</v>
      </c>
    </row>
    <row r="20" spans="1:8" ht="21" customHeight="1">
      <c r="A20" s="385" t="s">
        <v>53</v>
      </c>
      <c r="B20" s="385">
        <f t="shared" si="1"/>
        <v>28063</v>
      </c>
      <c r="C20" s="385">
        <v>78</v>
      </c>
      <c r="D20" s="385">
        <v>96</v>
      </c>
      <c r="E20" s="385">
        <v>535</v>
      </c>
      <c r="F20" s="387">
        <v>0</v>
      </c>
      <c r="G20" s="385">
        <v>27354</v>
      </c>
      <c r="H20" s="385">
        <v>4034</v>
      </c>
    </row>
    <row r="21" spans="1:8" ht="21" customHeight="1">
      <c r="A21" s="385" t="s">
        <v>54</v>
      </c>
      <c r="B21" s="385">
        <f t="shared" si="1"/>
        <v>56495</v>
      </c>
      <c r="C21" s="385">
        <v>174</v>
      </c>
      <c r="D21" s="385">
        <v>106</v>
      </c>
      <c r="E21" s="385">
        <v>1185</v>
      </c>
      <c r="F21" s="387">
        <v>0</v>
      </c>
      <c r="G21" s="385">
        <v>55030</v>
      </c>
      <c r="H21" s="385">
        <v>6018</v>
      </c>
    </row>
    <row r="22" spans="1:8" ht="21" customHeight="1">
      <c r="A22" s="385" t="s">
        <v>55</v>
      </c>
      <c r="B22" s="385">
        <f t="shared" si="1"/>
        <v>35804</v>
      </c>
      <c r="C22" s="385">
        <v>251</v>
      </c>
      <c r="D22" s="385">
        <v>36</v>
      </c>
      <c r="E22" s="385">
        <v>442</v>
      </c>
      <c r="F22" s="387">
        <v>0</v>
      </c>
      <c r="G22" s="385">
        <v>35075</v>
      </c>
      <c r="H22" s="385">
        <v>1325</v>
      </c>
    </row>
    <row r="23" spans="1:8" ht="21" customHeight="1">
      <c r="A23" s="385" t="s">
        <v>56</v>
      </c>
      <c r="B23" s="385">
        <f t="shared" si="1"/>
        <v>99678</v>
      </c>
      <c r="C23" s="385">
        <v>1233</v>
      </c>
      <c r="D23" s="385">
        <v>1055</v>
      </c>
      <c r="E23" s="385">
        <v>1661</v>
      </c>
      <c r="F23" s="387">
        <v>0</v>
      </c>
      <c r="G23" s="385">
        <v>95729</v>
      </c>
      <c r="H23" s="385">
        <v>6991</v>
      </c>
    </row>
    <row r="24" spans="1:8" ht="21" customHeight="1">
      <c r="A24" s="389" t="s">
        <v>57</v>
      </c>
      <c r="B24" s="389">
        <f t="shared" si="1"/>
        <v>20128</v>
      </c>
      <c r="C24" s="389">
        <v>67</v>
      </c>
      <c r="D24" s="389">
        <v>184</v>
      </c>
      <c r="E24" s="389">
        <v>234</v>
      </c>
      <c r="F24" s="451">
        <v>0</v>
      </c>
      <c r="G24" s="389">
        <v>19643</v>
      </c>
      <c r="H24" s="389">
        <v>789</v>
      </c>
    </row>
    <row r="25" spans="1:8" s="71" customFormat="1" ht="26.25" customHeight="1">
      <c r="A25" s="795" t="s">
        <v>648</v>
      </c>
      <c r="B25" s="795"/>
      <c r="C25" s="795"/>
      <c r="D25" s="795"/>
      <c r="E25" s="795"/>
      <c r="F25" s="795"/>
      <c r="G25" s="795"/>
      <c r="H25" s="795"/>
    </row>
    <row r="26" spans="1:8" s="71" customFormat="1" ht="26.25" customHeight="1">
      <c r="A26" s="796" t="s">
        <v>214</v>
      </c>
      <c r="B26" s="796"/>
      <c r="C26" s="796"/>
      <c r="D26" s="796"/>
      <c r="E26" s="796"/>
      <c r="F26" s="796"/>
      <c r="G26" s="796"/>
      <c r="H26" s="796"/>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zoomScaleNormal="100" zoomScaleSheetLayoutView="100" workbookViewId="0">
      <selection activeCell="B1" sqref="B1"/>
    </sheetView>
  </sheetViews>
  <sheetFormatPr defaultRowHeight="15"/>
  <cols>
    <col min="1" max="1" width="25.625" customWidth="1"/>
    <col min="2" max="2" width="21.875" customWidth="1"/>
    <col min="3" max="4" width="20.75" customWidth="1"/>
  </cols>
  <sheetData>
    <row r="1" spans="1:5" ht="25.5" customHeight="1">
      <c r="A1" s="778" t="str">
        <f>'Tab 2 (31) i 3 (32)'!A1:F1</f>
        <v>V. UBEZPIECZENIE SPOŁECZNE ROLNIKÓW</v>
      </c>
      <c r="B1" s="778"/>
      <c r="C1" s="778"/>
      <c r="D1" s="778"/>
    </row>
    <row r="2" spans="1:5" ht="44.25" customHeight="1">
      <c r="A2" s="808" t="s">
        <v>591</v>
      </c>
      <c r="B2" s="808"/>
      <c r="C2" s="808"/>
      <c r="D2" s="808"/>
      <c r="E2" s="532" t="s">
        <v>539</v>
      </c>
    </row>
    <row r="3" spans="1:5" ht="18.75" customHeight="1">
      <c r="A3" s="683" t="s">
        <v>13</v>
      </c>
      <c r="B3" s="679" t="s">
        <v>248</v>
      </c>
      <c r="C3" s="408" t="s">
        <v>35</v>
      </c>
      <c r="D3" s="407"/>
    </row>
    <row r="4" spans="1:5" ht="14.25" customHeight="1">
      <c r="A4" s="688"/>
      <c r="B4" s="679"/>
      <c r="C4" s="679" t="s">
        <v>230</v>
      </c>
      <c r="D4" s="679" t="s">
        <v>231</v>
      </c>
    </row>
    <row r="5" spans="1:5" ht="12.75" customHeight="1">
      <c r="A5" s="688"/>
      <c r="B5" s="679"/>
      <c r="C5" s="679"/>
      <c r="D5" s="679"/>
    </row>
    <row r="6" spans="1:5" ht="18" customHeight="1">
      <c r="A6" s="684"/>
      <c r="B6" s="804" t="str">
        <f>'Tab 4 (33)'!B7:H7</f>
        <v>STAN NA DZIEŃ 30 CZERWCA 2024 R.</v>
      </c>
      <c r="C6" s="690"/>
      <c r="D6" s="691"/>
    </row>
    <row r="7" spans="1:5" ht="21" customHeight="1">
      <c r="A7" s="381" t="s">
        <v>68</v>
      </c>
      <c r="B7" s="382">
        <f>SUM(B8:B23)</f>
        <v>70267</v>
      </c>
      <c r="C7" s="382">
        <f t="shared" ref="C7:D7" si="0">SUM(C8:C23)</f>
        <v>64080</v>
      </c>
      <c r="D7" s="382">
        <f t="shared" si="0"/>
        <v>6187</v>
      </c>
    </row>
    <row r="8" spans="1:5" ht="18.75" customHeight="1">
      <c r="A8" s="384" t="s">
        <v>42</v>
      </c>
      <c r="B8" s="385">
        <f>SUM(C8:D8)</f>
        <v>3051</v>
      </c>
      <c r="C8" s="385">
        <v>2773</v>
      </c>
      <c r="D8" s="385">
        <v>278</v>
      </c>
    </row>
    <row r="9" spans="1:5" ht="18.75" customHeight="1">
      <c r="A9" s="384" t="s">
        <v>43</v>
      </c>
      <c r="B9" s="385">
        <f t="shared" ref="B9:B23" si="1">SUM(C9:D9)</f>
        <v>3143</v>
      </c>
      <c r="C9" s="385">
        <v>2946</v>
      </c>
      <c r="D9" s="385">
        <v>197</v>
      </c>
    </row>
    <row r="10" spans="1:5" ht="18.75" customHeight="1">
      <c r="A10" s="384" t="s">
        <v>44</v>
      </c>
      <c r="B10" s="385">
        <f t="shared" si="1"/>
        <v>8580</v>
      </c>
      <c r="C10" s="385">
        <v>8098</v>
      </c>
      <c r="D10" s="385">
        <v>482</v>
      </c>
    </row>
    <row r="11" spans="1:5" ht="18.75" customHeight="1">
      <c r="A11" s="384" t="s">
        <v>45</v>
      </c>
      <c r="B11" s="385">
        <f t="shared" si="1"/>
        <v>1176</v>
      </c>
      <c r="C11" s="385">
        <v>1060</v>
      </c>
      <c r="D11" s="385">
        <v>116</v>
      </c>
    </row>
    <row r="12" spans="1:5" ht="18.75" customHeight="1">
      <c r="A12" s="384" t="s">
        <v>46</v>
      </c>
      <c r="B12" s="385">
        <f t="shared" si="1"/>
        <v>6218</v>
      </c>
      <c r="C12" s="385">
        <v>5734</v>
      </c>
      <c r="D12" s="385">
        <v>484</v>
      </c>
    </row>
    <row r="13" spans="1:5" ht="18.75" customHeight="1">
      <c r="A13" s="384" t="s">
        <v>47</v>
      </c>
      <c r="B13" s="385">
        <f t="shared" si="1"/>
        <v>7466</v>
      </c>
      <c r="C13" s="385">
        <v>6385</v>
      </c>
      <c r="D13" s="385">
        <v>1081</v>
      </c>
    </row>
    <row r="14" spans="1:5" ht="18.75" customHeight="1">
      <c r="A14" s="384" t="s">
        <v>48</v>
      </c>
      <c r="B14" s="385">
        <f t="shared" si="1"/>
        <v>9489</v>
      </c>
      <c r="C14" s="385">
        <v>8856</v>
      </c>
      <c r="D14" s="385">
        <v>633</v>
      </c>
    </row>
    <row r="15" spans="1:5" ht="18.75" customHeight="1">
      <c r="A15" s="384" t="s">
        <v>49</v>
      </c>
      <c r="B15" s="385">
        <f t="shared" si="1"/>
        <v>1898</v>
      </c>
      <c r="C15" s="385">
        <v>1660</v>
      </c>
      <c r="D15" s="385">
        <v>238</v>
      </c>
    </row>
    <row r="16" spans="1:5" ht="18.75" customHeight="1">
      <c r="A16" s="384" t="s">
        <v>50</v>
      </c>
      <c r="B16" s="385">
        <f t="shared" si="1"/>
        <v>5400</v>
      </c>
      <c r="C16" s="385">
        <v>5009</v>
      </c>
      <c r="D16" s="385">
        <v>391</v>
      </c>
    </row>
    <row r="17" spans="1:4" ht="18.75" customHeight="1">
      <c r="A17" s="384" t="s">
        <v>51</v>
      </c>
      <c r="B17" s="385">
        <f t="shared" si="1"/>
        <v>3912</v>
      </c>
      <c r="C17" s="385">
        <v>3603</v>
      </c>
      <c r="D17" s="385">
        <v>309</v>
      </c>
    </row>
    <row r="18" spans="1:4" ht="18.75" customHeight="1">
      <c r="A18" s="384" t="s">
        <v>52</v>
      </c>
      <c r="B18" s="385">
        <f t="shared" si="1"/>
        <v>2226</v>
      </c>
      <c r="C18" s="385">
        <v>1974</v>
      </c>
      <c r="D18" s="385">
        <v>252</v>
      </c>
    </row>
    <row r="19" spans="1:4" ht="18.75" customHeight="1">
      <c r="A19" s="384" t="s">
        <v>53</v>
      </c>
      <c r="B19" s="385">
        <f t="shared" si="1"/>
        <v>3014</v>
      </c>
      <c r="C19" s="385">
        <v>2732</v>
      </c>
      <c r="D19" s="385">
        <v>282</v>
      </c>
    </row>
    <row r="20" spans="1:4" ht="18.75" customHeight="1">
      <c r="A20" s="384" t="s">
        <v>54</v>
      </c>
      <c r="B20" s="385">
        <f t="shared" si="1"/>
        <v>3284</v>
      </c>
      <c r="C20" s="385">
        <v>3059</v>
      </c>
      <c r="D20" s="385">
        <v>225</v>
      </c>
    </row>
    <row r="21" spans="1:4" ht="18.75" customHeight="1">
      <c r="A21" s="384" t="s">
        <v>55</v>
      </c>
      <c r="B21" s="385">
        <f t="shared" si="1"/>
        <v>2097</v>
      </c>
      <c r="C21" s="385">
        <v>1966</v>
      </c>
      <c r="D21" s="385">
        <v>131</v>
      </c>
    </row>
    <row r="22" spans="1:4" ht="18.75" customHeight="1">
      <c r="A22" s="384" t="s">
        <v>56</v>
      </c>
      <c r="B22" s="385">
        <f t="shared" si="1"/>
        <v>7576</v>
      </c>
      <c r="C22" s="385">
        <v>6584</v>
      </c>
      <c r="D22" s="385">
        <v>992</v>
      </c>
    </row>
    <row r="23" spans="1:4" ht="18.75" customHeight="1">
      <c r="A23" s="388" t="s">
        <v>57</v>
      </c>
      <c r="B23" s="389">
        <f t="shared" si="1"/>
        <v>1737</v>
      </c>
      <c r="C23" s="389">
        <v>1641</v>
      </c>
      <c r="D23" s="389">
        <v>96</v>
      </c>
    </row>
    <row r="24" spans="1:4" ht="16.5" customHeight="1"/>
    <row r="25" spans="1:4" ht="40.5" customHeight="1">
      <c r="A25" s="808" t="s">
        <v>679</v>
      </c>
      <c r="B25" s="808"/>
      <c r="C25" s="808"/>
      <c r="D25" s="808"/>
    </row>
    <row r="26" spans="1:4" ht="21" customHeight="1">
      <c r="A26" s="810" t="s">
        <v>13</v>
      </c>
      <c r="B26" s="809" t="s">
        <v>248</v>
      </c>
      <c r="C26" s="408" t="s">
        <v>35</v>
      </c>
      <c r="D26" s="407"/>
    </row>
    <row r="27" spans="1:4">
      <c r="A27" s="811"/>
      <c r="B27" s="809"/>
      <c r="C27" s="679" t="s">
        <v>230</v>
      </c>
      <c r="D27" s="679" t="s">
        <v>231</v>
      </c>
    </row>
    <row r="28" spans="1:4" ht="14.25" customHeight="1">
      <c r="A28" s="811"/>
      <c r="B28" s="809"/>
      <c r="C28" s="679"/>
      <c r="D28" s="679"/>
    </row>
    <row r="29" spans="1:4" ht="16.5" customHeight="1">
      <c r="A29" s="812"/>
      <c r="B29" s="804" t="str">
        <f>B6</f>
        <v>STAN NA DZIEŃ 30 CZERWCA 2024 R.</v>
      </c>
      <c r="C29" s="690"/>
      <c r="D29" s="691"/>
    </row>
    <row r="30" spans="1:4" ht="21" customHeight="1">
      <c r="A30" s="381" t="s">
        <v>68</v>
      </c>
      <c r="B30" s="406">
        <f>SUM(B31:B46)</f>
        <v>17418</v>
      </c>
      <c r="C30" s="406">
        <f t="shared" ref="C30:D30" si="2">SUM(C31:C46)</f>
        <v>15406</v>
      </c>
      <c r="D30" s="406">
        <f t="shared" si="2"/>
        <v>2012</v>
      </c>
    </row>
    <row r="31" spans="1:4" ht="18.75" customHeight="1">
      <c r="A31" s="384" t="s">
        <v>42</v>
      </c>
      <c r="B31" s="385">
        <f>SUM(C31:D31)</f>
        <v>542</v>
      </c>
      <c r="C31" s="385">
        <v>476</v>
      </c>
      <c r="D31" s="385">
        <v>66</v>
      </c>
    </row>
    <row r="32" spans="1:4" ht="18.75" customHeight="1">
      <c r="A32" s="384" t="s">
        <v>43</v>
      </c>
      <c r="B32" s="385">
        <f t="shared" ref="B32:B46" si="3">SUM(C32:D32)</f>
        <v>1184</v>
      </c>
      <c r="C32" s="385">
        <v>1065</v>
      </c>
      <c r="D32" s="385">
        <v>119</v>
      </c>
    </row>
    <row r="33" spans="1:4" ht="18.75" customHeight="1">
      <c r="A33" s="384" t="s">
        <v>44</v>
      </c>
      <c r="B33" s="385">
        <f t="shared" si="3"/>
        <v>2236</v>
      </c>
      <c r="C33" s="385">
        <v>2073</v>
      </c>
      <c r="D33" s="385">
        <v>163</v>
      </c>
    </row>
    <row r="34" spans="1:4" ht="18.75" customHeight="1">
      <c r="A34" s="384" t="s">
        <v>45</v>
      </c>
      <c r="B34" s="385">
        <f t="shared" si="3"/>
        <v>243</v>
      </c>
      <c r="C34" s="385">
        <v>214</v>
      </c>
      <c r="D34" s="385">
        <v>29</v>
      </c>
    </row>
    <row r="35" spans="1:4" ht="18.75" customHeight="1">
      <c r="A35" s="384" t="s">
        <v>46</v>
      </c>
      <c r="B35" s="385">
        <f t="shared" si="3"/>
        <v>1316</v>
      </c>
      <c r="C35" s="385">
        <v>1179</v>
      </c>
      <c r="D35" s="385">
        <v>137</v>
      </c>
    </row>
    <row r="36" spans="1:4" ht="18.75" customHeight="1">
      <c r="A36" s="384" t="s">
        <v>47</v>
      </c>
      <c r="B36" s="385">
        <f t="shared" si="3"/>
        <v>2241</v>
      </c>
      <c r="C36" s="385">
        <v>1852</v>
      </c>
      <c r="D36" s="385">
        <v>389</v>
      </c>
    </row>
    <row r="37" spans="1:4" ht="18.75" customHeight="1">
      <c r="A37" s="384" t="s">
        <v>48</v>
      </c>
      <c r="B37" s="385">
        <f t="shared" si="3"/>
        <v>1865</v>
      </c>
      <c r="C37" s="385">
        <v>1748</v>
      </c>
      <c r="D37" s="385">
        <v>117</v>
      </c>
    </row>
    <row r="38" spans="1:4" ht="18.75" customHeight="1">
      <c r="A38" s="384" t="s">
        <v>49</v>
      </c>
      <c r="B38" s="385">
        <f t="shared" si="3"/>
        <v>502</v>
      </c>
      <c r="C38" s="385">
        <v>399</v>
      </c>
      <c r="D38" s="385">
        <v>103</v>
      </c>
    </row>
    <row r="39" spans="1:4" ht="18.75" customHeight="1">
      <c r="A39" s="384" t="s">
        <v>50</v>
      </c>
      <c r="B39" s="385">
        <f t="shared" si="3"/>
        <v>987</v>
      </c>
      <c r="C39" s="385">
        <v>898</v>
      </c>
      <c r="D39" s="385">
        <v>89</v>
      </c>
    </row>
    <row r="40" spans="1:4" ht="18.75" customHeight="1">
      <c r="A40" s="384" t="s">
        <v>51</v>
      </c>
      <c r="B40" s="385">
        <f t="shared" si="3"/>
        <v>1458</v>
      </c>
      <c r="C40" s="385">
        <v>1272</v>
      </c>
      <c r="D40" s="385">
        <v>186</v>
      </c>
    </row>
    <row r="41" spans="1:4" ht="18.75" customHeight="1">
      <c r="A41" s="384" t="s">
        <v>52</v>
      </c>
      <c r="B41" s="385">
        <f t="shared" si="3"/>
        <v>587</v>
      </c>
      <c r="C41" s="385">
        <v>477</v>
      </c>
      <c r="D41" s="385">
        <v>110</v>
      </c>
    </row>
    <row r="42" spans="1:4" ht="18.75" customHeight="1">
      <c r="A42" s="384" t="s">
        <v>53</v>
      </c>
      <c r="B42" s="385">
        <f t="shared" si="3"/>
        <v>434</v>
      </c>
      <c r="C42" s="385">
        <v>378</v>
      </c>
      <c r="D42" s="385">
        <v>56</v>
      </c>
    </row>
    <row r="43" spans="1:4" ht="18.75" customHeight="1">
      <c r="A43" s="384" t="s">
        <v>54</v>
      </c>
      <c r="B43" s="385">
        <f t="shared" si="3"/>
        <v>1008</v>
      </c>
      <c r="C43" s="385">
        <v>931</v>
      </c>
      <c r="D43" s="385">
        <v>77</v>
      </c>
    </row>
    <row r="44" spans="1:4" ht="18.75" customHeight="1">
      <c r="A44" s="384" t="s">
        <v>55</v>
      </c>
      <c r="B44" s="385">
        <f t="shared" si="3"/>
        <v>724</v>
      </c>
      <c r="C44" s="385">
        <v>647</v>
      </c>
      <c r="D44" s="385">
        <v>77</v>
      </c>
    </row>
    <row r="45" spans="1:4" ht="18.75" customHeight="1">
      <c r="A45" s="384" t="s">
        <v>56</v>
      </c>
      <c r="B45" s="385">
        <f t="shared" si="3"/>
        <v>1541</v>
      </c>
      <c r="C45" s="385">
        <v>1302</v>
      </c>
      <c r="D45" s="385">
        <v>239</v>
      </c>
    </row>
    <row r="46" spans="1:4" ht="18.75" customHeight="1">
      <c r="A46" s="388" t="s">
        <v>57</v>
      </c>
      <c r="B46" s="389">
        <f t="shared" si="3"/>
        <v>550</v>
      </c>
      <c r="C46" s="389">
        <v>495</v>
      </c>
      <c r="D46" s="389">
        <v>55</v>
      </c>
    </row>
    <row r="47" spans="1:4" ht="30" customHeight="1">
      <c r="A47" s="807" t="s">
        <v>649</v>
      </c>
      <c r="B47" s="807"/>
      <c r="C47" s="807"/>
      <c r="D47" s="807"/>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Normal="100" zoomScaleSheetLayoutView="100" workbookViewId="0">
      <selection activeCell="B1" sqref="B1"/>
    </sheetView>
  </sheetViews>
  <sheetFormatPr defaultRowHeight="15"/>
  <cols>
    <col min="1" max="1" width="16.125" customWidth="1"/>
    <col min="2" max="7" width="11.75" customWidth="1"/>
    <col min="8" max="8" width="11.125" customWidth="1"/>
    <col min="9" max="9" width="12.625" customWidth="1"/>
  </cols>
  <sheetData>
    <row r="1" spans="1:10" ht="27.75" customHeight="1">
      <c r="A1" s="816" t="str">
        <f>'Tab 5 (34) i 6 (35)'!A1:D1</f>
        <v>V. UBEZPIECZENIE SPOŁECZNE ROLNIKÓW</v>
      </c>
      <c r="B1" s="816"/>
      <c r="C1" s="816"/>
      <c r="D1" s="816"/>
      <c r="E1" s="816"/>
      <c r="F1" s="816"/>
      <c r="G1" s="816"/>
      <c r="H1" s="816"/>
      <c r="I1" s="816"/>
    </row>
    <row r="2" spans="1:10" ht="33" customHeight="1">
      <c r="A2" s="817" t="s">
        <v>592</v>
      </c>
      <c r="B2" s="817"/>
      <c r="C2" s="817"/>
      <c r="D2" s="817"/>
      <c r="E2" s="817"/>
      <c r="F2" s="817"/>
      <c r="G2" s="817"/>
      <c r="H2" s="817"/>
      <c r="I2" s="817"/>
      <c r="J2" s="532" t="s">
        <v>539</v>
      </c>
    </row>
    <row r="3" spans="1:10" ht="21.75" customHeight="1">
      <c r="A3" s="818" t="s">
        <v>13</v>
      </c>
      <c r="B3" s="821" t="s">
        <v>232</v>
      </c>
      <c r="C3" s="822"/>
      <c r="D3" s="823"/>
      <c r="E3" s="821" t="s">
        <v>233</v>
      </c>
      <c r="F3" s="822"/>
      <c r="G3" s="823"/>
      <c r="H3" s="818" t="s">
        <v>234</v>
      </c>
      <c r="I3" s="818" t="s">
        <v>447</v>
      </c>
    </row>
    <row r="4" spans="1:10" ht="72.75" customHeight="1">
      <c r="A4" s="819"/>
      <c r="B4" s="444" t="s">
        <v>119</v>
      </c>
      <c r="C4" s="444" t="s">
        <v>235</v>
      </c>
      <c r="D4" s="444" t="s">
        <v>236</v>
      </c>
      <c r="E4" s="444" t="s">
        <v>119</v>
      </c>
      <c r="F4" s="445" t="s">
        <v>237</v>
      </c>
      <c r="G4" s="444" t="s">
        <v>236</v>
      </c>
      <c r="H4" s="820"/>
      <c r="I4" s="820"/>
    </row>
    <row r="5" spans="1:10" ht="14.25" customHeight="1">
      <c r="A5" s="819"/>
      <c r="B5" s="833" t="str">
        <f>'Tab 12'!B6:K6</f>
        <v>II KWARTAŁ 2024 R.</v>
      </c>
      <c r="C5" s="834"/>
      <c r="D5" s="834"/>
      <c r="E5" s="834"/>
      <c r="F5" s="834"/>
      <c r="G5" s="834"/>
      <c r="H5" s="834"/>
      <c r="I5" s="835"/>
    </row>
    <row r="6" spans="1:10" ht="15" customHeight="1">
      <c r="A6" s="820"/>
      <c r="B6" s="824" t="s">
        <v>333</v>
      </c>
      <c r="C6" s="825"/>
      <c r="D6" s="825"/>
      <c r="E6" s="825"/>
      <c r="F6" s="825"/>
      <c r="G6" s="825"/>
      <c r="H6" s="825"/>
      <c r="I6" s="826"/>
    </row>
    <row r="7" spans="1:10" ht="19.5" customHeight="1">
      <c r="A7" s="409" t="s">
        <v>68</v>
      </c>
      <c r="B7" s="410">
        <f>SUM(B8:B23)</f>
        <v>697918708.09000003</v>
      </c>
      <c r="C7" s="410">
        <f t="shared" ref="C7:I7" si="0">SUM(C8:C23)</f>
        <v>180205297.81999999</v>
      </c>
      <c r="D7" s="410">
        <f t="shared" si="0"/>
        <v>517713410.26999998</v>
      </c>
      <c r="E7" s="410">
        <f t="shared" si="0"/>
        <v>694145382.25</v>
      </c>
      <c r="F7" s="411">
        <f t="shared" si="0"/>
        <v>180229804.98999998</v>
      </c>
      <c r="G7" s="412">
        <f t="shared" si="0"/>
        <v>513915577.26000005</v>
      </c>
      <c r="H7" s="413">
        <f>E7/B7</f>
        <v>0.99459345938680088</v>
      </c>
      <c r="I7" s="414">
        <f t="shared" si="0"/>
        <v>16657919</v>
      </c>
    </row>
    <row r="8" spans="1:10" ht="17.25" customHeight="1">
      <c r="A8" s="415" t="s">
        <v>42</v>
      </c>
      <c r="B8" s="416">
        <f>SUM(C8:D8)</f>
        <v>25731412.260000002</v>
      </c>
      <c r="C8" s="417">
        <v>6170306.6900000004</v>
      </c>
      <c r="D8" s="418">
        <v>19561105.57</v>
      </c>
      <c r="E8" s="419">
        <v>25272291.640000001</v>
      </c>
      <c r="F8" s="420">
        <v>6093328.1299999999</v>
      </c>
      <c r="G8" s="421">
        <v>19178963.510000002</v>
      </c>
      <c r="H8" s="422">
        <f t="shared" ref="H8:H23" si="1">E8/B8</f>
        <v>0.98215719310852934</v>
      </c>
      <c r="I8" s="423">
        <v>273057</v>
      </c>
    </row>
    <row r="9" spans="1:10" ht="17.25" customHeight="1">
      <c r="A9" s="415" t="s">
        <v>43</v>
      </c>
      <c r="B9" s="416">
        <f t="shared" ref="B9:B23" si="2">SUM(C9:D9)</f>
        <v>39014949.350000001</v>
      </c>
      <c r="C9" s="417">
        <v>9596230.3800000008</v>
      </c>
      <c r="D9" s="418">
        <v>29418718.969999999</v>
      </c>
      <c r="E9" s="419">
        <v>38692783.939999998</v>
      </c>
      <c r="F9" s="420">
        <v>9580187.9900000002</v>
      </c>
      <c r="G9" s="421">
        <v>29112595.949999999</v>
      </c>
      <c r="H9" s="422">
        <f t="shared" si="1"/>
        <v>0.9917425136936644</v>
      </c>
      <c r="I9" s="424">
        <v>555521</v>
      </c>
    </row>
    <row r="10" spans="1:10" ht="17.25" customHeight="1">
      <c r="A10" s="415" t="s">
        <v>44</v>
      </c>
      <c r="B10" s="416">
        <f t="shared" si="2"/>
        <v>87489721.390000001</v>
      </c>
      <c r="C10" s="425">
        <v>22927887.079999998</v>
      </c>
      <c r="D10" s="426">
        <v>64561834.310000002</v>
      </c>
      <c r="E10" s="419">
        <v>86208821.599999994</v>
      </c>
      <c r="F10" s="420">
        <v>22798408.600000001</v>
      </c>
      <c r="G10" s="421">
        <v>63410413</v>
      </c>
      <c r="H10" s="422">
        <f t="shared" si="1"/>
        <v>0.98535942543135802</v>
      </c>
      <c r="I10" s="424">
        <v>2282678</v>
      </c>
    </row>
    <row r="11" spans="1:10" ht="17.25" customHeight="1">
      <c r="A11" s="415" t="s">
        <v>45</v>
      </c>
      <c r="B11" s="416">
        <f t="shared" si="2"/>
        <v>8818344.1400000006</v>
      </c>
      <c r="C11" s="425">
        <v>2070942.23</v>
      </c>
      <c r="D11" s="426">
        <v>6747401.9100000001</v>
      </c>
      <c r="E11" s="419">
        <v>8758851.0199999996</v>
      </c>
      <c r="F11" s="420">
        <v>2074985.48</v>
      </c>
      <c r="G11" s="421">
        <v>6683865.54</v>
      </c>
      <c r="H11" s="422">
        <f t="shared" si="1"/>
        <v>0.99325348171317784</v>
      </c>
      <c r="I11" s="424">
        <v>98212</v>
      </c>
    </row>
    <row r="12" spans="1:10" ht="17.25" customHeight="1">
      <c r="A12" s="415" t="s">
        <v>46</v>
      </c>
      <c r="B12" s="416">
        <f t="shared" si="2"/>
        <v>54380759.460000001</v>
      </c>
      <c r="C12" s="425">
        <v>14197510.67</v>
      </c>
      <c r="D12" s="426">
        <v>40183248.789999999</v>
      </c>
      <c r="E12" s="419">
        <v>54332062.219999999</v>
      </c>
      <c r="F12" s="420">
        <v>14261242.76</v>
      </c>
      <c r="G12" s="421">
        <v>40070819.460000001</v>
      </c>
      <c r="H12" s="422">
        <f t="shared" si="1"/>
        <v>0.99910451342563866</v>
      </c>
      <c r="I12" s="424">
        <v>1044738</v>
      </c>
    </row>
    <row r="13" spans="1:10" ht="17.25" customHeight="1">
      <c r="A13" s="415" t="s">
        <v>47</v>
      </c>
      <c r="B13" s="416">
        <f t="shared" si="2"/>
        <v>79442890.760000005</v>
      </c>
      <c r="C13" s="425">
        <v>21666837.489999998</v>
      </c>
      <c r="D13" s="426">
        <v>57776053.270000003</v>
      </c>
      <c r="E13" s="419">
        <v>79153616.709999993</v>
      </c>
      <c r="F13" s="420">
        <v>21655762.16</v>
      </c>
      <c r="G13" s="421">
        <v>57497854.549999997</v>
      </c>
      <c r="H13" s="422">
        <f t="shared" si="1"/>
        <v>0.99635871696972966</v>
      </c>
      <c r="I13" s="424">
        <v>3168222</v>
      </c>
    </row>
    <row r="14" spans="1:10" ht="17.25" customHeight="1">
      <c r="A14" s="415" t="s">
        <v>48</v>
      </c>
      <c r="B14" s="416">
        <f t="shared" si="2"/>
        <v>97081254.070000008</v>
      </c>
      <c r="C14" s="425">
        <v>25592076.440000001</v>
      </c>
      <c r="D14" s="426">
        <v>71489177.63000001</v>
      </c>
      <c r="E14" s="419">
        <v>96785071.189999998</v>
      </c>
      <c r="F14" s="420">
        <v>25601613.829999998</v>
      </c>
      <c r="G14" s="421">
        <v>71183457.359999999</v>
      </c>
      <c r="H14" s="422">
        <f t="shared" si="1"/>
        <v>0.99694912387734047</v>
      </c>
      <c r="I14" s="424">
        <v>2024052</v>
      </c>
    </row>
    <row r="15" spans="1:10" ht="17.25" customHeight="1">
      <c r="A15" s="415" t="s">
        <v>49</v>
      </c>
      <c r="B15" s="416">
        <f t="shared" si="2"/>
        <v>16215332.699999999</v>
      </c>
      <c r="C15" s="425">
        <v>3873915.55</v>
      </c>
      <c r="D15" s="426">
        <v>12341417.15</v>
      </c>
      <c r="E15" s="419">
        <v>15964188.639999999</v>
      </c>
      <c r="F15" s="420">
        <v>3844271.69</v>
      </c>
      <c r="G15" s="421">
        <v>12119916.949999999</v>
      </c>
      <c r="H15" s="422">
        <f t="shared" si="1"/>
        <v>0.9845119391229018</v>
      </c>
      <c r="I15" s="424">
        <v>304764</v>
      </c>
    </row>
    <row r="16" spans="1:10" ht="17.25" customHeight="1">
      <c r="A16" s="415" t="s">
        <v>50</v>
      </c>
      <c r="B16" s="416">
        <f t="shared" si="2"/>
        <v>50083129.669999994</v>
      </c>
      <c r="C16" s="425">
        <v>13065316.67</v>
      </c>
      <c r="D16" s="426">
        <v>37017812.999999993</v>
      </c>
      <c r="E16" s="419">
        <v>50012305.449999996</v>
      </c>
      <c r="F16" s="420">
        <v>13110022.619999999</v>
      </c>
      <c r="G16" s="421">
        <v>36902282.829999998</v>
      </c>
      <c r="H16" s="422">
        <f t="shared" si="1"/>
        <v>0.99858586672864369</v>
      </c>
      <c r="I16" s="424">
        <v>1814219</v>
      </c>
    </row>
    <row r="17" spans="1:9" ht="17.25" customHeight="1">
      <c r="A17" s="415" t="s">
        <v>51</v>
      </c>
      <c r="B17" s="416">
        <f t="shared" si="2"/>
        <v>47729814.93</v>
      </c>
      <c r="C17" s="425">
        <v>12645507.970000001</v>
      </c>
      <c r="D17" s="426">
        <v>35084306.960000001</v>
      </c>
      <c r="E17" s="419">
        <v>47672082.810000002</v>
      </c>
      <c r="F17" s="420">
        <v>12668326.470000001</v>
      </c>
      <c r="G17" s="421">
        <v>35003756.340000004</v>
      </c>
      <c r="H17" s="422">
        <f t="shared" si="1"/>
        <v>0.99879043905607712</v>
      </c>
      <c r="I17" s="424">
        <v>1223974</v>
      </c>
    </row>
    <row r="18" spans="1:9" ht="17.25" customHeight="1">
      <c r="A18" s="415" t="s">
        <v>52</v>
      </c>
      <c r="B18" s="416">
        <f t="shared" si="2"/>
        <v>24060517.760000002</v>
      </c>
      <c r="C18" s="425">
        <v>6023290.2000000002</v>
      </c>
      <c r="D18" s="426">
        <v>18037227.560000002</v>
      </c>
      <c r="E18" s="419">
        <v>24009685.219999999</v>
      </c>
      <c r="F18" s="420">
        <v>6047531.9199999999</v>
      </c>
      <c r="G18" s="421">
        <v>17962153.300000001</v>
      </c>
      <c r="H18" s="422">
        <f t="shared" si="1"/>
        <v>0.99788730481583776</v>
      </c>
      <c r="I18" s="424">
        <v>534477</v>
      </c>
    </row>
    <row r="19" spans="1:9" ht="17.25" customHeight="1">
      <c r="A19" s="415" t="s">
        <v>53</v>
      </c>
      <c r="B19" s="416">
        <f t="shared" si="2"/>
        <v>19984321.489999998</v>
      </c>
      <c r="C19" s="425">
        <v>4997093.6399999997</v>
      </c>
      <c r="D19" s="426">
        <v>14987227.85</v>
      </c>
      <c r="E19" s="419">
        <v>19962770.149999999</v>
      </c>
      <c r="F19" s="420">
        <v>5028516.22</v>
      </c>
      <c r="G19" s="421">
        <v>14934253.93</v>
      </c>
      <c r="H19" s="422">
        <f t="shared" si="1"/>
        <v>0.99892158760502403</v>
      </c>
      <c r="I19" s="424">
        <v>315915</v>
      </c>
    </row>
    <row r="20" spans="1:9" ht="17.25" customHeight="1">
      <c r="A20" s="427" t="s">
        <v>54</v>
      </c>
      <c r="B20" s="416">
        <f t="shared" si="2"/>
        <v>37793882.239999995</v>
      </c>
      <c r="C20" s="425">
        <v>9972569.4299999997</v>
      </c>
      <c r="D20" s="426">
        <v>27821312.809999999</v>
      </c>
      <c r="E20" s="419">
        <v>38004006.579999998</v>
      </c>
      <c r="F20" s="420">
        <v>10090360.98</v>
      </c>
      <c r="G20" s="421">
        <v>27913645.600000001</v>
      </c>
      <c r="H20" s="422">
        <f t="shared" si="1"/>
        <v>1.0055597447932356</v>
      </c>
      <c r="I20" s="424">
        <v>1038608</v>
      </c>
    </row>
    <row r="21" spans="1:9" ht="17.25" customHeight="1">
      <c r="A21" s="427" t="s">
        <v>55</v>
      </c>
      <c r="B21" s="416">
        <f t="shared" si="2"/>
        <v>25756199.109999999</v>
      </c>
      <c r="C21" s="425">
        <v>6376174.6100000003</v>
      </c>
      <c r="D21" s="426">
        <v>19380024.5</v>
      </c>
      <c r="E21" s="419">
        <v>25795749.449999999</v>
      </c>
      <c r="F21" s="420">
        <v>6444558.71</v>
      </c>
      <c r="G21" s="421">
        <v>19351190.739999998</v>
      </c>
      <c r="H21" s="422">
        <f t="shared" si="1"/>
        <v>1.0015355658585758</v>
      </c>
      <c r="I21" s="424">
        <v>508210</v>
      </c>
    </row>
    <row r="22" spans="1:9" ht="17.25" customHeight="1">
      <c r="A22" s="427" t="s">
        <v>56</v>
      </c>
      <c r="B22" s="416">
        <f t="shared" si="2"/>
        <v>68445460.799999997</v>
      </c>
      <c r="C22" s="425">
        <v>17419331.059999999</v>
      </c>
      <c r="D22" s="426">
        <v>51026129.740000002</v>
      </c>
      <c r="E22" s="419">
        <v>67752167.11999999</v>
      </c>
      <c r="F22" s="420">
        <v>17307242.739999998</v>
      </c>
      <c r="G22" s="421">
        <v>50444924.379999995</v>
      </c>
      <c r="H22" s="422">
        <f t="shared" si="1"/>
        <v>0.98987085963193622</v>
      </c>
      <c r="I22" s="424">
        <v>1354875</v>
      </c>
    </row>
    <row r="23" spans="1:9" ht="17.25" customHeight="1">
      <c r="A23" s="428" t="s">
        <v>57</v>
      </c>
      <c r="B23" s="429">
        <f t="shared" si="2"/>
        <v>15890717.960000001</v>
      </c>
      <c r="C23" s="430">
        <v>3610307.71</v>
      </c>
      <c r="D23" s="431">
        <v>12280410.25</v>
      </c>
      <c r="E23" s="432">
        <v>15768928.51</v>
      </c>
      <c r="F23" s="433">
        <v>3623444.69</v>
      </c>
      <c r="G23" s="434">
        <v>12145483.82</v>
      </c>
      <c r="H23" s="435">
        <f t="shared" si="1"/>
        <v>0.99233581199373311</v>
      </c>
      <c r="I23" s="436">
        <v>116397</v>
      </c>
    </row>
    <row r="24" spans="1:9" ht="51" customHeight="1">
      <c r="A24" s="813" t="s">
        <v>516</v>
      </c>
      <c r="B24" s="813"/>
      <c r="C24" s="813"/>
      <c r="D24" s="813"/>
      <c r="E24" s="813"/>
      <c r="F24" s="813"/>
      <c r="G24" s="813"/>
      <c r="H24" s="813"/>
      <c r="I24" s="813"/>
    </row>
    <row r="25" spans="1:9" ht="26.25" customHeight="1">
      <c r="A25" s="448"/>
      <c r="B25" s="448"/>
      <c r="C25" s="448"/>
      <c r="D25" s="448"/>
      <c r="E25" s="448"/>
      <c r="F25" s="448"/>
      <c r="G25" s="448"/>
      <c r="H25" s="448"/>
      <c r="I25" s="448"/>
    </row>
    <row r="26" spans="1:9" ht="42" customHeight="1">
      <c r="A26" s="827" t="s">
        <v>593</v>
      </c>
      <c r="B26" s="827"/>
      <c r="C26" s="827"/>
      <c r="D26" s="827"/>
    </row>
    <row r="27" spans="1:9" ht="22.5" customHeight="1">
      <c r="A27" s="828" t="s">
        <v>13</v>
      </c>
      <c r="B27" s="814" t="s">
        <v>117</v>
      </c>
      <c r="C27" s="815"/>
    </row>
    <row r="28" spans="1:9" ht="47.25" customHeight="1">
      <c r="A28" s="829"/>
      <c r="B28" s="446" t="s">
        <v>238</v>
      </c>
      <c r="C28" s="447" t="s">
        <v>239</v>
      </c>
    </row>
    <row r="29" spans="1:9" ht="14.25" customHeight="1">
      <c r="A29" s="830"/>
      <c r="B29" s="831" t="str">
        <f>B5</f>
        <v>II KWARTAŁ 2024 R.</v>
      </c>
      <c r="C29" s="832"/>
    </row>
    <row r="30" spans="1:9">
      <c r="A30" s="437" t="s">
        <v>68</v>
      </c>
      <c r="B30" s="476">
        <f>SUM(B31:B46)</f>
        <v>22119</v>
      </c>
      <c r="C30" s="476">
        <f>SUM(C31:C46)</f>
        <v>43239</v>
      </c>
    </row>
    <row r="31" spans="1:9" ht="17.25" customHeight="1">
      <c r="A31" s="438" t="s">
        <v>42</v>
      </c>
      <c r="B31" s="439">
        <v>772</v>
      </c>
      <c r="C31" s="440">
        <v>1413</v>
      </c>
    </row>
    <row r="32" spans="1:9" ht="17.25" customHeight="1">
      <c r="A32" s="438" t="s">
        <v>43</v>
      </c>
      <c r="B32" s="439">
        <v>943</v>
      </c>
      <c r="C32" s="440">
        <v>1995</v>
      </c>
    </row>
    <row r="33" spans="1:3" ht="17.25" customHeight="1">
      <c r="A33" s="438" t="s">
        <v>44</v>
      </c>
      <c r="B33" s="439">
        <v>2649</v>
      </c>
      <c r="C33" s="440">
        <v>5919</v>
      </c>
    </row>
    <row r="34" spans="1:3" ht="17.25" customHeight="1">
      <c r="A34" s="438" t="s">
        <v>45</v>
      </c>
      <c r="B34" s="439">
        <v>271</v>
      </c>
      <c r="C34" s="440">
        <v>568</v>
      </c>
    </row>
    <row r="35" spans="1:3" ht="17.25" customHeight="1">
      <c r="A35" s="438" t="s">
        <v>46</v>
      </c>
      <c r="B35" s="439">
        <v>1744</v>
      </c>
      <c r="C35" s="440">
        <v>3374</v>
      </c>
    </row>
    <row r="36" spans="1:3" ht="17.25" customHeight="1">
      <c r="A36" s="438" t="s">
        <v>47</v>
      </c>
      <c r="B36" s="439">
        <v>3343</v>
      </c>
      <c r="C36" s="440">
        <v>5670</v>
      </c>
    </row>
    <row r="37" spans="1:3" ht="17.25" customHeight="1">
      <c r="A37" s="438" t="s">
        <v>48</v>
      </c>
      <c r="B37" s="439">
        <v>2530</v>
      </c>
      <c r="C37" s="440">
        <v>5212</v>
      </c>
    </row>
    <row r="38" spans="1:3" ht="17.25" customHeight="1">
      <c r="A38" s="438" t="s">
        <v>49</v>
      </c>
      <c r="B38" s="439">
        <v>442</v>
      </c>
      <c r="C38" s="440">
        <v>947</v>
      </c>
    </row>
    <row r="39" spans="1:3" ht="17.25" customHeight="1">
      <c r="A39" s="438" t="s">
        <v>50</v>
      </c>
      <c r="B39" s="439">
        <v>2449</v>
      </c>
      <c r="C39" s="440">
        <v>4115</v>
      </c>
    </row>
    <row r="40" spans="1:3" ht="17.25" customHeight="1">
      <c r="A40" s="438" t="s">
        <v>51</v>
      </c>
      <c r="B40" s="439">
        <v>1227</v>
      </c>
      <c r="C40" s="440">
        <v>2602</v>
      </c>
    </row>
    <row r="41" spans="1:3" ht="17.25" customHeight="1">
      <c r="A41" s="438" t="s">
        <v>52</v>
      </c>
      <c r="B41" s="439">
        <v>618</v>
      </c>
      <c r="C41" s="440">
        <v>1344</v>
      </c>
    </row>
    <row r="42" spans="1:3" ht="17.25" customHeight="1">
      <c r="A42" s="438" t="s">
        <v>53</v>
      </c>
      <c r="B42" s="439">
        <v>637</v>
      </c>
      <c r="C42" s="440">
        <v>1188</v>
      </c>
    </row>
    <row r="43" spans="1:3" ht="17.25" customHeight="1">
      <c r="A43" s="438" t="s">
        <v>54</v>
      </c>
      <c r="B43" s="439">
        <v>1406</v>
      </c>
      <c r="C43" s="440">
        <v>2803</v>
      </c>
    </row>
    <row r="44" spans="1:3" ht="17.25" customHeight="1">
      <c r="A44" s="438" t="s">
        <v>55</v>
      </c>
      <c r="B44" s="439">
        <v>698</v>
      </c>
      <c r="C44" s="440">
        <v>1339</v>
      </c>
    </row>
    <row r="45" spans="1:3" ht="17.25" customHeight="1">
      <c r="A45" s="438" t="s">
        <v>56</v>
      </c>
      <c r="B45" s="439">
        <v>2006</v>
      </c>
      <c r="C45" s="440">
        <v>3841</v>
      </c>
    </row>
    <row r="46" spans="1:3" ht="17.25" customHeight="1">
      <c r="A46" s="441" t="s">
        <v>57</v>
      </c>
      <c r="B46" s="442">
        <v>384</v>
      </c>
      <c r="C46" s="443">
        <v>909</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B1" sqref="B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38" t="s">
        <v>334</v>
      </c>
      <c r="B1" s="838"/>
      <c r="C1" s="838"/>
      <c r="D1" s="838"/>
      <c r="E1" s="838"/>
      <c r="F1" s="838"/>
      <c r="G1" s="838"/>
      <c r="H1" s="838"/>
      <c r="I1" s="838"/>
      <c r="J1" s="838"/>
      <c r="K1" s="838"/>
      <c r="L1" s="838"/>
      <c r="M1" s="838"/>
    </row>
    <row r="2" spans="1:14" ht="38.25" customHeight="1">
      <c r="A2" s="839" t="s">
        <v>594</v>
      </c>
      <c r="B2" s="839"/>
      <c r="C2" s="839"/>
      <c r="D2" s="839"/>
      <c r="E2" s="839"/>
      <c r="F2" s="839"/>
      <c r="G2" s="839"/>
      <c r="H2" s="839"/>
      <c r="I2" s="839"/>
      <c r="J2" s="839"/>
      <c r="K2" s="839"/>
      <c r="L2" s="839"/>
      <c r="M2" s="839"/>
      <c r="N2" s="532" t="s">
        <v>539</v>
      </c>
    </row>
    <row r="3" spans="1:14" ht="15.75" customHeight="1">
      <c r="A3" s="683" t="s">
        <v>13</v>
      </c>
      <c r="B3" s="679" t="s">
        <v>248</v>
      </c>
      <c r="C3" s="840" t="s">
        <v>35</v>
      </c>
      <c r="D3" s="841"/>
      <c r="E3" s="841"/>
      <c r="F3" s="841"/>
      <c r="G3" s="841"/>
      <c r="H3" s="841"/>
      <c r="I3" s="841"/>
      <c r="J3" s="841"/>
      <c r="K3" s="842"/>
      <c r="L3" s="681" t="s">
        <v>448</v>
      </c>
      <c r="M3" s="681" t="s">
        <v>449</v>
      </c>
    </row>
    <row r="4" spans="1:14" ht="66.75" customHeight="1">
      <c r="A4" s="688"/>
      <c r="B4" s="679"/>
      <c r="C4" s="276" t="s">
        <v>538</v>
      </c>
      <c r="D4" s="276" t="s">
        <v>458</v>
      </c>
      <c r="E4" s="276" t="s">
        <v>240</v>
      </c>
      <c r="F4" s="276" t="s">
        <v>241</v>
      </c>
      <c r="G4" s="276" t="s">
        <v>450</v>
      </c>
      <c r="H4" s="276" t="s">
        <v>451</v>
      </c>
      <c r="I4" s="276" t="s">
        <v>452</v>
      </c>
      <c r="J4" s="276" t="s">
        <v>453</v>
      </c>
      <c r="K4" s="276" t="s">
        <v>242</v>
      </c>
      <c r="L4" s="681"/>
      <c r="M4" s="681"/>
    </row>
    <row r="5" spans="1:14" ht="18" customHeight="1">
      <c r="A5" s="684"/>
      <c r="B5" s="836" t="s">
        <v>677</v>
      </c>
      <c r="C5" s="690"/>
      <c r="D5" s="690"/>
      <c r="E5" s="690"/>
      <c r="F5" s="690"/>
      <c r="G5" s="690"/>
      <c r="H5" s="690"/>
      <c r="I5" s="690"/>
      <c r="J5" s="690"/>
      <c r="K5" s="690"/>
      <c r="L5" s="690"/>
      <c r="M5" s="691"/>
    </row>
    <row r="6" spans="1:14" ht="21.75" customHeight="1">
      <c r="A6" s="183" t="s">
        <v>119</v>
      </c>
      <c r="B6" s="185">
        <f>SUM(B7:B22)</f>
        <v>1973656</v>
      </c>
      <c r="C6" s="185">
        <f t="shared" ref="C6:M6" si="0">SUM(C7:C22)</f>
        <v>521007</v>
      </c>
      <c r="D6" s="185">
        <f t="shared" si="0"/>
        <v>88440</v>
      </c>
      <c r="E6" s="185">
        <f t="shared" si="0"/>
        <v>322172</v>
      </c>
      <c r="F6" s="185">
        <f t="shared" si="0"/>
        <v>48192</v>
      </c>
      <c r="G6" s="185">
        <f t="shared" si="0"/>
        <v>9887</v>
      </c>
      <c r="H6" s="185">
        <f t="shared" si="0"/>
        <v>2587</v>
      </c>
      <c r="I6" s="185">
        <f t="shared" si="0"/>
        <v>159</v>
      </c>
      <c r="J6" s="185">
        <f t="shared" si="0"/>
        <v>9821</v>
      </c>
      <c r="K6" s="185">
        <f t="shared" si="0"/>
        <v>971391</v>
      </c>
      <c r="L6" s="185">
        <f t="shared" si="0"/>
        <v>464158</v>
      </c>
      <c r="M6" s="185">
        <f t="shared" si="0"/>
        <v>27400</v>
      </c>
    </row>
    <row r="7" spans="1:14" ht="15.75" customHeight="1">
      <c r="A7" s="174" t="s">
        <v>42</v>
      </c>
      <c r="B7" s="187">
        <f>SUM(C7:K7)</f>
        <v>71456</v>
      </c>
      <c r="C7" s="187">
        <v>15464</v>
      </c>
      <c r="D7" s="187">
        <v>2585</v>
      </c>
      <c r="E7" s="187">
        <v>12958</v>
      </c>
      <c r="F7" s="187">
        <v>2216</v>
      </c>
      <c r="G7" s="187">
        <v>349</v>
      </c>
      <c r="H7" s="187">
        <v>129</v>
      </c>
      <c r="I7" s="187">
        <v>9</v>
      </c>
      <c r="J7" s="187">
        <v>1441</v>
      </c>
      <c r="K7" s="187">
        <v>36305</v>
      </c>
      <c r="L7" s="187">
        <v>11949</v>
      </c>
      <c r="M7" s="187">
        <v>710</v>
      </c>
    </row>
    <row r="8" spans="1:14" ht="15.75" customHeight="1">
      <c r="A8" s="174" t="s">
        <v>43</v>
      </c>
      <c r="B8" s="187">
        <f t="shared" ref="B8:B21" si="1">SUM(C8:K8)</f>
        <v>118921</v>
      </c>
      <c r="C8" s="187">
        <v>16528</v>
      </c>
      <c r="D8" s="187">
        <v>1743</v>
      </c>
      <c r="E8" s="187">
        <v>29457</v>
      </c>
      <c r="F8" s="187">
        <v>3617</v>
      </c>
      <c r="G8" s="187">
        <v>439</v>
      </c>
      <c r="H8" s="187">
        <v>118</v>
      </c>
      <c r="I8" s="187">
        <v>6</v>
      </c>
      <c r="J8" s="187">
        <v>157</v>
      </c>
      <c r="K8" s="187">
        <v>66856</v>
      </c>
      <c r="L8" s="187">
        <v>23159</v>
      </c>
      <c r="M8" s="187">
        <v>1893</v>
      </c>
    </row>
    <row r="9" spans="1:14" ht="15.75" customHeight="1">
      <c r="A9" s="174" t="s">
        <v>44</v>
      </c>
      <c r="B9" s="187">
        <f t="shared" si="1"/>
        <v>250609</v>
      </c>
      <c r="C9" s="187">
        <v>67285</v>
      </c>
      <c r="D9" s="187">
        <v>7267</v>
      </c>
      <c r="E9" s="187">
        <v>46028</v>
      </c>
      <c r="F9" s="187">
        <v>4940</v>
      </c>
      <c r="G9" s="187">
        <v>481</v>
      </c>
      <c r="H9" s="187">
        <v>42</v>
      </c>
      <c r="I9" s="175">
        <v>0</v>
      </c>
      <c r="J9" s="187">
        <v>1269</v>
      </c>
      <c r="K9" s="187">
        <v>123297</v>
      </c>
      <c r="L9" s="187">
        <v>58771</v>
      </c>
      <c r="M9" s="187">
        <v>3719</v>
      </c>
    </row>
    <row r="10" spans="1:14" ht="15.75" customHeight="1">
      <c r="A10" s="174" t="s">
        <v>45</v>
      </c>
      <c r="B10" s="187">
        <f t="shared" si="1"/>
        <v>24132</v>
      </c>
      <c r="C10" s="187">
        <v>5407</v>
      </c>
      <c r="D10" s="187">
        <v>890</v>
      </c>
      <c r="E10" s="187">
        <v>4158</v>
      </c>
      <c r="F10" s="187">
        <v>740</v>
      </c>
      <c r="G10" s="187">
        <v>221</v>
      </c>
      <c r="H10" s="187">
        <v>91</v>
      </c>
      <c r="I10" s="187">
        <v>5</v>
      </c>
      <c r="J10" s="187">
        <v>75</v>
      </c>
      <c r="K10" s="187">
        <v>12545</v>
      </c>
      <c r="L10" s="187">
        <v>4555</v>
      </c>
      <c r="M10" s="187">
        <v>325</v>
      </c>
    </row>
    <row r="11" spans="1:14" ht="15.75" customHeight="1">
      <c r="A11" s="174" t="s">
        <v>46</v>
      </c>
      <c r="B11" s="187">
        <f t="shared" si="1"/>
        <v>162633</v>
      </c>
      <c r="C11" s="187">
        <v>42949</v>
      </c>
      <c r="D11" s="187">
        <v>5294</v>
      </c>
      <c r="E11" s="187">
        <v>26108</v>
      </c>
      <c r="F11" s="187">
        <v>3562</v>
      </c>
      <c r="G11" s="187">
        <v>899</v>
      </c>
      <c r="H11" s="187">
        <v>129</v>
      </c>
      <c r="I11" s="187">
        <v>6</v>
      </c>
      <c r="J11" s="187">
        <v>1077</v>
      </c>
      <c r="K11" s="187">
        <v>82609</v>
      </c>
      <c r="L11" s="187">
        <v>32193</v>
      </c>
      <c r="M11" s="187">
        <v>1303</v>
      </c>
    </row>
    <row r="12" spans="1:14" ht="15.75" customHeight="1">
      <c r="A12" s="174" t="s">
        <v>47</v>
      </c>
      <c r="B12" s="187">
        <f t="shared" si="1"/>
        <v>205260</v>
      </c>
      <c r="C12" s="187">
        <v>80108</v>
      </c>
      <c r="D12" s="187">
        <v>26617</v>
      </c>
      <c r="E12" s="187">
        <v>10080</v>
      </c>
      <c r="F12" s="187">
        <v>1761</v>
      </c>
      <c r="G12" s="187">
        <v>615</v>
      </c>
      <c r="H12" s="187">
        <v>117</v>
      </c>
      <c r="I12" s="187">
        <v>5</v>
      </c>
      <c r="J12" s="187">
        <v>400</v>
      </c>
      <c r="K12" s="187">
        <v>85557</v>
      </c>
      <c r="L12" s="187">
        <v>68458</v>
      </c>
      <c r="M12" s="187">
        <v>4009</v>
      </c>
    </row>
    <row r="13" spans="1:14" ht="15.75" customHeight="1">
      <c r="A13" s="174" t="s">
        <v>48</v>
      </c>
      <c r="B13" s="187">
        <f t="shared" si="1"/>
        <v>294060</v>
      </c>
      <c r="C13" s="187">
        <v>74046</v>
      </c>
      <c r="D13" s="187">
        <v>8660</v>
      </c>
      <c r="E13" s="187">
        <v>50123</v>
      </c>
      <c r="F13" s="187">
        <v>5911</v>
      </c>
      <c r="G13" s="187">
        <v>1494</v>
      </c>
      <c r="H13" s="187">
        <v>264</v>
      </c>
      <c r="I13" s="187">
        <v>19</v>
      </c>
      <c r="J13" s="187">
        <v>2812</v>
      </c>
      <c r="K13" s="187">
        <v>150731</v>
      </c>
      <c r="L13" s="187">
        <v>63682</v>
      </c>
      <c r="M13" s="187">
        <v>3428</v>
      </c>
    </row>
    <row r="14" spans="1:14" ht="15.75" customHeight="1">
      <c r="A14" s="174" t="s">
        <v>49</v>
      </c>
      <c r="B14" s="187">
        <f t="shared" si="1"/>
        <v>41172</v>
      </c>
      <c r="C14" s="187">
        <v>8690</v>
      </c>
      <c r="D14" s="187">
        <v>1633</v>
      </c>
      <c r="E14" s="187">
        <v>9467</v>
      </c>
      <c r="F14" s="187">
        <v>1727</v>
      </c>
      <c r="G14" s="187">
        <v>200</v>
      </c>
      <c r="H14" s="187">
        <v>59</v>
      </c>
      <c r="I14" s="187">
        <v>10</v>
      </c>
      <c r="J14" s="187">
        <v>148</v>
      </c>
      <c r="K14" s="187">
        <v>19238</v>
      </c>
      <c r="L14" s="187">
        <v>10391</v>
      </c>
      <c r="M14" s="187">
        <v>312</v>
      </c>
    </row>
    <row r="15" spans="1:14" ht="15.75" customHeight="1">
      <c r="A15" s="174" t="s">
        <v>50</v>
      </c>
      <c r="B15" s="187">
        <f t="shared" si="1"/>
        <v>126723</v>
      </c>
      <c r="C15" s="187">
        <v>54708</v>
      </c>
      <c r="D15" s="187">
        <v>8457</v>
      </c>
      <c r="E15" s="187">
        <v>6998</v>
      </c>
      <c r="F15" s="187">
        <v>1054</v>
      </c>
      <c r="G15" s="187">
        <v>394</v>
      </c>
      <c r="H15" s="187">
        <v>46</v>
      </c>
      <c r="I15" s="187">
        <v>5</v>
      </c>
      <c r="J15" s="187">
        <v>54</v>
      </c>
      <c r="K15" s="187">
        <v>55007</v>
      </c>
      <c r="L15" s="187">
        <v>35696</v>
      </c>
      <c r="M15" s="187">
        <v>1964</v>
      </c>
    </row>
    <row r="16" spans="1:14" ht="15.75" customHeight="1">
      <c r="A16" s="174" t="s">
        <v>51</v>
      </c>
      <c r="B16" s="187">
        <f t="shared" si="1"/>
        <v>139042</v>
      </c>
      <c r="C16" s="187">
        <v>31923</v>
      </c>
      <c r="D16" s="187">
        <v>4539</v>
      </c>
      <c r="E16" s="187">
        <v>27400</v>
      </c>
      <c r="F16" s="187">
        <v>5252</v>
      </c>
      <c r="G16" s="187">
        <v>358</v>
      </c>
      <c r="H16" s="187">
        <v>41</v>
      </c>
      <c r="I16" s="187">
        <v>1</v>
      </c>
      <c r="J16" s="187">
        <v>262</v>
      </c>
      <c r="K16" s="187">
        <v>69266</v>
      </c>
      <c r="L16" s="187">
        <v>34949</v>
      </c>
      <c r="M16" s="187">
        <v>2318</v>
      </c>
    </row>
    <row r="17" spans="1:13" ht="15.75" customHeight="1">
      <c r="A17" s="174" t="s">
        <v>52</v>
      </c>
      <c r="B17" s="187">
        <f t="shared" si="1"/>
        <v>65845</v>
      </c>
      <c r="C17" s="187">
        <v>16138</v>
      </c>
      <c r="D17" s="187">
        <v>3489</v>
      </c>
      <c r="E17" s="187">
        <v>10917</v>
      </c>
      <c r="F17" s="187">
        <v>2087</v>
      </c>
      <c r="G17" s="187">
        <v>407</v>
      </c>
      <c r="H17" s="187">
        <v>130</v>
      </c>
      <c r="I17" s="187">
        <v>11</v>
      </c>
      <c r="J17" s="187">
        <v>346</v>
      </c>
      <c r="K17" s="187">
        <v>32320</v>
      </c>
      <c r="L17" s="187">
        <v>17612</v>
      </c>
      <c r="M17" s="187">
        <v>1012</v>
      </c>
    </row>
    <row r="18" spans="1:13" ht="15.75" customHeight="1">
      <c r="A18" s="174" t="s">
        <v>53</v>
      </c>
      <c r="B18" s="187">
        <f t="shared" si="1"/>
        <v>54438</v>
      </c>
      <c r="C18" s="187">
        <v>16466</v>
      </c>
      <c r="D18" s="187">
        <v>2817</v>
      </c>
      <c r="E18" s="187">
        <v>5976</v>
      </c>
      <c r="F18" s="187">
        <v>1002</v>
      </c>
      <c r="G18" s="187">
        <v>798</v>
      </c>
      <c r="H18" s="187">
        <v>300</v>
      </c>
      <c r="I18" s="187">
        <v>24</v>
      </c>
      <c r="J18" s="187">
        <v>132</v>
      </c>
      <c r="K18" s="187">
        <v>26923</v>
      </c>
      <c r="L18" s="187">
        <v>10493</v>
      </c>
      <c r="M18" s="187">
        <v>581</v>
      </c>
    </row>
    <row r="19" spans="1:13" ht="15.75" customHeight="1">
      <c r="A19" s="174" t="s">
        <v>54</v>
      </c>
      <c r="B19" s="187">
        <f t="shared" si="1"/>
        <v>108799</v>
      </c>
      <c r="C19" s="187">
        <v>34257</v>
      </c>
      <c r="D19" s="187">
        <v>4304</v>
      </c>
      <c r="E19" s="187">
        <v>15501</v>
      </c>
      <c r="F19" s="187">
        <v>1632</v>
      </c>
      <c r="G19" s="187">
        <v>224</v>
      </c>
      <c r="H19" s="187">
        <v>46</v>
      </c>
      <c r="I19" s="187">
        <v>4</v>
      </c>
      <c r="J19" s="187">
        <v>116</v>
      </c>
      <c r="K19" s="187">
        <v>52715</v>
      </c>
      <c r="L19" s="187">
        <v>24625</v>
      </c>
      <c r="M19" s="187">
        <v>1326</v>
      </c>
    </row>
    <row r="20" spans="1:13" ht="15.75" customHeight="1">
      <c r="A20" s="174" t="s">
        <v>55</v>
      </c>
      <c r="B20" s="187">
        <f t="shared" si="1"/>
        <v>70534</v>
      </c>
      <c r="C20" s="187">
        <v>11782</v>
      </c>
      <c r="D20" s="187">
        <v>1434</v>
      </c>
      <c r="E20" s="187">
        <v>18108</v>
      </c>
      <c r="F20" s="187">
        <v>3059</v>
      </c>
      <c r="G20" s="187">
        <v>511</v>
      </c>
      <c r="H20" s="187">
        <v>140</v>
      </c>
      <c r="I20" s="187">
        <v>3</v>
      </c>
      <c r="J20" s="187">
        <v>46</v>
      </c>
      <c r="K20" s="187">
        <v>35451</v>
      </c>
      <c r="L20" s="187">
        <v>15455</v>
      </c>
      <c r="M20" s="187">
        <v>1193</v>
      </c>
    </row>
    <row r="21" spans="1:13" ht="15.75" customHeight="1">
      <c r="A21" s="174" t="s">
        <v>56</v>
      </c>
      <c r="B21" s="187">
        <f t="shared" si="1"/>
        <v>199541</v>
      </c>
      <c r="C21" s="187">
        <v>37050</v>
      </c>
      <c r="D21" s="187">
        <v>7787</v>
      </c>
      <c r="E21" s="187">
        <v>40080</v>
      </c>
      <c r="F21" s="187">
        <v>8378</v>
      </c>
      <c r="G21" s="187">
        <v>2263</v>
      </c>
      <c r="H21" s="187">
        <v>821</v>
      </c>
      <c r="I21" s="187">
        <v>40</v>
      </c>
      <c r="J21" s="187">
        <v>1277</v>
      </c>
      <c r="K21" s="187">
        <v>101845</v>
      </c>
      <c r="L21" s="187">
        <v>44787</v>
      </c>
      <c r="M21" s="187">
        <v>2867</v>
      </c>
    </row>
    <row r="22" spans="1:13" ht="15.75" customHeight="1">
      <c r="A22" s="177" t="s">
        <v>57</v>
      </c>
      <c r="B22" s="196">
        <f>SUM(C22:K22)</f>
        <v>40491</v>
      </c>
      <c r="C22" s="196">
        <v>8206</v>
      </c>
      <c r="D22" s="196">
        <v>924</v>
      </c>
      <c r="E22" s="196">
        <v>8813</v>
      </c>
      <c r="F22" s="196">
        <v>1254</v>
      </c>
      <c r="G22" s="196">
        <v>234</v>
      </c>
      <c r="H22" s="196">
        <v>114</v>
      </c>
      <c r="I22" s="196">
        <v>11</v>
      </c>
      <c r="J22" s="196">
        <v>209</v>
      </c>
      <c r="K22" s="196">
        <v>20726</v>
      </c>
      <c r="L22" s="196">
        <v>7383</v>
      </c>
      <c r="M22" s="196">
        <v>440</v>
      </c>
    </row>
    <row r="23" spans="1:13" ht="12.75" customHeight="1">
      <c r="A23" s="845" t="s">
        <v>249</v>
      </c>
      <c r="B23" s="845"/>
      <c r="C23" s="845"/>
      <c r="D23" s="845"/>
      <c r="E23" s="845"/>
      <c r="F23" s="845"/>
      <c r="G23" s="845"/>
      <c r="H23" s="845"/>
      <c r="I23" s="845"/>
      <c r="J23" s="845"/>
      <c r="K23" s="845"/>
      <c r="L23" s="845"/>
      <c r="M23" s="845"/>
    </row>
    <row r="24" spans="1:13" ht="12" customHeight="1">
      <c r="A24" s="846" t="s">
        <v>454</v>
      </c>
      <c r="B24" s="846"/>
      <c r="C24" s="846"/>
      <c r="D24" s="846"/>
      <c r="E24" s="846"/>
      <c r="F24" s="846"/>
      <c r="G24" s="846"/>
      <c r="H24" s="846"/>
      <c r="I24" s="846"/>
      <c r="J24" s="846"/>
      <c r="K24" s="846"/>
      <c r="L24" s="846"/>
      <c r="M24" s="846"/>
    </row>
    <row r="25" spans="1:13" ht="12.75" customHeight="1">
      <c r="A25" s="846" t="s">
        <v>250</v>
      </c>
      <c r="B25" s="846"/>
      <c r="C25" s="846"/>
      <c r="D25" s="846"/>
      <c r="E25" s="846"/>
      <c r="F25" s="846"/>
      <c r="G25" s="846"/>
      <c r="H25" s="846"/>
      <c r="I25" s="846"/>
      <c r="J25" s="846"/>
      <c r="K25" s="846"/>
      <c r="L25" s="846"/>
      <c r="M25" s="846"/>
    </row>
    <row r="26" spans="1:13" ht="12.75" customHeight="1">
      <c r="A26" s="846" t="s">
        <v>251</v>
      </c>
      <c r="B26" s="846"/>
      <c r="C26" s="846"/>
      <c r="D26" s="846"/>
      <c r="E26" s="846"/>
      <c r="F26" s="846"/>
      <c r="G26" s="846"/>
      <c r="H26" s="846"/>
      <c r="I26" s="846"/>
      <c r="J26" s="846"/>
      <c r="K26" s="846"/>
      <c r="L26" s="846"/>
      <c r="M26" s="846"/>
    </row>
    <row r="27" spans="1:13" ht="38.25" customHeight="1">
      <c r="A27" s="837" t="s">
        <v>595</v>
      </c>
      <c r="B27" s="837"/>
      <c r="C27" s="837"/>
      <c r="D27" s="837"/>
      <c r="E27" s="837"/>
    </row>
    <row r="28" spans="1:13" ht="23.25" customHeight="1">
      <c r="A28" s="847" t="s">
        <v>13</v>
      </c>
      <c r="B28" s="848"/>
      <c r="C28" s="555" t="s">
        <v>678</v>
      </c>
      <c r="D28" s="531"/>
    </row>
    <row r="29" spans="1:13" ht="18" customHeight="1">
      <c r="A29" s="849"/>
      <c r="B29" s="850"/>
      <c r="C29" s="494" t="s">
        <v>243</v>
      </c>
    </row>
    <row r="30" spans="1:13" ht="19.5" customHeight="1">
      <c r="A30" s="843" t="s">
        <v>244</v>
      </c>
      <c r="B30" s="843"/>
      <c r="C30" s="95">
        <f>SUM(C31:C34)</f>
        <v>2090161258.1399999</v>
      </c>
    </row>
    <row r="31" spans="1:13" ht="15.75" customHeight="1">
      <c r="A31" s="67" t="s">
        <v>457</v>
      </c>
      <c r="B31" s="67"/>
      <c r="C31" s="96">
        <v>1122422871</v>
      </c>
    </row>
    <row r="32" spans="1:13" ht="15.75" customHeight="1">
      <c r="A32" s="67" t="s">
        <v>456</v>
      </c>
      <c r="B32" s="67"/>
      <c r="C32" s="96">
        <v>931002000</v>
      </c>
    </row>
    <row r="33" spans="1:3" ht="15.75" customHeight="1">
      <c r="A33" s="67" t="s">
        <v>455</v>
      </c>
      <c r="B33" s="67"/>
      <c r="C33" s="96">
        <v>7009168.6099999994</v>
      </c>
    </row>
    <row r="34" spans="1:3" ht="15.75" customHeight="1">
      <c r="A34" s="844" t="s">
        <v>497</v>
      </c>
      <c r="B34" s="844"/>
      <c r="C34" s="69">
        <v>29727218.530000001</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topLeftCell="A25" zoomScaleNormal="100" zoomScaleSheetLayoutView="100" workbookViewId="0">
      <selection activeCell="B1" sqref="B1"/>
    </sheetView>
  </sheetViews>
  <sheetFormatPr defaultRowHeight="15"/>
  <cols>
    <col min="1" max="1" width="19.5" style="458" customWidth="1"/>
    <col min="2" max="2" width="67.875" style="458" customWidth="1"/>
    <col min="3" max="3" width="16.125" style="458" customWidth="1"/>
    <col min="4" max="4" width="16" style="458" customWidth="1"/>
    <col min="5" max="5" width="14.5" style="458" customWidth="1"/>
    <col min="6" max="6" width="15.125" style="458" customWidth="1"/>
    <col min="7" max="7" width="13.625" style="458" customWidth="1"/>
    <col min="8" max="8" width="14" style="458" bestFit="1" customWidth="1"/>
    <col min="9" max="9" width="21.75" style="458" bestFit="1" customWidth="1"/>
    <col min="10" max="16384" width="9" style="458"/>
  </cols>
  <sheetData>
    <row r="1" spans="1:6" s="452" customFormat="1" ht="35.25" customHeight="1">
      <c r="A1" s="851" t="s">
        <v>537</v>
      </c>
      <c r="B1" s="852"/>
    </row>
    <row r="2" spans="1:6" s="452" customFormat="1" ht="12.75" customHeight="1">
      <c r="B2" s="453"/>
    </row>
    <row r="3" spans="1:6" s="452" customFormat="1" ht="12.75" customHeight="1">
      <c r="B3" s="453"/>
    </row>
    <row r="4" spans="1:6" s="452" customFormat="1" ht="12.75" customHeight="1">
      <c r="B4" s="453"/>
    </row>
    <row r="5" spans="1:6" s="452" customFormat="1" ht="12.75" customHeight="1">
      <c r="B5" s="453"/>
    </row>
    <row r="6" spans="1:6" s="452" customFormat="1" ht="24" customHeight="1">
      <c r="B6" s="616"/>
    </row>
    <row r="7" spans="1:6" s="452" customFormat="1" ht="12.75" customHeight="1">
      <c r="B7" s="616"/>
    </row>
    <row r="8" spans="1:6" s="452" customFormat="1" ht="20.25" customHeight="1">
      <c r="A8" s="453" t="s">
        <v>269</v>
      </c>
      <c r="B8" s="453"/>
      <c r="C8" s="453"/>
      <c r="D8" s="453"/>
      <c r="E8" s="453"/>
      <c r="F8" s="453"/>
    </row>
    <row r="9" spans="1:6" s="452" customFormat="1" ht="21.75" customHeight="1"/>
    <row r="10" spans="1:6" s="452" customFormat="1" ht="21.75" customHeight="1"/>
    <row r="11" spans="1:6" s="452" customFormat="1" ht="21.75" customHeight="1"/>
    <row r="12" spans="1:6" s="452" customFormat="1" ht="21.75" customHeight="1"/>
    <row r="13" spans="1:6" s="452" customFormat="1" ht="21.75" customHeight="1"/>
    <row r="14" spans="1:6" s="452" customFormat="1" ht="21.75" customHeight="1"/>
    <row r="15" spans="1:6" s="452" customFormat="1" ht="27" customHeight="1">
      <c r="A15" s="618"/>
      <c r="B15" s="618"/>
      <c r="C15" s="454"/>
      <c r="F15" s="454"/>
    </row>
    <row r="16" spans="1:6" s="452" customFormat="1" ht="12.75"/>
    <row r="17" spans="1:6" s="452" customFormat="1" ht="24" customHeight="1">
      <c r="A17" s="456"/>
      <c r="B17" s="456"/>
      <c r="C17" s="456"/>
      <c r="D17" s="456"/>
      <c r="E17" s="456"/>
      <c r="F17" s="456"/>
    </row>
    <row r="18" spans="1:6" s="452" customFormat="1" ht="21" customHeight="1"/>
    <row r="19" spans="1:6" s="452" customFormat="1" ht="21" customHeight="1"/>
    <row r="20" spans="1:6" s="452" customFormat="1" ht="21" customHeight="1"/>
    <row r="21" spans="1:6" s="452" customFormat="1" ht="21" customHeight="1"/>
    <row r="22" spans="1:6" s="452" customFormat="1" ht="21" customHeight="1"/>
    <row r="23" spans="1:6" s="452" customFormat="1" ht="21" customHeight="1"/>
    <row r="24" spans="1:6" s="452" customFormat="1" ht="21" customHeight="1"/>
    <row r="25" spans="1:6" s="452" customFormat="1" ht="21" customHeight="1"/>
    <row r="26" spans="1:6" s="452" customFormat="1" ht="123" customHeight="1"/>
    <row r="27" spans="1:6" s="452" customFormat="1" ht="29.25" customHeight="1">
      <c r="A27" s="853" t="s">
        <v>536</v>
      </c>
      <c r="B27" s="853"/>
      <c r="C27" s="457"/>
      <c r="D27" s="457"/>
      <c r="E27" s="457"/>
      <c r="F27" s="457"/>
    </row>
    <row r="28" spans="1:6" ht="33.75" customHeight="1">
      <c r="C28" s="460"/>
      <c r="D28" s="460"/>
      <c r="E28" s="461"/>
      <c r="F28" s="459"/>
    </row>
    <row r="30" spans="1:6" ht="33" customHeight="1">
      <c r="A30" s="854"/>
      <c r="B30" s="856"/>
    </row>
    <row r="31" spans="1:6">
      <c r="A31" s="855" t="s">
        <v>680</v>
      </c>
      <c r="B31" s="856"/>
    </row>
    <row r="34" spans="1:2" ht="42" customHeight="1">
      <c r="A34" s="854"/>
      <c r="B34" s="854"/>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B1" sqref="B1"/>
    </sheetView>
  </sheetViews>
  <sheetFormatPr defaultRowHeight="15"/>
  <cols>
    <col min="1" max="1" width="17.75" customWidth="1"/>
    <col min="2" max="2" width="62.625" customWidth="1"/>
  </cols>
  <sheetData>
    <row r="1" spans="1:3" ht="30" customHeight="1">
      <c r="A1" s="623" t="s">
        <v>491</v>
      </c>
      <c r="B1" s="623"/>
      <c r="C1" s="532" t="s">
        <v>539</v>
      </c>
    </row>
    <row r="2" spans="1:3" ht="15.75">
      <c r="A2" s="78"/>
      <c r="B2" s="78"/>
    </row>
    <row r="3" spans="1:3" ht="25.5" customHeight="1">
      <c r="A3" s="117" t="s">
        <v>286</v>
      </c>
      <c r="B3" s="118" t="s">
        <v>287</v>
      </c>
    </row>
    <row r="4" spans="1:3" ht="21.75" customHeight="1">
      <c r="A4" s="119" t="s">
        <v>288</v>
      </c>
      <c r="B4" s="120" t="s">
        <v>523</v>
      </c>
    </row>
    <row r="5" spans="1:3" ht="21.75" customHeight="1">
      <c r="A5" s="119" t="s">
        <v>289</v>
      </c>
      <c r="B5" s="120" t="s">
        <v>524</v>
      </c>
    </row>
    <row r="6" spans="1:3" ht="21.75" customHeight="1">
      <c r="A6" s="119" t="s">
        <v>290</v>
      </c>
      <c r="B6" s="120" t="s">
        <v>525</v>
      </c>
    </row>
    <row r="7" spans="1:3" ht="21.75" customHeight="1">
      <c r="A7" s="119" t="s">
        <v>291</v>
      </c>
      <c r="B7" s="121" t="s">
        <v>526</v>
      </c>
    </row>
    <row r="8" spans="1:3" ht="21.75" customHeight="1">
      <c r="A8" s="119" t="s">
        <v>292</v>
      </c>
      <c r="B8" s="120" t="s">
        <v>527</v>
      </c>
    </row>
    <row r="9" spans="1:3" ht="21.75" customHeight="1">
      <c r="A9" s="119" t="s">
        <v>11</v>
      </c>
      <c r="B9" s="120" t="s">
        <v>528</v>
      </c>
    </row>
    <row r="10" spans="1:3" ht="21.75" customHeight="1">
      <c r="A10" s="122" t="s">
        <v>12</v>
      </c>
      <c r="B10" s="120" t="s">
        <v>529</v>
      </c>
    </row>
    <row r="12" spans="1:3" ht="30" customHeight="1">
      <c r="A12" s="624" t="s">
        <v>492</v>
      </c>
      <c r="B12" s="624"/>
    </row>
    <row r="14" spans="1:3" ht="25.5" customHeight="1">
      <c r="A14" s="117" t="s">
        <v>308</v>
      </c>
      <c r="B14" s="118" t="s">
        <v>293</v>
      </c>
    </row>
    <row r="15" spans="1:3" ht="21.75" customHeight="1">
      <c r="A15" s="119" t="s">
        <v>294</v>
      </c>
      <c r="B15" s="120" t="s">
        <v>295</v>
      </c>
    </row>
    <row r="16" spans="1:3" ht="21.75" customHeight="1">
      <c r="A16" s="119" t="s">
        <v>298</v>
      </c>
      <c r="B16" s="120" t="s">
        <v>299</v>
      </c>
    </row>
    <row r="17" spans="1:2" ht="21" customHeight="1">
      <c r="A17" s="119" t="s">
        <v>226</v>
      </c>
      <c r="B17" s="120" t="s">
        <v>306</v>
      </c>
    </row>
    <row r="18" spans="1:2" ht="21.75" customHeight="1">
      <c r="A18" s="119" t="s">
        <v>59</v>
      </c>
      <c r="B18" s="120" t="s">
        <v>296</v>
      </c>
    </row>
    <row r="19" spans="1:2" ht="21.75" customHeight="1">
      <c r="A19" s="119" t="s">
        <v>60</v>
      </c>
      <c r="B19" s="120" t="s">
        <v>307</v>
      </c>
    </row>
    <row r="20" spans="1:2" ht="21.75" customHeight="1">
      <c r="A20" s="119" t="s">
        <v>61</v>
      </c>
      <c r="B20" s="120" t="s">
        <v>297</v>
      </c>
    </row>
    <row r="21" spans="1:2" ht="21.75" customHeight="1">
      <c r="A21" s="119" t="s">
        <v>309</v>
      </c>
      <c r="B21" s="120" t="s">
        <v>310</v>
      </c>
    </row>
    <row r="22" spans="1:2" ht="21.75" customHeight="1">
      <c r="A22" s="119" t="s">
        <v>472</v>
      </c>
      <c r="B22" s="120" t="s">
        <v>227</v>
      </c>
    </row>
    <row r="23" spans="1:2" ht="21" customHeight="1">
      <c r="A23" s="119" t="s">
        <v>300</v>
      </c>
      <c r="B23" s="120" t="s">
        <v>301</v>
      </c>
    </row>
    <row r="24" spans="1:2" ht="21" customHeight="1">
      <c r="A24" s="119" t="s">
        <v>302</v>
      </c>
      <c r="B24" s="120" t="s">
        <v>303</v>
      </c>
    </row>
    <row r="25" spans="1:2" ht="21" customHeight="1">
      <c r="A25" s="119" t="s">
        <v>304</v>
      </c>
      <c r="B25" s="120" t="s">
        <v>305</v>
      </c>
    </row>
    <row r="26" spans="1:2" ht="21" customHeight="1">
      <c r="A26" s="81"/>
      <c r="B26" s="80"/>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zoomScale="90" zoomScaleNormal="100" zoomScaleSheetLayoutView="90" workbookViewId="0">
      <selection activeCell="B1" sqref="B1"/>
    </sheetView>
  </sheetViews>
  <sheetFormatPr defaultColWidth="8" defaultRowHeight="15" zeroHeight="1"/>
  <cols>
    <col min="1" max="1" width="23.75" style="49" customWidth="1"/>
    <col min="2" max="2" width="12.75" style="49" customWidth="1"/>
    <col min="3" max="3" width="13.125" style="49" customWidth="1"/>
    <col min="4" max="5" width="12.375" style="49" customWidth="1"/>
    <col min="6" max="6" width="13.125" style="49" customWidth="1"/>
    <col min="7" max="9" width="8.375" style="49" customWidth="1"/>
    <col min="10" max="10" width="9" style="49" bestFit="1" customWidth="1"/>
    <col min="11" max="16383" width="8" style="49"/>
    <col min="16384" max="16384" width="3.625" style="49" customWidth="1"/>
  </cols>
  <sheetData>
    <row r="1" spans="1:12" ht="30" customHeight="1">
      <c r="A1" s="632" t="s">
        <v>465</v>
      </c>
      <c r="B1" s="632"/>
      <c r="C1" s="632"/>
      <c r="D1" s="632"/>
      <c r="E1" s="632"/>
      <c r="F1" s="632"/>
      <c r="G1" s="632"/>
      <c r="H1" s="632"/>
      <c r="I1" s="632"/>
    </row>
    <row r="2" spans="1:12" ht="38.25" customHeight="1">
      <c r="A2" s="633" t="s">
        <v>336</v>
      </c>
      <c r="B2" s="633"/>
      <c r="C2" s="633"/>
      <c r="D2" s="633"/>
      <c r="E2" s="633"/>
      <c r="F2" s="633"/>
      <c r="G2" s="633"/>
      <c r="H2" s="633"/>
      <c r="I2" s="633"/>
      <c r="J2" s="532" t="s">
        <v>539</v>
      </c>
    </row>
    <row r="3" spans="1:12" ht="21" customHeight="1">
      <c r="A3" s="634" t="s">
        <v>13</v>
      </c>
      <c r="B3" s="625" t="s">
        <v>552</v>
      </c>
      <c r="C3" s="627"/>
      <c r="D3" s="625" t="s">
        <v>651</v>
      </c>
      <c r="E3" s="626"/>
      <c r="F3" s="626"/>
      <c r="G3" s="626"/>
      <c r="H3" s="626"/>
      <c r="I3" s="627"/>
    </row>
    <row r="4" spans="1:12" ht="20.25" customHeight="1">
      <c r="A4" s="634"/>
      <c r="B4" s="635" t="s">
        <v>656</v>
      </c>
      <c r="C4" s="635" t="s">
        <v>657</v>
      </c>
      <c r="D4" s="635" t="s">
        <v>553</v>
      </c>
      <c r="E4" s="635" t="s">
        <v>656</v>
      </c>
      <c r="F4" s="635" t="s">
        <v>657</v>
      </c>
      <c r="G4" s="636" t="s">
        <v>14</v>
      </c>
      <c r="H4" s="636"/>
      <c r="I4" s="637"/>
    </row>
    <row r="5" spans="1:12" ht="72" customHeight="1">
      <c r="A5" s="634"/>
      <c r="B5" s="635"/>
      <c r="C5" s="635"/>
      <c r="D5" s="635"/>
      <c r="E5" s="635"/>
      <c r="F5" s="635"/>
      <c r="G5" s="548" t="s">
        <v>661</v>
      </c>
      <c r="H5" s="581" t="s">
        <v>662</v>
      </c>
      <c r="I5" s="581" t="s">
        <v>660</v>
      </c>
    </row>
    <row r="6" spans="1:12" ht="21" customHeight="1">
      <c r="A6" s="638" t="s">
        <v>68</v>
      </c>
      <c r="B6" s="639"/>
      <c r="C6" s="639"/>
      <c r="D6" s="639"/>
      <c r="E6" s="640"/>
      <c r="F6" s="640"/>
      <c r="G6" s="640"/>
      <c r="H6" s="640"/>
      <c r="I6" s="641"/>
    </row>
    <row r="7" spans="1:12" ht="27" customHeight="1">
      <c r="A7" s="123" t="s">
        <v>419</v>
      </c>
      <c r="B7" s="514">
        <v>977905</v>
      </c>
      <c r="C7" s="514">
        <v>978958</v>
      </c>
      <c r="D7" s="514">
        <v>969907</v>
      </c>
      <c r="E7" s="514">
        <v>969741</v>
      </c>
      <c r="F7" s="514">
        <v>969824</v>
      </c>
      <c r="G7" s="609">
        <f>E7/D7-1</f>
        <v>-1.7115042988657958E-4</v>
      </c>
      <c r="H7" s="125">
        <f>E7/B7-1</f>
        <v>-8.3484592061601193E-3</v>
      </c>
      <c r="I7" s="125">
        <f>F7/C7-1</f>
        <v>-9.3303287781498767E-3</v>
      </c>
    </row>
    <row r="8" spans="1:12" ht="27" customHeight="1">
      <c r="A8" s="126" t="s">
        <v>246</v>
      </c>
      <c r="B8" s="155">
        <v>32868</v>
      </c>
      <c r="C8" s="155">
        <v>33553</v>
      </c>
      <c r="D8" s="155">
        <v>29480</v>
      </c>
      <c r="E8" s="155">
        <v>28222</v>
      </c>
      <c r="F8" s="155">
        <v>28851</v>
      </c>
      <c r="G8" s="128">
        <f t="shared" ref="G8:G11" si="0">E8/D8-1</f>
        <v>-4.2672998643147886E-2</v>
      </c>
      <c r="H8" s="128">
        <f t="shared" ref="H8:H11" si="1">E8/B8-1</f>
        <v>-0.14135329195570157</v>
      </c>
      <c r="I8" s="128">
        <f t="shared" ref="I8:I11" si="2">F8/C8-1</f>
        <v>-0.14013650046195569</v>
      </c>
    </row>
    <row r="9" spans="1:12" ht="21" customHeight="1">
      <c r="A9" s="129" t="s">
        <v>76</v>
      </c>
      <c r="B9" s="515">
        <v>5606061738.1199989</v>
      </c>
      <c r="C9" s="515">
        <v>10453580629.799999</v>
      </c>
      <c r="D9" s="515">
        <v>5794717709.21</v>
      </c>
      <c r="E9" s="515">
        <v>6230173485.7999983</v>
      </c>
      <c r="F9" s="515">
        <v>12024891195.009998</v>
      </c>
      <c r="G9" s="128">
        <f t="shared" si="0"/>
        <v>7.5147021553421789E-2</v>
      </c>
      <c r="H9" s="128">
        <f t="shared" si="1"/>
        <v>0.11132801899703937</v>
      </c>
      <c r="I9" s="128">
        <f t="shared" si="2"/>
        <v>0.15031314349177816</v>
      </c>
      <c r="K9" s="55"/>
      <c r="L9" s="55"/>
    </row>
    <row r="10" spans="1:12" ht="27" customHeight="1">
      <c r="A10" s="126" t="s">
        <v>246</v>
      </c>
      <c r="B10" s="515">
        <v>194236011.89999998</v>
      </c>
      <c r="C10" s="515">
        <v>377975618.38999999</v>
      </c>
      <c r="D10" s="515">
        <v>180316891.06999996</v>
      </c>
      <c r="E10" s="515">
        <v>185991198.16999999</v>
      </c>
      <c r="F10" s="515">
        <v>366308089.23999995</v>
      </c>
      <c r="G10" s="128">
        <f t="shared" si="0"/>
        <v>3.1468527803073298E-2</v>
      </c>
      <c r="H10" s="128">
        <f t="shared" si="1"/>
        <v>-4.244740019808857E-2</v>
      </c>
      <c r="I10" s="128">
        <f t="shared" si="2"/>
        <v>-3.0868470298952788E-2</v>
      </c>
    </row>
    <row r="11" spans="1:12" ht="21" customHeight="1">
      <c r="A11" s="483" t="s">
        <v>420</v>
      </c>
      <c r="B11" s="516">
        <v>1910.91</v>
      </c>
      <c r="C11" s="517">
        <v>1779.71</v>
      </c>
      <c r="D11" s="517">
        <v>1991.5</v>
      </c>
      <c r="E11" s="517">
        <v>2141.52</v>
      </c>
      <c r="F11" s="517">
        <v>2066.5100000000002</v>
      </c>
      <c r="G11" s="133">
        <f t="shared" si="0"/>
        <v>7.5330153150891199E-2</v>
      </c>
      <c r="H11" s="133">
        <f t="shared" si="1"/>
        <v>0.12068072279699193</v>
      </c>
      <c r="I11" s="133">
        <f t="shared" si="2"/>
        <v>0.16114985025650252</v>
      </c>
      <c r="J11" s="73"/>
    </row>
    <row r="12" spans="1:12" ht="21" customHeight="1">
      <c r="A12" s="642" t="s">
        <v>107</v>
      </c>
      <c r="B12" s="643"/>
      <c r="C12" s="643"/>
      <c r="D12" s="643"/>
      <c r="E12" s="643"/>
      <c r="F12" s="643"/>
      <c r="G12" s="643"/>
      <c r="H12" s="643"/>
      <c r="I12" s="644"/>
      <c r="J12" s="56"/>
    </row>
    <row r="13" spans="1:12" ht="27" customHeight="1">
      <c r="A13" s="485" t="s">
        <v>419</v>
      </c>
      <c r="B13" s="486">
        <v>763523</v>
      </c>
      <c r="C13" s="487">
        <v>763993</v>
      </c>
      <c r="D13" s="488">
        <v>762594</v>
      </c>
      <c r="E13" s="488">
        <v>762574</v>
      </c>
      <c r="F13" s="488">
        <v>762584</v>
      </c>
      <c r="G13" s="511">
        <f t="shared" ref="G13:G15" si="3">E13/D13-1</f>
        <v>-2.622627505588504E-5</v>
      </c>
      <c r="H13" s="511">
        <f t="shared" ref="H13:H15" si="4">E13/B13-1</f>
        <v>-1.2429226100588719E-3</v>
      </c>
      <c r="I13" s="511">
        <f t="shared" ref="I13:I15" si="5">F13/C13-1</f>
        <v>-1.844257735345689E-3</v>
      </c>
      <c r="J13" s="56"/>
    </row>
    <row r="14" spans="1:12" ht="21" customHeight="1">
      <c r="A14" s="131" t="s">
        <v>103</v>
      </c>
      <c r="B14" s="135">
        <v>4415781744.8399992</v>
      </c>
      <c r="C14" s="132">
        <v>8219569187.7999992</v>
      </c>
      <c r="D14" s="136">
        <v>4574121843.9499998</v>
      </c>
      <c r="E14" s="136">
        <v>4921630989.9199982</v>
      </c>
      <c r="F14" s="136">
        <v>9495752833.8699989</v>
      </c>
      <c r="G14" s="512">
        <f t="shared" si="3"/>
        <v>7.5972866011349005E-2</v>
      </c>
      <c r="H14" s="512">
        <f t="shared" si="4"/>
        <v>0.11455485671842869</v>
      </c>
      <c r="I14" s="512">
        <f t="shared" si="5"/>
        <v>0.15526162222275497</v>
      </c>
      <c r="J14" s="56"/>
    </row>
    <row r="15" spans="1:12" ht="21" customHeight="1">
      <c r="A15" s="483" t="s">
        <v>104</v>
      </c>
      <c r="B15" s="489">
        <v>1927.81</v>
      </c>
      <c r="C15" s="484">
        <v>1793.12</v>
      </c>
      <c r="D15" s="490">
        <v>1999.37</v>
      </c>
      <c r="E15" s="490">
        <v>2151.3200000000002</v>
      </c>
      <c r="F15" s="490">
        <v>2075.35</v>
      </c>
      <c r="G15" s="513">
        <f t="shared" si="3"/>
        <v>7.5998939665995024E-2</v>
      </c>
      <c r="H15" s="513">
        <f t="shared" si="4"/>
        <v>0.11593984884402531</v>
      </c>
      <c r="I15" s="513">
        <f t="shared" si="5"/>
        <v>0.15739604711341126</v>
      </c>
      <c r="J15" s="56"/>
    </row>
    <row r="16" spans="1:12" ht="21" customHeight="1">
      <c r="A16" s="642" t="s">
        <v>105</v>
      </c>
      <c r="B16" s="643"/>
      <c r="C16" s="643"/>
      <c r="D16" s="643"/>
      <c r="E16" s="643"/>
      <c r="F16" s="643"/>
      <c r="G16" s="643"/>
      <c r="H16" s="643"/>
      <c r="I16" s="644"/>
      <c r="J16" s="56"/>
    </row>
    <row r="17" spans="1:10" ht="24.75" customHeight="1">
      <c r="A17" s="485" t="s">
        <v>419</v>
      </c>
      <c r="B17" s="486">
        <v>173258</v>
      </c>
      <c r="C17" s="486">
        <v>173860</v>
      </c>
      <c r="D17" s="486">
        <v>167029</v>
      </c>
      <c r="E17" s="486">
        <v>166871</v>
      </c>
      <c r="F17" s="486">
        <v>166950</v>
      </c>
      <c r="G17" s="511">
        <f t="shared" ref="G17:G21" si="6">E17/D17-1</f>
        <v>-9.4594351879018213E-4</v>
      </c>
      <c r="H17" s="511">
        <f t="shared" ref="H17:H21" si="7">E17/B17-1</f>
        <v>-3.6864098627480413E-2</v>
      </c>
      <c r="I17" s="511">
        <f t="shared" ref="I17:I21" si="8">F17/C17-1</f>
        <v>-3.9744622109743499E-2</v>
      </c>
      <c r="J17" s="56"/>
    </row>
    <row r="18" spans="1:10" ht="27" customHeight="1">
      <c r="A18" s="131" t="s">
        <v>247</v>
      </c>
      <c r="B18" s="134">
        <v>11606</v>
      </c>
      <c r="C18" s="134">
        <v>11646</v>
      </c>
      <c r="D18" s="134">
        <v>11186</v>
      </c>
      <c r="E18" s="134">
        <v>11174</v>
      </c>
      <c r="F18" s="134">
        <v>11180</v>
      </c>
      <c r="G18" s="512">
        <f t="shared" si="6"/>
        <v>-1.0727695333452303E-3</v>
      </c>
      <c r="H18" s="512">
        <f t="shared" si="7"/>
        <v>-3.7222126486300189E-2</v>
      </c>
      <c r="I18" s="512">
        <f t="shared" si="8"/>
        <v>-4.0013738622703077E-2</v>
      </c>
      <c r="J18" s="56"/>
    </row>
    <row r="19" spans="1:10" ht="21" customHeight="1">
      <c r="A19" s="131" t="s">
        <v>76</v>
      </c>
      <c r="B19" s="135">
        <v>898773695.41999972</v>
      </c>
      <c r="C19" s="492">
        <v>1680733475.1699996</v>
      </c>
      <c r="D19" s="492">
        <v>920282653.12000012</v>
      </c>
      <c r="E19" s="492">
        <v>986120977.75000012</v>
      </c>
      <c r="F19" s="492">
        <v>1906403630.8700004</v>
      </c>
      <c r="G19" s="512">
        <f t="shared" si="6"/>
        <v>7.1541416549351089E-2</v>
      </c>
      <c r="H19" s="512">
        <f t="shared" si="7"/>
        <v>9.7184956318934868E-2</v>
      </c>
      <c r="I19" s="512">
        <f t="shared" si="8"/>
        <v>0.13426885287518608</v>
      </c>
      <c r="J19" s="56"/>
    </row>
    <row r="20" spans="1:10" ht="30.75" customHeight="1">
      <c r="A20" s="131" t="s">
        <v>247</v>
      </c>
      <c r="B20" s="135">
        <v>67728094.709999993</v>
      </c>
      <c r="C20" s="135">
        <v>125754865.62</v>
      </c>
      <c r="D20" s="135">
        <v>69405551.420000002</v>
      </c>
      <c r="E20" s="135">
        <v>74690302.100000009</v>
      </c>
      <c r="F20" s="135">
        <v>144095853.52000001</v>
      </c>
      <c r="G20" s="512">
        <f t="shared" si="6"/>
        <v>7.6143054436955904E-2</v>
      </c>
      <c r="H20" s="512">
        <f t="shared" si="7"/>
        <v>0.10279644540143917</v>
      </c>
      <c r="I20" s="512">
        <f t="shared" si="8"/>
        <v>0.14584714324630532</v>
      </c>
      <c r="J20" s="56"/>
    </row>
    <row r="21" spans="1:10" ht="21" customHeight="1">
      <c r="A21" s="140" t="s">
        <v>106</v>
      </c>
      <c r="B21" s="141">
        <v>1729.16</v>
      </c>
      <c r="C21" s="143">
        <v>1611.19</v>
      </c>
      <c r="D21" s="143">
        <v>1836.57</v>
      </c>
      <c r="E21" s="143">
        <v>1969.83</v>
      </c>
      <c r="F21" s="143">
        <v>1903.17</v>
      </c>
      <c r="G21" s="513">
        <f t="shared" si="6"/>
        <v>7.2559172805828354E-2</v>
      </c>
      <c r="H21" s="513">
        <f t="shared" si="7"/>
        <v>0.13918318721228795</v>
      </c>
      <c r="I21" s="513">
        <f t="shared" si="8"/>
        <v>0.18122009198170308</v>
      </c>
      <c r="J21" s="56"/>
    </row>
    <row r="22" spans="1:10" ht="21" customHeight="1">
      <c r="A22" s="645" t="s">
        <v>425</v>
      </c>
      <c r="B22" s="630"/>
      <c r="C22" s="630"/>
      <c r="D22" s="630"/>
      <c r="E22" s="630"/>
      <c r="F22" s="630"/>
      <c r="G22" s="630"/>
      <c r="H22" s="630"/>
      <c r="I22" s="631"/>
      <c r="J22" s="56"/>
    </row>
    <row r="23" spans="1:10" ht="27" customHeight="1">
      <c r="A23" s="123" t="s">
        <v>419</v>
      </c>
      <c r="B23" s="491">
        <v>41123</v>
      </c>
      <c r="C23" s="124">
        <v>41105</v>
      </c>
      <c r="D23" s="491">
        <v>40284</v>
      </c>
      <c r="E23" s="491">
        <v>40297</v>
      </c>
      <c r="F23" s="491">
        <v>40290</v>
      </c>
      <c r="G23" s="125">
        <f t="shared" ref="G23:G25" si="9">E23/D23-1</f>
        <v>3.2270876774909141E-4</v>
      </c>
      <c r="H23" s="125">
        <f t="shared" ref="H23:H25" si="10">E23/B23-1</f>
        <v>-2.0086083213773365E-2</v>
      </c>
      <c r="I23" s="125">
        <f t="shared" ref="I23:I25" si="11">F23/C23-1</f>
        <v>-1.9827271621457254E-2</v>
      </c>
      <c r="J23" s="56"/>
    </row>
    <row r="24" spans="1:10" ht="21" customHeight="1">
      <c r="A24" s="129" t="s">
        <v>76</v>
      </c>
      <c r="B24" s="137">
        <v>291484053.28000003</v>
      </c>
      <c r="C24" s="139">
        <v>553234991.6099999</v>
      </c>
      <c r="D24" s="138">
        <v>300293926.08999997</v>
      </c>
      <c r="E24" s="138">
        <v>322400734.27999997</v>
      </c>
      <c r="F24" s="138">
        <v>622694660.36999989</v>
      </c>
      <c r="G24" s="128">
        <f t="shared" si="9"/>
        <v>7.3617233880962418E-2</v>
      </c>
      <c r="H24" s="128">
        <f t="shared" si="10"/>
        <v>0.106066457674449</v>
      </c>
      <c r="I24" s="128">
        <f t="shared" si="11"/>
        <v>0.12555183568172645</v>
      </c>
      <c r="J24" s="56"/>
    </row>
    <row r="25" spans="1:10" ht="21" customHeight="1">
      <c r="A25" s="140" t="s">
        <v>104</v>
      </c>
      <c r="B25" s="141">
        <v>2362.6999999999998</v>
      </c>
      <c r="C25" s="142">
        <v>2243.21</v>
      </c>
      <c r="D25" s="143">
        <v>2484.83</v>
      </c>
      <c r="E25" s="143">
        <v>2666.87</v>
      </c>
      <c r="F25" s="143">
        <v>2575.86</v>
      </c>
      <c r="G25" s="133">
        <f t="shared" si="9"/>
        <v>7.326054498698098E-2</v>
      </c>
      <c r="H25" s="133">
        <f t="shared" si="10"/>
        <v>0.12873830786811702</v>
      </c>
      <c r="I25" s="133">
        <f t="shared" si="11"/>
        <v>0.14829195661574257</v>
      </c>
      <c r="J25" s="56"/>
    </row>
    <row r="26" spans="1:10" ht="21" customHeight="1">
      <c r="A26" s="628" t="s">
        <v>97</v>
      </c>
      <c r="B26" s="629"/>
      <c r="C26" s="629"/>
      <c r="D26" s="629"/>
      <c r="E26" s="630"/>
      <c r="F26" s="630"/>
      <c r="G26" s="630"/>
      <c r="H26" s="630"/>
      <c r="I26" s="631"/>
      <c r="J26" s="56"/>
    </row>
    <row r="27" spans="1:10" ht="27.75" customHeight="1">
      <c r="A27" s="144" t="s">
        <v>76</v>
      </c>
      <c r="B27" s="145">
        <v>22244.579999999998</v>
      </c>
      <c r="C27" s="146">
        <v>42975.22</v>
      </c>
      <c r="D27" s="147">
        <v>19286.05</v>
      </c>
      <c r="E27" s="147">
        <v>20783.849999999999</v>
      </c>
      <c r="F27" s="147">
        <v>40069.899999999994</v>
      </c>
      <c r="G27" s="148">
        <f>E27/D27-1</f>
        <v>7.7662351803505558E-2</v>
      </c>
      <c r="H27" s="148">
        <f>E27/B27-1</f>
        <v>-6.566678264997583E-2</v>
      </c>
      <c r="I27" s="148">
        <f>F27/C27-1</f>
        <v>-6.7604540477047115E-2</v>
      </c>
      <c r="J27" s="56"/>
    </row>
    <row r="28" spans="1:10">
      <c r="J28" s="56"/>
    </row>
    <row r="29" spans="1:10">
      <c r="J29" s="56"/>
    </row>
    <row r="30" spans="1:10" ht="12.75" customHeight="1">
      <c r="J30" s="56"/>
    </row>
    <row r="31" spans="1:10">
      <c r="J31" s="56"/>
    </row>
    <row r="32" spans="1:10">
      <c r="J32" s="56"/>
    </row>
    <row r="33" spans="7:10">
      <c r="J33" s="56"/>
    </row>
    <row r="34" spans="7:10">
      <c r="J34" s="56"/>
    </row>
    <row r="35" spans="7:10">
      <c r="J35" s="56"/>
    </row>
    <row r="36" spans="7:10">
      <c r="J36" s="56"/>
    </row>
    <row r="37" spans="7:10">
      <c r="J37" s="56"/>
    </row>
    <row r="38" spans="7:10">
      <c r="J38" s="56"/>
    </row>
    <row r="39" spans="7:10">
      <c r="J39" s="56"/>
    </row>
    <row r="40" spans="7:10" ht="12.75" customHeight="1">
      <c r="G40" s="501"/>
      <c r="J40" s="56"/>
    </row>
    <row r="41" spans="7:10">
      <c r="J41" s="56"/>
    </row>
    <row r="42" spans="7:10">
      <c r="J42" s="56"/>
    </row>
    <row r="43" spans="7:10">
      <c r="J43" s="56"/>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D3:I3"/>
    <mergeCell ref="A26:I26"/>
    <mergeCell ref="A1:I1"/>
    <mergeCell ref="A2:I2"/>
    <mergeCell ref="A3:A5"/>
    <mergeCell ref="B3:C3"/>
    <mergeCell ref="B4:B5"/>
    <mergeCell ref="C4:C5"/>
    <mergeCell ref="D4:D5"/>
    <mergeCell ref="G4:I4"/>
    <mergeCell ref="A6:I6"/>
    <mergeCell ref="A12:I12"/>
    <mergeCell ref="A16:I16"/>
    <mergeCell ref="A22:I22"/>
    <mergeCell ref="E4:E5"/>
    <mergeCell ref="F4:F5"/>
  </mergeCells>
  <hyperlinks>
    <hyperlink ref="J2"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80" fitToHeight="0" orientation="portrait" r:id="rId1"/>
  <headerFooter differentFirst="1" alignWithMargins="0">
    <oddFooter>&amp;C&amp;"Arial,Normalny"&amp;9&amp;P</oddFooter>
  </headerFooter>
  <ignoredErrors>
    <ignoredError sqref="H7:H11 I7:I11 H13:I15 H17:I18 H19:H21 I19:I2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43"/>
  <sheetViews>
    <sheetView showGridLines="0" view="pageBreakPreview" topLeftCell="A13" zoomScaleNormal="100" zoomScaleSheetLayoutView="100" workbookViewId="0">
      <selection activeCell="B1" sqref="B1"/>
    </sheetView>
  </sheetViews>
  <sheetFormatPr defaultColWidth="8" defaultRowHeight="15"/>
  <cols>
    <col min="1" max="1" width="28.25" style="49" customWidth="1"/>
    <col min="2" max="2" width="12.125" style="49" customWidth="1"/>
    <col min="3" max="4" width="11.125" style="49" customWidth="1"/>
    <col min="5" max="5" width="12.75" style="49" customWidth="1"/>
    <col min="6" max="6" width="12.5" style="49" customWidth="1"/>
    <col min="7" max="9" width="8.75" style="49" customWidth="1"/>
    <col min="10" max="10" width="9.25" style="49" customWidth="1"/>
    <col min="11" max="16376" width="8" style="49"/>
    <col min="16377" max="16377" width="0.5" style="49" customWidth="1"/>
    <col min="16378" max="16379" width="0.875" style="49" customWidth="1"/>
    <col min="16380" max="16384" width="0.625" style="49" customWidth="1"/>
  </cols>
  <sheetData>
    <row r="1" spans="1:10" ht="30" customHeight="1">
      <c r="A1" s="632" t="str">
        <f>'Tab 1'!A1:I1</f>
        <v xml:space="preserve"> I. EMERYTURY I RENTY REALIZOWANE PRZEZ KRUS</v>
      </c>
      <c r="B1" s="632"/>
      <c r="C1" s="632"/>
      <c r="D1" s="632"/>
      <c r="E1" s="632"/>
      <c r="F1" s="632"/>
      <c r="G1" s="632"/>
      <c r="H1" s="632"/>
      <c r="I1" s="632"/>
    </row>
    <row r="2" spans="1:10" s="51" customFormat="1" ht="12.75">
      <c r="A2" s="50"/>
      <c r="B2" s="50"/>
      <c r="C2" s="50"/>
      <c r="D2" s="50"/>
      <c r="E2" s="50"/>
      <c r="F2" s="50"/>
    </row>
    <row r="3" spans="1:10" ht="28.5" customHeight="1">
      <c r="A3" s="647" t="s">
        <v>664</v>
      </c>
      <c r="B3" s="647"/>
      <c r="C3" s="647"/>
      <c r="D3" s="647"/>
      <c r="E3" s="647"/>
      <c r="F3" s="647"/>
      <c r="G3" s="647"/>
      <c r="H3" s="647"/>
      <c r="I3" s="647"/>
      <c r="J3" s="532" t="s">
        <v>539</v>
      </c>
    </row>
    <row r="4" spans="1:10" ht="21" customHeight="1">
      <c r="A4" s="635" t="s">
        <v>13</v>
      </c>
      <c r="B4" s="625" t="str">
        <f>'Tab 1'!B3:C3</f>
        <v>2023 rok</v>
      </c>
      <c r="C4" s="627"/>
      <c r="D4" s="625" t="str">
        <f>'Tab 1'!D3:I3</f>
        <v>2024 rok</v>
      </c>
      <c r="E4" s="626"/>
      <c r="F4" s="626"/>
      <c r="G4" s="626"/>
      <c r="H4" s="626"/>
      <c r="I4" s="627"/>
    </row>
    <row r="5" spans="1:10" ht="18" customHeight="1">
      <c r="A5" s="635"/>
      <c r="B5" s="635" t="s">
        <v>656</v>
      </c>
      <c r="C5" s="635" t="s">
        <v>657</v>
      </c>
      <c r="D5" s="635" t="s">
        <v>553</v>
      </c>
      <c r="E5" s="635" t="s">
        <v>656</v>
      </c>
      <c r="F5" s="635" t="s">
        <v>657</v>
      </c>
      <c r="G5" s="646" t="s">
        <v>14</v>
      </c>
      <c r="H5" s="636"/>
      <c r="I5" s="637"/>
    </row>
    <row r="6" spans="1:10" ht="57.75" customHeight="1">
      <c r="A6" s="635"/>
      <c r="B6" s="635"/>
      <c r="C6" s="635"/>
      <c r="D6" s="635"/>
      <c r="E6" s="635"/>
      <c r="F6" s="635"/>
      <c r="G6" s="545" t="s">
        <v>659</v>
      </c>
      <c r="H6" s="581" t="s">
        <v>658</v>
      </c>
      <c r="I6" s="581" t="s">
        <v>665</v>
      </c>
    </row>
    <row r="7" spans="1:10" ht="21" customHeight="1">
      <c r="A7" s="638" t="s">
        <v>68</v>
      </c>
      <c r="B7" s="639"/>
      <c r="C7" s="639"/>
      <c r="D7" s="639"/>
      <c r="E7" s="639"/>
      <c r="F7" s="639"/>
      <c r="G7" s="639"/>
      <c r="H7" s="639"/>
      <c r="I7" s="648"/>
    </row>
    <row r="8" spans="1:10" ht="21" customHeight="1">
      <c r="A8" s="129" t="s">
        <v>426</v>
      </c>
      <c r="B8" s="127">
        <v>625360</v>
      </c>
      <c r="C8" s="127">
        <v>625396</v>
      </c>
      <c r="D8" s="127">
        <v>622852</v>
      </c>
      <c r="E8" s="127">
        <v>622577</v>
      </c>
      <c r="F8" s="127">
        <v>622715</v>
      </c>
      <c r="G8" s="125">
        <f>E8/D8-1</f>
        <v>-4.4151740702447206E-4</v>
      </c>
      <c r="H8" s="125">
        <f>E8/B8-1</f>
        <v>-4.450236663681717E-3</v>
      </c>
      <c r="I8" s="125">
        <f>F8/C8-1</f>
        <v>-4.2868838304050971E-3</v>
      </c>
    </row>
    <row r="9" spans="1:10" ht="21" customHeight="1">
      <c r="A9" s="129" t="s">
        <v>76</v>
      </c>
      <c r="B9" s="130">
        <v>229112431.47</v>
      </c>
      <c r="C9" s="130">
        <v>436142787.99000001</v>
      </c>
      <c r="D9" s="130">
        <v>237730631.48000002</v>
      </c>
      <c r="E9" s="130">
        <v>256155743.44</v>
      </c>
      <c r="F9" s="130">
        <v>493886374.92000002</v>
      </c>
      <c r="G9" s="133">
        <f>E9/D9-1</f>
        <v>7.7504156049617245E-2</v>
      </c>
      <c r="H9" s="133">
        <f>E9/B9-1</f>
        <v>0.11803511401144129</v>
      </c>
      <c r="I9" s="133">
        <f>F9/C9-1</f>
        <v>0.13239606046477603</v>
      </c>
    </row>
    <row r="10" spans="1:10" ht="21" customHeight="1">
      <c r="A10" s="649" t="s">
        <v>107</v>
      </c>
      <c r="B10" s="650"/>
      <c r="C10" s="650"/>
      <c r="D10" s="650"/>
      <c r="E10" s="650"/>
      <c r="F10" s="650"/>
      <c r="G10" s="650"/>
      <c r="H10" s="650"/>
      <c r="I10" s="651"/>
    </row>
    <row r="11" spans="1:10" ht="21" customHeight="1">
      <c r="A11" s="129" t="s">
        <v>87</v>
      </c>
      <c r="B11" s="127">
        <v>508883</v>
      </c>
      <c r="C11" s="127">
        <v>508318</v>
      </c>
      <c r="D11" s="127">
        <v>510128</v>
      </c>
      <c r="E11" s="127">
        <v>510551</v>
      </c>
      <c r="F11" s="127">
        <v>510340</v>
      </c>
      <c r="G11" s="125">
        <f t="shared" ref="G11:G12" si="0">E11/D11-1</f>
        <v>8.2920365084837577E-4</v>
      </c>
      <c r="H11" s="125">
        <f t="shared" ref="H11:H12" si="1">E11/B11-1</f>
        <v>3.2777671881356607E-3</v>
      </c>
      <c r="I11" s="125">
        <f t="shared" ref="I11:I12" si="2">F11/C11-1</f>
        <v>3.9778249048822989E-3</v>
      </c>
    </row>
    <row r="12" spans="1:10" ht="21" customHeight="1">
      <c r="A12" s="129" t="s">
        <v>76</v>
      </c>
      <c r="B12" s="130">
        <v>206184477.88999999</v>
      </c>
      <c r="C12" s="151">
        <v>392121357.78999996</v>
      </c>
      <c r="D12" s="151">
        <v>214769990.55000001</v>
      </c>
      <c r="E12" s="151">
        <v>231682937.5</v>
      </c>
      <c r="F12" s="151">
        <v>446452928.05000001</v>
      </c>
      <c r="G12" s="133">
        <f t="shared" si="0"/>
        <v>7.874911623680747E-2</v>
      </c>
      <c r="H12" s="133">
        <f t="shared" si="1"/>
        <v>0.12366818235271571</v>
      </c>
      <c r="I12" s="133">
        <f t="shared" si="2"/>
        <v>0.13855804888112533</v>
      </c>
    </row>
    <row r="13" spans="1:10" ht="21" customHeight="1">
      <c r="A13" s="649" t="s">
        <v>105</v>
      </c>
      <c r="B13" s="650"/>
      <c r="C13" s="650"/>
      <c r="D13" s="650"/>
      <c r="E13" s="650"/>
      <c r="F13" s="650"/>
      <c r="G13" s="650"/>
      <c r="H13" s="650"/>
      <c r="I13" s="651"/>
    </row>
    <row r="14" spans="1:10" ht="21" customHeight="1">
      <c r="A14" s="129" t="s">
        <v>87</v>
      </c>
      <c r="B14" s="127">
        <v>9044</v>
      </c>
      <c r="C14" s="127">
        <v>9131</v>
      </c>
      <c r="D14" s="127">
        <v>8288</v>
      </c>
      <c r="E14" s="127">
        <v>8125</v>
      </c>
      <c r="F14" s="127">
        <v>8206</v>
      </c>
      <c r="G14" s="125">
        <f t="shared" ref="G14:G15" si="3">E14/D14-1</f>
        <v>-1.966698841698844E-2</v>
      </c>
      <c r="H14" s="125">
        <f t="shared" ref="H14:H15" si="4">E14/B14-1</f>
        <v>-0.1016143299425033</v>
      </c>
      <c r="I14" s="125">
        <f t="shared" ref="I14:I15" si="5">F14/C14-1</f>
        <v>-0.10130325265578799</v>
      </c>
    </row>
    <row r="15" spans="1:10" ht="21" customHeight="1">
      <c r="A15" s="129" t="s">
        <v>76</v>
      </c>
      <c r="B15" s="130">
        <v>3081538.15</v>
      </c>
      <c r="C15" s="130">
        <v>5972178.25</v>
      </c>
      <c r="D15" s="130">
        <v>3061326.53</v>
      </c>
      <c r="E15" s="130">
        <v>3204232.05</v>
      </c>
      <c r="F15" s="130">
        <v>6265558.5800000001</v>
      </c>
      <c r="G15" s="133">
        <f t="shared" si="3"/>
        <v>4.6680913845541294E-2</v>
      </c>
      <c r="H15" s="133">
        <f t="shared" si="4"/>
        <v>3.9815797834597655E-2</v>
      </c>
      <c r="I15" s="133">
        <f t="shared" si="5"/>
        <v>4.9124509972554797E-2</v>
      </c>
    </row>
    <row r="16" spans="1:10" ht="21" customHeight="1">
      <c r="A16" s="649" t="s">
        <v>108</v>
      </c>
      <c r="B16" s="650"/>
      <c r="C16" s="650"/>
      <c r="D16" s="650"/>
      <c r="E16" s="650"/>
      <c r="F16" s="650"/>
      <c r="G16" s="650"/>
      <c r="H16" s="650"/>
      <c r="I16" s="651"/>
    </row>
    <row r="17" spans="1:9" ht="21" customHeight="1">
      <c r="A17" s="129" t="s">
        <v>87</v>
      </c>
      <c r="B17" s="127">
        <v>107433</v>
      </c>
      <c r="C17" s="127">
        <v>107947</v>
      </c>
      <c r="D17" s="127">
        <v>104436</v>
      </c>
      <c r="E17" s="127">
        <v>103901</v>
      </c>
      <c r="F17" s="127">
        <v>104169</v>
      </c>
      <c r="G17" s="125">
        <f t="shared" ref="G17:G18" si="6">E17/D17-1</f>
        <v>-5.1227546056915596E-3</v>
      </c>
      <c r="H17" s="125">
        <f t="shared" ref="H17:H18" si="7">E17/B17-1</f>
        <v>-3.2876304301285408E-2</v>
      </c>
      <c r="I17" s="125">
        <f t="shared" ref="I17:I18" si="8">F17/C17-1</f>
        <v>-3.4998656748219004E-2</v>
      </c>
    </row>
    <row r="18" spans="1:9" ht="21" customHeight="1">
      <c r="A18" s="140" t="s">
        <v>76</v>
      </c>
      <c r="B18" s="152">
        <v>19846415.43</v>
      </c>
      <c r="C18" s="142">
        <v>38049251.950000003</v>
      </c>
      <c r="D18" s="142">
        <v>19899314.399999999</v>
      </c>
      <c r="E18" s="142">
        <v>21268573.890000001</v>
      </c>
      <c r="F18" s="142">
        <v>41167888.289999999</v>
      </c>
      <c r="G18" s="133">
        <f t="shared" si="6"/>
        <v>6.8809380186485303E-2</v>
      </c>
      <c r="H18" s="133">
        <f t="shared" si="7"/>
        <v>7.1658202712528984E-2</v>
      </c>
      <c r="I18" s="133">
        <f t="shared" si="8"/>
        <v>8.1963144613149019E-2</v>
      </c>
    </row>
    <row r="19" spans="1:9" s="58" customFormat="1" ht="30.75" customHeight="1">
      <c r="A19" s="50"/>
      <c r="B19" s="57"/>
      <c r="C19" s="57"/>
      <c r="D19" s="57"/>
      <c r="E19" s="57"/>
      <c r="F19" s="57"/>
    </row>
    <row r="20" spans="1:9" ht="25.5" customHeight="1">
      <c r="A20" s="656" t="s">
        <v>557</v>
      </c>
      <c r="B20" s="656"/>
      <c r="C20" s="656"/>
      <c r="D20" s="656"/>
      <c r="E20" s="656"/>
      <c r="F20" s="656"/>
      <c r="G20" s="657"/>
      <c r="H20" s="657"/>
      <c r="I20" s="657"/>
    </row>
    <row r="21" spans="1:9" ht="22.5" customHeight="1">
      <c r="A21" s="652" t="s">
        <v>13</v>
      </c>
      <c r="B21" s="655" t="s">
        <v>561</v>
      </c>
      <c r="C21" s="658" t="s">
        <v>558</v>
      </c>
      <c r="D21" s="659"/>
      <c r="E21" s="652" t="s">
        <v>562</v>
      </c>
      <c r="F21" s="652" t="s">
        <v>560</v>
      </c>
      <c r="G21" s="660"/>
      <c r="H21" s="661"/>
      <c r="I21" s="661"/>
    </row>
    <row r="22" spans="1:9" ht="40.5" customHeight="1">
      <c r="A22" s="653"/>
      <c r="B22" s="655"/>
      <c r="C22" s="558" t="s">
        <v>109</v>
      </c>
      <c r="D22" s="562" t="s">
        <v>559</v>
      </c>
      <c r="E22" s="654"/>
      <c r="F22" s="654"/>
      <c r="G22" s="660"/>
      <c r="H22" s="661"/>
      <c r="I22" s="661"/>
    </row>
    <row r="23" spans="1:9" ht="21" customHeight="1">
      <c r="A23" s="654"/>
      <c r="B23" s="625" t="s">
        <v>663</v>
      </c>
      <c r="C23" s="626"/>
      <c r="D23" s="626"/>
      <c r="E23" s="626"/>
      <c r="F23" s="627"/>
      <c r="G23" s="527"/>
      <c r="H23" s="528"/>
      <c r="I23" s="528"/>
    </row>
    <row r="24" spans="1:9" ht="18" customHeight="1">
      <c r="A24" s="166" t="s">
        <v>68</v>
      </c>
      <c r="B24" s="160">
        <f>SUM(B25:B40)</f>
        <v>101</v>
      </c>
      <c r="C24" s="160">
        <f>SUM(C25:C40)</f>
        <v>108</v>
      </c>
      <c r="D24" s="565">
        <f>SUM(D25:D40)</f>
        <v>0</v>
      </c>
      <c r="E24" s="160">
        <f>SUM(E25:E40)</f>
        <v>36</v>
      </c>
      <c r="F24" s="160">
        <f>SUM(F25:F40)</f>
        <v>70</v>
      </c>
      <c r="G24" s="585"/>
      <c r="H24" s="159"/>
      <c r="I24" s="159"/>
    </row>
    <row r="25" spans="1:9" ht="18" customHeight="1">
      <c r="A25" s="167" t="s">
        <v>42</v>
      </c>
      <c r="B25" s="165">
        <v>5</v>
      </c>
      <c r="C25" s="574">
        <v>5</v>
      </c>
      <c r="D25" s="563">
        <v>0</v>
      </c>
      <c r="E25" s="574">
        <v>2</v>
      </c>
      <c r="F25" s="574">
        <v>3</v>
      </c>
      <c r="G25" s="586"/>
      <c r="H25" s="587"/>
      <c r="I25" s="587"/>
    </row>
    <row r="26" spans="1:9" ht="18" customHeight="1">
      <c r="A26" s="167" t="s">
        <v>43</v>
      </c>
      <c r="B26" s="165">
        <v>8</v>
      </c>
      <c r="C26" s="162">
        <v>6</v>
      </c>
      <c r="D26" s="563">
        <v>0</v>
      </c>
      <c r="E26" s="162">
        <v>1</v>
      </c>
      <c r="F26" s="162">
        <v>5</v>
      </c>
      <c r="G26" s="586"/>
      <c r="H26" s="587"/>
      <c r="I26" s="587"/>
    </row>
    <row r="27" spans="1:9" ht="18" customHeight="1">
      <c r="A27" s="167" t="s">
        <v>44</v>
      </c>
      <c r="B27" s="165">
        <v>17</v>
      </c>
      <c r="C27" s="162">
        <v>17</v>
      </c>
      <c r="D27" s="563">
        <v>0</v>
      </c>
      <c r="E27" s="162">
        <v>9</v>
      </c>
      <c r="F27" s="162">
        <v>8</v>
      </c>
      <c r="G27" s="586"/>
      <c r="H27" s="587"/>
      <c r="I27" s="587"/>
    </row>
    <row r="28" spans="1:9" ht="18" customHeight="1">
      <c r="A28" s="167" t="s">
        <v>45</v>
      </c>
      <c r="B28" s="563">
        <v>0</v>
      </c>
      <c r="C28" s="563">
        <v>0</v>
      </c>
      <c r="D28" s="563">
        <v>0</v>
      </c>
      <c r="E28" s="563">
        <v>0</v>
      </c>
      <c r="F28" s="563">
        <v>0</v>
      </c>
      <c r="G28" s="588"/>
      <c r="H28" s="587"/>
      <c r="I28" s="587"/>
    </row>
    <row r="29" spans="1:9" ht="18" customHeight="1">
      <c r="A29" s="167" t="s">
        <v>46</v>
      </c>
      <c r="B29" s="165">
        <v>3</v>
      </c>
      <c r="C29" s="162">
        <v>4</v>
      </c>
      <c r="D29" s="563">
        <v>0</v>
      </c>
      <c r="E29" s="574">
        <v>1</v>
      </c>
      <c r="F29" s="574">
        <v>3</v>
      </c>
      <c r="G29" s="586"/>
      <c r="H29" s="587"/>
      <c r="I29" s="587"/>
    </row>
    <row r="30" spans="1:9" ht="18" customHeight="1">
      <c r="A30" s="167" t="s">
        <v>47</v>
      </c>
      <c r="B30" s="165">
        <v>14</v>
      </c>
      <c r="C30" s="162">
        <v>14</v>
      </c>
      <c r="D30" s="563">
        <v>0</v>
      </c>
      <c r="E30" s="162">
        <v>8</v>
      </c>
      <c r="F30" s="162">
        <v>6</v>
      </c>
      <c r="G30" s="586"/>
      <c r="H30" s="587"/>
      <c r="I30" s="587"/>
    </row>
    <row r="31" spans="1:9" ht="18" customHeight="1">
      <c r="A31" s="167" t="s">
        <v>48</v>
      </c>
      <c r="B31" s="165">
        <v>8</v>
      </c>
      <c r="C31" s="162">
        <v>6</v>
      </c>
      <c r="D31" s="563">
        <v>0</v>
      </c>
      <c r="E31" s="162">
        <v>2</v>
      </c>
      <c r="F31" s="162">
        <v>4</v>
      </c>
      <c r="G31" s="586"/>
      <c r="H31" s="587"/>
      <c r="I31" s="587"/>
    </row>
    <row r="32" spans="1:9" ht="18" customHeight="1">
      <c r="A32" s="167" t="s">
        <v>49</v>
      </c>
      <c r="B32" s="563">
        <v>0</v>
      </c>
      <c r="C32" s="563">
        <v>0</v>
      </c>
      <c r="D32" s="563">
        <v>0</v>
      </c>
      <c r="E32" s="563">
        <v>0</v>
      </c>
      <c r="F32" s="563">
        <v>0</v>
      </c>
      <c r="G32" s="588"/>
      <c r="H32" s="587"/>
      <c r="I32" s="587"/>
    </row>
    <row r="33" spans="1:9" ht="18" customHeight="1">
      <c r="A33" s="167" t="s">
        <v>50</v>
      </c>
      <c r="B33" s="165">
        <v>9</v>
      </c>
      <c r="C33" s="162">
        <v>10</v>
      </c>
      <c r="D33" s="563">
        <v>0</v>
      </c>
      <c r="E33" s="162">
        <v>4</v>
      </c>
      <c r="F33" s="162">
        <v>5</v>
      </c>
      <c r="G33" s="586"/>
      <c r="H33" s="587"/>
      <c r="I33" s="587"/>
    </row>
    <row r="34" spans="1:9" ht="18" customHeight="1">
      <c r="A34" s="167" t="s">
        <v>51</v>
      </c>
      <c r="B34" s="165">
        <v>2</v>
      </c>
      <c r="C34" s="162">
        <v>5</v>
      </c>
      <c r="D34" s="563">
        <v>0</v>
      </c>
      <c r="E34" s="563">
        <v>0</v>
      </c>
      <c r="F34" s="162">
        <v>5</v>
      </c>
      <c r="G34" s="586"/>
      <c r="H34" s="587"/>
      <c r="I34" s="587"/>
    </row>
    <row r="35" spans="1:9" ht="18" customHeight="1">
      <c r="A35" s="167" t="s">
        <v>52</v>
      </c>
      <c r="B35" s="165">
        <v>3</v>
      </c>
      <c r="C35" s="162">
        <v>4</v>
      </c>
      <c r="D35" s="563">
        <v>0</v>
      </c>
      <c r="E35" s="162">
        <v>1</v>
      </c>
      <c r="F35" s="162">
        <v>3</v>
      </c>
      <c r="G35" s="586"/>
      <c r="H35" s="587"/>
      <c r="I35" s="587"/>
    </row>
    <row r="36" spans="1:9" ht="18" customHeight="1">
      <c r="A36" s="167" t="s">
        <v>53</v>
      </c>
      <c r="B36" s="165">
        <v>1</v>
      </c>
      <c r="C36" s="162">
        <v>1</v>
      </c>
      <c r="D36" s="563">
        <v>0</v>
      </c>
      <c r="E36" s="563">
        <v>0</v>
      </c>
      <c r="F36" s="162">
        <v>1</v>
      </c>
      <c r="G36" s="586"/>
      <c r="H36" s="587"/>
      <c r="I36" s="587"/>
    </row>
    <row r="37" spans="1:9" ht="18" customHeight="1">
      <c r="A37" s="167" t="s">
        <v>54</v>
      </c>
      <c r="B37" s="165">
        <v>8</v>
      </c>
      <c r="C37" s="162">
        <v>10</v>
      </c>
      <c r="D37" s="563">
        <v>0</v>
      </c>
      <c r="E37" s="162">
        <v>4</v>
      </c>
      <c r="F37" s="162">
        <v>6</v>
      </c>
      <c r="G37" s="586"/>
      <c r="H37" s="587"/>
      <c r="I37" s="587"/>
    </row>
    <row r="38" spans="1:9" ht="18" customHeight="1">
      <c r="A38" s="167" t="s">
        <v>55</v>
      </c>
      <c r="B38" s="165">
        <v>5</v>
      </c>
      <c r="C38" s="162">
        <v>6</v>
      </c>
      <c r="D38" s="563">
        <v>0</v>
      </c>
      <c r="E38" s="162">
        <v>2</v>
      </c>
      <c r="F38" s="162">
        <v>4</v>
      </c>
      <c r="G38" s="586"/>
      <c r="H38" s="587"/>
      <c r="I38" s="587"/>
    </row>
    <row r="39" spans="1:9" ht="18" customHeight="1">
      <c r="A39" s="167" t="s">
        <v>56</v>
      </c>
      <c r="B39" s="165">
        <v>15</v>
      </c>
      <c r="C39" s="162">
        <v>17</v>
      </c>
      <c r="D39" s="563">
        <v>0</v>
      </c>
      <c r="E39" s="563">
        <v>0</v>
      </c>
      <c r="F39" s="162">
        <v>16</v>
      </c>
      <c r="G39" s="586"/>
      <c r="H39" s="587"/>
      <c r="I39" s="587"/>
    </row>
    <row r="40" spans="1:9" ht="18" customHeight="1">
      <c r="A40" s="168" t="s">
        <v>57</v>
      </c>
      <c r="B40" s="169">
        <v>3</v>
      </c>
      <c r="C40" s="170">
        <v>3</v>
      </c>
      <c r="D40" s="564">
        <v>0</v>
      </c>
      <c r="E40" s="170">
        <v>2</v>
      </c>
      <c r="F40" s="170">
        <v>1</v>
      </c>
      <c r="G40" s="588"/>
      <c r="H40" s="587"/>
      <c r="I40" s="587"/>
    </row>
    <row r="43" spans="1:9">
      <c r="B43" s="493"/>
    </row>
  </sheetData>
  <mergeCells count="25">
    <mergeCell ref="A7:I7"/>
    <mergeCell ref="A10:I10"/>
    <mergeCell ref="A13:I13"/>
    <mergeCell ref="A16:I16"/>
    <mergeCell ref="A21:A23"/>
    <mergeCell ref="B21:B22"/>
    <mergeCell ref="A20:I20"/>
    <mergeCell ref="C21:D21"/>
    <mergeCell ref="G21:G22"/>
    <mergeCell ref="I21:I22"/>
    <mergeCell ref="H21:H22"/>
    <mergeCell ref="E21:E22"/>
    <mergeCell ref="F21:F22"/>
    <mergeCell ref="B23:F23"/>
    <mergeCell ref="G5:I5"/>
    <mergeCell ref="A1:I1"/>
    <mergeCell ref="A3:I3"/>
    <mergeCell ref="A4:A6"/>
    <mergeCell ref="B4:C4"/>
    <mergeCell ref="B5:B6"/>
    <mergeCell ref="C5:C6"/>
    <mergeCell ref="D5:D6"/>
    <mergeCell ref="E5:E6"/>
    <mergeCell ref="F5:F6"/>
    <mergeCell ref="D4:I4"/>
  </mergeCells>
  <hyperlinks>
    <hyperlink ref="J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G34"/>
  <sheetViews>
    <sheetView showGridLines="0" view="pageBreakPreview" zoomScale="90" zoomScaleNormal="100" zoomScaleSheetLayoutView="90" workbookViewId="0">
      <selection activeCell="B1" sqref="B1"/>
    </sheetView>
  </sheetViews>
  <sheetFormatPr defaultColWidth="8" defaultRowHeight="15"/>
  <cols>
    <col min="1" max="1" width="30.125" style="49" customWidth="1"/>
    <col min="2" max="2" width="11.125" style="49" customWidth="1"/>
    <col min="3" max="3" width="11.875" style="49" customWidth="1"/>
    <col min="4" max="5" width="11.125" style="49" customWidth="1"/>
    <col min="6" max="6" width="12.5" style="49" customWidth="1"/>
    <col min="7" max="7" width="9.625" style="49" customWidth="1"/>
    <col min="8" max="16374" width="8" style="49"/>
    <col min="16375" max="16375" width="0.5" style="49" customWidth="1"/>
    <col min="16376" max="16377" width="0.875" style="49" customWidth="1"/>
    <col min="16378" max="16384" width="0.625" style="49" customWidth="1"/>
  </cols>
  <sheetData>
    <row r="1" spans="1:7" ht="30" customHeight="1">
      <c r="A1" s="632" t="str">
        <f>'Tab 1'!A1:I1</f>
        <v xml:space="preserve"> I. EMERYTURY I RENTY REALIZOWANE PRZEZ KRUS</v>
      </c>
      <c r="B1" s="632"/>
      <c r="C1" s="632"/>
      <c r="D1" s="632"/>
      <c r="E1" s="632"/>
      <c r="F1" s="632"/>
    </row>
    <row r="2" spans="1:7" s="51" customFormat="1" ht="12.75">
      <c r="A2" s="50"/>
      <c r="B2" s="50"/>
      <c r="C2" s="50"/>
      <c r="D2" s="50"/>
    </row>
    <row r="3" spans="1:7" ht="30" customHeight="1">
      <c r="A3" s="647" t="s">
        <v>563</v>
      </c>
      <c r="B3" s="647"/>
      <c r="C3" s="647"/>
      <c r="D3" s="647"/>
      <c r="E3" s="647"/>
      <c r="F3" s="647"/>
      <c r="G3" s="532" t="s">
        <v>539</v>
      </c>
    </row>
    <row r="4" spans="1:7" ht="21" customHeight="1">
      <c r="A4" s="665" t="s">
        <v>13</v>
      </c>
      <c r="B4" s="668" t="s">
        <v>565</v>
      </c>
      <c r="C4" s="668" t="s">
        <v>566</v>
      </c>
      <c r="D4" s="634" t="s">
        <v>567</v>
      </c>
      <c r="E4" s="669"/>
      <c r="F4" s="670" t="s">
        <v>568</v>
      </c>
    </row>
    <row r="5" spans="1:7" ht="48" customHeight="1">
      <c r="A5" s="666"/>
      <c r="B5" s="668"/>
      <c r="C5" s="668"/>
      <c r="D5" s="559" t="s">
        <v>109</v>
      </c>
      <c r="E5" s="156" t="s">
        <v>110</v>
      </c>
      <c r="F5" s="671"/>
    </row>
    <row r="6" spans="1:7" ht="21" customHeight="1">
      <c r="A6" s="667"/>
      <c r="B6" s="662" t="str">
        <f>'Tab 2 i 3'!B23:I23</f>
        <v>II KWARTAŁ 2024 R.</v>
      </c>
      <c r="C6" s="663"/>
      <c r="D6" s="663"/>
      <c r="E6" s="663"/>
      <c r="F6" s="664"/>
    </row>
    <row r="7" spans="1:7" ht="21" customHeight="1">
      <c r="A7" s="153" t="s">
        <v>68</v>
      </c>
      <c r="B7" s="510">
        <f>B8+B9</f>
        <v>11218</v>
      </c>
      <c r="C7" s="510">
        <f t="shared" ref="C7:F7" si="0">C8+C9</f>
        <v>21122</v>
      </c>
      <c r="D7" s="510">
        <f t="shared" si="0"/>
        <v>22079</v>
      </c>
      <c r="E7" s="606">
        <f t="shared" si="0"/>
        <v>0</v>
      </c>
      <c r="F7" s="510">
        <f t="shared" si="0"/>
        <v>10261</v>
      </c>
    </row>
    <row r="8" spans="1:7" ht="21" customHeight="1">
      <c r="A8" s="154" t="s">
        <v>111</v>
      </c>
      <c r="B8" s="155">
        <v>2441</v>
      </c>
      <c r="C8" s="155">
        <v>8014</v>
      </c>
      <c r="D8" s="155">
        <v>8786</v>
      </c>
      <c r="E8" s="537">
        <v>0</v>
      </c>
      <c r="F8" s="155">
        <v>1669</v>
      </c>
    </row>
    <row r="9" spans="1:7" ht="21" customHeight="1">
      <c r="A9" s="154" t="s">
        <v>112</v>
      </c>
      <c r="B9" s="127">
        <v>8777</v>
      </c>
      <c r="C9" s="127">
        <v>13108</v>
      </c>
      <c r="D9" s="127">
        <v>13293</v>
      </c>
      <c r="E9" s="537">
        <v>0</v>
      </c>
      <c r="F9" s="127">
        <v>8592</v>
      </c>
    </row>
    <row r="10" spans="1:7" ht="21" customHeight="1">
      <c r="A10" s="154" t="s">
        <v>503</v>
      </c>
      <c r="B10" s="127">
        <v>8496</v>
      </c>
      <c r="C10" s="127">
        <v>12195</v>
      </c>
      <c r="D10" s="127">
        <v>12347</v>
      </c>
      <c r="E10" s="537">
        <v>0</v>
      </c>
      <c r="F10" s="127">
        <v>8344</v>
      </c>
    </row>
    <row r="11" spans="1:7" ht="22.5" customHeight="1">
      <c r="A11" s="154" t="s">
        <v>530</v>
      </c>
      <c r="B11" s="155">
        <v>358</v>
      </c>
      <c r="C11" s="155">
        <v>517</v>
      </c>
      <c r="D11" s="155">
        <v>521</v>
      </c>
      <c r="E11" s="538">
        <v>0</v>
      </c>
      <c r="F11" s="155">
        <v>354</v>
      </c>
    </row>
    <row r="12" spans="1:7" ht="21" customHeight="1">
      <c r="A12" s="295" t="s">
        <v>115</v>
      </c>
      <c r="B12" s="610">
        <v>281</v>
      </c>
      <c r="C12" s="610">
        <v>913</v>
      </c>
      <c r="D12" s="610">
        <v>946</v>
      </c>
      <c r="E12" s="611">
        <v>0</v>
      </c>
      <c r="F12" s="610">
        <v>248</v>
      </c>
    </row>
    <row r="13" spans="1:7" ht="21" customHeight="1"/>
    <row r="14" spans="1:7" ht="21.75" customHeight="1">
      <c r="A14" s="656" t="s">
        <v>564</v>
      </c>
      <c r="B14" s="656"/>
      <c r="C14" s="656"/>
      <c r="D14" s="656"/>
      <c r="E14" s="656"/>
      <c r="F14" s="656"/>
    </row>
    <row r="15" spans="1:7" ht="21" customHeight="1">
      <c r="A15" s="665" t="s">
        <v>13</v>
      </c>
      <c r="B15" s="668" t="s">
        <v>565</v>
      </c>
      <c r="C15" s="668" t="s">
        <v>566</v>
      </c>
      <c r="D15" s="634" t="s">
        <v>567</v>
      </c>
      <c r="E15" s="669"/>
      <c r="F15" s="670" t="s">
        <v>568</v>
      </c>
    </row>
    <row r="16" spans="1:7" ht="51.75" customHeight="1">
      <c r="A16" s="666"/>
      <c r="B16" s="668"/>
      <c r="C16" s="668"/>
      <c r="D16" s="559" t="s">
        <v>109</v>
      </c>
      <c r="E16" s="156" t="s">
        <v>110</v>
      </c>
      <c r="F16" s="671"/>
    </row>
    <row r="17" spans="1:6" ht="21" customHeight="1">
      <c r="A17" s="667"/>
      <c r="B17" s="662" t="str">
        <f>B6</f>
        <v>II KWARTAŁ 2024 R.</v>
      </c>
      <c r="C17" s="663"/>
      <c r="D17" s="663"/>
      <c r="E17" s="663"/>
      <c r="F17" s="664"/>
    </row>
    <row r="18" spans="1:6" ht="18.75" customHeight="1">
      <c r="A18" s="166" t="s">
        <v>68</v>
      </c>
      <c r="B18" s="160">
        <f>SUM(B19:B34)</f>
        <v>11218</v>
      </c>
      <c r="C18" s="160">
        <f>SUM(C19:C34)</f>
        <v>21122</v>
      </c>
      <c r="D18" s="160">
        <f>SUM(D19:D34)</f>
        <v>22079</v>
      </c>
      <c r="E18" s="565">
        <f>SUM(E19:E34)</f>
        <v>0</v>
      </c>
      <c r="F18" s="160">
        <f>SUM(F19:F34)</f>
        <v>10261</v>
      </c>
    </row>
    <row r="19" spans="1:6" ht="18.75" customHeight="1">
      <c r="A19" s="167" t="s">
        <v>42</v>
      </c>
      <c r="B19" s="165">
        <v>212</v>
      </c>
      <c r="C19" s="162">
        <v>613</v>
      </c>
      <c r="D19" s="165">
        <v>623</v>
      </c>
      <c r="E19" s="563">
        <v>0</v>
      </c>
      <c r="F19" s="165">
        <v>202</v>
      </c>
    </row>
    <row r="20" spans="1:6" ht="18.75" customHeight="1">
      <c r="A20" s="167" t="s">
        <v>43</v>
      </c>
      <c r="B20" s="165">
        <v>801</v>
      </c>
      <c r="C20" s="162">
        <v>1372</v>
      </c>
      <c r="D20" s="165">
        <v>1406</v>
      </c>
      <c r="E20" s="563">
        <v>0</v>
      </c>
      <c r="F20" s="165">
        <v>767</v>
      </c>
    </row>
    <row r="21" spans="1:6" ht="18.75" customHeight="1">
      <c r="A21" s="167" t="s">
        <v>44</v>
      </c>
      <c r="B21" s="165">
        <v>1222</v>
      </c>
      <c r="C21" s="162">
        <v>2558</v>
      </c>
      <c r="D21" s="165">
        <v>2531</v>
      </c>
      <c r="E21" s="563">
        <v>0</v>
      </c>
      <c r="F21" s="165">
        <v>1249</v>
      </c>
    </row>
    <row r="22" spans="1:6" ht="18.75" customHeight="1">
      <c r="A22" s="167" t="s">
        <v>45</v>
      </c>
      <c r="B22" s="165">
        <v>89</v>
      </c>
      <c r="C22" s="162">
        <v>258</v>
      </c>
      <c r="D22" s="165">
        <v>231</v>
      </c>
      <c r="E22" s="563">
        <v>0</v>
      </c>
      <c r="F22" s="165">
        <v>116</v>
      </c>
    </row>
    <row r="23" spans="1:6" ht="18.75" customHeight="1">
      <c r="A23" s="167" t="s">
        <v>46</v>
      </c>
      <c r="B23" s="165">
        <v>879</v>
      </c>
      <c r="C23" s="162">
        <v>1558</v>
      </c>
      <c r="D23" s="165">
        <v>1618</v>
      </c>
      <c r="E23" s="563">
        <v>0</v>
      </c>
      <c r="F23" s="165">
        <v>819</v>
      </c>
    </row>
    <row r="24" spans="1:6" ht="18.75" customHeight="1">
      <c r="A24" s="167" t="s">
        <v>47</v>
      </c>
      <c r="B24" s="165">
        <v>1334</v>
      </c>
      <c r="C24" s="162">
        <v>2367</v>
      </c>
      <c r="D24" s="165">
        <v>2350</v>
      </c>
      <c r="E24" s="563">
        <v>0</v>
      </c>
      <c r="F24" s="165">
        <v>1351</v>
      </c>
    </row>
    <row r="25" spans="1:6" ht="18.75" customHeight="1">
      <c r="A25" s="167" t="s">
        <v>48</v>
      </c>
      <c r="B25" s="165">
        <v>1661</v>
      </c>
      <c r="C25" s="162">
        <v>3218</v>
      </c>
      <c r="D25" s="165">
        <v>3425</v>
      </c>
      <c r="E25" s="563">
        <v>0</v>
      </c>
      <c r="F25" s="165">
        <v>1454</v>
      </c>
    </row>
    <row r="26" spans="1:6" ht="18.75" customHeight="1">
      <c r="A26" s="167" t="s">
        <v>49</v>
      </c>
      <c r="B26" s="165">
        <v>197</v>
      </c>
      <c r="C26" s="162">
        <v>338</v>
      </c>
      <c r="D26" s="165">
        <v>383</v>
      </c>
      <c r="E26" s="563">
        <v>0</v>
      </c>
      <c r="F26" s="165">
        <v>152</v>
      </c>
    </row>
    <row r="27" spans="1:6" ht="18.75" customHeight="1">
      <c r="A27" s="167" t="s">
        <v>50</v>
      </c>
      <c r="B27" s="165">
        <v>800</v>
      </c>
      <c r="C27" s="162">
        <v>1363</v>
      </c>
      <c r="D27" s="165">
        <v>1512</v>
      </c>
      <c r="E27" s="563">
        <v>0</v>
      </c>
      <c r="F27" s="165">
        <v>651</v>
      </c>
    </row>
    <row r="28" spans="1:6" ht="18.75" customHeight="1">
      <c r="A28" s="167" t="s">
        <v>51</v>
      </c>
      <c r="B28" s="165">
        <v>738</v>
      </c>
      <c r="C28" s="162">
        <v>1555</v>
      </c>
      <c r="D28" s="165">
        <v>1706</v>
      </c>
      <c r="E28" s="563">
        <v>0</v>
      </c>
      <c r="F28" s="165">
        <v>587</v>
      </c>
    </row>
    <row r="29" spans="1:6" ht="18.75" customHeight="1">
      <c r="A29" s="167" t="s">
        <v>52</v>
      </c>
      <c r="B29" s="165">
        <v>513</v>
      </c>
      <c r="C29" s="162">
        <v>771</v>
      </c>
      <c r="D29" s="165">
        <v>764</v>
      </c>
      <c r="E29" s="563">
        <v>0</v>
      </c>
      <c r="F29" s="165">
        <v>520</v>
      </c>
    </row>
    <row r="30" spans="1:6" ht="18.75" customHeight="1">
      <c r="A30" s="167" t="s">
        <v>53</v>
      </c>
      <c r="B30" s="165">
        <v>280</v>
      </c>
      <c r="C30" s="162">
        <v>571</v>
      </c>
      <c r="D30" s="165">
        <v>590</v>
      </c>
      <c r="E30" s="563">
        <v>0</v>
      </c>
      <c r="F30" s="165">
        <v>261</v>
      </c>
    </row>
    <row r="31" spans="1:6" ht="18.75" customHeight="1">
      <c r="A31" s="167" t="s">
        <v>54</v>
      </c>
      <c r="B31" s="165">
        <v>769</v>
      </c>
      <c r="C31" s="162">
        <v>1343</v>
      </c>
      <c r="D31" s="165">
        <v>1478</v>
      </c>
      <c r="E31" s="563">
        <v>0</v>
      </c>
      <c r="F31" s="165">
        <v>634</v>
      </c>
    </row>
    <row r="32" spans="1:6" ht="18.75" customHeight="1">
      <c r="A32" s="167" t="s">
        <v>55</v>
      </c>
      <c r="B32" s="165">
        <v>389</v>
      </c>
      <c r="C32" s="162">
        <v>746</v>
      </c>
      <c r="D32" s="165">
        <v>789</v>
      </c>
      <c r="E32" s="563">
        <v>0</v>
      </c>
      <c r="F32" s="165">
        <v>346</v>
      </c>
    </row>
    <row r="33" spans="1:6" ht="18.75" customHeight="1">
      <c r="A33" s="167" t="s">
        <v>56</v>
      </c>
      <c r="B33" s="165">
        <v>1111</v>
      </c>
      <c r="C33" s="162">
        <v>2117</v>
      </c>
      <c r="D33" s="165">
        <v>2246</v>
      </c>
      <c r="E33" s="563">
        <v>0</v>
      </c>
      <c r="F33" s="165">
        <v>982</v>
      </c>
    </row>
    <row r="34" spans="1:6" ht="18.75" customHeight="1">
      <c r="A34" s="168" t="s">
        <v>57</v>
      </c>
      <c r="B34" s="169">
        <v>223</v>
      </c>
      <c r="C34" s="170">
        <v>374</v>
      </c>
      <c r="D34" s="169">
        <v>427</v>
      </c>
      <c r="E34" s="564">
        <v>0</v>
      </c>
      <c r="F34" s="169">
        <v>170</v>
      </c>
    </row>
  </sheetData>
  <mergeCells count="15">
    <mergeCell ref="A15:A17"/>
    <mergeCell ref="B15:B16"/>
    <mergeCell ref="F15:F16"/>
    <mergeCell ref="B17:F17"/>
    <mergeCell ref="C15:C16"/>
    <mergeCell ref="D15:E15"/>
    <mergeCell ref="A1:F1"/>
    <mergeCell ref="A3:F3"/>
    <mergeCell ref="B6:F6"/>
    <mergeCell ref="A14:F14"/>
    <mergeCell ref="A4:A6"/>
    <mergeCell ref="B4:B5"/>
    <mergeCell ref="C4:C5"/>
    <mergeCell ref="D4:E4"/>
    <mergeCell ref="F4:F5"/>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8:F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view="pageBreakPreview" zoomScale="90" zoomScaleNormal="100" zoomScaleSheetLayoutView="90" workbookViewId="0">
      <selection activeCell="B1" sqref="B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6" customWidth="1"/>
    <col min="7" max="7" width="10.875" style="1" customWidth="1"/>
    <col min="8" max="8" width="10" style="1" customWidth="1"/>
    <col min="9" max="16383" width="8" style="1"/>
    <col min="16384" max="16384" width="2.5" style="1" customWidth="1"/>
  </cols>
  <sheetData>
    <row r="1" spans="1:11" ht="30" customHeight="1">
      <c r="A1" s="672" t="str">
        <f>'Tab 2 i 3'!A1:D1</f>
        <v xml:space="preserve"> I. EMERYTURY I RENTY REALIZOWANE PRZEZ KRUS</v>
      </c>
      <c r="B1" s="672"/>
      <c r="C1" s="672"/>
      <c r="D1" s="672"/>
      <c r="E1" s="672"/>
      <c r="F1" s="672"/>
      <c r="G1" s="672"/>
    </row>
    <row r="2" spans="1:11" ht="42.75" customHeight="1">
      <c r="A2" s="673" t="s">
        <v>570</v>
      </c>
      <c r="B2" s="673"/>
      <c r="C2" s="673"/>
      <c r="D2" s="673"/>
      <c r="E2" s="673"/>
      <c r="F2" s="673"/>
      <c r="G2" s="673"/>
      <c r="H2" s="532" t="s">
        <v>539</v>
      </c>
    </row>
    <row r="3" spans="1:11" ht="21" customHeight="1">
      <c r="A3" s="652" t="s">
        <v>13</v>
      </c>
      <c r="B3" s="655" t="s">
        <v>116</v>
      </c>
      <c r="C3" s="658" t="s">
        <v>117</v>
      </c>
      <c r="D3" s="674"/>
      <c r="E3" s="674"/>
      <c r="F3" s="674"/>
      <c r="G3" s="675" t="s">
        <v>118</v>
      </c>
      <c r="H3" s="28"/>
    </row>
    <row r="4" spans="1:11" ht="73.5" customHeight="1">
      <c r="A4" s="653"/>
      <c r="B4" s="655"/>
      <c r="C4" s="470" t="s">
        <v>119</v>
      </c>
      <c r="D4" s="470" t="s">
        <v>120</v>
      </c>
      <c r="E4" s="172" t="s">
        <v>121</v>
      </c>
      <c r="F4" s="471" t="s">
        <v>122</v>
      </c>
      <c r="G4" s="676"/>
      <c r="H4" s="28"/>
    </row>
    <row r="5" spans="1:11" ht="21" customHeight="1">
      <c r="A5" s="654"/>
      <c r="B5" s="625" t="str">
        <f>'Tab 4 i 5'!B6:F6</f>
        <v>II KWARTAŁ 2024 R.</v>
      </c>
      <c r="C5" s="626"/>
      <c r="D5" s="626"/>
      <c r="E5" s="626"/>
      <c r="F5" s="626"/>
      <c r="G5" s="627"/>
      <c r="H5" s="28"/>
    </row>
    <row r="6" spans="1:11" ht="21" customHeight="1">
      <c r="A6" s="153" t="s">
        <v>68</v>
      </c>
      <c r="B6" s="158">
        <f>C6+G6</f>
        <v>22079</v>
      </c>
      <c r="C6" s="158">
        <f>D6+E6</f>
        <v>21842</v>
      </c>
      <c r="D6" s="158">
        <f>D7+D8</f>
        <v>20094</v>
      </c>
      <c r="E6" s="159">
        <f>E7+E8</f>
        <v>1748</v>
      </c>
      <c r="F6" s="477">
        <f>E6/C6</f>
        <v>8.002930134603059E-2</v>
      </c>
      <c r="G6" s="160">
        <f>G7+G8</f>
        <v>237</v>
      </c>
      <c r="H6" s="59"/>
    </row>
    <row r="7" spans="1:11" ht="21" customHeight="1">
      <c r="A7" s="154" t="s">
        <v>111</v>
      </c>
      <c r="B7" s="161">
        <v>8786</v>
      </c>
      <c r="C7" s="161">
        <v>8702</v>
      </c>
      <c r="D7" s="161">
        <v>8259</v>
      </c>
      <c r="E7" s="161">
        <v>443</v>
      </c>
      <c r="F7" s="478">
        <f t="shared" ref="F7:F11" si="0">E7/C7</f>
        <v>5.0907837278786484E-2</v>
      </c>
      <c r="G7" s="161">
        <v>84</v>
      </c>
      <c r="H7" s="28"/>
      <c r="K7" s="60"/>
    </row>
    <row r="8" spans="1:11" ht="21" customHeight="1">
      <c r="A8" s="154" t="s">
        <v>112</v>
      </c>
      <c r="B8" s="161">
        <v>13293</v>
      </c>
      <c r="C8" s="161">
        <v>13140</v>
      </c>
      <c r="D8" s="161">
        <v>11835</v>
      </c>
      <c r="E8" s="161">
        <v>1305</v>
      </c>
      <c r="F8" s="478">
        <f t="shared" si="0"/>
        <v>9.9315068493150679E-2</v>
      </c>
      <c r="G8" s="162">
        <v>153</v>
      </c>
      <c r="H8" s="28"/>
      <c r="K8" s="60"/>
    </row>
    <row r="9" spans="1:11" ht="21" customHeight="1">
      <c r="A9" s="154" t="s">
        <v>113</v>
      </c>
      <c r="B9" s="161">
        <v>12347</v>
      </c>
      <c r="C9" s="161">
        <v>12211</v>
      </c>
      <c r="D9" s="163">
        <v>10958</v>
      </c>
      <c r="E9" s="164">
        <v>1253</v>
      </c>
      <c r="F9" s="478">
        <f t="shared" si="0"/>
        <v>0.10261239865694866</v>
      </c>
      <c r="G9" s="165">
        <v>136</v>
      </c>
      <c r="H9" s="28"/>
      <c r="K9" s="60"/>
    </row>
    <row r="10" spans="1:11" ht="24" customHeight="1">
      <c r="A10" s="154" t="s">
        <v>114</v>
      </c>
      <c r="B10" s="161">
        <v>521</v>
      </c>
      <c r="C10" s="161">
        <v>514</v>
      </c>
      <c r="D10" s="163">
        <v>428</v>
      </c>
      <c r="E10" s="163">
        <v>86</v>
      </c>
      <c r="F10" s="478">
        <f t="shared" si="0"/>
        <v>0.16731517509727625</v>
      </c>
      <c r="G10" s="162">
        <v>7</v>
      </c>
      <c r="H10" s="28"/>
      <c r="K10" s="60"/>
    </row>
    <row r="11" spans="1:11" ht="21" customHeight="1">
      <c r="A11" s="295" t="s">
        <v>115</v>
      </c>
      <c r="B11" s="612">
        <v>946</v>
      </c>
      <c r="C11" s="612">
        <v>929</v>
      </c>
      <c r="D11" s="612">
        <v>877</v>
      </c>
      <c r="E11" s="613">
        <v>52</v>
      </c>
      <c r="F11" s="614">
        <f t="shared" si="0"/>
        <v>5.5974165769644778E-2</v>
      </c>
      <c r="G11" s="170">
        <v>17</v>
      </c>
      <c r="H11" s="28"/>
      <c r="K11" s="60"/>
    </row>
    <row r="12" spans="1:11" ht="27.75" customHeight="1">
      <c r="A12" s="179"/>
      <c r="B12" s="180"/>
      <c r="C12" s="180"/>
      <c r="D12" s="180"/>
      <c r="E12" s="181"/>
      <c r="F12" s="181"/>
      <c r="G12" s="181"/>
      <c r="H12" s="28"/>
      <c r="K12" s="60"/>
    </row>
    <row r="13" spans="1:11" ht="30" customHeight="1">
      <c r="A13" s="673" t="s">
        <v>569</v>
      </c>
      <c r="B13" s="673"/>
      <c r="C13" s="673"/>
      <c r="D13" s="673"/>
      <c r="E13" s="673"/>
      <c r="F13" s="673"/>
      <c r="G13" s="673"/>
      <c r="H13" s="8"/>
    </row>
    <row r="14" spans="1:11" s="61" customFormat="1" ht="18" customHeight="1">
      <c r="A14" s="652" t="s">
        <v>13</v>
      </c>
      <c r="B14" s="655" t="s">
        <v>116</v>
      </c>
      <c r="C14" s="658" t="s">
        <v>117</v>
      </c>
      <c r="D14" s="674"/>
      <c r="E14" s="674"/>
      <c r="F14" s="674"/>
      <c r="G14" s="652" t="s">
        <v>118</v>
      </c>
    </row>
    <row r="15" spans="1:11" ht="73.5" customHeight="1">
      <c r="A15" s="653"/>
      <c r="B15" s="655"/>
      <c r="C15" s="469" t="s">
        <v>119</v>
      </c>
      <c r="D15" s="469" t="s">
        <v>120</v>
      </c>
      <c r="E15" s="469" t="s">
        <v>121</v>
      </c>
      <c r="F15" s="471" t="s">
        <v>122</v>
      </c>
      <c r="G15" s="654"/>
    </row>
    <row r="16" spans="1:11" ht="20.25" customHeight="1">
      <c r="A16" s="654"/>
      <c r="B16" s="625" t="str">
        <f>B5</f>
        <v>II KWARTAŁ 2024 R.</v>
      </c>
      <c r="C16" s="626"/>
      <c r="D16" s="626"/>
      <c r="E16" s="626"/>
      <c r="F16" s="626"/>
      <c r="G16" s="627"/>
    </row>
    <row r="17" spans="1:8" ht="21" customHeight="1">
      <c r="A17" s="166" t="s">
        <v>68</v>
      </c>
      <c r="B17" s="160">
        <f>SUM(B18:B33)</f>
        <v>22079</v>
      </c>
      <c r="C17" s="160">
        <f>SUM(C18:C33)</f>
        <v>21842</v>
      </c>
      <c r="D17" s="160">
        <f>SUM(D18:D33)</f>
        <v>20094</v>
      </c>
      <c r="E17" s="160">
        <f>SUM(E18:E33)</f>
        <v>1748</v>
      </c>
      <c r="F17" s="479">
        <f>E17/C17</f>
        <v>8.002930134603059E-2</v>
      </c>
      <c r="G17" s="160">
        <f>SUM(G18:G33)</f>
        <v>237</v>
      </c>
      <c r="H17" s="62"/>
    </row>
    <row r="18" spans="1:8" ht="21" customHeight="1">
      <c r="A18" s="167" t="s">
        <v>42</v>
      </c>
      <c r="B18" s="165">
        <v>623</v>
      </c>
      <c r="C18" s="162">
        <v>619</v>
      </c>
      <c r="D18" s="165">
        <v>577</v>
      </c>
      <c r="E18" s="165">
        <v>42</v>
      </c>
      <c r="F18" s="480">
        <f t="shared" ref="F18:F33" si="1">E18/C18</f>
        <v>6.7851373182552507E-2</v>
      </c>
      <c r="G18" s="165">
        <v>4</v>
      </c>
      <c r="H18" s="62"/>
    </row>
    <row r="19" spans="1:8" ht="21" customHeight="1">
      <c r="A19" s="167" t="s">
        <v>43</v>
      </c>
      <c r="B19" s="165">
        <v>1406</v>
      </c>
      <c r="C19" s="162">
        <v>1391</v>
      </c>
      <c r="D19" s="165">
        <v>1269</v>
      </c>
      <c r="E19" s="165">
        <v>122</v>
      </c>
      <c r="F19" s="480">
        <f t="shared" si="1"/>
        <v>8.7706685837526957E-2</v>
      </c>
      <c r="G19" s="165">
        <v>15</v>
      </c>
      <c r="H19" s="62"/>
    </row>
    <row r="20" spans="1:8" ht="21" customHeight="1">
      <c r="A20" s="167" t="s">
        <v>44</v>
      </c>
      <c r="B20" s="165">
        <v>2531</v>
      </c>
      <c r="C20" s="162">
        <v>2500</v>
      </c>
      <c r="D20" s="165">
        <v>2237</v>
      </c>
      <c r="E20" s="165">
        <v>263</v>
      </c>
      <c r="F20" s="480">
        <f t="shared" si="1"/>
        <v>0.1052</v>
      </c>
      <c r="G20" s="165">
        <v>31</v>
      </c>
      <c r="H20" s="62"/>
    </row>
    <row r="21" spans="1:8" ht="21" customHeight="1">
      <c r="A21" s="167" t="s">
        <v>45</v>
      </c>
      <c r="B21" s="165">
        <v>231</v>
      </c>
      <c r="C21" s="162">
        <v>229</v>
      </c>
      <c r="D21" s="165">
        <v>220</v>
      </c>
      <c r="E21" s="165">
        <v>9</v>
      </c>
      <c r="F21" s="480">
        <f t="shared" si="1"/>
        <v>3.9301310043668124E-2</v>
      </c>
      <c r="G21" s="165">
        <v>2</v>
      </c>
      <c r="H21" s="63"/>
    </row>
    <row r="22" spans="1:8" ht="21" customHeight="1">
      <c r="A22" s="167" t="s">
        <v>46</v>
      </c>
      <c r="B22" s="165">
        <v>1618</v>
      </c>
      <c r="C22" s="162">
        <v>1611</v>
      </c>
      <c r="D22" s="165">
        <v>1492</v>
      </c>
      <c r="E22" s="165">
        <v>119</v>
      </c>
      <c r="F22" s="480">
        <f t="shared" si="1"/>
        <v>7.3867163252638118E-2</v>
      </c>
      <c r="G22" s="165">
        <v>7</v>
      </c>
      <c r="H22" s="63"/>
    </row>
    <row r="23" spans="1:8" ht="21" customHeight="1">
      <c r="A23" s="167" t="s">
        <v>47</v>
      </c>
      <c r="B23" s="165">
        <v>2350</v>
      </c>
      <c r="C23" s="162">
        <v>2337</v>
      </c>
      <c r="D23" s="165">
        <v>2207</v>
      </c>
      <c r="E23" s="165">
        <v>130</v>
      </c>
      <c r="F23" s="480">
        <f t="shared" si="1"/>
        <v>5.5626872058194263E-2</v>
      </c>
      <c r="G23" s="165">
        <v>13</v>
      </c>
      <c r="H23" s="62"/>
    </row>
    <row r="24" spans="1:8" ht="21" customHeight="1">
      <c r="A24" s="167" t="s">
        <v>48</v>
      </c>
      <c r="B24" s="165">
        <v>3425</v>
      </c>
      <c r="C24" s="162">
        <v>3406</v>
      </c>
      <c r="D24" s="165">
        <v>3162</v>
      </c>
      <c r="E24" s="165">
        <v>244</v>
      </c>
      <c r="F24" s="480">
        <f t="shared" si="1"/>
        <v>7.1638285378743394E-2</v>
      </c>
      <c r="G24" s="165">
        <v>19</v>
      </c>
      <c r="H24" s="62"/>
    </row>
    <row r="25" spans="1:8" ht="21" customHeight="1">
      <c r="A25" s="167" t="s">
        <v>49</v>
      </c>
      <c r="B25" s="165">
        <v>383</v>
      </c>
      <c r="C25" s="162">
        <v>378</v>
      </c>
      <c r="D25" s="165">
        <v>346</v>
      </c>
      <c r="E25" s="165">
        <v>32</v>
      </c>
      <c r="F25" s="480">
        <f t="shared" si="1"/>
        <v>8.4656084656084651E-2</v>
      </c>
      <c r="G25" s="165">
        <v>5</v>
      </c>
      <c r="H25" s="62"/>
    </row>
    <row r="26" spans="1:8" ht="21" customHeight="1">
      <c r="A26" s="167" t="s">
        <v>50</v>
      </c>
      <c r="B26" s="165">
        <v>1512</v>
      </c>
      <c r="C26" s="162">
        <v>1482</v>
      </c>
      <c r="D26" s="165">
        <v>1366</v>
      </c>
      <c r="E26" s="165">
        <v>116</v>
      </c>
      <c r="F26" s="480">
        <f t="shared" si="1"/>
        <v>7.8272604588394065E-2</v>
      </c>
      <c r="G26" s="165">
        <v>30</v>
      </c>
      <c r="H26" s="62"/>
    </row>
    <row r="27" spans="1:8" ht="21" customHeight="1">
      <c r="A27" s="167" t="s">
        <v>51</v>
      </c>
      <c r="B27" s="165">
        <v>1706</v>
      </c>
      <c r="C27" s="162">
        <v>1680</v>
      </c>
      <c r="D27" s="165">
        <v>1507</v>
      </c>
      <c r="E27" s="165">
        <v>173</v>
      </c>
      <c r="F27" s="480">
        <f t="shared" si="1"/>
        <v>0.10297619047619047</v>
      </c>
      <c r="G27" s="165">
        <v>26</v>
      </c>
      <c r="H27" s="62"/>
    </row>
    <row r="28" spans="1:8" ht="21" customHeight="1">
      <c r="A28" s="167" t="s">
        <v>52</v>
      </c>
      <c r="B28" s="165">
        <v>764</v>
      </c>
      <c r="C28" s="162">
        <v>755</v>
      </c>
      <c r="D28" s="165">
        <v>713</v>
      </c>
      <c r="E28" s="165">
        <v>42</v>
      </c>
      <c r="F28" s="480">
        <f t="shared" si="1"/>
        <v>5.562913907284768E-2</v>
      </c>
      <c r="G28" s="165">
        <v>9</v>
      </c>
      <c r="H28" s="62"/>
    </row>
    <row r="29" spans="1:8" ht="21" customHeight="1">
      <c r="A29" s="167" t="s">
        <v>53</v>
      </c>
      <c r="B29" s="165">
        <v>590</v>
      </c>
      <c r="C29" s="162">
        <v>588</v>
      </c>
      <c r="D29" s="165">
        <v>539</v>
      </c>
      <c r="E29" s="165">
        <v>49</v>
      </c>
      <c r="F29" s="480">
        <f t="shared" si="1"/>
        <v>8.3333333333333329E-2</v>
      </c>
      <c r="G29" s="165">
        <v>2</v>
      </c>
      <c r="H29" s="62"/>
    </row>
    <row r="30" spans="1:8" ht="21" customHeight="1">
      <c r="A30" s="167" t="s">
        <v>54</v>
      </c>
      <c r="B30" s="165">
        <v>1478</v>
      </c>
      <c r="C30" s="162">
        <v>1431</v>
      </c>
      <c r="D30" s="165">
        <v>1294</v>
      </c>
      <c r="E30" s="165">
        <v>137</v>
      </c>
      <c r="F30" s="480">
        <f t="shared" si="1"/>
        <v>9.5737246680642901E-2</v>
      </c>
      <c r="G30" s="165">
        <v>47</v>
      </c>
      <c r="H30" s="62"/>
    </row>
    <row r="31" spans="1:8" ht="21" customHeight="1">
      <c r="A31" s="167" t="s">
        <v>55</v>
      </c>
      <c r="B31" s="165">
        <v>789</v>
      </c>
      <c r="C31" s="162">
        <v>778</v>
      </c>
      <c r="D31" s="165">
        <v>686</v>
      </c>
      <c r="E31" s="165">
        <v>92</v>
      </c>
      <c r="F31" s="480">
        <f t="shared" si="1"/>
        <v>0.11825192802056556</v>
      </c>
      <c r="G31" s="165">
        <v>11</v>
      </c>
      <c r="H31" s="62"/>
    </row>
    <row r="32" spans="1:8" ht="21" customHeight="1">
      <c r="A32" s="167" t="s">
        <v>56</v>
      </c>
      <c r="B32" s="165">
        <v>2246</v>
      </c>
      <c r="C32" s="162">
        <v>2234</v>
      </c>
      <c r="D32" s="165">
        <v>2087</v>
      </c>
      <c r="E32" s="165">
        <v>147</v>
      </c>
      <c r="F32" s="480">
        <f t="shared" si="1"/>
        <v>6.580125335720681E-2</v>
      </c>
      <c r="G32" s="165">
        <v>12</v>
      </c>
      <c r="H32" s="62"/>
    </row>
    <row r="33" spans="1:8" ht="21" customHeight="1">
      <c r="A33" s="168" t="s">
        <v>57</v>
      </c>
      <c r="B33" s="169">
        <v>427</v>
      </c>
      <c r="C33" s="170">
        <v>423</v>
      </c>
      <c r="D33" s="169">
        <v>392</v>
      </c>
      <c r="E33" s="171">
        <v>31</v>
      </c>
      <c r="F33" s="481">
        <f t="shared" si="1"/>
        <v>7.328605200945626E-2</v>
      </c>
      <c r="G33" s="169">
        <v>4</v>
      </c>
      <c r="H33" s="62"/>
    </row>
    <row r="34" spans="1:8" ht="15">
      <c r="A34" s="3"/>
      <c r="B34" s="64"/>
      <c r="C34" s="64"/>
      <c r="D34" s="64"/>
      <c r="E34" s="64"/>
      <c r="F34" s="65"/>
      <c r="G34" s="64"/>
      <c r="H34" s="62"/>
    </row>
    <row r="35" spans="1:8">
      <c r="B35" s="12"/>
      <c r="C35" s="12"/>
      <c r="D35" s="12"/>
      <c r="E35" s="12"/>
      <c r="G35" s="12"/>
    </row>
    <row r="36" spans="1:8">
      <c r="B36" s="12"/>
      <c r="C36" s="12"/>
      <c r="D36" s="12"/>
      <c r="E36" s="12"/>
      <c r="G36" s="12"/>
    </row>
    <row r="38" spans="1:8">
      <c r="G38" s="498"/>
    </row>
  </sheetData>
  <mergeCells count="13">
    <mergeCell ref="A13:G13"/>
    <mergeCell ref="B14:B15"/>
    <mergeCell ref="C14:F14"/>
    <mergeCell ref="G14:G15"/>
    <mergeCell ref="A14:A16"/>
    <mergeCell ref="B16:G16"/>
    <mergeCell ref="A1:G1"/>
    <mergeCell ref="A2:G2"/>
    <mergeCell ref="B3:B4"/>
    <mergeCell ref="C3:F3"/>
    <mergeCell ref="G3:G4"/>
    <mergeCell ref="A3:A5"/>
    <mergeCell ref="B5:G5"/>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7 C17:E17 G17" unlockedFormula="1"/>
    <ignoredError sqref="F6 F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38"/>
  <sheetViews>
    <sheetView showGridLines="0" view="pageBreakPreview" zoomScale="90" zoomScaleNormal="100" zoomScaleSheetLayoutView="90" workbookViewId="0">
      <selection activeCell="B1" sqref="B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72" t="str">
        <f>'Tab 6 i 7'!A1:G1</f>
        <v xml:space="preserve"> I. EMERYTURY I RENTY REALIZOWANE PRZEZ KRUS</v>
      </c>
      <c r="B1" s="672"/>
      <c r="C1" s="672"/>
      <c r="D1" s="672"/>
      <c r="E1" s="672"/>
      <c r="F1" s="672"/>
      <c r="G1" s="672"/>
    </row>
    <row r="2" spans="1:8" ht="33" customHeight="1">
      <c r="H2" s="532" t="s">
        <v>539</v>
      </c>
    </row>
    <row r="3" spans="1:8" ht="39" customHeight="1">
      <c r="A3" s="678" t="s">
        <v>550</v>
      </c>
      <c r="B3" s="678"/>
      <c r="C3" s="678"/>
      <c r="D3" s="678"/>
      <c r="E3" s="678"/>
      <c r="F3" s="678"/>
      <c r="G3" s="678"/>
    </row>
    <row r="4" spans="1:8" ht="75" customHeight="1">
      <c r="A4" s="683" t="s">
        <v>13</v>
      </c>
      <c r="B4" s="472" t="s">
        <v>123</v>
      </c>
      <c r="C4" s="472" t="s">
        <v>124</v>
      </c>
      <c r="D4" s="472" t="s">
        <v>125</v>
      </c>
      <c r="E4" s="472" t="s">
        <v>126</v>
      </c>
      <c r="F4" s="472" t="s">
        <v>127</v>
      </c>
    </row>
    <row r="5" spans="1:8" ht="15" customHeight="1">
      <c r="A5" s="684"/>
      <c r="B5" s="685" t="str">
        <f>'Tab 6 i 7'!B5:G5</f>
        <v>II KWARTAŁ 2024 R.</v>
      </c>
      <c r="C5" s="686"/>
      <c r="D5" s="686"/>
      <c r="E5" s="686"/>
      <c r="F5" s="687"/>
    </row>
    <row r="6" spans="1:8" ht="21" customHeight="1">
      <c r="A6" s="173" t="s">
        <v>68</v>
      </c>
      <c r="B6" s="191">
        <f>B7+B8</f>
        <v>1111</v>
      </c>
      <c r="C6" s="191">
        <f>C7+C8</f>
        <v>983</v>
      </c>
      <c r="D6" s="191">
        <f>D7+D8</f>
        <v>331</v>
      </c>
      <c r="E6" s="191">
        <f>E7+E8</f>
        <v>1155</v>
      </c>
      <c r="F6" s="191">
        <f>F7+F8</f>
        <v>1111</v>
      </c>
    </row>
    <row r="7" spans="1:8" ht="21" customHeight="1">
      <c r="A7" s="174" t="s">
        <v>111</v>
      </c>
      <c r="B7" s="521">
        <v>492</v>
      </c>
      <c r="C7" s="521">
        <v>479</v>
      </c>
      <c r="D7" s="521">
        <v>173</v>
      </c>
      <c r="E7" s="521">
        <v>623</v>
      </c>
      <c r="F7" s="521">
        <v>466</v>
      </c>
    </row>
    <row r="8" spans="1:8" ht="21" customHeight="1">
      <c r="A8" s="174" t="s">
        <v>112</v>
      </c>
      <c r="B8" s="174">
        <f>B9+B11</f>
        <v>619</v>
      </c>
      <c r="C8" s="174">
        <f t="shared" ref="C8:F8" si="0">C9+C11</f>
        <v>504</v>
      </c>
      <c r="D8" s="174">
        <f t="shared" si="0"/>
        <v>158</v>
      </c>
      <c r="E8" s="174">
        <f t="shared" si="0"/>
        <v>532</v>
      </c>
      <c r="F8" s="174">
        <f t="shared" si="0"/>
        <v>645</v>
      </c>
    </row>
    <row r="9" spans="1:8" ht="21" customHeight="1">
      <c r="A9" s="174" t="s">
        <v>113</v>
      </c>
      <c r="B9" s="521">
        <v>533</v>
      </c>
      <c r="C9" s="521">
        <v>441</v>
      </c>
      <c r="D9" s="521">
        <v>140</v>
      </c>
      <c r="E9" s="521">
        <v>447</v>
      </c>
      <c r="F9" s="521">
        <v>572</v>
      </c>
    </row>
    <row r="10" spans="1:8" ht="27.75" customHeight="1">
      <c r="A10" s="176" t="s">
        <v>114</v>
      </c>
      <c r="B10" s="521">
        <v>14</v>
      </c>
      <c r="C10" s="521">
        <v>13</v>
      </c>
      <c r="D10" s="521">
        <v>2</v>
      </c>
      <c r="E10" s="521">
        <v>14</v>
      </c>
      <c r="F10" s="521">
        <v>13</v>
      </c>
    </row>
    <row r="11" spans="1:8" ht="21" customHeight="1">
      <c r="A11" s="177" t="s">
        <v>115</v>
      </c>
      <c r="B11" s="522">
        <v>86</v>
      </c>
      <c r="C11" s="522">
        <v>63</v>
      </c>
      <c r="D11" s="522">
        <v>18</v>
      </c>
      <c r="E11" s="522">
        <v>85</v>
      </c>
      <c r="F11" s="522">
        <v>73</v>
      </c>
    </row>
    <row r="12" spans="1:8" ht="39.75" customHeight="1"/>
    <row r="13" spans="1:8" ht="36" customHeight="1">
      <c r="A13" s="682" t="s">
        <v>551</v>
      </c>
      <c r="B13" s="682"/>
      <c r="C13" s="682"/>
      <c r="D13" s="682"/>
      <c r="E13" s="682"/>
      <c r="F13" s="682"/>
      <c r="G13" s="682"/>
    </row>
    <row r="14" spans="1:8" ht="21" customHeight="1">
      <c r="A14" s="683" t="s">
        <v>13</v>
      </c>
      <c r="B14" s="679" t="s">
        <v>117</v>
      </c>
      <c r="C14" s="679"/>
      <c r="D14" s="679"/>
      <c r="E14" s="679"/>
      <c r="F14" s="679"/>
      <c r="G14" s="679"/>
    </row>
    <row r="15" spans="1:8" ht="21" customHeight="1">
      <c r="A15" s="688"/>
      <c r="B15" s="679" t="s">
        <v>119</v>
      </c>
      <c r="C15" s="680" t="s">
        <v>71</v>
      </c>
      <c r="D15" s="680"/>
      <c r="E15" s="680"/>
      <c r="F15" s="680"/>
      <c r="G15" s="681" t="s">
        <v>128</v>
      </c>
    </row>
    <row r="16" spans="1:8" ht="21" customHeight="1">
      <c r="A16" s="688"/>
      <c r="B16" s="679"/>
      <c r="C16" s="681" t="s">
        <v>129</v>
      </c>
      <c r="D16" s="681"/>
      <c r="E16" s="681"/>
      <c r="F16" s="681" t="s">
        <v>130</v>
      </c>
      <c r="G16" s="681"/>
    </row>
    <row r="17" spans="1:7" ht="56.25">
      <c r="A17" s="688"/>
      <c r="B17" s="679"/>
      <c r="C17" s="472" t="s">
        <v>109</v>
      </c>
      <c r="D17" s="472" t="s">
        <v>427</v>
      </c>
      <c r="E17" s="472" t="s">
        <v>131</v>
      </c>
      <c r="F17" s="681"/>
      <c r="G17" s="681"/>
    </row>
    <row r="18" spans="1:7" ht="15" customHeight="1">
      <c r="A18" s="684"/>
      <c r="B18" s="689" t="str">
        <f>B5</f>
        <v>II KWARTAŁ 2024 R.</v>
      </c>
      <c r="C18" s="690"/>
      <c r="D18" s="690"/>
      <c r="E18" s="690"/>
      <c r="F18" s="690"/>
      <c r="G18" s="691"/>
    </row>
    <row r="19" spans="1:7" ht="21" customHeight="1">
      <c r="A19" s="173" t="s">
        <v>68</v>
      </c>
      <c r="B19" s="191">
        <f>C19+F19+G19</f>
        <v>1065</v>
      </c>
      <c r="C19" s="173">
        <f>SUM(D19:E19)</f>
        <v>741</v>
      </c>
      <c r="D19" s="173">
        <f>D20+D21</f>
        <v>290</v>
      </c>
      <c r="E19" s="173">
        <f>E20+E21</f>
        <v>451</v>
      </c>
      <c r="F19" s="173">
        <f>F20+F21</f>
        <v>195</v>
      </c>
      <c r="G19" s="173">
        <f>G20+G21</f>
        <v>129</v>
      </c>
    </row>
    <row r="20" spans="1:7" ht="21" customHeight="1">
      <c r="A20" s="174" t="s">
        <v>111</v>
      </c>
      <c r="B20" s="174">
        <f t="shared" ref="B20:B24" si="1">C20+F20+G20</f>
        <v>578</v>
      </c>
      <c r="C20" s="174">
        <f t="shared" ref="C20:C24" si="2">SUM(D20:E20)</f>
        <v>385</v>
      </c>
      <c r="D20" s="174">
        <v>168</v>
      </c>
      <c r="E20" s="174">
        <v>217</v>
      </c>
      <c r="F20" s="174">
        <v>107</v>
      </c>
      <c r="G20" s="174">
        <v>86</v>
      </c>
    </row>
    <row r="21" spans="1:7" ht="21" customHeight="1">
      <c r="A21" s="174" t="s">
        <v>112</v>
      </c>
      <c r="B21" s="174">
        <f t="shared" si="1"/>
        <v>487</v>
      </c>
      <c r="C21" s="174">
        <f t="shared" si="2"/>
        <v>356</v>
      </c>
      <c r="D21" s="174">
        <v>122</v>
      </c>
      <c r="E21" s="174">
        <v>234</v>
      </c>
      <c r="F21" s="174">
        <v>88</v>
      </c>
      <c r="G21" s="174">
        <v>43</v>
      </c>
    </row>
    <row r="22" spans="1:7" ht="21" customHeight="1">
      <c r="A22" s="174" t="s">
        <v>113</v>
      </c>
      <c r="B22" s="174">
        <f t="shared" si="1"/>
        <v>409</v>
      </c>
      <c r="C22" s="174">
        <f t="shared" si="2"/>
        <v>302</v>
      </c>
      <c r="D22" s="521">
        <v>100</v>
      </c>
      <c r="E22" s="521">
        <v>202</v>
      </c>
      <c r="F22" s="521">
        <v>74</v>
      </c>
      <c r="G22" s="521">
        <v>33</v>
      </c>
    </row>
    <row r="23" spans="1:7" ht="24" customHeight="1">
      <c r="A23" s="176" t="s">
        <v>114</v>
      </c>
      <c r="B23" s="174">
        <f t="shared" si="1"/>
        <v>12</v>
      </c>
      <c r="C23" s="174">
        <f t="shared" si="2"/>
        <v>10</v>
      </c>
      <c r="D23" s="521">
        <v>1</v>
      </c>
      <c r="E23" s="521">
        <v>9</v>
      </c>
      <c r="F23" s="521">
        <v>1</v>
      </c>
      <c r="G23" s="521">
        <v>1</v>
      </c>
    </row>
    <row r="24" spans="1:7" ht="23.25" customHeight="1">
      <c r="A24" s="177" t="s">
        <v>115</v>
      </c>
      <c r="B24" s="177">
        <f t="shared" si="1"/>
        <v>78</v>
      </c>
      <c r="C24" s="177">
        <f t="shared" si="2"/>
        <v>54</v>
      </c>
      <c r="D24" s="522">
        <v>22</v>
      </c>
      <c r="E24" s="522">
        <v>32</v>
      </c>
      <c r="F24" s="522">
        <v>14</v>
      </c>
      <c r="G24" s="522">
        <v>10</v>
      </c>
    </row>
    <row r="25" spans="1:7" ht="40.5" customHeight="1">
      <c r="A25" s="677" t="s">
        <v>253</v>
      </c>
      <c r="B25" s="677"/>
      <c r="C25" s="677"/>
      <c r="D25" s="677"/>
      <c r="E25" s="677"/>
      <c r="F25" s="677"/>
      <c r="G25" s="677"/>
    </row>
    <row r="38" spans="7:7">
      <c r="G38" s="500"/>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 C21: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Uwagi wstępne</vt:lpstr>
      <vt:lpstr>Spis treści</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2024-10-02T11:39:46Z</dcterms:modified>
</cp:coreProperties>
</file>