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8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69.xml" ContentType="application/vnd.openxmlformats-officedocument.spreadsheetml.revisionLog+xml"/>
  <Override PartName="/xl/revisions/revisionLog74.xml" ContentType="application/vnd.openxmlformats-officedocument.spreadsheetml.revisionLog+xml"/>
  <Override PartName="/xl/revisions/revisionLog16.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9.xml" ContentType="application/vnd.openxmlformats-officedocument.spreadsheetml.revisionLog+xml"/>
  <Override PartName="/xl/revisions/revisionLog64.xml" ContentType="application/vnd.openxmlformats-officedocument.spreadsheetml.revisionLog+xml"/>
  <Override PartName="/xl/revisions/revisionLog46.xml" ContentType="application/vnd.openxmlformats-officedocument.spreadsheetml.revisionLog+xml"/>
  <Override PartName="/xl/revisions/revisionLog67.xml" ContentType="application/vnd.openxmlformats-officedocument.spreadsheetml.revisionLog+xml"/>
  <Override PartName="/xl/revisions/revisionLog75.xml" ContentType="application/vnd.openxmlformats-officedocument.spreadsheetml.revisionLog+xml"/>
  <Override PartName="/xl/revisions/revisionLog80.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29.xml" ContentType="application/vnd.openxmlformats-officedocument.spreadsheetml.revisionLog+xml"/>
  <Override PartName="/xl/revisions/revisionLog11.xml" ContentType="application/vnd.openxmlformats-officedocument.spreadsheetml.revisionLog+xml"/>
  <Override PartName="/xl/revisions/revisionLog22.xml" ContentType="application/vnd.openxmlformats-officedocument.spreadsheetml.revisionLog+xml"/>
  <Override PartName="/xl/revisions/revisionLog1.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36.xml" ContentType="application/vnd.openxmlformats-officedocument.spreadsheetml.revisionLog+xml"/>
  <Override PartName="/xl/revisions/revisionLog57.xml" ContentType="application/vnd.openxmlformats-officedocument.spreadsheetml.revisionLog+xml"/>
  <Override PartName="/xl/revisions/revisionLog65.xml" ContentType="application/vnd.openxmlformats-officedocument.spreadsheetml.revisionLog+xml"/>
  <Override PartName="/xl/revisions/revisionLog70.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4.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20.xml" ContentType="application/vnd.openxmlformats-officedocument.spreadsheetml.revisionLog+xml"/>
  <Override PartName="/xl/revisions/revisionLog32.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60.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76.xml" ContentType="application/vnd.openxmlformats-officedocument.spreadsheetml.revisionLog+xml"/>
  <Override PartName="/xl/revisions/revisionLog8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23.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63.xml" ContentType="application/vnd.openxmlformats-officedocument.spreadsheetml.revisionLog+xml"/>
  <Override PartName="/xl/revisions/revisionLog66.xml" ContentType="application/vnd.openxmlformats-officedocument.spreadsheetml.revisionLog+xml"/>
  <Override PartName="/xl/revisions/revisionLog71.xml" ContentType="application/vnd.openxmlformats-officedocument.spreadsheetml.revisionLog+xml"/>
  <Override PartName="/xl/revisions/revisionLog79.xml" ContentType="application/vnd.openxmlformats-officedocument.spreadsheetml.revisionLog+xml"/>
  <Override PartName="/xl/revisions/revisionLog30.xml" ContentType="application/vnd.openxmlformats-officedocument.spreadsheetml.revisionLog+xml"/>
  <Override PartName="/xl/revisions/revisionLog18.xml" ContentType="application/vnd.openxmlformats-officedocument.spreadsheetml.revisionLog+xml"/>
  <Override PartName="/xl/revisions/revisionLog28.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56.xml" ContentType="application/vnd.openxmlformats-officedocument.spreadsheetml.revisionLog+xml"/>
  <Override PartName="/xl/revisions/revisionLog77.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1.xml" ContentType="application/vnd.openxmlformats-officedocument.spreadsheetml.revisionLog+xml"/>
  <Override PartName="/xl/revisions/revisionLog13.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jsperczynska\AppData\Local\Temp\ezdpuw\20230906080635246\"/>
    </mc:Choice>
  </mc:AlternateContent>
  <xr:revisionPtr revIDLastSave="0" documentId="13_ncr:81_{E1DD53A5-F97B-4660-8388-5331DCC62560}" xr6:coauthVersionLast="36" xr6:coauthVersionMax="36" xr10:uidLastSave="{00000000-0000-0000-0000-000000000000}"/>
  <bookViews>
    <workbookView xWindow="0" yWindow="0" windowWidth="28800" windowHeight="11835" xr2:uid="{00000000-000D-0000-FFFF-FFFF00000000}"/>
  </bookViews>
  <sheets>
    <sheet name="TERC - &quot;nazwa woj&quot;" sheetId="1" r:id="rId1"/>
    <sheet name="pow podst" sheetId="2" r:id="rId2"/>
    <sheet name="gm podst" sheetId="3" r:id="rId3"/>
    <sheet name="pow rez" sheetId="4" r:id="rId4"/>
    <sheet name="gm rez" sheetId="5" r:id="rId5"/>
  </sheets>
  <definedNames>
    <definedName name="_xlnm._FilterDatabase" localSheetId="2" hidden="1">'gm podst'!$A$2:$AC$53</definedName>
    <definedName name="_xlnm._FilterDatabase" localSheetId="4" hidden="1">'gm rez'!$A$2:$AB$41</definedName>
    <definedName name="_xlnm._FilterDatabase" localSheetId="1" hidden="1">'pow podst'!$A$2:$AY$21</definedName>
    <definedName name="_xlnm._FilterDatabase" localSheetId="3" hidden="1">'pow rez'!$A$2:$AD$3</definedName>
    <definedName name="_xlnm.Print_Area" localSheetId="2">'gm podst'!$A$1:$X$53</definedName>
    <definedName name="_xlnm.Print_Area" localSheetId="4">'gm rez'!$A$1:$X$46</definedName>
    <definedName name="_xlnm.Print_Area" localSheetId="1">'pow podst'!$A$1:$W$23</definedName>
    <definedName name="_xlnm.Print_Area" localSheetId="3">'pow rez'!$A$1:$W$14</definedName>
    <definedName name="_xlnm.Print_Area" localSheetId="0">'TERC - "nazwa woj"'!$A$1:$O$35</definedName>
    <definedName name="_xlnm.Print_Titles" localSheetId="2">'gm podst'!$1:$2</definedName>
    <definedName name="_xlnm.Print_Titles" localSheetId="4">'gm rez'!$1:$2</definedName>
    <definedName name="_xlnm.Print_Titles" localSheetId="1">'pow podst'!$1:$2</definedName>
    <definedName name="_xlnm.Print_Titles" localSheetId="3">'pow rez'!$1:$2</definedName>
    <definedName name="Z_1DCE9682_DFFA_4ADF_A4DC_D121500209CA_.wvu.FilterData" localSheetId="2" hidden="1">'gm podst'!$A$2:$AC$53</definedName>
    <definedName name="Z_3973A40E_5FBB_48CA_82B2_E78527605440_.wvu.FilterData" localSheetId="2" hidden="1">'gm podst'!$A$2:$AC$53</definedName>
    <definedName name="Z_3973A40E_5FBB_48CA_82B2_E78527605440_.wvu.FilterData" localSheetId="4" hidden="1">'gm rez'!$A$2:$AB$41</definedName>
    <definedName name="Z_3973A40E_5FBB_48CA_82B2_E78527605440_.wvu.FilterData" localSheetId="1" hidden="1">'pow podst'!$A$2:$AY$21</definedName>
    <definedName name="Z_3973A40E_5FBB_48CA_82B2_E78527605440_.wvu.FilterData" localSheetId="3" hidden="1">'pow rez'!$A$2:$AD$3</definedName>
    <definedName name="Z_3973A40E_5FBB_48CA_82B2_E78527605440_.wvu.PrintArea" localSheetId="2" hidden="1">'gm podst'!$A$1:$X$53</definedName>
    <definedName name="Z_3973A40E_5FBB_48CA_82B2_E78527605440_.wvu.PrintArea" localSheetId="4" hidden="1">'gm rez'!$A$1:$X$46</definedName>
    <definedName name="Z_3973A40E_5FBB_48CA_82B2_E78527605440_.wvu.PrintArea" localSheetId="1" hidden="1">'pow podst'!$A$1:$W$23</definedName>
    <definedName name="Z_3973A40E_5FBB_48CA_82B2_E78527605440_.wvu.PrintArea" localSheetId="3" hidden="1">'pow rez'!$A$1:$W$14</definedName>
    <definedName name="Z_3973A40E_5FBB_48CA_82B2_E78527605440_.wvu.PrintArea" localSheetId="0" hidden="1">'TERC - "nazwa woj"'!$A$1:$O$35</definedName>
    <definedName name="Z_3973A40E_5FBB_48CA_82B2_E78527605440_.wvu.PrintTitles" localSheetId="2" hidden="1">'gm podst'!$1:$2</definedName>
    <definedName name="Z_3973A40E_5FBB_48CA_82B2_E78527605440_.wvu.PrintTitles" localSheetId="4" hidden="1">'gm rez'!$1:$2</definedName>
    <definedName name="Z_3973A40E_5FBB_48CA_82B2_E78527605440_.wvu.PrintTitles" localSheetId="1" hidden="1">'pow podst'!$1:$2</definedName>
    <definedName name="Z_3973A40E_5FBB_48CA_82B2_E78527605440_.wvu.PrintTitles" localSheetId="3" hidden="1">'pow rez'!$1:$2</definedName>
    <definedName name="Z_509D917B_BB70_4FF2_8AC6_B5062183D1E7_.wvu.FilterData" localSheetId="2" hidden="1">'gm podst'!$A$2:$AC$48</definedName>
    <definedName name="Z_6ADAECCC_622B_41E1_8182_8DD3E35EF5F9_.wvu.FilterData" localSheetId="2" hidden="1">'gm podst'!$A$2:$AC$53</definedName>
    <definedName name="Z_6ADAECCC_622B_41E1_8182_8DD3E35EF5F9_.wvu.FilterData" localSheetId="4" hidden="1">'gm rez'!$A$2:$AB$41</definedName>
    <definedName name="Z_6ADAECCC_622B_41E1_8182_8DD3E35EF5F9_.wvu.FilterData" localSheetId="1" hidden="1">'pow podst'!$A$2:$AY$21</definedName>
    <definedName name="Z_6ADAECCC_622B_41E1_8182_8DD3E35EF5F9_.wvu.FilterData" localSheetId="3" hidden="1">'pow rez'!$A$2:$AD$3</definedName>
    <definedName name="Z_6ADAECCC_622B_41E1_8182_8DD3E35EF5F9_.wvu.PrintArea" localSheetId="2" hidden="1">'gm podst'!$A$1:$X$53</definedName>
    <definedName name="Z_6ADAECCC_622B_41E1_8182_8DD3E35EF5F9_.wvu.PrintArea" localSheetId="4" hidden="1">'gm rez'!$A$1:$X$46</definedName>
    <definedName name="Z_6ADAECCC_622B_41E1_8182_8DD3E35EF5F9_.wvu.PrintArea" localSheetId="1" hidden="1">'pow podst'!$A$1:$W$23</definedName>
    <definedName name="Z_6ADAECCC_622B_41E1_8182_8DD3E35EF5F9_.wvu.PrintArea" localSheetId="3" hidden="1">'pow rez'!$A$1:$W$14</definedName>
    <definedName name="Z_6ADAECCC_622B_41E1_8182_8DD3E35EF5F9_.wvu.PrintArea" localSheetId="0" hidden="1">'TERC - "nazwa woj"'!$A$1:$O$35</definedName>
    <definedName name="Z_6ADAECCC_622B_41E1_8182_8DD3E35EF5F9_.wvu.PrintTitles" localSheetId="2" hidden="1">'gm podst'!$1:$2</definedName>
    <definedName name="Z_6ADAECCC_622B_41E1_8182_8DD3E35EF5F9_.wvu.PrintTitles" localSheetId="4" hidden="1">'gm rez'!$1:$2</definedName>
    <definedName name="Z_6ADAECCC_622B_41E1_8182_8DD3E35EF5F9_.wvu.PrintTitles" localSheetId="1" hidden="1">'pow podst'!$1:$2</definedName>
    <definedName name="Z_6ADAECCC_622B_41E1_8182_8DD3E35EF5F9_.wvu.PrintTitles" localSheetId="3" hidden="1">'pow rez'!$1:$2</definedName>
    <definedName name="Z_6C2C6E5A_811B_45AC_B6A2_8FDC7835B0BF_.wvu.FilterData" localSheetId="2" hidden="1">'gm podst'!$A$2:$AC$48</definedName>
    <definedName name="Z_6DF8786D_5BCF_4009_9CE3_2E37BCE90CF0_.wvu.FilterData" localSheetId="2" hidden="1">'gm podst'!$A$2:$AC$48</definedName>
    <definedName name="Z_6DF8786D_5BCF_4009_9CE3_2E37BCE90CF0_.wvu.FilterData" localSheetId="1" hidden="1">'pow podst'!$A$2:$AY$16</definedName>
    <definedName name="Z_73D0BFC8_C8AD_4177_93C9_071059B157B4_.wvu.FilterData" localSheetId="2" hidden="1">'gm podst'!$A$1:$AB$53</definedName>
    <definedName name="Z_73D0BFC8_C8AD_4177_93C9_071059B157B4_.wvu.FilterData" localSheetId="4" hidden="1">'gm rez'!$A$2:$AB$41</definedName>
    <definedName name="Z_73D0BFC8_C8AD_4177_93C9_071059B157B4_.wvu.FilterData" localSheetId="1" hidden="1">'pow podst'!$A$2:$AY$21</definedName>
    <definedName name="Z_73D0BFC8_C8AD_4177_93C9_071059B157B4_.wvu.FilterData" localSheetId="3" hidden="1">'pow rez'!$A$2:$AD$3</definedName>
    <definedName name="Z_73D0BFC8_C8AD_4177_93C9_071059B157B4_.wvu.PrintArea" localSheetId="2" hidden="1">'gm podst'!$A$1:$X$53</definedName>
    <definedName name="Z_73D0BFC8_C8AD_4177_93C9_071059B157B4_.wvu.PrintArea" localSheetId="4" hidden="1">'gm rez'!$A$1:$X$46</definedName>
    <definedName name="Z_73D0BFC8_C8AD_4177_93C9_071059B157B4_.wvu.PrintArea" localSheetId="1" hidden="1">'pow podst'!$A$1:$W$23</definedName>
    <definedName name="Z_73D0BFC8_C8AD_4177_93C9_071059B157B4_.wvu.PrintArea" localSheetId="3" hidden="1">'pow rez'!$A$1:$W$14</definedName>
    <definedName name="Z_73D0BFC8_C8AD_4177_93C9_071059B157B4_.wvu.PrintArea" localSheetId="0" hidden="1">'TERC - "nazwa woj"'!$A$1:$O$35</definedName>
    <definedName name="Z_73D0BFC8_C8AD_4177_93C9_071059B157B4_.wvu.PrintTitles" localSheetId="2" hidden="1">'gm podst'!$1:$2</definedName>
    <definedName name="Z_73D0BFC8_C8AD_4177_93C9_071059B157B4_.wvu.PrintTitles" localSheetId="4" hidden="1">'gm rez'!$1:$2</definedName>
    <definedName name="Z_73D0BFC8_C8AD_4177_93C9_071059B157B4_.wvu.PrintTitles" localSheetId="1" hidden="1">'pow podst'!$1:$2</definedName>
    <definedName name="Z_73D0BFC8_C8AD_4177_93C9_071059B157B4_.wvu.PrintTitles" localSheetId="3" hidden="1">'pow rez'!$1:$2</definedName>
    <definedName name="Z_8713D67E_80AD_4862_B39E_B3C8835229AA_.wvu.FilterData" localSheetId="2" hidden="1">'gm podst'!$A$2:$AC$53</definedName>
    <definedName name="Z_8713D67E_80AD_4862_B39E_B3C8835229AA_.wvu.FilterData" localSheetId="4" hidden="1">'gm rez'!$A$2:$AB$41</definedName>
    <definedName name="Z_8713D67E_80AD_4862_B39E_B3C8835229AA_.wvu.FilterData" localSheetId="1" hidden="1">'pow podst'!$A$2:$AY$21</definedName>
    <definedName name="Z_8713D67E_80AD_4862_B39E_B3C8835229AA_.wvu.FilterData" localSheetId="3" hidden="1">'pow rez'!$A$2:$AD$3</definedName>
    <definedName name="Z_8713D67E_80AD_4862_B39E_B3C8835229AA_.wvu.PrintArea" localSheetId="2" hidden="1">'gm podst'!$A$1:$X$53</definedName>
    <definedName name="Z_8713D67E_80AD_4862_B39E_B3C8835229AA_.wvu.PrintArea" localSheetId="4" hidden="1">'gm rez'!$A$1:$X$46</definedName>
    <definedName name="Z_8713D67E_80AD_4862_B39E_B3C8835229AA_.wvu.PrintArea" localSheetId="1" hidden="1">'pow podst'!$A$1:$W$23</definedName>
    <definedName name="Z_8713D67E_80AD_4862_B39E_B3C8835229AA_.wvu.PrintArea" localSheetId="3" hidden="1">'pow rez'!$A$1:$W$14</definedName>
    <definedName name="Z_8713D67E_80AD_4862_B39E_B3C8835229AA_.wvu.PrintArea" localSheetId="0" hidden="1">'TERC - "nazwa woj"'!$A$1:$O$35</definedName>
    <definedName name="Z_8713D67E_80AD_4862_B39E_B3C8835229AA_.wvu.PrintTitles" localSheetId="2" hidden="1">'gm podst'!$1:$2</definedName>
    <definedName name="Z_8713D67E_80AD_4862_B39E_B3C8835229AA_.wvu.PrintTitles" localSheetId="4" hidden="1">'gm rez'!$1:$2</definedName>
    <definedName name="Z_8713D67E_80AD_4862_B39E_B3C8835229AA_.wvu.PrintTitles" localSheetId="1" hidden="1">'pow podst'!$1:$2</definedName>
    <definedName name="Z_8713D67E_80AD_4862_B39E_B3C8835229AA_.wvu.PrintTitles" localSheetId="3" hidden="1">'pow rez'!$1:$2</definedName>
    <definedName name="Z_910E5BC9_C14F_44A3_BD6A_DB4FB1067C5C_.wvu.FilterData" localSheetId="2" hidden="1">'gm podst'!$A$2:$AC$48</definedName>
    <definedName name="Z_910E5BC9_C14F_44A3_BD6A_DB4FB1067C5C_.wvu.FilterData" localSheetId="4" hidden="1">'gm rez'!$A$2:$AB$41</definedName>
    <definedName name="Z_910E5BC9_C14F_44A3_BD6A_DB4FB1067C5C_.wvu.FilterData" localSheetId="1" hidden="1">'pow podst'!$A$2:$AY$16</definedName>
    <definedName name="Z_910E5BC9_C14F_44A3_BD6A_DB4FB1067C5C_.wvu.FilterData" localSheetId="3" hidden="1">'pow rez'!$A$2:$AD$3</definedName>
    <definedName name="Z_910E5BC9_C14F_44A3_BD6A_DB4FB1067C5C_.wvu.PrintArea" localSheetId="2" hidden="1">'gm podst'!$A$1:$X$53</definedName>
    <definedName name="Z_910E5BC9_C14F_44A3_BD6A_DB4FB1067C5C_.wvu.PrintArea" localSheetId="4" hidden="1">'gm rez'!$A$1:$X$46</definedName>
    <definedName name="Z_910E5BC9_C14F_44A3_BD6A_DB4FB1067C5C_.wvu.PrintArea" localSheetId="1" hidden="1">'pow podst'!$A$1:$W$23</definedName>
    <definedName name="Z_910E5BC9_C14F_44A3_BD6A_DB4FB1067C5C_.wvu.PrintArea" localSheetId="3" hidden="1">'pow rez'!$A$1:$W$14</definedName>
    <definedName name="Z_910E5BC9_C14F_44A3_BD6A_DB4FB1067C5C_.wvu.PrintArea" localSheetId="0" hidden="1">'TERC - "nazwa woj"'!$A$1:$O$35</definedName>
    <definedName name="Z_910E5BC9_C14F_44A3_BD6A_DB4FB1067C5C_.wvu.PrintTitles" localSheetId="2" hidden="1">'gm podst'!$1:$2</definedName>
    <definedName name="Z_910E5BC9_C14F_44A3_BD6A_DB4FB1067C5C_.wvu.PrintTitles" localSheetId="4" hidden="1">'gm rez'!$1:$2</definedName>
    <definedName name="Z_910E5BC9_C14F_44A3_BD6A_DB4FB1067C5C_.wvu.PrintTitles" localSheetId="1" hidden="1">'pow podst'!$1:$2</definedName>
    <definedName name="Z_910E5BC9_C14F_44A3_BD6A_DB4FB1067C5C_.wvu.PrintTitles" localSheetId="3" hidden="1">'pow rez'!$1:$2</definedName>
    <definedName name="Z_970B3EFC_385A_45DE_908A_ABE05BA5D65C_.wvu.FilterData" localSheetId="2" hidden="1">'gm podst'!$A$2:$AC$53</definedName>
    <definedName name="Z_970B3EFC_385A_45DE_908A_ABE05BA5D65C_.wvu.FilterData" localSheetId="4" hidden="1">'gm rez'!$A$2:$AB$41</definedName>
    <definedName name="Z_970B3EFC_385A_45DE_908A_ABE05BA5D65C_.wvu.FilterData" localSheetId="1" hidden="1">'pow podst'!$A$2:$AY$21</definedName>
    <definedName name="Z_970B3EFC_385A_45DE_908A_ABE05BA5D65C_.wvu.FilterData" localSheetId="3" hidden="1">'pow rez'!$A$2:$AD$3</definedName>
    <definedName name="Z_970B3EFC_385A_45DE_908A_ABE05BA5D65C_.wvu.PrintArea" localSheetId="2" hidden="1">'gm podst'!$A$1:$X$53</definedName>
    <definedName name="Z_970B3EFC_385A_45DE_908A_ABE05BA5D65C_.wvu.PrintArea" localSheetId="4" hidden="1">'gm rez'!$A$1:$X$46</definedName>
    <definedName name="Z_970B3EFC_385A_45DE_908A_ABE05BA5D65C_.wvu.PrintArea" localSheetId="1" hidden="1">'pow podst'!$A$1:$W$23</definedName>
    <definedName name="Z_970B3EFC_385A_45DE_908A_ABE05BA5D65C_.wvu.PrintArea" localSheetId="3" hidden="1">'pow rez'!$A$1:$W$14</definedName>
    <definedName name="Z_970B3EFC_385A_45DE_908A_ABE05BA5D65C_.wvu.PrintArea" localSheetId="0" hidden="1">'TERC - "nazwa woj"'!$A$1:$O$35</definedName>
    <definedName name="Z_970B3EFC_385A_45DE_908A_ABE05BA5D65C_.wvu.PrintTitles" localSheetId="2" hidden="1">'gm podst'!$1:$2</definedName>
    <definedName name="Z_970B3EFC_385A_45DE_908A_ABE05BA5D65C_.wvu.PrintTitles" localSheetId="4" hidden="1">'gm rez'!$1:$2</definedName>
    <definedName name="Z_970B3EFC_385A_45DE_908A_ABE05BA5D65C_.wvu.PrintTitles" localSheetId="1" hidden="1">'pow podst'!$1:$2</definedName>
    <definedName name="Z_970B3EFC_385A_45DE_908A_ABE05BA5D65C_.wvu.PrintTitles" localSheetId="3" hidden="1">'pow rez'!$1:$2</definedName>
    <definedName name="Z_A61A9B80_F03F_4049_95F0_EE3B8C42A5D4_.wvu.FilterData" localSheetId="1" hidden="1">'pow podst'!$A$2:$AY$16</definedName>
  </definedNames>
  <calcPr calcId="191029"/>
  <customWorkbookViews>
    <customWorkbookView name="Zofia Malik - Widok osobisty" guid="{3973A40E-5FBB-48CA-82B2-E78527605440}" mergeInterval="0" personalView="1" maximized="1" xWindow="1912" yWindow="-8" windowWidth="1936" windowHeight="1056" activeSheetId="3"/>
    <customWorkbookView name="Małgorzata Poznańska - Widok osobisty" guid="{6ADAECCC-622B-41E1-8182-8DD3E35EF5F9}" mergeInterval="0" personalView="1" maximized="1" xWindow="-8" yWindow="-8" windowWidth="1936" windowHeight="1056" activeSheetId="3"/>
    <customWorkbookView name="Katarzyna Juszczak - Widok osobisty" guid="{910E5BC9-C14F-44A3-BD6A-DB4FB1067C5C}" mergeInterval="0" personalView="1" maximized="1" xWindow="1912" yWindow="-9" windowWidth="1936" windowHeight="1176" activeSheetId="3"/>
    <customWorkbookView name="Justyna Sperczyńska - Widok osobisty" guid="{970B3EFC-385A-45DE-908A-ABE05BA5D65C}" mergeInterval="0" personalView="1" maximized="1" xWindow="1912" yWindow="-8" windowWidth="1216" windowHeight="1896" activeSheetId="3"/>
    <customWorkbookView name="Agnieszka Wagner - Widok osobisty" guid="{73D0BFC8-C8AD-4177-93C9-071059B157B4}" mergeInterval="0" personalView="1" maximized="1" xWindow="-8" yWindow="-8" windowWidth="1382" windowHeight="744" activeSheetId="2"/>
    <customWorkbookView name="Kinga Kucharska - Widok osobisty" guid="{8713D67E-80AD-4862-B39E-B3C8835229AA}" mergeInterval="0" personalView="1" maximized="1" xWindow="1358" yWindow="-8" windowWidth="1936" windowHeight="1056" activeSheetId="1"/>
  </customWorkbookViews>
</workbook>
</file>

<file path=xl/calcChain.xml><?xml version="1.0" encoding="utf-8"?>
<calcChain xmlns="http://schemas.openxmlformats.org/spreadsheetml/2006/main">
  <c r="J13" i="2" l="1"/>
  <c r="K6" i="2"/>
  <c r="K5" i="2"/>
  <c r="K4" i="2"/>
  <c r="K45" i="3"/>
  <c r="I45" i="3"/>
  <c r="L9" i="5" l="1"/>
  <c r="T9" i="5" s="1"/>
  <c r="M9" i="5" l="1"/>
  <c r="M44" i="3" l="1"/>
  <c r="M43" i="3"/>
  <c r="Y44" i="3" l="1"/>
  <c r="Z44" i="3"/>
  <c r="AA44" i="3" s="1"/>
  <c r="AB44" i="3"/>
  <c r="S43" i="3" l="1"/>
  <c r="L41" i="3"/>
  <c r="M41" i="3" s="1"/>
  <c r="AB41" i="3" s="1"/>
  <c r="L42" i="3"/>
  <c r="M42" i="3" s="1"/>
  <c r="AB42" i="3" s="1"/>
  <c r="AB43" i="3"/>
  <c r="Y40" i="3"/>
  <c r="Z40" i="3"/>
  <c r="AA40" i="3" s="1"/>
  <c r="Z41" i="3" l="1"/>
  <c r="AA41" i="3" s="1"/>
  <c r="Z43" i="3"/>
  <c r="AA43" i="3" s="1"/>
  <c r="Z42" i="3"/>
  <c r="AA42" i="3" s="1"/>
  <c r="S41" i="3"/>
  <c r="Y41" i="3" s="1"/>
  <c r="S42" i="3"/>
  <c r="Y42" i="3" s="1"/>
  <c r="Y43" i="3"/>
  <c r="AB40" i="3"/>
  <c r="S39" i="3"/>
  <c r="L39" i="3"/>
  <c r="Y39" i="3" l="1"/>
  <c r="Z39" i="3"/>
  <c r="AA39" i="3" s="1"/>
  <c r="M39" i="3"/>
  <c r="AB39" i="3" s="1"/>
  <c r="L38" i="3" l="1"/>
  <c r="S38" i="3" s="1"/>
  <c r="S37" i="3"/>
  <c r="L37" i="3"/>
  <c r="T37" i="3" l="1"/>
  <c r="Y37" i="3" s="1"/>
  <c r="Y38" i="3"/>
  <c r="Z37" i="3"/>
  <c r="AA37" i="3" s="1"/>
  <c r="Z38" i="3"/>
  <c r="AA38" i="3" s="1"/>
  <c r="M38" i="3"/>
  <c r="AB38" i="3" s="1"/>
  <c r="M37" i="3"/>
  <c r="AB37" i="3" s="1"/>
  <c r="L35" i="3" l="1"/>
  <c r="L36" i="3"/>
  <c r="M36" i="3" s="1"/>
  <c r="AB36" i="3" l="1"/>
  <c r="S36" i="3"/>
  <c r="Y36" i="3" s="1"/>
  <c r="Z36" i="3"/>
  <c r="AA36" i="3" s="1"/>
  <c r="Z35" i="3"/>
  <c r="AA35" i="3" s="1"/>
  <c r="Y35" i="3"/>
  <c r="L23" i="3"/>
  <c r="K8" i="2" l="1"/>
  <c r="M35" i="3" l="1"/>
  <c r="AB35" i="3" s="1"/>
  <c r="L31" i="3" l="1"/>
  <c r="M31" i="3" s="1"/>
  <c r="S31" i="3" l="1"/>
  <c r="N4" i="3"/>
  <c r="L27" i="3" l="1"/>
  <c r="M27" i="3" s="1"/>
  <c r="O19" i="1" l="1"/>
  <c r="O18" i="1"/>
  <c r="O17" i="1"/>
  <c r="O16" i="1"/>
  <c r="N19" i="1"/>
  <c r="N18" i="1"/>
  <c r="N17" i="1"/>
  <c r="N16" i="1"/>
  <c r="M19" i="1"/>
  <c r="M18" i="1"/>
  <c r="M17" i="1"/>
  <c r="M16" i="1"/>
  <c r="L19" i="1"/>
  <c r="L18" i="1"/>
  <c r="L17" i="1"/>
  <c r="L16" i="1"/>
  <c r="K18" i="1"/>
  <c r="K17" i="1"/>
  <c r="I19" i="1"/>
  <c r="I18" i="1"/>
  <c r="H19" i="1"/>
  <c r="H18" i="1"/>
  <c r="G19" i="1"/>
  <c r="G18" i="1"/>
  <c r="G17" i="1"/>
  <c r="G16" i="1"/>
  <c r="F19" i="1"/>
  <c r="F18" i="1"/>
  <c r="F17" i="1"/>
  <c r="F16" i="1"/>
  <c r="X48" i="3"/>
  <c r="X47" i="3"/>
  <c r="X46" i="3"/>
  <c r="X45" i="3"/>
  <c r="W48" i="3"/>
  <c r="W47" i="3"/>
  <c r="W46" i="3"/>
  <c r="W45" i="3"/>
  <c r="V48" i="3"/>
  <c r="V47" i="3"/>
  <c r="V46" i="3"/>
  <c r="V45" i="3"/>
  <c r="U48" i="3"/>
  <c r="U47" i="3"/>
  <c r="U46" i="3"/>
  <c r="U45" i="3"/>
  <c r="T47" i="3"/>
  <c r="T46" i="3"/>
  <c r="P48" i="3"/>
  <c r="P47" i="3"/>
  <c r="P46" i="3"/>
  <c r="P45" i="3"/>
  <c r="O48" i="3"/>
  <c r="O47" i="3"/>
  <c r="O46" i="3"/>
  <c r="O45" i="3"/>
  <c r="C19" i="1" l="1"/>
  <c r="C18" i="1"/>
  <c r="C17" i="1"/>
  <c r="C16" i="1"/>
  <c r="B19" i="1"/>
  <c r="B18" i="1"/>
  <c r="B17" i="1"/>
  <c r="Q48" i="3"/>
  <c r="Q47" i="3"/>
  <c r="R48" i="3"/>
  <c r="R47" i="3"/>
  <c r="K48" i="3"/>
  <c r="K47" i="3"/>
  <c r="K46" i="3"/>
  <c r="I48" i="3"/>
  <c r="I47" i="3"/>
  <c r="I46" i="3"/>
  <c r="L34" i="3" l="1"/>
  <c r="X41" i="5" l="1"/>
  <c r="X40" i="5"/>
  <c r="X39" i="5"/>
  <c r="X38" i="5"/>
  <c r="W41" i="5"/>
  <c r="W40" i="5"/>
  <c r="W39" i="5"/>
  <c r="W38" i="5"/>
  <c r="V41" i="5"/>
  <c r="V40" i="5"/>
  <c r="V39" i="5"/>
  <c r="V38" i="5"/>
  <c r="U41" i="5"/>
  <c r="U40" i="5"/>
  <c r="U39" i="5"/>
  <c r="U38" i="5"/>
  <c r="R41" i="5"/>
  <c r="R40" i="5"/>
  <c r="R39" i="5"/>
  <c r="R38" i="5"/>
  <c r="Q41" i="5"/>
  <c r="Q40" i="5"/>
  <c r="Q39" i="5"/>
  <c r="Q38" i="5"/>
  <c r="P41" i="5"/>
  <c r="P40" i="5"/>
  <c r="P39" i="5"/>
  <c r="I41" i="5"/>
  <c r="I40" i="5"/>
  <c r="I39" i="5"/>
  <c r="I38" i="5"/>
  <c r="T39" i="5" l="1"/>
  <c r="P38" i="5"/>
  <c r="O41" i="5"/>
  <c r="O40" i="5"/>
  <c r="O39" i="5"/>
  <c r="O38" i="5"/>
  <c r="K41" i="5"/>
  <c r="K40" i="5"/>
  <c r="K39" i="5"/>
  <c r="K38" i="5"/>
  <c r="O29" i="1"/>
  <c r="O28" i="1"/>
  <c r="N29" i="1"/>
  <c r="N28" i="1"/>
  <c r="M29" i="1"/>
  <c r="M28" i="1"/>
  <c r="L29" i="1"/>
  <c r="L28" i="1"/>
  <c r="K28" i="1"/>
  <c r="I29" i="1"/>
  <c r="I28" i="1"/>
  <c r="H29" i="1"/>
  <c r="H28" i="1"/>
  <c r="G29" i="1"/>
  <c r="G28" i="1"/>
  <c r="G27" i="1"/>
  <c r="H27" i="1"/>
  <c r="I27" i="1"/>
  <c r="L27" i="1"/>
  <c r="M27" i="1"/>
  <c r="N27" i="1"/>
  <c r="O27" i="1"/>
  <c r="F29" i="1"/>
  <c r="F28" i="1"/>
  <c r="F27" i="1"/>
  <c r="C29" i="1"/>
  <c r="C28" i="1"/>
  <c r="C27" i="1"/>
  <c r="B29" i="1"/>
  <c r="B27" i="1"/>
  <c r="B28" i="1"/>
  <c r="AB3" i="5"/>
  <c r="Z37" i="5" l="1"/>
  <c r="AA37" i="5" s="1"/>
  <c r="S3" i="5"/>
  <c r="Y3" i="5" s="1"/>
  <c r="Y37" i="5"/>
  <c r="AB37" i="5"/>
  <c r="Z4" i="5"/>
  <c r="AA4" i="5" s="1"/>
  <c r="Z3" i="5"/>
  <c r="AA3" i="5" s="1"/>
  <c r="S4" i="5"/>
  <c r="Y4" i="5" s="1"/>
  <c r="Z5" i="5"/>
  <c r="AA5" i="5" s="1"/>
  <c r="Y5" i="5" l="1"/>
  <c r="AB4" i="5"/>
  <c r="AB5" i="5"/>
  <c r="M34" i="3" l="1"/>
  <c r="AB34" i="3" s="1"/>
  <c r="S34" i="3" l="1"/>
  <c r="Y34" i="3" s="1"/>
  <c r="Z34" i="3"/>
  <c r="AA34" i="3" s="1"/>
  <c r="L12" i="5"/>
  <c r="L6" i="5"/>
  <c r="L7" i="5"/>
  <c r="L8" i="5"/>
  <c r="M8" i="5" s="1"/>
  <c r="AB8" i="5" s="1"/>
  <c r="L16" i="5"/>
  <c r="M16" i="5" s="1"/>
  <c r="AB16" i="5" s="1"/>
  <c r="AB9" i="5"/>
  <c r="L13" i="5"/>
  <c r="M13" i="5" s="1"/>
  <c r="L10" i="5"/>
  <c r="S10" i="5" s="1"/>
  <c r="L11" i="5"/>
  <c r="M11" i="5" s="1"/>
  <c r="AB11" i="5" s="1"/>
  <c r="AB14" i="5"/>
  <c r="L15" i="5"/>
  <c r="M15" i="5" s="1"/>
  <c r="L24" i="5"/>
  <c r="M24" i="5" s="1"/>
  <c r="AB24" i="5" s="1"/>
  <c r="AB18" i="5"/>
  <c r="L19" i="5"/>
  <c r="M19" i="5" s="1"/>
  <c r="L20" i="5"/>
  <c r="S20" i="5" s="1"/>
  <c r="L21" i="5"/>
  <c r="S21" i="5" s="1"/>
  <c r="Y21" i="5" s="1"/>
  <c r="AB22" i="5"/>
  <c r="L26" i="5"/>
  <c r="Z26" i="5" s="1"/>
  <c r="AA26" i="5" s="1"/>
  <c r="L27" i="5"/>
  <c r="S27" i="5" s="1"/>
  <c r="L28" i="5"/>
  <c r="S28" i="5" s="1"/>
  <c r="Y28" i="5" s="1"/>
  <c r="L31" i="5"/>
  <c r="AB32" i="5"/>
  <c r="Y36" i="5"/>
  <c r="S40" i="5" l="1"/>
  <c r="S41" i="5"/>
  <c r="L39" i="5"/>
  <c r="L41" i="5"/>
  <c r="L40" i="5"/>
  <c r="L38" i="5"/>
  <c r="M7" i="5"/>
  <c r="E28" i="1"/>
  <c r="J29" i="1"/>
  <c r="M6" i="5"/>
  <c r="E29" i="1"/>
  <c r="E27" i="1"/>
  <c r="Y18" i="5"/>
  <c r="Z15" i="5"/>
  <c r="AA15" i="5" s="1"/>
  <c r="AB35" i="5"/>
  <c r="M27" i="5"/>
  <c r="AB27" i="5" s="1"/>
  <c r="T26" i="5"/>
  <c r="Y26" i="5" s="1"/>
  <c r="Z18" i="5"/>
  <c r="AA18" i="5" s="1"/>
  <c r="Z32" i="5"/>
  <c r="AA32" i="5" s="1"/>
  <c r="Y32" i="5"/>
  <c r="Z29" i="5"/>
  <c r="AA29" i="5" s="1"/>
  <c r="Z23" i="5"/>
  <c r="AA23" i="5" s="1"/>
  <c r="AB36" i="5"/>
  <c r="M26" i="5"/>
  <c r="AB26" i="5" s="1"/>
  <c r="Z11" i="5"/>
  <c r="AA11" i="5" s="1"/>
  <c r="Z7" i="5"/>
  <c r="AA7" i="5" s="1"/>
  <c r="Z6" i="5"/>
  <c r="AA6" i="5" s="1"/>
  <c r="Z14" i="5"/>
  <c r="AA14" i="5" s="1"/>
  <c r="S11" i="5"/>
  <c r="Y11" i="5" s="1"/>
  <c r="Z13" i="5"/>
  <c r="AA13" i="5" s="1"/>
  <c r="S7" i="5"/>
  <c r="T6" i="5"/>
  <c r="Z33" i="5"/>
  <c r="AA33" i="5" s="1"/>
  <c r="M28" i="5"/>
  <c r="AB28" i="5" s="1"/>
  <c r="M21" i="5"/>
  <c r="AB21" i="5" s="1"/>
  <c r="Y14" i="5"/>
  <c r="Z31" i="5"/>
  <c r="AA31" i="5" s="1"/>
  <c r="Z24" i="5"/>
  <c r="AA24" i="5" s="1"/>
  <c r="Z36" i="5"/>
  <c r="AA36" i="5" s="1"/>
  <c r="Y35" i="5"/>
  <c r="S31" i="5"/>
  <c r="Y31" i="5" s="1"/>
  <c r="Z28" i="5"/>
  <c r="AA28" i="5" s="1"/>
  <c r="Y27" i="5"/>
  <c r="Z22" i="5"/>
  <c r="AA22" i="5" s="1"/>
  <c r="Z21" i="5"/>
  <c r="AA21" i="5" s="1"/>
  <c r="S24" i="5"/>
  <c r="Y24" i="5" s="1"/>
  <c r="Z16" i="5"/>
  <c r="AA16" i="5" s="1"/>
  <c r="Z35" i="5"/>
  <c r="AA35" i="5" s="1"/>
  <c r="M31" i="5"/>
  <c r="AB31" i="5" s="1"/>
  <c r="Z27" i="5"/>
  <c r="AA27" i="5" s="1"/>
  <c r="Y22" i="5"/>
  <c r="Z19" i="5"/>
  <c r="AA19" i="5" s="1"/>
  <c r="Y9" i="5"/>
  <c r="S16" i="5"/>
  <c r="Y16" i="5" s="1"/>
  <c r="Z17" i="5"/>
  <c r="AA17" i="5" s="1"/>
  <c r="Z10" i="5"/>
  <c r="AA10" i="5" s="1"/>
  <c r="AB34" i="5"/>
  <c r="AB30" i="5"/>
  <c r="M20" i="5"/>
  <c r="AB20" i="5" s="1"/>
  <c r="AB17" i="5"/>
  <c r="M10" i="5"/>
  <c r="AB10" i="5" s="1"/>
  <c r="T8" i="5"/>
  <c r="Y8" i="5" s="1"/>
  <c r="Z12" i="5"/>
  <c r="AA12" i="5" s="1"/>
  <c r="M12" i="5"/>
  <c r="Z25" i="5"/>
  <c r="AA25" i="5" s="1"/>
  <c r="Y34" i="5"/>
  <c r="AB33" i="5"/>
  <c r="Y33" i="5"/>
  <c r="Y30" i="5"/>
  <c r="AB29" i="5"/>
  <c r="Y29" i="5"/>
  <c r="Y25" i="5"/>
  <c r="AB23" i="5"/>
  <c r="Y23" i="5"/>
  <c r="Y20" i="5"/>
  <c r="AB19" i="5"/>
  <c r="S19" i="5"/>
  <c r="Y19" i="5" s="1"/>
  <c r="Y17" i="5"/>
  <c r="AB15" i="5"/>
  <c r="S15" i="5"/>
  <c r="Y15" i="5" s="1"/>
  <c r="Y10" i="5"/>
  <c r="AB13" i="5"/>
  <c r="S13" i="5"/>
  <c r="Y13" i="5" s="1"/>
  <c r="Z8" i="5"/>
  <c r="AA8" i="5" s="1"/>
  <c r="T12" i="5"/>
  <c r="Z34" i="5"/>
  <c r="AA34" i="5" s="1"/>
  <c r="Z30" i="5"/>
  <c r="AA30" i="5" s="1"/>
  <c r="Z20" i="5"/>
  <c r="AA20" i="5" s="1"/>
  <c r="AB25" i="5"/>
  <c r="Z9" i="5"/>
  <c r="AA9" i="5" s="1"/>
  <c r="S39" i="5" l="1"/>
  <c r="M39" i="5"/>
  <c r="M41" i="5"/>
  <c r="M40" i="5"/>
  <c r="M38" i="5"/>
  <c r="S38" i="5"/>
  <c r="T40" i="5"/>
  <c r="T38" i="5"/>
  <c r="T41" i="5"/>
  <c r="Y6" i="5"/>
  <c r="K27" i="1"/>
  <c r="K29" i="1"/>
  <c r="J27" i="1"/>
  <c r="Y7" i="5"/>
  <c r="J28" i="1"/>
  <c r="AB6" i="5"/>
  <c r="D27" i="1"/>
  <c r="D29" i="1"/>
  <c r="AB7" i="5"/>
  <c r="D28" i="1"/>
  <c r="AB12" i="5"/>
  <c r="Y12" i="5"/>
  <c r="L17" i="3"/>
  <c r="S17" i="3" s="1"/>
  <c r="Y17" i="3" s="1"/>
  <c r="Y38" i="5" l="1"/>
  <c r="Z17" i="3"/>
  <c r="AA17" i="3" s="1"/>
  <c r="M17" i="3"/>
  <c r="AB17" i="3" s="1"/>
  <c r="S13" i="3" l="1"/>
  <c r="S22" i="3"/>
  <c r="L9" i="3" l="1"/>
  <c r="L16" i="3"/>
  <c r="S16" i="3" s="1"/>
  <c r="L11" i="3"/>
  <c r="S11" i="3" s="1"/>
  <c r="L12" i="3"/>
  <c r="L13" i="3"/>
  <c r="T13" i="3" s="1"/>
  <c r="T15" i="3"/>
  <c r="L28" i="3"/>
  <c r="S28" i="3" s="1"/>
  <c r="L18" i="3"/>
  <c r="S18" i="3" s="1"/>
  <c r="L20" i="3"/>
  <c r="S20" i="3" s="1"/>
  <c r="L21" i="3"/>
  <c r="L22" i="3"/>
  <c r="T22" i="3" s="1"/>
  <c r="S23" i="3"/>
  <c r="L24" i="3"/>
  <c r="S24" i="3" s="1"/>
  <c r="L25" i="3"/>
  <c r="S25" i="3" s="1"/>
  <c r="S19" i="3"/>
  <c r="L26" i="3"/>
  <c r="S26" i="3" s="1"/>
  <c r="S27" i="3"/>
  <c r="L29" i="3"/>
  <c r="S29" i="3" s="1"/>
  <c r="L30" i="3"/>
  <c r="L33" i="3"/>
  <c r="S33" i="3" s="1"/>
  <c r="S32" i="3"/>
  <c r="S30" i="3" l="1"/>
  <c r="T30" i="3" s="1"/>
  <c r="S21" i="3"/>
  <c r="M21" i="3"/>
  <c r="S12" i="3"/>
  <c r="M12" i="3"/>
  <c r="L47" i="3"/>
  <c r="E18" i="1"/>
  <c r="S9" i="3"/>
  <c r="M32" i="3"/>
  <c r="AB32" i="3" s="1"/>
  <c r="Y32" i="3"/>
  <c r="Z32" i="3"/>
  <c r="AA32" i="3" s="1"/>
  <c r="Z6" i="3"/>
  <c r="S6" i="3"/>
  <c r="Y6" i="3" s="1"/>
  <c r="N6" i="3"/>
  <c r="M6" i="3"/>
  <c r="AB6" i="3" s="1"/>
  <c r="Z5" i="3"/>
  <c r="Y5" i="3"/>
  <c r="N5" i="3"/>
  <c r="M5" i="3"/>
  <c r="AB5" i="3" s="1"/>
  <c r="Z4" i="3"/>
  <c r="AA4" i="3" s="1"/>
  <c r="S4" i="3"/>
  <c r="M4" i="3"/>
  <c r="AB4" i="3" s="1"/>
  <c r="L7" i="3"/>
  <c r="Z7" i="3" s="1"/>
  <c r="AA7" i="3" s="1"/>
  <c r="M3" i="2"/>
  <c r="J19" i="1" l="1"/>
  <c r="S48" i="3"/>
  <c r="J18" i="1"/>
  <c r="S47" i="3"/>
  <c r="Y4" i="3"/>
  <c r="S7" i="3"/>
  <c r="Y7" i="3" s="1"/>
  <c r="AA5" i="3"/>
  <c r="AA6" i="3"/>
  <c r="M7" i="3"/>
  <c r="AB7" i="3" s="1"/>
  <c r="S46" i="3" l="1"/>
  <c r="J17" i="1"/>
  <c r="S45" i="3"/>
  <c r="J16" i="1"/>
  <c r="L3" i="2"/>
  <c r="Y3" i="2"/>
  <c r="Z3" i="2" s="1"/>
  <c r="X3" i="2"/>
  <c r="N16" i="2"/>
  <c r="N15" i="2"/>
  <c r="N14" i="2"/>
  <c r="N13" i="2"/>
  <c r="AA3" i="2" l="1"/>
  <c r="M26" i="3"/>
  <c r="Y26" i="3" l="1"/>
  <c r="AB26" i="3"/>
  <c r="Z26" i="3"/>
  <c r="AA26" i="3" s="1"/>
  <c r="Q3" i="3" l="1"/>
  <c r="M10" i="3"/>
  <c r="M16" i="3"/>
  <c r="H16" i="1" l="1"/>
  <c r="H17" i="1"/>
  <c r="Q46" i="3"/>
  <c r="Q45" i="3"/>
  <c r="O26" i="1"/>
  <c r="N26" i="1"/>
  <c r="M26" i="1"/>
  <c r="L26" i="1"/>
  <c r="K26" i="1"/>
  <c r="J26" i="1"/>
  <c r="I26" i="1"/>
  <c r="H26" i="1"/>
  <c r="G26" i="1"/>
  <c r="F26" i="1"/>
  <c r="O25" i="1"/>
  <c r="N25" i="1"/>
  <c r="M25" i="1"/>
  <c r="L25" i="1"/>
  <c r="K25" i="1"/>
  <c r="J25" i="1"/>
  <c r="J24" i="1"/>
  <c r="K24" i="1"/>
  <c r="L24" i="1"/>
  <c r="M24" i="1"/>
  <c r="N24" i="1"/>
  <c r="O24" i="1"/>
  <c r="G24" i="1"/>
  <c r="F24" i="1"/>
  <c r="E26" i="1"/>
  <c r="D26" i="1"/>
  <c r="C26" i="1"/>
  <c r="C25" i="1"/>
  <c r="C24" i="1"/>
  <c r="B26" i="1"/>
  <c r="B25" i="1"/>
  <c r="B24" i="1"/>
  <c r="S16" i="2"/>
  <c r="T16" i="2"/>
  <c r="U16" i="2"/>
  <c r="V16" i="2"/>
  <c r="W16" i="2"/>
  <c r="S15" i="2"/>
  <c r="T15" i="2"/>
  <c r="U15" i="2"/>
  <c r="V15" i="2"/>
  <c r="W15" i="2"/>
  <c r="R14" i="2"/>
  <c r="S14" i="2"/>
  <c r="T14" i="2"/>
  <c r="U14" i="2"/>
  <c r="V14" i="2"/>
  <c r="W14" i="2"/>
  <c r="S13" i="2"/>
  <c r="T13" i="2"/>
  <c r="U13" i="2"/>
  <c r="V13" i="2"/>
  <c r="W13" i="2"/>
  <c r="H8" i="4"/>
  <c r="K8" i="4"/>
  <c r="L8" i="4"/>
  <c r="J8" i="4"/>
  <c r="Q8" i="4"/>
  <c r="R8" i="4"/>
  <c r="S8" i="4"/>
  <c r="T8" i="4"/>
  <c r="U8" i="4"/>
  <c r="V8" i="4"/>
  <c r="W8" i="4"/>
  <c r="N8" i="4"/>
  <c r="O8" i="4"/>
  <c r="P8" i="4"/>
  <c r="Q7" i="4"/>
  <c r="R7" i="4"/>
  <c r="S7" i="4"/>
  <c r="T7" i="4"/>
  <c r="U7" i="4"/>
  <c r="V7" i="4"/>
  <c r="W7" i="4"/>
  <c r="N7" i="4"/>
  <c r="O7" i="4"/>
  <c r="R6" i="4"/>
  <c r="S6" i="4"/>
  <c r="T6" i="4"/>
  <c r="U6" i="4"/>
  <c r="V6" i="4"/>
  <c r="W6" i="4"/>
  <c r="N6" i="4"/>
  <c r="O6" i="4"/>
  <c r="R5" i="4"/>
  <c r="S5" i="4"/>
  <c r="T5" i="4"/>
  <c r="U5" i="4"/>
  <c r="V5" i="4"/>
  <c r="W5" i="4"/>
  <c r="N5" i="4"/>
  <c r="O5" i="4"/>
  <c r="P7" i="4" l="1"/>
  <c r="L7" i="4"/>
  <c r="K7" i="4"/>
  <c r="J7" i="4"/>
  <c r="H7" i="4"/>
  <c r="J6" i="4"/>
  <c r="H6" i="4"/>
  <c r="J5" i="4"/>
  <c r="H5" i="4"/>
  <c r="O16" i="2"/>
  <c r="J16" i="2"/>
  <c r="H16" i="2"/>
  <c r="O15" i="2"/>
  <c r="J15" i="2"/>
  <c r="H15" i="2"/>
  <c r="P14" i="2"/>
  <c r="O14" i="2"/>
  <c r="J14" i="2"/>
  <c r="H14" i="2"/>
  <c r="O13" i="2"/>
  <c r="H13" i="2"/>
  <c r="K12" i="2"/>
  <c r="R12" i="2" s="1"/>
  <c r="R11" i="2"/>
  <c r="K10" i="2"/>
  <c r="R10" i="2" s="1"/>
  <c r="P16" i="2"/>
  <c r="K9" i="2"/>
  <c r="R9" i="2" s="1"/>
  <c r="R8" i="2"/>
  <c r="K7" i="2"/>
  <c r="R6" i="2"/>
  <c r="R5" i="2"/>
  <c r="R7" i="2" l="1"/>
  <c r="K13" i="2"/>
  <c r="R4" i="2"/>
  <c r="R13" i="2" s="1"/>
  <c r="E14" i="1"/>
  <c r="R16" i="2"/>
  <c r="I25" i="1"/>
  <c r="I24" i="1"/>
  <c r="Q6" i="4"/>
  <c r="Q5" i="4"/>
  <c r="Y11" i="2"/>
  <c r="Z11" i="2" s="1"/>
  <c r="X11" i="2"/>
  <c r="L12" i="2"/>
  <c r="AA12" i="2" s="1"/>
  <c r="X12" i="2"/>
  <c r="Y6" i="2"/>
  <c r="Z6" i="2" s="1"/>
  <c r="X6" i="2"/>
  <c r="L7" i="2"/>
  <c r="AA7" i="2" s="1"/>
  <c r="X7" i="2"/>
  <c r="Q14" i="2"/>
  <c r="Q16" i="2"/>
  <c r="Y3" i="4"/>
  <c r="E24" i="1"/>
  <c r="E25" i="1"/>
  <c r="Y8" i="4"/>
  <c r="L11" i="2"/>
  <c r="AA11" i="2" s="1"/>
  <c r="X8" i="4"/>
  <c r="K5" i="4"/>
  <c r="Y5" i="4" s="1"/>
  <c r="K14" i="2"/>
  <c r="Y14" i="2" s="1"/>
  <c r="L6" i="2"/>
  <c r="AA6" i="2" s="1"/>
  <c r="L8" i="2"/>
  <c r="AA8" i="2" s="1"/>
  <c r="L4" i="2"/>
  <c r="X7" i="4"/>
  <c r="AA7" i="4"/>
  <c r="Y7" i="4"/>
  <c r="K6" i="4"/>
  <c r="AA8" i="4"/>
  <c r="Y5" i="2"/>
  <c r="Z5" i="2" s="1"/>
  <c r="X9" i="2"/>
  <c r="Y10" i="2"/>
  <c r="Z10" i="2" s="1"/>
  <c r="Y4" i="2"/>
  <c r="Z4" i="2" s="1"/>
  <c r="L5" i="2"/>
  <c r="AA5" i="2" s="1"/>
  <c r="Y8" i="2"/>
  <c r="Z8" i="2" s="1"/>
  <c r="L9" i="2"/>
  <c r="Y9" i="2"/>
  <c r="Z9" i="2" s="1"/>
  <c r="L10" i="2"/>
  <c r="AA10" i="2" s="1"/>
  <c r="X5" i="2"/>
  <c r="Y7" i="2"/>
  <c r="Z7" i="2" s="1"/>
  <c r="X10" i="2"/>
  <c r="Y12" i="2"/>
  <c r="Z12" i="2" s="1"/>
  <c r="K15" i="2"/>
  <c r="K16" i="2"/>
  <c r="X4" i="2"/>
  <c r="X8" i="2"/>
  <c r="L13" i="2" l="1"/>
  <c r="R15" i="2"/>
  <c r="L16" i="2"/>
  <c r="AA16" i="2" s="1"/>
  <c r="Q13" i="2"/>
  <c r="Q15" i="2"/>
  <c r="L14" i="2"/>
  <c r="AA14" i="2" s="1"/>
  <c r="AA3" i="4"/>
  <c r="D25" i="1"/>
  <c r="D24" i="1"/>
  <c r="X3" i="4"/>
  <c r="H25" i="1"/>
  <c r="H24" i="1"/>
  <c r="X14" i="2"/>
  <c r="AA13" i="2"/>
  <c r="AA4" i="2"/>
  <c r="P5" i="4"/>
  <c r="X5" i="4" s="1"/>
  <c r="P6" i="4"/>
  <c r="X6" i="4" s="1"/>
  <c r="Y6" i="4"/>
  <c r="L6" i="4"/>
  <c r="AA6" i="4" s="1"/>
  <c r="L5" i="4"/>
  <c r="AA5" i="4" s="1"/>
  <c r="P15" i="2"/>
  <c r="P13" i="2"/>
  <c r="Y13" i="2"/>
  <c r="AA9" i="2"/>
  <c r="Y16" i="2"/>
  <c r="X16" i="2"/>
  <c r="L15" i="2"/>
  <c r="AA15" i="2" s="1"/>
  <c r="Y15" i="2"/>
  <c r="X13" i="2" l="1"/>
  <c r="X15" i="2"/>
  <c r="G25" i="1" l="1"/>
  <c r="F25" i="1" l="1"/>
  <c r="O15" i="1"/>
  <c r="O14" i="1"/>
  <c r="O13" i="1"/>
  <c r="N15" i="1"/>
  <c r="N14" i="1"/>
  <c r="N13" i="1"/>
  <c r="M15" i="1"/>
  <c r="M14" i="1"/>
  <c r="M13" i="1"/>
  <c r="L15" i="1"/>
  <c r="L14" i="1"/>
  <c r="L13" i="1"/>
  <c r="K15" i="1"/>
  <c r="K14" i="1"/>
  <c r="K13" i="1"/>
  <c r="J15" i="1"/>
  <c r="J14" i="1"/>
  <c r="J13" i="1"/>
  <c r="F15" i="1"/>
  <c r="F14" i="1"/>
  <c r="G13" i="1"/>
  <c r="H13" i="1"/>
  <c r="I13" i="1"/>
  <c r="G14" i="1"/>
  <c r="I14" i="1"/>
  <c r="G12" i="1"/>
  <c r="J12" i="1"/>
  <c r="K12" i="1"/>
  <c r="L12" i="1"/>
  <c r="M12" i="1"/>
  <c r="N12" i="1"/>
  <c r="O12" i="1"/>
  <c r="F13" i="1"/>
  <c r="F12" i="1"/>
  <c r="C15" i="1"/>
  <c r="C14" i="1"/>
  <c r="C13" i="1"/>
  <c r="C12" i="1"/>
  <c r="B15" i="1" l="1"/>
  <c r="B14" i="1"/>
  <c r="B13" i="1"/>
  <c r="G15" i="1"/>
  <c r="O20" i="1" l="1"/>
  <c r="J21" i="1"/>
  <c r="K21" i="1"/>
  <c r="K22" i="1"/>
  <c r="N22" i="1"/>
  <c r="N23" i="1"/>
  <c r="N21" i="1"/>
  <c r="J22" i="1"/>
  <c r="L20" i="1" l="1"/>
  <c r="C30" i="1"/>
  <c r="B30" i="1"/>
  <c r="O21" i="1"/>
  <c r="L23" i="1"/>
  <c r="N20" i="1"/>
  <c r="O23" i="1"/>
  <c r="M20" i="1"/>
  <c r="M23" i="1"/>
  <c r="O22" i="1"/>
  <c r="L21" i="1"/>
  <c r="M21" i="1"/>
  <c r="M22" i="1"/>
  <c r="L22" i="1"/>
  <c r="E15" i="1" l="1"/>
  <c r="I12" i="1" l="1"/>
  <c r="I15" i="1"/>
  <c r="H15" i="1"/>
  <c r="D15" i="1" l="1"/>
  <c r="E13" i="1" l="1"/>
  <c r="D13" i="1" l="1"/>
  <c r="Z38" i="5" l="1"/>
  <c r="L3" i="3" l="1"/>
  <c r="L45" i="3" s="1"/>
  <c r="E17" i="1" l="1"/>
  <c r="L46" i="3"/>
  <c r="J23" i="1"/>
  <c r="J20" i="1"/>
  <c r="R3" i="3"/>
  <c r="Z3" i="3"/>
  <c r="AA3" i="3" s="1"/>
  <c r="M20" i="3"/>
  <c r="AB20" i="3" s="1"/>
  <c r="Z20" i="3"/>
  <c r="AA20" i="3" s="1"/>
  <c r="M28" i="3"/>
  <c r="AB28" i="3" s="1"/>
  <c r="Z28" i="3"/>
  <c r="AA28" i="3" s="1"/>
  <c r="Z10" i="3"/>
  <c r="AA10" i="3" s="1"/>
  <c r="M19" i="3"/>
  <c r="AB19" i="3" s="1"/>
  <c r="Z19" i="3"/>
  <c r="AA19" i="3" s="1"/>
  <c r="M22" i="3"/>
  <c r="AB22" i="3" s="1"/>
  <c r="Z22" i="3"/>
  <c r="AA22" i="3" s="1"/>
  <c r="M13" i="3"/>
  <c r="Z13" i="3"/>
  <c r="AA13" i="3" s="1"/>
  <c r="AB16" i="3"/>
  <c r="Z16" i="3"/>
  <c r="AA16" i="3" s="1"/>
  <c r="Z8" i="3"/>
  <c r="AA8" i="3" s="1"/>
  <c r="Z29" i="3"/>
  <c r="AA29" i="3" s="1"/>
  <c r="M25" i="3"/>
  <c r="AB25" i="3" s="1"/>
  <c r="Z25" i="3"/>
  <c r="AA25" i="3" s="1"/>
  <c r="AB21" i="3"/>
  <c r="Z21" i="3"/>
  <c r="AA21" i="3" s="1"/>
  <c r="M18" i="3"/>
  <c r="AB18" i="3" s="1"/>
  <c r="Z18" i="3"/>
  <c r="AA18" i="3" s="1"/>
  <c r="M15" i="3"/>
  <c r="AB15" i="3" s="1"/>
  <c r="Z15" i="3"/>
  <c r="AA15" i="3" s="1"/>
  <c r="Z11" i="3"/>
  <c r="AA11" i="3" s="1"/>
  <c r="M9" i="3"/>
  <c r="Z9" i="3"/>
  <c r="AA9" i="3" s="1"/>
  <c r="Z30" i="3"/>
  <c r="AA30" i="3" s="1"/>
  <c r="M33" i="3"/>
  <c r="AB33" i="3" s="1"/>
  <c r="Z33" i="3"/>
  <c r="AA33" i="3" s="1"/>
  <c r="M23" i="3"/>
  <c r="AB23" i="3" s="1"/>
  <c r="Z23" i="3"/>
  <c r="AA23" i="3" s="1"/>
  <c r="AB12" i="3"/>
  <c r="Z12" i="3"/>
  <c r="AA12" i="3" s="1"/>
  <c r="Z31" i="3"/>
  <c r="AA31" i="3" s="1"/>
  <c r="AB14" i="3"/>
  <c r="Z14" i="3"/>
  <c r="AA14" i="3" s="1"/>
  <c r="M3" i="3"/>
  <c r="Z24" i="3"/>
  <c r="AA24" i="3" s="1"/>
  <c r="AB27" i="3"/>
  <c r="Z27" i="3"/>
  <c r="AA27" i="3" s="1"/>
  <c r="M11" i="3"/>
  <c r="AB11" i="3" s="1"/>
  <c r="Y11" i="3"/>
  <c r="M29" i="3"/>
  <c r="AB29" i="3" s="1"/>
  <c r="Y29" i="3"/>
  <c r="AB31" i="3"/>
  <c r="Y31" i="3"/>
  <c r="M30" i="3"/>
  <c r="AB30" i="3" s="1"/>
  <c r="Y30" i="3"/>
  <c r="M24" i="3"/>
  <c r="AB24" i="3" s="1"/>
  <c r="Y24" i="3"/>
  <c r="Y33" i="3"/>
  <c r="Y27" i="3"/>
  <c r="Y19" i="3"/>
  <c r="Y25" i="3"/>
  <c r="Y12" i="3"/>
  <c r="Y28" i="3"/>
  <c r="Y23" i="3"/>
  <c r="Y20" i="3"/>
  <c r="Y8" i="3"/>
  <c r="Y22" i="3"/>
  <c r="Y13" i="3"/>
  <c r="Y16" i="3"/>
  <c r="Y21" i="3"/>
  <c r="Y18" i="3"/>
  <c r="Y15" i="3"/>
  <c r="Y14" i="3"/>
  <c r="M45" i="3" l="1"/>
  <c r="I17" i="1"/>
  <c r="I16" i="1"/>
  <c r="AB13" i="3"/>
  <c r="D18" i="1"/>
  <c r="M47" i="3"/>
  <c r="D17" i="1"/>
  <c r="M46" i="3"/>
  <c r="R46" i="3"/>
  <c r="R45" i="3"/>
  <c r="AB9" i="3"/>
  <c r="Y3" i="3"/>
  <c r="AB3" i="3"/>
  <c r="AB8" i="3"/>
  <c r="Y9" i="3"/>
  <c r="AB10" i="3"/>
  <c r="Y10" i="3"/>
  <c r="Y47" i="3" l="1"/>
  <c r="Y46" i="3"/>
  <c r="E12" i="1"/>
  <c r="H14" i="1" l="1"/>
  <c r="Q14" i="1" s="1"/>
  <c r="H12" i="1"/>
  <c r="H20" i="1" s="1"/>
  <c r="D14" i="1"/>
  <c r="D12" i="1"/>
  <c r="B12" i="1"/>
  <c r="Q12" i="1" l="1"/>
  <c r="H23" i="1"/>
  <c r="G23" i="1"/>
  <c r="Z46" i="3" l="1"/>
  <c r="AB46" i="3" l="1"/>
  <c r="P28" i="1"/>
  <c r="Q29" i="1" l="1"/>
  <c r="P29" i="1"/>
  <c r="Q26" i="1"/>
  <c r="P26" i="1"/>
  <c r="Q25" i="1"/>
  <c r="P25" i="1"/>
  <c r="O32" i="1"/>
  <c r="O35" i="1" s="1"/>
  <c r="N32" i="1"/>
  <c r="N35" i="1" s="1"/>
  <c r="M32" i="1"/>
  <c r="M35" i="1" s="1"/>
  <c r="L32" i="1"/>
  <c r="L35" i="1" s="1"/>
  <c r="K32" i="1"/>
  <c r="J32" i="1"/>
  <c r="J35" i="1" s="1"/>
  <c r="I32" i="1"/>
  <c r="H32" i="1"/>
  <c r="H35" i="1" s="1"/>
  <c r="G32" i="1"/>
  <c r="G35" i="1" s="1"/>
  <c r="F32" i="1"/>
  <c r="E32" i="1"/>
  <c r="D32" i="1"/>
  <c r="C32" i="1"/>
  <c r="B32" i="1"/>
  <c r="H31" i="1"/>
  <c r="G31" i="1"/>
  <c r="F31" i="1"/>
  <c r="E31" i="1"/>
  <c r="D31" i="1"/>
  <c r="C31" i="1"/>
  <c r="B31" i="1"/>
  <c r="I22" i="1"/>
  <c r="H22" i="1"/>
  <c r="G22" i="1"/>
  <c r="F22" i="1"/>
  <c r="E22" i="1"/>
  <c r="D22" i="1"/>
  <c r="C22" i="1"/>
  <c r="B22" i="1"/>
  <c r="I21" i="1"/>
  <c r="H21" i="1"/>
  <c r="G21" i="1"/>
  <c r="F21" i="1"/>
  <c r="E21" i="1"/>
  <c r="C21" i="1"/>
  <c r="B21" i="1"/>
  <c r="Q18" i="1"/>
  <c r="P18" i="1"/>
  <c r="Q17" i="1"/>
  <c r="P17" i="1"/>
  <c r="Q15" i="1"/>
  <c r="P15" i="1"/>
  <c r="P14" i="1"/>
  <c r="Q13" i="1"/>
  <c r="AB40" i="5" l="1"/>
  <c r="Z40" i="5"/>
  <c r="B34" i="1"/>
  <c r="F34" i="1"/>
  <c r="E34" i="1"/>
  <c r="C34" i="1"/>
  <c r="G34" i="1"/>
  <c r="D34" i="1"/>
  <c r="H34" i="1"/>
  <c r="P32" i="1"/>
  <c r="Q32" i="1"/>
  <c r="P31" i="1"/>
  <c r="Q22" i="1"/>
  <c r="P22" i="1"/>
  <c r="Q21" i="1"/>
  <c r="I23" i="1" l="1"/>
  <c r="I35" i="1" s="1"/>
  <c r="F23" i="1"/>
  <c r="F35" i="1" s="1"/>
  <c r="C23" i="1"/>
  <c r="C35" i="1" s="1"/>
  <c r="B23" i="1"/>
  <c r="B35" i="1" s="1"/>
  <c r="AB39" i="5" l="1"/>
  <c r="Z39" i="5"/>
  <c r="J31" i="1"/>
  <c r="J34" i="1" s="1"/>
  <c r="N31" i="1"/>
  <c r="N34" i="1" s="1"/>
  <c r="K31" i="1"/>
  <c r="K34" i="1" s="1"/>
  <c r="O31" i="1"/>
  <c r="O34" i="1" s="1"/>
  <c r="M31" i="1"/>
  <c r="M34" i="1" s="1"/>
  <c r="L31" i="1"/>
  <c r="L34" i="1" s="1"/>
  <c r="K30" i="1"/>
  <c r="G30" i="1"/>
  <c r="O30" i="1"/>
  <c r="Q27" i="1"/>
  <c r="H30" i="1"/>
  <c r="L30" i="1"/>
  <c r="P27" i="1"/>
  <c r="P24" i="1"/>
  <c r="Q24" i="1"/>
  <c r="J30" i="1"/>
  <c r="E30" i="1"/>
  <c r="I30" i="1"/>
  <c r="M30" i="1"/>
  <c r="F30" i="1"/>
  <c r="N30" i="1"/>
  <c r="D30" i="1"/>
  <c r="Z41" i="5"/>
  <c r="AB41" i="5"/>
  <c r="Z47" i="3"/>
  <c r="AB47" i="3"/>
  <c r="Y40" i="5" l="1"/>
  <c r="I31" i="1"/>
  <c r="Q28" i="1"/>
  <c r="Q30" i="1"/>
  <c r="P30" i="1"/>
  <c r="I20" i="1"/>
  <c r="I33" i="1" s="1"/>
  <c r="M33" i="1"/>
  <c r="J33" i="1"/>
  <c r="H33" i="1"/>
  <c r="O33" i="1"/>
  <c r="N33" i="1"/>
  <c r="P13" i="1"/>
  <c r="D21" i="1"/>
  <c r="L33" i="1"/>
  <c r="Y41" i="5"/>
  <c r="I34" i="1" l="1"/>
  <c r="Q34" i="1" s="1"/>
  <c r="Q31" i="1"/>
  <c r="P21" i="1"/>
  <c r="P34" i="1"/>
  <c r="C20" i="1" l="1"/>
  <c r="C33" i="1" s="1"/>
  <c r="F20" i="1"/>
  <c r="F33" i="1" s="1"/>
  <c r="G20" i="1"/>
  <c r="G33" i="1" s="1"/>
  <c r="P12" i="1"/>
  <c r="Y39" i="5" l="1"/>
  <c r="L48" i="3" l="1"/>
  <c r="Z48" i="3" s="1"/>
  <c r="Z45" i="3"/>
  <c r="B16" i="1"/>
  <c r="B20" i="1" s="1"/>
  <c r="B33" i="1" s="1"/>
  <c r="E19" i="1"/>
  <c r="E23" i="1" s="1"/>
  <c r="E35" i="1" s="1"/>
  <c r="E16" i="1"/>
  <c r="E20" i="1" s="1"/>
  <c r="E33" i="1" s="1"/>
  <c r="T45" i="3"/>
  <c r="Y45" i="3" l="1"/>
  <c r="AB45" i="3"/>
  <c r="T48" i="3"/>
  <c r="Y48" i="3" s="1"/>
  <c r="K19" i="1"/>
  <c r="M48" i="3"/>
  <c r="AB48" i="3" s="1"/>
  <c r="D16" i="1"/>
  <c r="D19" i="1"/>
  <c r="K16" i="1"/>
  <c r="Q19" i="1" l="1"/>
  <c r="K23" i="1"/>
  <c r="P16" i="1"/>
  <c r="D20" i="1"/>
  <c r="Q16" i="1"/>
  <c r="K20" i="1"/>
  <c r="P19" i="1"/>
  <c r="D23" i="1"/>
  <c r="D35" i="1" l="1"/>
  <c r="P35" i="1" s="1"/>
  <c r="P23" i="1"/>
  <c r="D33" i="1"/>
  <c r="P33" i="1" s="1"/>
  <c r="P20" i="1"/>
  <c r="K33" i="1"/>
  <c r="Q33" i="1" s="1"/>
  <c r="Q20" i="1"/>
  <c r="K35" i="1"/>
  <c r="Q35" i="1" s="1"/>
  <c r="Q23" i="1"/>
</calcChain>
</file>

<file path=xl/sharedStrings.xml><?xml version="1.0" encoding="utf-8"?>
<sst xmlns="http://schemas.openxmlformats.org/spreadsheetml/2006/main" count="762" uniqueCount="319">
  <si>
    <t>Podsumowanie naboru:</t>
  </si>
  <si>
    <t>Kategoria drogi - rodzaj listy</t>
  </si>
  <si>
    <t>powiatowe - lista rezerwowa</t>
  </si>
  <si>
    <t>gminne - lista rezerwowa</t>
  </si>
  <si>
    <t>L.p.</t>
  </si>
  <si>
    <t>Nr ewid.</t>
  </si>
  <si>
    <t>Jednostka Samorządu Terytorialnego</t>
  </si>
  <si>
    <t>Nazwa zadania</t>
  </si>
  <si>
    <t>Ogółem wartość projektu  (w zł)</t>
  </si>
  <si>
    <t>Wnioskowana kwota dofinansowania (w zł)</t>
  </si>
  <si>
    <t>% dofinansowania</t>
  </si>
  <si>
    <t>Kwota dofinansowania w podziale na lata</t>
  </si>
  <si>
    <t>Deklarowana kwota środków własnych (w zł)</t>
  </si>
  <si>
    <t>x</t>
  </si>
  <si>
    <t>Powiat</t>
  </si>
  <si>
    <t>Wnioskowana kwota dofinansowania
(w zł)</t>
  </si>
  <si>
    <t>Wnioskowana kwota dofinansowania
 (w zł)</t>
  </si>
  <si>
    <t>ZATWIERDZAM</t>
  </si>
  <si>
    <t>………………………………………………………………………………….</t>
  </si>
  <si>
    <t>Wartość zadań ogółem</t>
  </si>
  <si>
    <t>Deklarowana kwota środków własnych</t>
  </si>
  <si>
    <t>Kwota dofinasowania ogółem</t>
  </si>
  <si>
    <t>RAZEM listy rezerwowe</t>
  </si>
  <si>
    <t>Okres realizacji zadania</t>
  </si>
  <si>
    <t>B - budowa (rozbudowa), P - przebudowa, R - remont</t>
  </si>
  <si>
    <t>kolorem czerwonym oznaczono zadania wieloletnie</t>
  </si>
  <si>
    <t>Rodzaj zadania</t>
  </si>
  <si>
    <t>* Kwota dofinansowania zmniejszona do limitu dostępnych środków Funduszu Dróg Samorządowych; zwiększenie dofinansowania możliwe w przypadku wystąpienia oszczędności. W przypadku braku oszczędności w Funduszu, realizacja zadania będzie wymagała zabezpieczenia wkładu własnego wnioskodawcy w większej wysokości.</t>
  </si>
  <si>
    <t>spr-lata</t>
  </si>
  <si>
    <t>spr-procent</t>
  </si>
  <si>
    <t>spr-dof</t>
  </si>
  <si>
    <t>spr-montaż</t>
  </si>
  <si>
    <t>TERC</t>
  </si>
  <si>
    <t>Zadanie wieloletnie [N/W]</t>
  </si>
  <si>
    <t>RAZEM listy</t>
  </si>
  <si>
    <t>Liczba zadań</t>
  </si>
  <si>
    <t>N - zadanie nowe, W - nowe zadanie wieloletnie</t>
  </si>
  <si>
    <t>powiatowe - lista podstawowa, z tego:</t>
  </si>
  <si>
    <t>kontynuowane zadania wieloletnie</t>
  </si>
  <si>
    <t>nowe zadania jednoroczne</t>
  </si>
  <si>
    <t>nowe zadania wieloletnie</t>
  </si>
  <si>
    <t>gminne - lista podstawowa, z tego:</t>
  </si>
  <si>
    <t>RAZEM listy podstawowe, z tego:</t>
  </si>
  <si>
    <t>N - nowe zadanie jednoroczne, K - kontynuowane zadanie wieloletnie z wcześniejszego naboru, W - nowe zadanie wieloletnie</t>
  </si>
  <si>
    <t>Zadanie nowe/kontynuowane/wieloletnie [N/K/W]</t>
  </si>
  <si>
    <t>RAZEM, z tego:</t>
  </si>
  <si>
    <t>Powiat Nyski</t>
  </si>
  <si>
    <t>P</t>
  </si>
  <si>
    <t>K</t>
  </si>
  <si>
    <t>Powiat Brzeski</t>
  </si>
  <si>
    <t>Powiat Prudnicki</t>
  </si>
  <si>
    <t>Gmina Nysa</t>
  </si>
  <si>
    <t>Gmina Grodków</t>
  </si>
  <si>
    <t>N</t>
  </si>
  <si>
    <t>Gmina Brzeg</t>
  </si>
  <si>
    <t>Gmina Łubniany</t>
  </si>
  <si>
    <t>Powiat Opolski</t>
  </si>
  <si>
    <t>Powiat Oleski</t>
  </si>
  <si>
    <t>Powiat Strzelecki</t>
  </si>
  <si>
    <t>Powiat Namysłowski</t>
  </si>
  <si>
    <t>Powiat Krapkowicki</t>
  </si>
  <si>
    <t>Powiat Kędzierzyńsko - Kozielski</t>
  </si>
  <si>
    <t>Gmina Prudnik</t>
  </si>
  <si>
    <t>Gmina Dobrzeń Wielki</t>
  </si>
  <si>
    <t>Gmina Reńska Wieś</t>
  </si>
  <si>
    <t>Gmina Korfantów</t>
  </si>
  <si>
    <t>Gmina Krapkowice</t>
  </si>
  <si>
    <t>Gmina Skoroszyce</t>
  </si>
  <si>
    <t>Gmina Namysłów</t>
  </si>
  <si>
    <t>Gmina Pawłowiczki</t>
  </si>
  <si>
    <t>Gmina Kluczbork</t>
  </si>
  <si>
    <t>Powiat Głubczycki</t>
  </si>
  <si>
    <t>Powiat Kluczborski</t>
  </si>
  <si>
    <t>Powiat Kędzierzyńsko-Kozielski</t>
  </si>
  <si>
    <t>W</t>
  </si>
  <si>
    <t>Województwo: OPOLSKIE</t>
  </si>
  <si>
    <t>Gmina Dąbrowa</t>
  </si>
  <si>
    <t>FDS/2020/G/13</t>
  </si>
  <si>
    <t>Gmina Olesno</t>
  </si>
  <si>
    <t>Gmina Biała</t>
  </si>
  <si>
    <t>Gmina Zdzieszowice</t>
  </si>
  <si>
    <t>Gmina Jemielnica</t>
  </si>
  <si>
    <t>Budowa dróg w rejonie ulic Azalii i Prudnickiej w Krapkowicach</t>
  </si>
  <si>
    <t>Długość odcinka (w km)</t>
  </si>
  <si>
    <t>B</t>
  </si>
  <si>
    <t>R</t>
  </si>
  <si>
    <t>okres realizacji zadania</t>
  </si>
  <si>
    <t xml:space="preserve">Lista zadań rekomendowanych do dofinansowania w ramach Rządowego Funduszu Rozwoju Dróg </t>
  </si>
  <si>
    <t>RFRD/2021/P/13</t>
  </si>
  <si>
    <t>Przebudowa drogi powiatowej nr 1934 O (DW 487 - Kol. Biskupska - Radłów - Wichrów - gr. woj. śląskiego/Krzepice) w miejscowości Wichrów</t>
  </si>
  <si>
    <t>RFRD/2021/G/63</t>
  </si>
  <si>
    <t>RFRD/2021/G/107</t>
  </si>
  <si>
    <t>Gmina Kędzierzyn - Koźle</t>
  </si>
  <si>
    <t>Budowa drogi na terenie po byłym poligonie przy ul. Orląt Lwowskich</t>
  </si>
  <si>
    <t>Budowa dróg gminnych - ulicy Klonowej, Sosnowej i Kasztanowej w Namysłowie wraz z kanalizacją deszczową i oświetleniem</t>
  </si>
  <si>
    <t>lipiec 2022
lipiec 2023</t>
  </si>
  <si>
    <t>RFRD/2021/G/38</t>
  </si>
  <si>
    <t>Gmina Głuchołazy</t>
  </si>
  <si>
    <t>Rozbudowa drogi gminnej w Bodzanowie</t>
  </si>
  <si>
    <t>Remont ul. Reymonta w Brzegu</t>
  </si>
  <si>
    <t>czerwiec 2022
wrzesień 2023</t>
  </si>
  <si>
    <t>Przebudowa drogi wewnętrznej w miejscowości Kuźnica Ligocka</t>
  </si>
  <si>
    <t>Budowa ul. Kościelnej w Głuszynie</t>
  </si>
  <si>
    <t>Przebudowa drogi gminnej ul. Krótkiej w m. Jemielnica</t>
  </si>
  <si>
    <t>Przebudowa ul. Krótkiej - droga gminna nr 102607 O m. Kępa, Gmina Łubniany</t>
  </si>
  <si>
    <t>Przebudowa dróg - ul. Dębowej i Lipowej w miejscowości Jemielnica wraz z budową odwodnienia</t>
  </si>
  <si>
    <t>Gmina Murów</t>
  </si>
  <si>
    <t>Przebudowa drogi w miejscowości Giełczyce</t>
  </si>
  <si>
    <t>Budowa drogi gminnej - ul. Pogodna w Większycach</t>
  </si>
  <si>
    <t>Remont drogi gminnej nr 106028 O, ul. Młyńska w Krępnej</t>
  </si>
  <si>
    <t>Remont nawierzchni asfaltowej ul. Ogińskiego w Głuchołazach</t>
  </si>
  <si>
    <t>Remont nawierzchni asfaltowej ul. Kolejowa w Głuchołazach</t>
  </si>
  <si>
    <t>Remont nawierzchni bitumicznej ul. Wyspiańskiego w Głuchołazach</t>
  </si>
  <si>
    <t>Remont nawierzchni asfaltowej na ul. Parkowej w Głuchołazach</t>
  </si>
  <si>
    <t>Remont nawierzchni asfaltowej ul. Mickiewicza w Głuchołazach</t>
  </si>
  <si>
    <t>czerwiec 2021  październik 2023</t>
  </si>
  <si>
    <t>Gmina Kolonowskie</t>
  </si>
  <si>
    <t>Gmina Zawadzkie</t>
  </si>
  <si>
    <t>RFRD/2022/P/4</t>
  </si>
  <si>
    <t>Rozbudowa drogi powiatowej nr 1721 O ul. Wiejskiej w m. Grabczok</t>
  </si>
  <si>
    <t>RFRD/2022/P/3</t>
  </si>
  <si>
    <t>Przebudowa drogi powiatowej 1754 O w zakresie budowy chodnika w miejscowości Domecko</t>
  </si>
  <si>
    <t>RFRD/2022/P/10</t>
  </si>
  <si>
    <t>Przebudowa drogi powiatowej nr 1216 O relacji Głubczyce-Opawica w miejscowości Gołuszowice - etap III</t>
  </si>
  <si>
    <t>RFRD/2022/P/2</t>
  </si>
  <si>
    <t>Przebudowa drogi powiatowej nr 1705 O (Zawada – Turawa – Zębowice – Szemrowice – Dobrodzień) w miejscowości Zębowice</t>
  </si>
  <si>
    <t>kwiecień 2023
listopad 2023</t>
  </si>
  <si>
    <t>RFRD/2022/P/6</t>
  </si>
  <si>
    <t>Remont odcinka drogi powiatowej nr 1311 O zlokalizowanego w miejscowości Łowkowice na długości 0,6 km</t>
  </si>
  <si>
    <t>RFRD/2022/P/1</t>
  </si>
  <si>
    <t>Przebudowa drogi powiatowej nr 1957 O (Myślina - Ligota Dobrodzieńska - Dobrodzień) w miejscowości Makowczyce</t>
  </si>
  <si>
    <t>RFRD/2022/P/8</t>
  </si>
  <si>
    <t>Remont drogi powiatowej nr 2066 O ul. Piotra Skargi w Kędzierzynie - Koźlu</t>
  </si>
  <si>
    <t>RFRD/2022/P/9</t>
  </si>
  <si>
    <t>Przebudowa drogi powiatowej 1401 O Zdzieszowice-Leśnica-Zalesie Śląskie na odcinku Leśnica-Lichynia wraz z budową ścieżki rowerowej oraz przebudową drogowych obiektów inżynierskich - Etap 1</t>
  </si>
  <si>
    <t>czerwiec 2023 listopad 2023</t>
  </si>
  <si>
    <t>RFRD/2022/P/7</t>
  </si>
  <si>
    <t xml:space="preserve">Powiat Krapkowicki </t>
  </si>
  <si>
    <t>Przebudowa drogi powiatowej nr 1445 O w zakresie budowy chodnika w miejscowości Ćwiercie</t>
  </si>
  <si>
    <t>kwiecień 2023
sierpień 2023</t>
  </si>
  <si>
    <t>maj 2022
czerwiec 2023</t>
  </si>
  <si>
    <t>RFRD/2022/G/69</t>
  </si>
  <si>
    <t>Rozbudowa i przebudowa drogi gminnej w ulicy Franciszkańskiej wraz z rozbudową i przebudową skrzyżowania drogi gminnej ulicy Franciszkańskiej z drogą wojewódzką ulicą Grodkowska w Nysie</t>
  </si>
  <si>
    <t>RFRD/2022/G/60</t>
  </si>
  <si>
    <t>Gmina Ozimek</t>
  </si>
  <si>
    <t>Rozbudowa drogi gminnej ul. Powstańców Śląskich w miejscowości Schodnia</t>
  </si>
  <si>
    <t>maj 2023 kwiecień 2024</t>
  </si>
  <si>
    <t>RFRD/2022/G/52</t>
  </si>
  <si>
    <t>Przebudowa z rozbudową ul. Pawłowickiej i ul. Kozielskiej w Reńskiej Wsi</t>
  </si>
  <si>
    <t>RFRD/2022/G/24</t>
  </si>
  <si>
    <t>Poprawa atrakcyjności i dostępności terenów inwestycyjnych poprzez przebudowę skrzyżowania ul. Szkolnej z ul. Zwycięstwa w Kędzierzynie - Koźlu</t>
  </si>
  <si>
    <t>RFRD/2022/G/30</t>
  </si>
  <si>
    <t>Przebudowa ul. Wiejskiej w Mechnicach</t>
  </si>
  <si>
    <t>RFRD/2022/G/15</t>
  </si>
  <si>
    <t>Przebudowa ul. Paulinki w Oleśnie</t>
  </si>
  <si>
    <t>RFRD/2022/G/31</t>
  </si>
  <si>
    <t>Gmina Niemodlin</t>
  </si>
  <si>
    <t>Przebudowa i rozbudowa ul. Spacerowej i Gazowej w Niemodlinie</t>
  </si>
  <si>
    <t>RFRD/2022/G/68</t>
  </si>
  <si>
    <t>Budowa drogi relacji Kępnica Wierzbięcice</t>
  </si>
  <si>
    <t>RFRD/2022/G/39</t>
  </si>
  <si>
    <t>Rozbudowa drogi gminnej w miejscowości Jarnołtówek</t>
  </si>
  <si>
    <t>RFRD/2022/G/22</t>
  </si>
  <si>
    <t>Remont ulicy Złotniczej 
w Kędzierzynie - Koźlu</t>
  </si>
  <si>
    <t xml:space="preserve">Przebudowa i rozbudowa drogi gminnej - ul. Wałowej w Kędzierzynie-Koźlu </t>
  </si>
  <si>
    <t>lipiec 2022 
czerwiec 2023</t>
  </si>
  <si>
    <t>RFRD/2022/G/14</t>
  </si>
  <si>
    <t>Przebudowa drogi gminnej ul. Prusa w Oleśnie</t>
  </si>
  <si>
    <t>RFRD/2022/G/81</t>
  </si>
  <si>
    <t>Przebudowa drogi gminnej ulicy Korfantego w Pawłowiczkach</t>
  </si>
  <si>
    <t>RFRD/2022/G/21</t>
  </si>
  <si>
    <t>Remont odcinka drogi gminnej 
ul. Odrzańskiej w m. Dobrzeń Mały</t>
  </si>
  <si>
    <t>RFRD/2022/G/83</t>
  </si>
  <si>
    <t>Gmina Ujazd</t>
  </si>
  <si>
    <t>Budowa dróg na osiedlu Piaski w Ujeździe</t>
  </si>
  <si>
    <t>RFRD/2022/G/20</t>
  </si>
  <si>
    <t>Budowa drogi gminnej bocznej 
ul. Kościelnej w Dobrzeniu Wielkim - etrap II</t>
  </si>
  <si>
    <t>RFRD/2022/G/70</t>
  </si>
  <si>
    <t>Budowa dróg w miejscowości Minkowskie</t>
  </si>
  <si>
    <t>lipiec 2023 grudzień 2023</t>
  </si>
  <si>
    <t>RFRD/2022/G/90</t>
  </si>
  <si>
    <t>Przebudowa odcinka ul. Sienkiewicza w Grodkowie</t>
  </si>
  <si>
    <t>RFRD/2022/G/11</t>
  </si>
  <si>
    <t>"Przebudowa i rozbudowa dróg w Skoroszycach - ulice: Słoneczna, Ogrodowa, Działkowa" - Etap 3. ulice Działkowa i dr 5 (dz. 674)</t>
  </si>
  <si>
    <t>kwiecień 2023  listopad 2023</t>
  </si>
  <si>
    <t>RFRD/2022/G/64</t>
  </si>
  <si>
    <t>Gmina Głogówek</t>
  </si>
  <si>
    <t>RFRD/2022/G/27</t>
  </si>
  <si>
    <t>Budowa ul. Wiśniowej w Brzegu</t>
  </si>
  <si>
    <t>RFRD/2022/G/1</t>
  </si>
  <si>
    <t>Przebudowa drogi gminnej ulicy Asnyka w Prudniku</t>
  </si>
  <si>
    <t>maj 2023  listopad 2023</t>
  </si>
  <si>
    <t>RFRD/2022/G/59</t>
  </si>
  <si>
    <t>Przebudowa dróg gminnych ul. Tulipanowej i części ul. Leśnej w miejscowości Jemielnica</t>
  </si>
  <si>
    <t>RFRD/2022/G/18</t>
  </si>
  <si>
    <t>Przebudowa drogi gminnej w miejscowości Ogiernicze</t>
  </si>
  <si>
    <t>Rozbudowa ul. Aroniowej w Kędzierzynie - Koźlu</t>
  </si>
  <si>
    <t>RFRD/2022/G/29</t>
  </si>
  <si>
    <t>Przebudowa ul. Polnej i ul. Stawowej w Siedliskach</t>
  </si>
  <si>
    <t>Budowa drogi gminnej w miejscowości Biskupów</t>
  </si>
  <si>
    <t>RFRD/2022/G/86</t>
  </si>
  <si>
    <t>Budowa drogi gminnej w rejonie ulic Pluderska - Słoneczna - Dębowa</t>
  </si>
  <si>
    <t>kwiecień 2023 sierpień 2023</t>
  </si>
  <si>
    <t>Gmina Rudniki</t>
  </si>
  <si>
    <t>Przebudowa drogi gminnej nr 101036 O Nowy Bugaj - granica województwa śląskiego</t>
  </si>
  <si>
    <t>sierpień 2023 
sierpień 2024</t>
  </si>
  <si>
    <t>Gmina Gorzów Śląski</t>
  </si>
  <si>
    <t>Przebudowa drogi gminnej nr 100823 O i wewnętrznej w Skrońsku</t>
  </si>
  <si>
    <t>kwiecień 2023 grudzień 2023</t>
  </si>
  <si>
    <t>RFRD/2022/G/93</t>
  </si>
  <si>
    <t>Remont mostu drogowego w ciągu ul. Szkolnej w bezpośrednim sąsiedztwie strefy przemysłowej miasta Kędzierzyn-Koźle</t>
  </si>
  <si>
    <t>Remont układu komunikacyjnego na zapleczu rynku w Grodkowie</t>
  </si>
  <si>
    <t xml:space="preserve">kwiecień 2023 październik 2024 </t>
  </si>
  <si>
    <t>Budowa ulicy Klonowej w miejscowości Kolonowskie</t>
  </si>
  <si>
    <t>Budowa drogi dojazdowej ul. Królowej Jadwigi w Głuchołazach</t>
  </si>
  <si>
    <t>maj 2023 
sierpień 2024</t>
  </si>
  <si>
    <t>RFRD/2022/G/12</t>
  </si>
  <si>
    <t>"Przebudowa i rozbudowa dróg w Skoroszycach - ulice: Słoneczna, Ogrodowa, Działkowa" - Etap 1. ulica Słoneczna</t>
  </si>
  <si>
    <t>Przebudowa i rozbudowa ul. Krótkiej i ul. Sportowej w Sidzinie</t>
  </si>
  <si>
    <t>Remont drogi ul. Mickiewicza - ul. Ściegiennego- ul.Sybiraków w Kluczborku</t>
  </si>
  <si>
    <t>lipeic 2023 listopad 2023</t>
  </si>
  <si>
    <t>czerwiec 2023 
listopad 2023</t>
  </si>
  <si>
    <t>czerwiec 2023 wrzesień 2023</t>
  </si>
  <si>
    <t>RFRD/2022/G/45</t>
  </si>
  <si>
    <t xml:space="preserve">Remont nawierzchni asfaltowej ul. Miarki w Głuchołazach </t>
  </si>
  <si>
    <t>RFRD/2022/G/13</t>
  </si>
  <si>
    <t>"Przebudowa i rozbudowa dróg w Skoroszycach - ulice: Słoneczna, Ogrodowa, Działkowa" - Etap 2. ulice Słoneczna i Ogrodowa</t>
  </si>
  <si>
    <t>RFRD/2022/G/38</t>
  </si>
  <si>
    <t>Remont nawierzchni asfaltowej ul. Koszyka w Głuchołazach</t>
  </si>
  <si>
    <t>RFRD/2022/G/10</t>
  </si>
  <si>
    <t>Rozbudowa dróg w Chróścinie etap 2 - ul. Słoneczna, Leśna, Cicha i części ul. Kasztanowej</t>
  </si>
  <si>
    <t>RFRD/2022/G/75</t>
  </si>
  <si>
    <t xml:space="preserve">Remont drogi nr 101 502 O ulicy Wolności w miejscowości Radomierowice </t>
  </si>
  <si>
    <t>RFRD/2022/G/89</t>
  </si>
  <si>
    <t>RFRD/2022/G/71</t>
  </si>
  <si>
    <t>RFRD/2022/G/56</t>
  </si>
  <si>
    <t>RFRD/2022/G/46</t>
  </si>
  <si>
    <t>Remont nawierzchni asfaltowej ul. Elsnera w Głuchołazach</t>
  </si>
  <si>
    <t>RFRD/2022/G/84</t>
  </si>
  <si>
    <t>Remont ulicy Mickiewicza w Zawadzkiem</t>
  </si>
  <si>
    <t>RFRD/2022/G/74</t>
  </si>
  <si>
    <t>Remont drogi nr 101 515 O ulicy Lipowej w miejscowości Nowe Budkowice</t>
  </si>
  <si>
    <t>RFRD/2022/G/57</t>
  </si>
  <si>
    <t>sierpień 2023 sierpień 2024</t>
  </si>
  <si>
    <t>RFRD/2022/G/8</t>
  </si>
  <si>
    <t>RFRD/2022/G/53</t>
  </si>
  <si>
    <t>RFRD/2022/G/36</t>
  </si>
  <si>
    <t>RFRD/2022/G/37</t>
  </si>
  <si>
    <t>RFRD/2022/G/16</t>
  </si>
  <si>
    <t>marzec 2023 październik 2023</t>
  </si>
  <si>
    <t>RFRD/2022/G/40</t>
  </si>
  <si>
    <t>Remont nawierzchni asfaltowej ul. Kopernika</t>
  </si>
  <si>
    <t>RFRD/2022/G/35</t>
  </si>
  <si>
    <t>RFRD/2022/G/42</t>
  </si>
  <si>
    <t xml:space="preserve"> Remont nawierzchni asfaltowej ul. Poprzeczna w Głuchołazach</t>
  </si>
  <si>
    <t>RFRD/2022/G/44</t>
  </si>
  <si>
    <t>RFRD/2022/G/41</t>
  </si>
  <si>
    <t>RFRD/2022/G/4</t>
  </si>
  <si>
    <t>Budowa wraz z przebudową części drogi w miejscowości Dębowiec</t>
  </si>
  <si>
    <t>RFRD/2021/G/26</t>
  </si>
  <si>
    <t>RFRD/2022/G/47</t>
  </si>
  <si>
    <t>Remont nawierzchni asfaltowej ul. Okulickiego w Głuchołazach</t>
  </si>
  <si>
    <t>kwiecień 2022
czerwiec 2023</t>
  </si>
  <si>
    <r>
      <t>Dofinansowanie przyznane w naborze</t>
    </r>
    <r>
      <rPr>
        <b/>
        <sz val="10"/>
        <color theme="1"/>
        <rFont val="Times New Roman"/>
        <family val="1"/>
        <charset val="238"/>
      </rPr>
      <t>:</t>
    </r>
    <r>
      <rPr>
        <sz val="10"/>
        <color theme="1"/>
        <rFont val="Times New Roman"/>
        <family val="1"/>
        <charset val="238"/>
      </rPr>
      <t xml:space="preserve"> 27 LIPCA-26 SIERPNIA 2022 R. </t>
    </r>
  </si>
  <si>
    <t>RFRD/2022/G/48 przeniesiono z listy rezerwowej</t>
  </si>
  <si>
    <t>RFRD/2022/G/63 przeniesiono z listy rezerwowej</t>
  </si>
  <si>
    <t>REZYGNACJA</t>
  </si>
  <si>
    <t>RFRD/2022/G/48 zadanie przeniesione na listę podstawową</t>
  </si>
  <si>
    <t>RFRD/2022/G/63 zadanie przeniesione na listę podstawową</t>
  </si>
  <si>
    <t>luty 2023 grudzień 2023</t>
  </si>
  <si>
    <t>marzec 2023 wrzesień 2023</t>
  </si>
  <si>
    <t>kwiecień 2023  sierpień 2023</t>
  </si>
  <si>
    <t>marzec 2023 listopad 2023</t>
  </si>
  <si>
    <t>kwiecień 2023 wrzesień 2023</t>
  </si>
  <si>
    <t>marzec 2023  lipiec 2023</t>
  </si>
  <si>
    <t>lipiec 2022 
kwiecień 2023</t>
  </si>
  <si>
    <t>maj 2023 
listopad 2023</t>
  </si>
  <si>
    <t>maj 2023 
styczeń 2024</t>
  </si>
  <si>
    <t>RFRD/2022/G/92 przeniesiono z listy rezerwowej</t>
  </si>
  <si>
    <t>RFRD/2022/G/87 przeniesiono z listy rezerwowej</t>
  </si>
  <si>
    <t>RFRD/2022/G/34 przeniesiono z listy rezerwowej</t>
  </si>
  <si>
    <t>RFRD/2022/G/43 zadanie przeniesione na listę podstawową</t>
  </si>
  <si>
    <t>RFRD/2022/G/92 zadanie przeniesione na listę podstawową</t>
  </si>
  <si>
    <t>RFRD/2022/G/87 zadanie przeniesione na listę podstawową</t>
  </si>
  <si>
    <t>RFRD/2022/G/34 zadanie przeniesione na listę podstawową</t>
  </si>
  <si>
    <t>maj 2023 maj 2024</t>
  </si>
  <si>
    <t>czerwiec 2023 czerwiec 2024</t>
  </si>
  <si>
    <t>czerwiec 2023 lipiec 2024</t>
  </si>
  <si>
    <t>listopad 2022 
grudzień 2023</t>
  </si>
  <si>
    <t>czerwiec 2023
grudzień 2023</t>
  </si>
  <si>
    <t>lipiec 2022
sierpień 2023</t>
  </si>
  <si>
    <t>wrzesień 2023 
sierpień 2024</t>
  </si>
  <si>
    <t>czerwiec 2023  grudzień 2023</t>
  </si>
  <si>
    <t>kwiecień 2023  wrzesień 2023</t>
  </si>
  <si>
    <t>kwiecień 2023 
sierpień 2024</t>
  </si>
  <si>
    <t>czerwiec 2023  kwiecień 2024</t>
  </si>
  <si>
    <t>lipiec 2023 wrzesień 2023</t>
  </si>
  <si>
    <t>wrzesień 2023 październik 2024</t>
  </si>
  <si>
    <t>RFRD/2022/G/23 przeniesiono z listy rezerwowej</t>
  </si>
  <si>
    <t>RFRD/2022/G/23 zadanie przeniesione na listę podstawową</t>
  </si>
  <si>
    <t>42*</t>
  </si>
  <si>
    <t>RFRD/2022/G/26 zadanie przeniesione na listę podstawową</t>
  </si>
  <si>
    <t>RFRD/2022/G/91 zadanie przeniesione na listę podstawową</t>
  </si>
  <si>
    <t>RFRD/2022/G/7 zadanie przeniesione na listę podstawową</t>
  </si>
  <si>
    <t>Lista zmieniona nr 4</t>
  </si>
  <si>
    <t>41*</t>
  </si>
  <si>
    <t>RFRD/2022/G/9 zadanie przeniesione na listę podstawową</t>
  </si>
  <si>
    <t>maj 2023                    kwiecień 2024</t>
  </si>
  <si>
    <t>maj 2023      listopad 2023</t>
  </si>
  <si>
    <t>Budowa drogi do nowopowstającego osiedla przy ul. Cybisa w Głogówku</t>
  </si>
  <si>
    <t>wrzesień 2023 grudzień 2023</t>
  </si>
  <si>
    <t>marzec 2023 
grudzień 2024</t>
  </si>
  <si>
    <t>lipiec 2023 
grudzień 2023</t>
  </si>
  <si>
    <t>kwiecień 2023 
maj 2023</t>
  </si>
  <si>
    <t>maj 2023 
wrzesień 2023</t>
  </si>
  <si>
    <t>RFRD/2022/G/26
przeniesiono z listy rezerwowej</t>
  </si>
  <si>
    <t>RFRD/2022/G/91
przeniesiono z listy rezerwowej</t>
  </si>
  <si>
    <t>RFRD/2022/G/9
przeniesiono z listy rezerwowej</t>
  </si>
  <si>
    <t>RFRD/2022/G/7
przeniesiono z listy rezerwowej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</si>
</sst>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0.00\ &quot;zł&quot;"/>
    <numFmt numFmtId="165" formatCode="#,##0.000"/>
    <numFmt numFmtId="166" formatCode="#,##0.00_ ;\-#,##0.00\ "/>
    <numFmt numFmtId="167" formatCode="0.000"/>
    <numFmt numFmtId="168" formatCode="0.0000"/>
  </numFmts>
  <fonts count="44" x14ac:knownFonts="1">
    <font>
      <sz val="11"/>
      <color theme="1"/>
      <name val="Calibri"/>
      <family val="2"/>
      <charset val="238"/>
      <scheme val="minor"/>
    </font>
    <font>
      <b/>
      <sz val="11"/>
      <color theme="1"/>
      <name val="Calibri"/>
      <family val="2"/>
      <charset val="238"/>
      <scheme val="minor"/>
    </font>
    <font>
      <b/>
      <sz val="8"/>
      <color rgb="FF000000"/>
      <name val="Arial"/>
      <family val="2"/>
      <charset val="238"/>
    </font>
    <font>
      <sz val="8"/>
      <name val="Arial"/>
      <family val="2"/>
      <charset val="238"/>
    </font>
    <font>
      <sz val="11"/>
      <color theme="1"/>
      <name val="Calibri"/>
      <family val="2"/>
      <charset val="238"/>
      <scheme val="minor"/>
    </font>
    <font>
      <sz val="11"/>
      <color theme="1"/>
      <name val="Calibri"/>
      <family val="2"/>
      <scheme val="minor"/>
    </font>
    <font>
      <b/>
      <sz val="14"/>
      <name val="Times New Roman"/>
      <family val="1"/>
      <charset val="238"/>
    </font>
    <font>
      <sz val="14"/>
      <color theme="1"/>
      <name val="Calibri"/>
      <family val="2"/>
      <charset val="238"/>
      <scheme val="minor"/>
    </font>
    <font>
      <sz val="9"/>
      <name val="Times New Roman"/>
      <family val="1"/>
      <charset val="238"/>
    </font>
    <font>
      <b/>
      <sz val="9"/>
      <name val="Times New Roman"/>
      <family val="1"/>
      <charset val="238"/>
    </font>
    <font>
      <sz val="10"/>
      <name val="Times New Roman"/>
      <family val="1"/>
      <charset val="238"/>
    </font>
    <font>
      <b/>
      <sz val="10"/>
      <name val="Times New Roman"/>
      <family val="1"/>
      <charset val="238"/>
    </font>
    <font>
      <b/>
      <sz val="10"/>
      <color theme="1"/>
      <name val="Times New Roman"/>
      <family val="1"/>
      <charset val="238"/>
    </font>
    <font>
      <sz val="10"/>
      <color rgb="FFFF0000"/>
      <name val="Arial"/>
      <family val="2"/>
      <charset val="238"/>
    </font>
    <font>
      <sz val="10"/>
      <name val="Arial"/>
      <family val="2"/>
      <charset val="238"/>
    </font>
    <font>
      <sz val="8"/>
      <color theme="5"/>
      <name val="Arial"/>
      <family val="2"/>
      <charset val="238"/>
    </font>
    <font>
      <sz val="11"/>
      <name val="Calibri"/>
      <family val="2"/>
      <charset val="238"/>
      <scheme val="minor"/>
    </font>
    <font>
      <b/>
      <sz val="10"/>
      <color rgb="FFFF0000"/>
      <name val="Times New Roman"/>
      <family val="1"/>
      <charset val="238"/>
    </font>
    <font>
      <b/>
      <sz val="10"/>
      <color theme="9"/>
      <name val="Times New Roman"/>
      <family val="1"/>
      <charset val="238"/>
    </font>
    <font>
      <b/>
      <sz val="10"/>
      <color rgb="FF000000"/>
      <name val="Arial"/>
      <family val="2"/>
      <charset val="238"/>
    </font>
    <font>
      <b/>
      <sz val="10"/>
      <color rgb="FFFF0000"/>
      <name val="Arial"/>
      <family val="2"/>
      <charset val="238"/>
    </font>
    <font>
      <sz val="11"/>
      <color rgb="FFFF0000"/>
      <name val="Calibri"/>
      <family val="2"/>
      <charset val="238"/>
      <scheme val="minor"/>
    </font>
    <font>
      <sz val="10"/>
      <name val="Times New Roman CE"/>
      <charset val="238"/>
    </font>
    <font>
      <sz val="10"/>
      <name val="MS Sans Serif"/>
      <family val="2"/>
      <charset val="238"/>
    </font>
    <font>
      <sz val="10"/>
      <name val="Arial CE"/>
      <charset val="238"/>
    </font>
    <font>
      <sz val="11"/>
      <name val="Calibri"/>
      <family val="2"/>
      <charset val="238"/>
    </font>
    <font>
      <sz val="8"/>
      <color rgb="FF0000FF"/>
      <name val="Arial"/>
      <family val="2"/>
      <charset val="238"/>
    </font>
    <font>
      <sz val="10"/>
      <name val="MS Sans Serif"/>
      <family val="2"/>
      <charset val="238"/>
    </font>
    <font>
      <sz val="10"/>
      <name val="Arial"/>
      <family val="2"/>
      <charset val="238"/>
    </font>
    <font>
      <b/>
      <sz val="14"/>
      <color rgb="FFFF0000"/>
      <name val="Times New Roman"/>
      <family val="1"/>
      <charset val="238"/>
    </font>
    <font>
      <b/>
      <sz val="8"/>
      <name val="Arial"/>
      <family val="2"/>
      <charset val="238"/>
    </font>
    <font>
      <sz val="8"/>
      <color rgb="FFFF0000"/>
      <name val="Arial"/>
      <family val="2"/>
      <charset val="238"/>
    </font>
    <font>
      <b/>
      <sz val="8"/>
      <color rgb="FFFF0000"/>
      <name val="Arial"/>
      <family val="2"/>
      <charset val="238"/>
    </font>
    <font>
      <sz val="8"/>
      <color theme="1"/>
      <name val="Arial"/>
      <family val="2"/>
      <charset val="238"/>
    </font>
    <font>
      <b/>
      <sz val="8"/>
      <color theme="1"/>
      <name val="Arial"/>
      <family val="2"/>
      <charset val="238"/>
    </font>
    <font>
      <sz val="8"/>
      <color rgb="FF000000"/>
      <name val="Arial"/>
      <family val="2"/>
      <charset val="238"/>
    </font>
    <font>
      <sz val="8"/>
      <color theme="1"/>
      <name val="Calibri"/>
      <family val="2"/>
      <charset val="238"/>
      <scheme val="minor"/>
    </font>
    <font>
      <sz val="8"/>
      <name val="Calibri"/>
      <family val="2"/>
      <scheme val="minor"/>
    </font>
    <font>
      <sz val="10"/>
      <name val="Calibri"/>
      <family val="2"/>
      <charset val="238"/>
      <scheme val="minor"/>
    </font>
    <font>
      <sz val="10"/>
      <color theme="1"/>
      <name val="Calibri"/>
      <family val="2"/>
      <charset val="238"/>
      <scheme val="minor"/>
    </font>
    <font>
      <sz val="8"/>
      <color rgb="FFFFC000"/>
      <name val="Arial"/>
      <family val="2"/>
      <charset val="238"/>
    </font>
    <font>
      <sz val="9"/>
      <color theme="1"/>
      <name val="Times New Roman"/>
      <family val="1"/>
      <charset val="238"/>
    </font>
    <font>
      <sz val="10"/>
      <color theme="1"/>
      <name val="Times New Roman"/>
      <family val="1"/>
      <charset val="238"/>
    </font>
    <font>
      <sz val="8"/>
      <name val="Arial"/>
      <family val="2"/>
      <charset val="23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medium">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s>
  <cellStyleXfs count="35">
    <xf numFmtId="0" fontId="0" fillId="0" borderId="0"/>
    <xf numFmtId="0" fontId="5"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4" fillId="0" borderId="0"/>
    <xf numFmtId="0" fontId="4" fillId="0" borderId="0"/>
    <xf numFmtId="0" fontId="22" fillId="0" borderId="0"/>
    <xf numFmtId="0" fontId="4" fillId="0" borderId="0"/>
    <xf numFmtId="0" fontId="23" fillId="0" borderId="0"/>
    <xf numFmtId="0" fontId="14" fillId="0" borderId="0"/>
    <xf numFmtId="0" fontId="4" fillId="0" borderId="0"/>
    <xf numFmtId="0" fontId="4" fillId="0" borderId="0"/>
    <xf numFmtId="0" fontId="24" fillId="0" borderId="0"/>
    <xf numFmtId="0" fontId="25" fillId="0" borderId="0"/>
    <xf numFmtId="44" fontId="4" fillId="0" borderId="0" applyFont="0" applyFill="0" applyBorder="0" applyAlignment="0" applyProtection="0"/>
    <xf numFmtId="0" fontId="27" fillId="0" borderId="0"/>
    <xf numFmtId="0" fontId="28" fillId="0" borderId="0"/>
    <xf numFmtId="0" fontId="23" fillId="0" borderId="0"/>
    <xf numFmtId="0" fontId="14" fillId="0" borderId="0"/>
    <xf numFmtId="0" fontId="4"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44" fontId="4" fillId="0" borderId="0" applyFont="0" applyFill="0" applyBorder="0" applyAlignment="0" applyProtection="0"/>
    <xf numFmtId="0" fontId="5" fillId="0" borderId="0"/>
    <xf numFmtId="43" fontId="5" fillId="0" borderId="0" applyFont="0" applyFill="0" applyBorder="0" applyAlignment="0" applyProtection="0"/>
  </cellStyleXfs>
  <cellXfs count="392">
    <xf numFmtId="0" fontId="0" fillId="0" borderId="0" xfId="0"/>
    <xf numFmtId="0" fontId="0" fillId="0" borderId="0" xfId="0" applyAlignment="1">
      <alignment horizontal="center" vertical="center"/>
    </xf>
    <xf numFmtId="0" fontId="0" fillId="0" borderId="0" xfId="0" applyBorder="1"/>
    <xf numFmtId="0" fontId="0" fillId="0" borderId="0" xfId="0"/>
    <xf numFmtId="0" fontId="0" fillId="0" borderId="0" xfId="0" applyFill="1"/>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6" fillId="0" borderId="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wrapText="1"/>
    </xf>
    <xf numFmtId="0" fontId="7" fillId="0" borderId="0" xfId="0" applyFont="1"/>
    <xf numFmtId="0" fontId="8" fillId="0" borderId="0" xfId="0" applyFont="1" applyAlignment="1">
      <alignment vertical="center"/>
    </xf>
    <xf numFmtId="0" fontId="8" fillId="0" borderId="0" xfId="0" applyFont="1"/>
    <xf numFmtId="0" fontId="9" fillId="0" borderId="0" xfId="0" applyFont="1" applyAlignment="1">
      <alignment vertical="center"/>
    </xf>
    <xf numFmtId="0" fontId="0" fillId="0" borderId="0" xfId="0" applyAlignment="1">
      <alignment vertical="center"/>
    </xf>
    <xf numFmtId="0" fontId="10"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Alignment="1"/>
    <xf numFmtId="0" fontId="8" fillId="0" borderId="0" xfId="0" applyFont="1" applyBorder="1" applyAlignment="1">
      <alignment horizontal="center" vertical="center"/>
    </xf>
    <xf numFmtId="0" fontId="8" fillId="0" borderId="0" xfId="0" applyFont="1" applyAlignment="1">
      <alignment horizontal="center" vertical="center"/>
    </xf>
    <xf numFmtId="4" fontId="0" fillId="0" borderId="0" xfId="0" applyNumberFormat="1" applyFill="1" applyBorder="1" applyAlignment="1">
      <alignment vertical="center"/>
    </xf>
    <xf numFmtId="4" fontId="8" fillId="0" borderId="0" xfId="0" applyNumberFormat="1" applyFont="1" applyFill="1" applyBorder="1" applyAlignment="1"/>
    <xf numFmtId="4" fontId="8" fillId="0" borderId="0" xfId="0" applyNumberFormat="1" applyFont="1" applyBorder="1" applyAlignment="1"/>
    <xf numFmtId="0" fontId="8" fillId="0" borderId="0" xfId="0" applyFont="1" applyBorder="1"/>
    <xf numFmtId="4" fontId="9" fillId="0" borderId="0" xfId="0" applyNumberFormat="1" applyFont="1" applyFill="1" applyBorder="1" applyAlignment="1"/>
    <xf numFmtId="4" fontId="9" fillId="0" borderId="0" xfId="0" applyNumberFormat="1" applyFont="1" applyBorder="1" applyAlignment="1"/>
    <xf numFmtId="0" fontId="1" fillId="0" borderId="0" xfId="0" applyFont="1"/>
    <xf numFmtId="4" fontId="9" fillId="0" borderId="0" xfId="0" applyNumberFormat="1" applyFont="1" applyFill="1" applyBorder="1" applyAlignment="1">
      <alignment vertical="top"/>
    </xf>
    <xf numFmtId="4" fontId="9" fillId="0" borderId="0" xfId="0" applyNumberFormat="1" applyFont="1" applyBorder="1" applyAlignment="1">
      <alignment vertical="top"/>
    </xf>
    <xf numFmtId="0" fontId="0" fillId="0" borderId="0" xfId="0" applyFill="1" applyBorder="1"/>
    <xf numFmtId="0" fontId="0" fillId="0" borderId="0" xfId="0" applyFill="1" applyBorder="1" applyAlignment="1">
      <alignment vertical="center"/>
    </xf>
    <xf numFmtId="0" fontId="0" fillId="0" borderId="0" xfId="0" applyBorder="1" applyAlignment="1">
      <alignment vertical="center"/>
    </xf>
    <xf numFmtId="0" fontId="0" fillId="0" borderId="0" xfId="0" applyFill="1" applyAlignment="1">
      <alignment wrapText="1" shrinkToFit="1"/>
    </xf>
    <xf numFmtId="0" fontId="14" fillId="0" borderId="0" xfId="1" applyFont="1" applyFill="1" applyAlignment="1">
      <alignment vertical="center"/>
    </xf>
    <xf numFmtId="0" fontId="13" fillId="0" borderId="0" xfId="1" applyFont="1" applyFill="1" applyAlignment="1">
      <alignment vertical="center"/>
    </xf>
    <xf numFmtId="0" fontId="3" fillId="0" borderId="0" xfId="0" applyFont="1"/>
    <xf numFmtId="0" fontId="15" fillId="0" borderId="0" xfId="0" applyFont="1"/>
    <xf numFmtId="4" fontId="0" fillId="0" borderId="0" xfId="0" applyNumberFormat="1" applyAlignment="1">
      <alignment vertical="center"/>
    </xf>
    <xf numFmtId="0" fontId="2" fillId="0" borderId="1" xfId="0" applyFont="1" applyBorder="1" applyAlignment="1">
      <alignment horizontal="center" vertical="center" wrapText="1"/>
    </xf>
    <xf numFmtId="0" fontId="0" fillId="0" borderId="0" xfId="0" applyFill="1" applyAlignment="1">
      <alignment vertical="center"/>
    </xf>
    <xf numFmtId="0" fontId="0" fillId="0" borderId="0" xfId="0" applyFill="1" applyAlignment="1">
      <alignment vertical="center" wrapText="1" shrinkToFit="1"/>
    </xf>
    <xf numFmtId="0" fontId="15" fillId="0" borderId="0" xfId="0" applyFont="1" applyAlignment="1">
      <alignment vertical="center"/>
    </xf>
    <xf numFmtId="4" fontId="8" fillId="0" borderId="0" xfId="0" applyNumberFormat="1" applyFont="1" applyFill="1" applyBorder="1" applyAlignment="1">
      <alignment vertical="center"/>
    </xf>
    <xf numFmtId="0" fontId="0" fillId="0" borderId="0" xfId="0" applyFill="1" applyBorder="1" applyAlignment="1">
      <alignment horizontal="center" vertical="center"/>
    </xf>
    <xf numFmtId="9" fontId="0" fillId="0" borderId="0" xfId="2" applyFont="1" applyAlignment="1">
      <alignment horizontal="center" vertical="center"/>
    </xf>
    <xf numFmtId="4" fontId="0" fillId="0" borderId="0" xfId="0" applyNumberFormat="1" applyAlignment="1">
      <alignment horizontal="center" vertical="center"/>
    </xf>
    <xf numFmtId="164" fontId="11" fillId="5" borderId="23" xfId="0" applyNumberFormat="1" applyFont="1" applyFill="1" applyBorder="1" applyAlignment="1">
      <alignment vertical="center"/>
    </xf>
    <xf numFmtId="164" fontId="17" fillId="5" borderId="23" xfId="0" applyNumberFormat="1" applyFont="1" applyFill="1" applyBorder="1" applyAlignment="1">
      <alignment vertical="center"/>
    </xf>
    <xf numFmtId="164" fontId="17" fillId="3" borderId="1" xfId="0" applyNumberFormat="1" applyFont="1" applyFill="1" applyBorder="1" applyAlignment="1">
      <alignment vertical="center"/>
    </xf>
    <xf numFmtId="164" fontId="11" fillId="4" borderId="1" xfId="0" applyNumberFormat="1" applyFont="1" applyFill="1" applyBorder="1" applyAlignment="1">
      <alignment vertical="center"/>
    </xf>
    <xf numFmtId="164" fontId="11" fillId="3" borderId="1" xfId="0" applyNumberFormat="1" applyFont="1" applyFill="1" applyBorder="1" applyAlignment="1">
      <alignment vertical="center"/>
    </xf>
    <xf numFmtId="0" fontId="9" fillId="0" borderId="18" xfId="0" applyFont="1" applyFill="1" applyBorder="1" applyAlignment="1">
      <alignment vertical="center"/>
    </xf>
    <xf numFmtId="0" fontId="9" fillId="0" borderId="18" xfId="0" applyFont="1" applyFill="1" applyBorder="1" applyAlignment="1">
      <alignment horizontal="center" vertical="center"/>
    </xf>
    <xf numFmtId="0" fontId="1" fillId="0" borderId="24" xfId="0" applyFont="1" applyBorder="1" applyAlignment="1">
      <alignment vertical="center"/>
    </xf>
    <xf numFmtId="164" fontId="11" fillId="4" borderId="22" xfId="0" applyNumberFormat="1" applyFont="1" applyFill="1" applyBorder="1" applyAlignment="1">
      <alignment vertical="center"/>
    </xf>
    <xf numFmtId="0" fontId="17" fillId="3" borderId="3" xfId="0" applyNumberFormat="1" applyFont="1" applyFill="1" applyBorder="1" applyAlignment="1">
      <alignment vertical="center"/>
    </xf>
    <xf numFmtId="0" fontId="11" fillId="3" borderId="3" xfId="0" applyNumberFormat="1" applyFont="1" applyFill="1" applyBorder="1" applyAlignment="1">
      <alignment vertical="center"/>
    </xf>
    <xf numFmtId="0" fontId="11" fillId="4" borderId="3" xfId="0" applyNumberFormat="1" applyFont="1" applyFill="1" applyBorder="1" applyAlignment="1">
      <alignment vertical="center"/>
    </xf>
    <xf numFmtId="0" fontId="12" fillId="6" borderId="3" xfId="0" applyNumberFormat="1" applyFont="1" applyFill="1" applyBorder="1" applyAlignment="1">
      <alignment vertical="center"/>
    </xf>
    <xf numFmtId="0" fontId="11" fillId="4" borderId="23" xfId="0" applyFont="1" applyFill="1" applyBorder="1" applyAlignment="1">
      <alignment horizontal="left" vertical="center" indent="2"/>
    </xf>
    <xf numFmtId="164" fontId="17" fillId="3" borderId="2" xfId="0" applyNumberFormat="1" applyFont="1" applyFill="1" applyBorder="1" applyAlignment="1">
      <alignment vertical="center"/>
    </xf>
    <xf numFmtId="164" fontId="11" fillId="3" borderId="2" xfId="0" applyNumberFormat="1" applyFont="1" applyFill="1" applyBorder="1" applyAlignment="1">
      <alignment vertical="center"/>
    </xf>
    <xf numFmtId="164" fontId="11" fillId="4" borderId="2" xfId="0" applyNumberFormat="1" applyFont="1" applyFill="1" applyBorder="1" applyAlignment="1">
      <alignment vertical="center"/>
    </xf>
    <xf numFmtId="0" fontId="9" fillId="0" borderId="21" xfId="0" applyFont="1" applyFill="1" applyBorder="1" applyAlignment="1">
      <alignment vertical="center"/>
    </xf>
    <xf numFmtId="164" fontId="17" fillId="3" borderId="3" xfId="0" applyNumberFormat="1" applyFont="1" applyFill="1" applyBorder="1" applyAlignment="1">
      <alignment vertical="center"/>
    </xf>
    <xf numFmtId="164" fontId="11" fillId="3" borderId="3" xfId="0" applyNumberFormat="1" applyFont="1" applyFill="1" applyBorder="1" applyAlignment="1">
      <alignment vertical="center"/>
    </xf>
    <xf numFmtId="164" fontId="11" fillId="4" borderId="3" xfId="0" applyNumberFormat="1" applyFont="1" applyFill="1" applyBorder="1" applyAlignment="1">
      <alignment vertical="center"/>
    </xf>
    <xf numFmtId="164" fontId="12" fillId="6" borderId="3" xfId="0" applyNumberFormat="1" applyFont="1" applyFill="1" applyBorder="1" applyAlignment="1">
      <alignment vertical="center"/>
    </xf>
    <xf numFmtId="164" fontId="12" fillId="5" borderId="23" xfId="0" applyNumberFormat="1" applyFont="1" applyFill="1" applyBorder="1" applyAlignment="1">
      <alignment vertical="center"/>
    </xf>
    <xf numFmtId="0" fontId="9" fillId="0" borderId="26"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7" xfId="0" applyFont="1" applyBorder="1" applyAlignment="1">
      <alignment horizontal="center" vertical="center"/>
    </xf>
    <xf numFmtId="164" fontId="11" fillId="5" borderId="28" xfId="0" applyNumberFormat="1" applyFont="1" applyFill="1" applyBorder="1" applyAlignment="1">
      <alignment vertical="center"/>
    </xf>
    <xf numFmtId="0" fontId="11" fillId="0" borderId="31" xfId="0" applyFont="1" applyFill="1" applyBorder="1" applyAlignment="1">
      <alignment vertical="center"/>
    </xf>
    <xf numFmtId="0" fontId="11" fillId="0" borderId="32" xfId="0" applyNumberFormat="1" applyFont="1" applyFill="1" applyBorder="1" applyAlignment="1">
      <alignment vertical="center"/>
    </xf>
    <xf numFmtId="164" fontId="11" fillId="0" borderId="33" xfId="0" applyNumberFormat="1" applyFont="1" applyFill="1" applyBorder="1" applyAlignment="1">
      <alignment vertical="center"/>
    </xf>
    <xf numFmtId="164" fontId="11" fillId="0" borderId="34" xfId="0" applyNumberFormat="1" applyFont="1" applyFill="1" applyBorder="1" applyAlignment="1">
      <alignment vertical="center"/>
    </xf>
    <xf numFmtId="164" fontId="11" fillId="5" borderId="35" xfId="0" applyNumberFormat="1" applyFont="1" applyFill="1" applyBorder="1" applyAlignment="1">
      <alignment vertical="center"/>
    </xf>
    <xf numFmtId="164" fontId="11" fillId="0" borderId="32" xfId="0" applyNumberFormat="1" applyFont="1" applyFill="1" applyBorder="1" applyAlignment="1">
      <alignment vertical="center"/>
    </xf>
    <xf numFmtId="0" fontId="17" fillId="0" borderId="37" xfId="0" applyFont="1" applyFill="1" applyBorder="1" applyAlignment="1">
      <alignment horizontal="left" vertical="center" wrapText="1" indent="2"/>
    </xf>
    <xf numFmtId="0" fontId="11" fillId="0" borderId="37" xfId="0" applyFont="1" applyFill="1" applyBorder="1" applyAlignment="1">
      <alignment horizontal="left" vertical="center" indent="2"/>
    </xf>
    <xf numFmtId="0" fontId="17" fillId="0" borderId="38" xfId="0" applyFont="1" applyFill="1" applyBorder="1" applyAlignment="1">
      <alignment horizontal="left" vertical="center" indent="2"/>
    </xf>
    <xf numFmtId="164" fontId="17" fillId="5" borderId="42" xfId="0" applyNumberFormat="1" applyFont="1" applyFill="1" applyBorder="1" applyAlignment="1">
      <alignment vertical="center"/>
    </xf>
    <xf numFmtId="0" fontId="18" fillId="3" borderId="31" xfId="0" applyFont="1" applyFill="1" applyBorder="1" applyAlignment="1">
      <alignment vertical="center"/>
    </xf>
    <xf numFmtId="0" fontId="18" fillId="3" borderId="32" xfId="0" applyNumberFormat="1" applyFont="1" applyFill="1" applyBorder="1" applyAlignment="1">
      <alignment vertical="center"/>
    </xf>
    <xf numFmtId="164" fontId="18" fillId="3" borderId="33" xfId="0" applyNumberFormat="1" applyFont="1" applyFill="1" applyBorder="1" applyAlignment="1">
      <alignment vertical="center"/>
    </xf>
    <xf numFmtId="164" fontId="18" fillId="3" borderId="34" xfId="0" applyNumberFormat="1" applyFont="1" applyFill="1" applyBorder="1" applyAlignment="1">
      <alignment vertical="center"/>
    </xf>
    <xf numFmtId="164" fontId="18" fillId="5" borderId="35" xfId="0" applyNumberFormat="1" applyFont="1" applyFill="1" applyBorder="1" applyAlignment="1">
      <alignment vertical="center"/>
    </xf>
    <xf numFmtId="164" fontId="18" fillId="3" borderId="32" xfId="0" applyNumberFormat="1" applyFont="1" applyFill="1" applyBorder="1" applyAlignment="1">
      <alignment vertical="center"/>
    </xf>
    <xf numFmtId="0" fontId="17" fillId="3" borderId="37" xfId="0" applyFont="1" applyFill="1" applyBorder="1" applyAlignment="1">
      <alignment horizontal="left" vertical="center" wrapText="1" indent="2"/>
    </xf>
    <xf numFmtId="0" fontId="11" fillId="3" borderId="37" xfId="0" applyFont="1" applyFill="1" applyBorder="1" applyAlignment="1">
      <alignment horizontal="left" vertical="center" indent="2"/>
    </xf>
    <xf numFmtId="0" fontId="17" fillId="3" borderId="38" xfId="0" applyFont="1" applyFill="1" applyBorder="1" applyAlignment="1">
      <alignment horizontal="left" vertical="center" indent="2"/>
    </xf>
    <xf numFmtId="0" fontId="17" fillId="3" borderId="39" xfId="0" applyNumberFormat="1" applyFont="1" applyFill="1" applyBorder="1" applyAlignment="1">
      <alignment vertical="center"/>
    </xf>
    <xf numFmtId="164" fontId="17" fillId="3" borderId="40" xfId="0" applyNumberFormat="1" applyFont="1" applyFill="1" applyBorder="1" applyAlignment="1">
      <alignment vertical="center"/>
    </xf>
    <xf numFmtId="164" fontId="17" fillId="3" borderId="41" xfId="0" applyNumberFormat="1" applyFont="1" applyFill="1" applyBorder="1" applyAlignment="1">
      <alignment vertical="center"/>
    </xf>
    <xf numFmtId="164" fontId="17" fillId="3" borderId="39" xfId="0" applyNumberFormat="1" applyFont="1" applyFill="1" applyBorder="1" applyAlignment="1">
      <alignment vertical="center"/>
    </xf>
    <xf numFmtId="0" fontId="11" fillId="4" borderId="28" xfId="0" applyFont="1" applyFill="1" applyBorder="1" applyAlignment="1">
      <alignment vertical="center"/>
    </xf>
    <xf numFmtId="0" fontId="11" fillId="4" borderId="29" xfId="0" applyNumberFormat="1" applyFont="1" applyFill="1" applyBorder="1" applyAlignment="1">
      <alignment vertical="center"/>
    </xf>
    <xf numFmtId="164" fontId="11" fillId="4" borderId="5" xfId="0" applyNumberFormat="1" applyFont="1" applyFill="1" applyBorder="1" applyAlignment="1">
      <alignment vertical="center"/>
    </xf>
    <xf numFmtId="164" fontId="11" fillId="4" borderId="8" xfId="0" applyNumberFormat="1" applyFont="1" applyFill="1" applyBorder="1" applyAlignment="1">
      <alignment vertical="center"/>
    </xf>
    <xf numFmtId="164" fontId="11" fillId="4" borderId="29" xfId="0" applyNumberFormat="1" applyFont="1" applyFill="1" applyBorder="1" applyAlignment="1">
      <alignment vertical="center"/>
    </xf>
    <xf numFmtId="164" fontId="11" fillId="4" borderId="30" xfId="0" applyNumberFormat="1" applyFont="1" applyFill="1" applyBorder="1" applyAlignment="1">
      <alignment vertical="center"/>
    </xf>
    <xf numFmtId="0" fontId="17" fillId="4" borderId="25" xfId="0" applyFont="1" applyFill="1" applyBorder="1" applyAlignment="1">
      <alignment horizontal="left" vertical="center" indent="2"/>
    </xf>
    <xf numFmtId="0" fontId="17" fillId="4" borderId="26" xfId="0" applyNumberFormat="1" applyFont="1" applyFill="1" applyBorder="1" applyAlignment="1">
      <alignment vertical="center"/>
    </xf>
    <xf numFmtId="164" fontId="17" fillId="4" borderId="4" xfId="0" applyNumberFormat="1" applyFont="1" applyFill="1" applyBorder="1" applyAlignment="1">
      <alignment vertical="center"/>
    </xf>
    <xf numFmtId="164" fontId="17" fillId="4" borderId="7" xfId="0" applyNumberFormat="1" applyFont="1" applyFill="1" applyBorder="1" applyAlignment="1">
      <alignment vertical="center"/>
    </xf>
    <xf numFmtId="164" fontId="17" fillId="5" borderId="25" xfId="0" applyNumberFormat="1" applyFont="1" applyFill="1" applyBorder="1" applyAlignment="1">
      <alignment vertical="center"/>
    </xf>
    <xf numFmtId="164" fontId="17" fillId="4" borderId="26" xfId="0" applyNumberFormat="1" applyFont="1" applyFill="1" applyBorder="1" applyAlignment="1">
      <alignment vertical="center"/>
    </xf>
    <xf numFmtId="164" fontId="17" fillId="4" borderId="27" xfId="0" applyNumberFormat="1" applyFont="1" applyFill="1" applyBorder="1" applyAlignment="1">
      <alignment vertical="center"/>
    </xf>
    <xf numFmtId="0" fontId="11" fillId="6" borderId="31" xfId="0" applyFont="1" applyFill="1" applyBorder="1" applyAlignment="1">
      <alignment vertical="center"/>
    </xf>
    <xf numFmtId="0" fontId="12" fillId="6" borderId="32" xfId="0" applyNumberFormat="1" applyFont="1" applyFill="1" applyBorder="1" applyAlignment="1">
      <alignment vertical="center"/>
    </xf>
    <xf numFmtId="164" fontId="12" fillId="6" borderId="33" xfId="0" applyNumberFormat="1" applyFont="1" applyFill="1" applyBorder="1" applyAlignment="1">
      <alignment vertical="center"/>
    </xf>
    <xf numFmtId="164" fontId="12" fillId="6" borderId="34" xfId="0" applyNumberFormat="1" applyFont="1" applyFill="1" applyBorder="1" applyAlignment="1">
      <alignment vertical="center"/>
    </xf>
    <xf numFmtId="164" fontId="12" fillId="5" borderId="35" xfId="0" applyNumberFormat="1" applyFont="1" applyFill="1" applyBorder="1" applyAlignment="1">
      <alignment vertical="center"/>
    </xf>
    <xf numFmtId="164" fontId="12" fillId="6" borderId="32" xfId="0" applyNumberFormat="1" applyFont="1" applyFill="1" applyBorder="1" applyAlignment="1">
      <alignment vertical="center"/>
    </xf>
    <xf numFmtId="164" fontId="12" fillId="6" borderId="36" xfId="0" applyNumberFormat="1" applyFont="1" applyFill="1" applyBorder="1" applyAlignment="1">
      <alignment vertical="center"/>
    </xf>
    <xf numFmtId="0" fontId="11" fillId="6" borderId="37" xfId="0" applyFont="1" applyFill="1" applyBorder="1" applyAlignment="1">
      <alignment horizontal="left" vertical="center" indent="2"/>
    </xf>
    <xf numFmtId="0" fontId="17" fillId="6" borderId="38" xfId="0" applyFont="1" applyFill="1" applyBorder="1" applyAlignment="1">
      <alignment horizontal="left" vertical="center" indent="2"/>
    </xf>
    <xf numFmtId="0" fontId="17" fillId="6" borderId="39" xfId="0" applyNumberFormat="1" applyFont="1" applyFill="1" applyBorder="1" applyAlignment="1">
      <alignment vertical="center"/>
    </xf>
    <xf numFmtId="164" fontId="17" fillId="6" borderId="39" xfId="0" applyNumberFormat="1" applyFont="1" applyFill="1" applyBorder="1" applyAlignment="1">
      <alignment vertical="center"/>
    </xf>
    <xf numFmtId="0" fontId="17" fillId="2" borderId="3" xfId="0" applyNumberFormat="1" applyFont="1" applyFill="1" applyBorder="1" applyAlignment="1">
      <alignment vertical="center"/>
    </xf>
    <xf numFmtId="164" fontId="17" fillId="2" borderId="1" xfId="0" applyNumberFormat="1" applyFont="1" applyFill="1" applyBorder="1" applyAlignment="1">
      <alignment vertical="center"/>
    </xf>
    <xf numFmtId="164" fontId="17" fillId="2" borderId="2" xfId="0" applyNumberFormat="1" applyFont="1" applyFill="1" applyBorder="1" applyAlignment="1">
      <alignment vertical="center"/>
    </xf>
    <xf numFmtId="0" fontId="11" fillId="2" borderId="3" xfId="0" applyNumberFormat="1" applyFont="1" applyFill="1" applyBorder="1" applyAlignment="1">
      <alignment vertical="center"/>
    </xf>
    <xf numFmtId="164" fontId="11" fillId="2" borderId="1" xfId="0" applyNumberFormat="1" applyFont="1" applyFill="1" applyBorder="1" applyAlignment="1">
      <alignment vertical="center"/>
    </xf>
    <xf numFmtId="164" fontId="11" fillId="2" borderId="2" xfId="0" applyNumberFormat="1" applyFont="1" applyFill="1" applyBorder="1" applyAlignment="1">
      <alignment vertical="center"/>
    </xf>
    <xf numFmtId="0" fontId="17" fillId="2" borderId="39" xfId="0" applyNumberFormat="1" applyFont="1" applyFill="1" applyBorder="1" applyAlignment="1">
      <alignment vertical="center"/>
    </xf>
    <xf numFmtId="164" fontId="17" fillId="2" borderId="40" xfId="0" applyNumberFormat="1" applyFont="1" applyFill="1" applyBorder="1" applyAlignment="1">
      <alignment vertical="center"/>
    </xf>
    <xf numFmtId="164" fontId="17" fillId="2" borderId="41" xfId="0" applyNumberFormat="1" applyFont="1" applyFill="1" applyBorder="1" applyAlignment="1">
      <alignment vertical="center"/>
    </xf>
    <xf numFmtId="164" fontId="17" fillId="2" borderId="3" xfId="0" applyNumberFormat="1" applyFont="1" applyFill="1" applyBorder="1" applyAlignment="1">
      <alignment vertical="center"/>
    </xf>
    <xf numFmtId="164" fontId="11" fillId="2" borderId="3" xfId="0" applyNumberFormat="1" applyFont="1" applyFill="1" applyBorder="1" applyAlignment="1">
      <alignment vertical="center"/>
    </xf>
    <xf numFmtId="164" fontId="17" fillId="2" borderId="39" xfId="0" applyNumberFormat="1" applyFont="1" applyFill="1" applyBorder="1" applyAlignment="1">
      <alignment vertical="center"/>
    </xf>
    <xf numFmtId="164" fontId="11" fillId="2" borderId="32" xfId="0" applyNumberFormat="1" applyFont="1" applyFill="1" applyBorder="1" applyAlignment="1">
      <alignment vertical="center"/>
    </xf>
    <xf numFmtId="164" fontId="11" fillId="2" borderId="33" xfId="0" applyNumberFormat="1" applyFont="1" applyFill="1" applyBorder="1" applyAlignment="1">
      <alignment vertical="center"/>
    </xf>
    <xf numFmtId="9" fontId="0" fillId="0" borderId="0" xfId="2" applyFont="1" applyFill="1" applyAlignment="1">
      <alignment horizontal="center" vertical="center"/>
    </xf>
    <xf numFmtId="4" fontId="0" fillId="0" borderId="0" xfId="0" applyNumberFormat="1" applyFill="1" applyAlignment="1">
      <alignment horizontal="center" vertical="center"/>
    </xf>
    <xf numFmtId="0" fontId="0" fillId="0" borderId="0" xfId="0" applyFill="1" applyAlignment="1">
      <alignment horizontal="center"/>
    </xf>
    <xf numFmtId="4" fontId="0" fillId="0" borderId="0" xfId="0" applyNumberFormat="1"/>
    <xf numFmtId="0" fontId="21" fillId="0" borderId="0" xfId="0" applyFont="1" applyFill="1" applyAlignment="1">
      <alignment horizontal="center"/>
    </xf>
    <xf numFmtId="0" fontId="0" fillId="0" borderId="0" xfId="0" applyFill="1" applyBorder="1" applyAlignment="1">
      <alignment horizontal="center"/>
    </xf>
    <xf numFmtId="164" fontId="12" fillId="6" borderId="3" xfId="0" applyNumberFormat="1" applyFont="1" applyFill="1" applyBorder="1" applyAlignment="1">
      <alignment vertical="center"/>
    </xf>
    <xf numFmtId="164" fontId="12" fillId="6" borderId="32" xfId="0" applyNumberFormat="1" applyFont="1" applyFill="1" applyBorder="1" applyAlignment="1">
      <alignment vertical="center"/>
    </xf>
    <xf numFmtId="164" fontId="17" fillId="6" borderId="39" xfId="0" applyNumberFormat="1" applyFont="1" applyFill="1" applyBorder="1" applyAlignment="1">
      <alignment vertical="center"/>
    </xf>
    <xf numFmtId="0" fontId="2" fillId="0" borderId="1" xfId="0" applyFont="1" applyBorder="1" applyAlignment="1">
      <alignment horizontal="center" vertical="center" wrapText="1"/>
    </xf>
    <xf numFmtId="0" fontId="31" fillId="0" borderId="1" xfId="0" applyFont="1" applyFill="1" applyBorder="1" applyAlignment="1">
      <alignment horizontal="center" vertical="center" wrapText="1"/>
    </xf>
    <xf numFmtId="9" fontId="0" fillId="0" borderId="0" xfId="0" applyNumberFormat="1" applyAlignment="1">
      <alignment vertical="center"/>
    </xf>
    <xf numFmtId="9" fontId="3" fillId="0" borderId="1"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9" fontId="31" fillId="0" borderId="1" xfId="0" applyNumberFormat="1" applyFont="1" applyFill="1" applyBorder="1" applyAlignment="1">
      <alignment horizontal="center" vertical="center"/>
    </xf>
    <xf numFmtId="0" fontId="33" fillId="0" borderId="0" xfId="0" applyFont="1" applyAlignment="1">
      <alignment horizontal="center" vertical="center"/>
    </xf>
    <xf numFmtId="0" fontId="34" fillId="0" borderId="1" xfId="0" applyFont="1" applyBorder="1" applyAlignment="1">
      <alignment horizontal="center" vertical="center" wrapText="1"/>
    </xf>
    <xf numFmtId="4" fontId="2" fillId="0" borderId="1" xfId="0" applyNumberFormat="1" applyFont="1" applyFill="1" applyBorder="1" applyAlignment="1">
      <alignment horizontal="right" vertical="center" wrapText="1"/>
    </xf>
    <xf numFmtId="4" fontId="2" fillId="0" borderId="1" xfId="0" applyNumberFormat="1" applyFont="1" applyBorder="1" applyAlignment="1">
      <alignment horizontal="right" vertical="center" wrapText="1"/>
    </xf>
    <xf numFmtId="9" fontId="30" fillId="2" borderId="1" xfId="0" applyNumberFormat="1" applyFont="1" applyFill="1" applyBorder="1" applyAlignment="1">
      <alignment horizontal="center" vertical="center"/>
    </xf>
    <xf numFmtId="0" fontId="2" fillId="0" borderId="4" xfId="0" applyFont="1" applyBorder="1" applyAlignment="1">
      <alignment vertical="center" wrapText="1"/>
    </xf>
    <xf numFmtId="4" fontId="30" fillId="0" borderId="2" xfId="0" applyNumberFormat="1" applyFont="1" applyFill="1" applyBorder="1" applyAlignment="1">
      <alignment horizontal="center" vertical="center"/>
    </xf>
    <xf numFmtId="4" fontId="30" fillId="0" borderId="4" xfId="0" applyNumberFormat="1" applyFont="1" applyBorder="1" applyAlignment="1">
      <alignment horizontal="center" vertical="center"/>
    </xf>
    <xf numFmtId="4" fontId="3" fillId="0" borderId="1" xfId="3" applyNumberFormat="1" applyFont="1" applyBorder="1" applyAlignment="1">
      <alignment horizontal="center" vertical="center"/>
    </xf>
    <xf numFmtId="4" fontId="31" fillId="0" borderId="1" xfId="3" applyNumberFormat="1" applyFont="1" applyBorder="1" applyAlignment="1">
      <alignment horizontal="center" vertical="center"/>
    </xf>
    <xf numFmtId="4" fontId="3" fillId="0" borderId="2" xfId="0" applyNumberFormat="1" applyFont="1" applyFill="1" applyBorder="1" applyAlignment="1">
      <alignment horizontal="center" vertical="center"/>
    </xf>
    <xf numFmtId="4" fontId="31" fillId="0" borderId="2"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165" fontId="30" fillId="2" borderId="1" xfId="0" applyNumberFormat="1" applyFont="1" applyFill="1" applyBorder="1" applyAlignment="1">
      <alignment horizontal="center" vertical="center"/>
    </xf>
    <xf numFmtId="4" fontId="31" fillId="0" borderId="1" xfId="0" applyNumberFormat="1" applyFont="1" applyFill="1" applyBorder="1" applyAlignment="1">
      <alignment horizontal="center" vertical="center"/>
    </xf>
    <xf numFmtId="4" fontId="31" fillId="0" borderId="1" xfId="0" applyNumberFormat="1" applyFont="1" applyFill="1" applyBorder="1" applyAlignment="1">
      <alignment horizontal="center" vertical="center" wrapText="1"/>
    </xf>
    <xf numFmtId="0" fontId="33" fillId="0" borderId="0" xfId="0" applyFont="1"/>
    <xf numFmtId="0" fontId="33" fillId="0" borderId="0" xfId="0" applyFont="1" applyFill="1"/>
    <xf numFmtId="165" fontId="32" fillId="2" borderId="1" xfId="0" applyNumberFormat="1" applyFont="1" applyFill="1" applyBorder="1" applyAlignment="1">
      <alignment horizontal="center" vertical="center"/>
    </xf>
    <xf numFmtId="4" fontId="32" fillId="0" borderId="1" xfId="0" applyNumberFormat="1" applyFont="1" applyFill="1" applyBorder="1" applyAlignment="1">
      <alignment horizontal="right" vertical="center" wrapText="1"/>
    </xf>
    <xf numFmtId="9" fontId="32" fillId="2" borderId="1" xfId="0" applyNumberFormat="1" applyFont="1" applyFill="1" applyBorder="1" applyAlignment="1">
      <alignment horizontal="center" vertical="center"/>
    </xf>
    <xf numFmtId="4" fontId="32" fillId="0" borderId="1" xfId="0" applyNumberFormat="1" applyFont="1" applyBorder="1" applyAlignment="1">
      <alignment horizontal="right" vertical="center" wrapText="1"/>
    </xf>
    <xf numFmtId="0" fontId="3" fillId="0" borderId="0" xfId="1" applyFont="1" applyFill="1" applyAlignment="1">
      <alignment vertical="center"/>
    </xf>
    <xf numFmtId="0" fontId="3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vertical="center"/>
    </xf>
    <xf numFmtId="0" fontId="2" fillId="0" borderId="9" xfId="0" applyFont="1" applyBorder="1" applyAlignment="1">
      <alignment vertical="center" wrapText="1"/>
    </xf>
    <xf numFmtId="0" fontId="2" fillId="0" borderId="3" xfId="0" applyFont="1" applyBorder="1" applyAlignment="1">
      <alignment vertical="center" wrapText="1"/>
    </xf>
    <xf numFmtId="0" fontId="16" fillId="0" borderId="0" xfId="0" applyFont="1" applyAlignment="1">
      <alignment vertical="center"/>
    </xf>
    <xf numFmtId="0" fontId="30" fillId="0" borderId="1" xfId="0" applyFont="1" applyBorder="1" applyAlignment="1">
      <alignment horizontal="center" vertical="center" wrapText="1"/>
    </xf>
    <xf numFmtId="9" fontId="3" fillId="0" borderId="1" xfId="5" applyFont="1" applyFill="1" applyBorder="1" applyAlignment="1">
      <alignment horizontal="center" vertical="center"/>
    </xf>
    <xf numFmtId="0" fontId="2"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5" fillId="0" borderId="1" xfId="0" applyFont="1" applyFill="1" applyBorder="1" applyAlignment="1">
      <alignment horizontal="center" vertical="center" wrapText="1"/>
    </xf>
    <xf numFmtId="4" fontId="35" fillId="0" borderId="1" xfId="0" applyNumberFormat="1" applyFont="1" applyFill="1" applyBorder="1" applyAlignment="1">
      <alignment horizontal="center" vertical="center" wrapText="1"/>
    </xf>
    <xf numFmtId="0" fontId="0" fillId="0" borderId="0" xfId="0" applyFill="1" applyAlignment="1">
      <alignment horizontal="center" vertical="center"/>
    </xf>
    <xf numFmtId="9" fontId="0" fillId="0" borderId="16" xfId="2" applyFont="1" applyFill="1" applyBorder="1" applyAlignment="1">
      <alignment horizontal="center" vertical="center"/>
    </xf>
    <xf numFmtId="4" fontId="0" fillId="0" borderId="16" xfId="0" applyNumberFormat="1" applyFill="1" applyBorder="1" applyAlignment="1">
      <alignment horizontal="center" vertical="center"/>
    </xf>
    <xf numFmtId="0" fontId="0" fillId="0" borderId="16" xfId="0" applyFill="1" applyBorder="1" applyAlignment="1">
      <alignment horizontal="center"/>
    </xf>
    <xf numFmtId="167" fontId="30" fillId="0" borderId="1" xfId="0" applyNumberFormat="1" applyFont="1" applyFill="1" applyBorder="1" applyAlignment="1">
      <alignment horizontal="center" vertical="center"/>
    </xf>
    <xf numFmtId="0" fontId="30" fillId="0" borderId="1" xfId="1" applyFont="1" applyBorder="1" applyAlignment="1">
      <alignment horizontal="center" vertical="center" wrapText="1"/>
    </xf>
    <xf numFmtId="4" fontId="34" fillId="0" borderId="1" xfId="3" applyNumberFormat="1" applyFont="1" applyFill="1" applyBorder="1" applyAlignment="1">
      <alignment horizontal="right" vertical="center"/>
    </xf>
    <xf numFmtId="9" fontId="30" fillId="0" borderId="1" xfId="5" applyFont="1" applyFill="1" applyBorder="1" applyAlignment="1">
      <alignment horizontal="right" vertical="center"/>
    </xf>
    <xf numFmtId="4" fontId="30" fillId="0" borderId="1" xfId="0" applyNumberFormat="1" applyFont="1" applyFill="1" applyBorder="1" applyAlignment="1">
      <alignment horizontal="right" vertical="center"/>
    </xf>
    <xf numFmtId="0" fontId="32" fillId="0" borderId="1" xfId="0" applyFont="1" applyBorder="1" applyAlignment="1">
      <alignment horizontal="center" vertical="center" wrapText="1"/>
    </xf>
    <xf numFmtId="0" fontId="36" fillId="0" borderId="1" xfId="0" applyFont="1" applyFill="1" applyBorder="1" applyAlignment="1">
      <alignment horizontal="center" vertical="center" wrapText="1"/>
    </xf>
    <xf numFmtId="4" fontId="33" fillId="0" borderId="1" xfId="0" applyNumberFormat="1" applyFont="1" applyFill="1" applyBorder="1" applyAlignment="1">
      <alignment horizontal="center" vertical="center"/>
    </xf>
    <xf numFmtId="4" fontId="3" fillId="0" borderId="1" xfId="0" applyNumberFormat="1" applyFont="1" applyBorder="1" applyAlignment="1">
      <alignment horizontal="center" vertical="center"/>
    </xf>
    <xf numFmtId="0" fontId="21" fillId="0" borderId="0" xfId="0" applyFont="1" applyAlignment="1">
      <alignment horizontal="center" vertical="center"/>
    </xf>
    <xf numFmtId="9" fontId="21" fillId="0" borderId="0" xfId="2" applyFont="1" applyAlignment="1">
      <alignment horizontal="center" vertical="center"/>
    </xf>
    <xf numFmtId="4" fontId="21" fillId="0" borderId="0" xfId="0" applyNumberFormat="1" applyFont="1" applyAlignment="1">
      <alignment horizontal="center" vertical="center"/>
    </xf>
    <xf numFmtId="0" fontId="21" fillId="0" borderId="0" xfId="0" applyFont="1"/>
    <xf numFmtId="0" fontId="37" fillId="0" borderId="1" xfId="0" applyFont="1" applyFill="1" applyBorder="1" applyAlignment="1">
      <alignment horizontal="center" vertical="center" wrapText="1"/>
    </xf>
    <xf numFmtId="4" fontId="32" fillId="0" borderId="2" xfId="0" applyNumberFormat="1" applyFont="1" applyFill="1" applyBorder="1" applyAlignment="1">
      <alignment horizontal="center" vertical="center"/>
    </xf>
    <xf numFmtId="4" fontId="32" fillId="0" borderId="4" xfId="0" applyNumberFormat="1" applyFont="1" applyBorder="1" applyAlignment="1">
      <alignment horizontal="center" vertical="center"/>
    </xf>
    <xf numFmtId="168" fontId="33"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 xfId="0" applyNumberFormat="1" applyFont="1" applyFill="1" applyBorder="1" applyAlignment="1">
      <alignment horizontal="center" vertical="center" wrapText="1"/>
    </xf>
    <xf numFmtId="4" fontId="31"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 fillId="0" borderId="0" xfId="0" applyFont="1" applyFill="1"/>
    <xf numFmtId="0" fontId="15" fillId="0" borderId="0" xfId="0" applyFont="1" applyFill="1"/>
    <xf numFmtId="0" fontId="21" fillId="0" borderId="0" xfId="0" applyFont="1" applyAlignment="1">
      <alignment horizontal="center"/>
    </xf>
    <xf numFmtId="0" fontId="16" fillId="0" borderId="0" xfId="0" applyFont="1" applyAlignment="1">
      <alignment horizontal="center"/>
    </xf>
    <xf numFmtId="0" fontId="16" fillId="0" borderId="0" xfId="0" applyFont="1" applyFill="1" applyAlignment="1">
      <alignment horizontal="center"/>
    </xf>
    <xf numFmtId="0" fontId="16" fillId="0" borderId="0" xfId="0" applyFont="1" applyAlignment="1">
      <alignment horizontal="center" vertical="center"/>
    </xf>
    <xf numFmtId="9" fontId="16" fillId="0" borderId="0" xfId="2" applyFont="1" applyAlignment="1">
      <alignment horizontal="center" vertical="center"/>
    </xf>
    <xf numFmtId="4" fontId="16" fillId="0" borderId="0" xfId="0" applyNumberFormat="1" applyFont="1" applyAlignment="1">
      <alignment horizontal="center" vertical="center"/>
    </xf>
    <xf numFmtId="0" fontId="3" fillId="2" borderId="1" xfId="0" applyNumberFormat="1" applyFont="1" applyFill="1" applyBorder="1" applyAlignment="1">
      <alignment horizontal="center" vertical="center" wrapText="1"/>
    </xf>
    <xf numFmtId="167" fontId="31" fillId="2" borderId="1" xfId="0" applyNumberFormat="1" applyFont="1" applyFill="1" applyBorder="1" applyAlignment="1">
      <alignment horizontal="center" vertical="center" wrapText="1"/>
    </xf>
    <xf numFmtId="166" fontId="31" fillId="0" borderId="1" xfId="18" applyNumberFormat="1" applyFont="1" applyFill="1" applyBorder="1" applyAlignment="1">
      <alignment horizontal="center" vertical="center"/>
    </xf>
    <xf numFmtId="0" fontId="30" fillId="0" borderId="1" xfId="0" applyFont="1" applyBorder="1" applyAlignment="1">
      <alignment horizontal="center" vertical="center" wrapText="1"/>
    </xf>
    <xf numFmtId="0" fontId="39" fillId="0" borderId="1" xfId="0" applyFont="1" applyFill="1" applyBorder="1" applyAlignment="1">
      <alignment horizontal="center" vertical="center" wrapText="1"/>
    </xf>
    <xf numFmtId="4" fontId="39" fillId="0" borderId="1" xfId="0" applyNumberFormat="1" applyFont="1" applyFill="1" applyBorder="1" applyAlignment="1">
      <alignment horizontal="center" vertical="center"/>
    </xf>
    <xf numFmtId="4" fontId="32" fillId="0" borderId="4" xfId="0" applyNumberFormat="1" applyFont="1" applyFill="1" applyBorder="1" applyAlignment="1">
      <alignment horizontal="center" vertical="center"/>
    </xf>
    <xf numFmtId="4" fontId="31" fillId="0" borderId="1" xfId="3" applyNumberFormat="1" applyFont="1" applyFill="1" applyBorder="1" applyAlignment="1">
      <alignment horizontal="center" vertical="center"/>
    </xf>
    <xf numFmtId="0" fontId="21" fillId="0" borderId="0" xfId="0" applyFont="1" applyFill="1" applyAlignment="1">
      <alignment horizontal="center" vertical="center"/>
    </xf>
    <xf numFmtId="9" fontId="21" fillId="0" borderId="0" xfId="2" applyFont="1" applyFill="1" applyAlignment="1">
      <alignment horizontal="center" vertical="center"/>
    </xf>
    <xf numFmtId="4" fontId="21" fillId="0" borderId="0" xfId="0" applyNumberFormat="1" applyFont="1" applyFill="1" applyAlignment="1">
      <alignment horizontal="center" vertical="center"/>
    </xf>
    <xf numFmtId="0" fontId="3" fillId="0" borderId="1" xfId="0" applyNumberFormat="1" applyFont="1" applyFill="1" applyBorder="1" applyAlignment="1">
      <alignment horizontal="center" vertical="center" wrapText="1"/>
    </xf>
    <xf numFmtId="4" fontId="30" fillId="0" borderId="4" xfId="0" applyNumberFormat="1" applyFont="1" applyFill="1" applyBorder="1" applyAlignment="1">
      <alignment horizontal="center" vertical="center"/>
    </xf>
    <xf numFmtId="4" fontId="3" fillId="0" borderId="1" xfId="3" applyNumberFormat="1" applyFont="1" applyFill="1" applyBorder="1" applyAlignment="1">
      <alignment horizontal="center" vertical="center"/>
    </xf>
    <xf numFmtId="0" fontId="16" fillId="0" borderId="0" xfId="0" applyFont="1" applyFill="1" applyAlignment="1">
      <alignment horizontal="center" vertical="center"/>
    </xf>
    <xf numFmtId="9" fontId="16" fillId="0" borderId="0" xfId="2" applyFont="1" applyFill="1" applyAlignment="1">
      <alignment horizontal="center" vertical="center"/>
    </xf>
    <xf numFmtId="4" fontId="16" fillId="0" borderId="0" xfId="0" applyNumberFormat="1" applyFont="1" applyFill="1" applyAlignment="1">
      <alignment horizontal="center" vertical="center"/>
    </xf>
    <xf numFmtId="9" fontId="0" fillId="0" borderId="0" xfId="2" applyFont="1" applyFill="1" applyBorder="1" applyAlignment="1">
      <alignment horizontal="center" vertical="center"/>
    </xf>
    <xf numFmtId="4" fontId="0" fillId="0" borderId="0" xfId="0" applyNumberFormat="1" applyFill="1" applyBorder="1" applyAlignment="1">
      <alignment horizontal="center" vertical="center"/>
    </xf>
    <xf numFmtId="0" fontId="39" fillId="0" borderId="1" xfId="0" applyFont="1" applyFill="1" applyBorder="1" applyAlignment="1">
      <alignment horizontal="center" vertical="center"/>
    </xf>
    <xf numFmtId="167" fontId="0" fillId="0" borderId="0" xfId="0" applyNumberFormat="1"/>
    <xf numFmtId="0" fontId="33" fillId="0" borderId="1" xfId="0" applyFont="1" applyBorder="1" applyAlignment="1">
      <alignment horizontal="center" vertical="center"/>
    </xf>
    <xf numFmtId="0" fontId="33" fillId="0" borderId="1" xfId="0" applyFont="1" applyBorder="1" applyAlignment="1">
      <alignment horizontal="center"/>
    </xf>
    <xf numFmtId="0" fontId="33" fillId="0" borderId="1" xfId="0" applyFont="1" applyBorder="1"/>
    <xf numFmtId="0" fontId="33" fillId="0" borderId="1" xfId="0" applyFont="1" applyFill="1" applyBorder="1" applyAlignment="1">
      <alignment horizontal="center" vertical="center"/>
    </xf>
    <xf numFmtId="0" fontId="26" fillId="0" borderId="1" xfId="0" applyFont="1" applyFill="1" applyBorder="1" applyAlignment="1">
      <alignment horizontal="center"/>
    </xf>
    <xf numFmtId="167"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xf numFmtId="9" fontId="3" fillId="0" borderId="1" xfId="2" applyFont="1" applyFill="1" applyBorder="1" applyAlignment="1">
      <alignment horizontal="center" vertical="center"/>
    </xf>
    <xf numFmtId="0" fontId="3" fillId="0" borderId="1" xfId="0" applyFont="1" applyFill="1" applyBorder="1" applyAlignment="1">
      <alignment horizontal="center"/>
    </xf>
    <xf numFmtId="9" fontId="33" fillId="0" borderId="1" xfId="2" applyFont="1" applyFill="1" applyBorder="1" applyAlignment="1">
      <alignment horizontal="center" vertical="center"/>
    </xf>
    <xf numFmtId="0" fontId="33" fillId="0" borderId="1" xfId="0" applyFont="1" applyFill="1" applyBorder="1" applyAlignment="1">
      <alignment horizontal="center"/>
    </xf>
    <xf numFmtId="0" fontId="33" fillId="0" borderId="0" xfId="0" applyFont="1" applyFill="1" applyBorder="1" applyAlignment="1">
      <alignment horizontal="center"/>
    </xf>
    <xf numFmtId="9" fontId="33" fillId="0" borderId="0" xfId="2" applyFont="1" applyAlignment="1">
      <alignment horizontal="center" vertical="center"/>
    </xf>
    <xf numFmtId="4" fontId="33" fillId="0" borderId="0" xfId="0" applyNumberFormat="1" applyFont="1" applyAlignment="1">
      <alignment horizontal="center" vertical="center"/>
    </xf>
    <xf numFmtId="0" fontId="33" fillId="0" borderId="0" xfId="0" applyFont="1" applyAlignment="1">
      <alignment horizontal="center"/>
    </xf>
    <xf numFmtId="0" fontId="31" fillId="0" borderId="0" xfId="1" applyFont="1" applyFill="1" applyAlignment="1">
      <alignment vertical="center"/>
    </xf>
    <xf numFmtId="0" fontId="33" fillId="0" borderId="0" xfId="0" applyFont="1" applyFill="1" applyBorder="1" applyAlignment="1">
      <alignment vertical="center"/>
    </xf>
    <xf numFmtId="0" fontId="33" fillId="0" borderId="0" xfId="0" applyFont="1" applyFill="1" applyBorder="1"/>
    <xf numFmtId="167" fontId="31" fillId="0" borderId="1" xfId="0" applyNumberFormat="1" applyFont="1" applyFill="1" applyBorder="1" applyAlignment="1">
      <alignment horizontal="center" vertical="center" wrapText="1"/>
    </xf>
    <xf numFmtId="167" fontId="39" fillId="0" borderId="1" xfId="0" applyNumberFormat="1" applyFont="1" applyFill="1" applyBorder="1" applyAlignment="1">
      <alignment horizontal="center" vertical="center" wrapText="1"/>
    </xf>
    <xf numFmtId="167" fontId="30" fillId="2" borderId="1" xfId="0" applyNumberFormat="1" applyFont="1" applyFill="1" applyBorder="1" applyAlignment="1">
      <alignment horizontal="center" vertical="center"/>
    </xf>
    <xf numFmtId="167" fontId="32" fillId="2" borderId="1"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1" fillId="0" borderId="1" xfId="0" applyFont="1" applyFill="1" applyBorder="1" applyAlignment="1">
      <alignment horizontal="center" vertical="center"/>
    </xf>
    <xf numFmtId="10" fontId="31" fillId="0" borderId="1" xfId="0" applyNumberFormat="1" applyFont="1" applyFill="1" applyBorder="1" applyAlignment="1">
      <alignment horizontal="center" vertical="center"/>
    </xf>
    <xf numFmtId="0" fontId="31" fillId="0" borderId="3" xfId="0" applyFont="1" applyBorder="1" applyAlignment="1">
      <alignment horizontal="center" vertical="center" wrapText="1"/>
    </xf>
    <xf numFmtId="0" fontId="31" fillId="0" borderId="1" xfId="1" applyFont="1" applyFill="1" applyBorder="1" applyAlignment="1">
      <alignment horizontal="center" vertical="center"/>
    </xf>
    <xf numFmtId="0" fontId="31" fillId="0" borderId="1" xfId="1" applyFont="1" applyFill="1" applyBorder="1" applyAlignment="1">
      <alignment horizontal="center" vertical="center" wrapText="1"/>
    </xf>
    <xf numFmtId="167" fontId="31" fillId="0" borderId="1" xfId="0" applyNumberFormat="1" applyFont="1" applyFill="1" applyBorder="1" applyAlignment="1">
      <alignment horizontal="center" vertical="center"/>
    </xf>
    <xf numFmtId="4" fontId="31" fillId="0" borderId="1" xfId="18" applyNumberFormat="1" applyFont="1" applyFill="1" applyBorder="1" applyAlignment="1">
      <alignment horizontal="center" vertical="center"/>
    </xf>
    <xf numFmtId="4" fontId="21" fillId="0" borderId="0" xfId="0" applyNumberFormat="1" applyFont="1" applyAlignment="1">
      <alignment horizontal="center"/>
    </xf>
    <xf numFmtId="4" fontId="31" fillId="0" borderId="2" xfId="0" applyNumberFormat="1" applyFont="1" applyFill="1" applyBorder="1" applyAlignment="1">
      <alignment horizontal="center" vertical="center" wrapText="1"/>
    </xf>
    <xf numFmtId="10" fontId="21" fillId="0" borderId="0" xfId="2" applyNumberFormat="1" applyFont="1" applyFill="1" applyAlignment="1">
      <alignment horizontal="center" vertical="center"/>
    </xf>
    <xf numFmtId="0" fontId="31" fillId="0" borderId="1" xfId="0" applyNumberFormat="1" applyFont="1" applyFill="1" applyBorder="1" applyAlignment="1">
      <alignment horizontal="center" vertical="center" wrapText="1"/>
    </xf>
    <xf numFmtId="0" fontId="31" fillId="0" borderId="4" xfId="0" applyFont="1" applyFill="1" applyBorder="1" applyAlignment="1">
      <alignment horizontal="center" vertical="center" wrapText="1"/>
    </xf>
    <xf numFmtId="0" fontId="41" fillId="0" borderId="0" xfId="0" applyFont="1" applyFill="1" applyBorder="1" applyAlignment="1">
      <alignment vertical="center"/>
    </xf>
    <xf numFmtId="0" fontId="42" fillId="0" borderId="0" xfId="0" applyFont="1" applyFill="1" applyBorder="1" applyAlignment="1">
      <alignment vertical="center"/>
    </xf>
    <xf numFmtId="0" fontId="33" fillId="7" borderId="1" xfId="0" applyFont="1" applyFill="1" applyBorder="1" applyAlignment="1">
      <alignment horizontal="center" vertical="center"/>
    </xf>
    <xf numFmtId="9" fontId="33" fillId="7" borderId="1" xfId="2" applyFont="1" applyFill="1" applyBorder="1" applyAlignment="1">
      <alignment horizontal="center" vertical="center"/>
    </xf>
    <xf numFmtId="4" fontId="33" fillId="7" borderId="1" xfId="0" applyNumberFormat="1" applyFont="1" applyFill="1" applyBorder="1" applyAlignment="1">
      <alignment horizontal="center" vertical="center"/>
    </xf>
    <xf numFmtId="0" fontId="33" fillId="7" borderId="0" xfId="0" applyFont="1" applyFill="1" applyBorder="1" applyAlignment="1">
      <alignment horizontal="center"/>
    </xf>
    <xf numFmtId="0" fontId="2" fillId="0" borderId="1" xfId="0" applyFont="1" applyFill="1" applyBorder="1" applyAlignment="1">
      <alignment horizontal="center" vertical="center" wrapText="1"/>
    </xf>
    <xf numFmtId="2" fontId="31"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3" fillId="0" borderId="43" xfId="0" applyFont="1" applyFill="1" applyBorder="1" applyAlignment="1">
      <alignment horizontal="center" vertical="center"/>
    </xf>
    <xf numFmtId="0" fontId="3" fillId="0" borderId="43" xfId="0" applyFont="1" applyFill="1" applyBorder="1" applyAlignment="1">
      <alignment horizontal="center" vertical="center" wrapText="1"/>
    </xf>
    <xf numFmtId="167" fontId="30" fillId="0" borderId="3" xfId="0" applyNumberFormat="1" applyFont="1" applyFill="1" applyBorder="1" applyAlignment="1">
      <alignment horizontal="center" vertical="center"/>
    </xf>
    <xf numFmtId="0" fontId="34" fillId="0" borderId="1" xfId="0" applyFont="1" applyFill="1" applyBorder="1" applyAlignment="1">
      <alignment horizontal="center" vertical="center" wrapText="1"/>
    </xf>
    <xf numFmtId="9" fontId="30" fillId="0" borderId="1" xfId="0" applyNumberFormat="1" applyFont="1" applyFill="1" applyBorder="1" applyAlignment="1">
      <alignment horizontal="center" vertical="center"/>
    </xf>
    <xf numFmtId="4" fontId="34" fillId="0" borderId="1" xfId="0" applyNumberFormat="1" applyFont="1" applyFill="1" applyBorder="1" applyAlignment="1">
      <alignment horizontal="right" vertical="center"/>
    </xf>
    <xf numFmtId="167" fontId="32" fillId="0" borderId="3" xfId="0" applyNumberFormat="1" applyFont="1" applyFill="1" applyBorder="1" applyAlignment="1">
      <alignment horizontal="center" vertical="center"/>
    </xf>
    <xf numFmtId="0" fontId="32" fillId="0" borderId="1" xfId="0" applyFont="1" applyFill="1" applyBorder="1" applyAlignment="1">
      <alignment horizontal="center" vertical="center" wrapText="1"/>
    </xf>
    <xf numFmtId="9" fontId="32" fillId="0" borderId="1" xfId="0" applyNumberFormat="1" applyFont="1" applyFill="1" applyBorder="1" applyAlignment="1">
      <alignment horizontal="center" vertical="center"/>
    </xf>
    <xf numFmtId="2" fontId="32" fillId="0" borderId="1" xfId="0" applyNumberFormat="1" applyFont="1" applyFill="1" applyBorder="1" applyAlignment="1">
      <alignment horizontal="center" vertical="center"/>
    </xf>
    <xf numFmtId="4" fontId="32" fillId="0" borderId="1" xfId="0" applyNumberFormat="1" applyFont="1" applyFill="1" applyBorder="1" applyAlignment="1">
      <alignment horizontal="right" vertical="center"/>
    </xf>
    <xf numFmtId="167" fontId="33" fillId="0" borderId="0" xfId="0" applyNumberFormat="1" applyFont="1" applyFill="1"/>
    <xf numFmtId="0" fontId="33" fillId="0" borderId="0" xfId="0" applyFont="1" applyFill="1" applyAlignment="1">
      <alignment horizontal="center" vertical="center"/>
    </xf>
    <xf numFmtId="4" fontId="33" fillId="0" borderId="0" xfId="0" applyNumberFormat="1" applyFont="1" applyFill="1"/>
    <xf numFmtId="167" fontId="33" fillId="0" borderId="0" xfId="0" applyNumberFormat="1" applyFont="1" applyFill="1" applyAlignment="1">
      <alignment vertical="center"/>
    </xf>
    <xf numFmtId="0" fontId="33" fillId="0" borderId="0" xfId="0" applyFont="1" applyFill="1" applyAlignment="1">
      <alignment vertical="center"/>
    </xf>
    <xf numFmtId="4" fontId="33" fillId="0" borderId="0" xfId="0" applyNumberFormat="1" applyFont="1" applyFill="1" applyAlignment="1">
      <alignment vertical="center"/>
    </xf>
    <xf numFmtId="4" fontId="33" fillId="0" borderId="0" xfId="0" applyNumberFormat="1" applyFont="1" applyFill="1" applyAlignment="1">
      <alignment horizontal="center" vertical="center"/>
    </xf>
    <xf numFmtId="4" fontId="32" fillId="0" borderId="1" xfId="0" applyNumberFormat="1" applyFont="1" applyFill="1" applyBorder="1" applyAlignment="1">
      <alignment horizontal="center" vertical="center" wrapText="1"/>
    </xf>
    <xf numFmtId="166" fontId="3" fillId="0" borderId="1" xfId="18" applyNumberFormat="1" applyFont="1" applyFill="1" applyBorder="1" applyAlignment="1">
      <alignment horizontal="center" vertical="center"/>
    </xf>
    <xf numFmtId="0" fontId="43" fillId="0" borderId="0" xfId="0" applyFont="1" applyFill="1" applyAlignment="1">
      <alignment horizontal="center" vertical="top"/>
    </xf>
    <xf numFmtId="0" fontId="43" fillId="0" borderId="0" xfId="0" applyFont="1" applyFill="1" applyAlignment="1">
      <alignment horizontal="center" vertical="center"/>
    </xf>
    <xf numFmtId="0" fontId="3" fillId="0" borderId="0" xfId="0" applyFont="1" applyFill="1" applyAlignment="1">
      <alignment horizontal="center"/>
    </xf>
    <xf numFmtId="0" fontId="3" fillId="0" borderId="0" xfId="1" applyFont="1" applyFill="1" applyAlignment="1">
      <alignment horizontal="center" vertical="center"/>
    </xf>
    <xf numFmtId="166" fontId="0" fillId="0" borderId="0" xfId="0" applyNumberFormat="1"/>
    <xf numFmtId="4" fontId="31" fillId="0" borderId="26" xfId="0" applyNumberFormat="1" applyFont="1" applyFill="1" applyBorder="1" applyAlignment="1">
      <alignment horizontal="center" vertical="center"/>
    </xf>
    <xf numFmtId="4" fontId="31" fillId="0" borderId="4" xfId="0" applyNumberFormat="1" applyFont="1" applyBorder="1" applyAlignment="1">
      <alignment horizontal="center" vertical="center"/>
    </xf>
    <xf numFmtId="4" fontId="3" fillId="0" borderId="4" xfId="0" applyNumberFormat="1" applyFont="1" applyFill="1" applyBorder="1" applyAlignment="1">
      <alignment horizontal="center" vertical="center"/>
    </xf>
    <xf numFmtId="4" fontId="31" fillId="0" borderId="4" xfId="0" applyNumberFormat="1" applyFont="1" applyFill="1" applyBorder="1" applyAlignment="1">
      <alignment horizontal="center" vertical="center"/>
    </xf>
    <xf numFmtId="4" fontId="3" fillId="0" borderId="4" xfId="0" applyNumberFormat="1" applyFont="1" applyBorder="1" applyAlignment="1">
      <alignment horizontal="center" vertical="center"/>
    </xf>
    <xf numFmtId="4" fontId="36" fillId="0" borderId="1" xfId="0" applyNumberFormat="1" applyFont="1" applyFill="1" applyBorder="1" applyAlignment="1">
      <alignment horizontal="center" vertical="center" wrapText="1"/>
    </xf>
    <xf numFmtId="4" fontId="36" fillId="0" borderId="1"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4" fontId="3" fillId="0" borderId="4"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xf>
    <xf numFmtId="0" fontId="31" fillId="0" borderId="3" xfId="0" applyFont="1" applyFill="1" applyBorder="1" applyAlignment="1">
      <alignment horizontal="center" vertical="center" wrapText="1"/>
    </xf>
    <xf numFmtId="0" fontId="29" fillId="0" borderId="16" xfId="0" applyFont="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Border="1" applyAlignment="1">
      <alignment horizontal="center" vertical="center"/>
    </xf>
    <xf numFmtId="0" fontId="9"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1" fillId="0" borderId="20"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1"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2" fillId="0" borderId="1" xfId="0" applyFont="1" applyFill="1" applyBorder="1" applyAlignment="1">
      <alignment horizontal="center" vertical="center" wrapText="1" shrinkToFit="1"/>
    </xf>
    <xf numFmtId="0" fontId="34" fillId="0" borderId="1" xfId="0" applyFont="1" applyFill="1" applyBorder="1" applyAlignment="1">
      <alignment horizontal="center" vertical="center" wrapText="1" shrinkToFi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167"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67" fontId="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5"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9" xfId="0" applyFont="1" applyBorder="1" applyAlignment="1">
      <alignment horizontal="center" vertical="center" wrapText="1"/>
    </xf>
  </cellXfs>
  <cellStyles count="35">
    <cellStyle name="Dziesiętny 2" xfId="4" xr:uid="{00000000-0005-0000-0000-000000000000}"/>
    <cellStyle name="Dziesiętny 2 2" xfId="34" xr:uid="{00000000-0005-0000-0000-000001000000}"/>
    <cellStyle name="Dziesiętny 3" xfId="6" xr:uid="{00000000-0005-0000-0000-000002000000}"/>
    <cellStyle name="Normalny" xfId="0" builtinId="0"/>
    <cellStyle name="Normalny 2" xfId="3" xr:uid="{00000000-0005-0000-0000-000004000000}"/>
    <cellStyle name="Normalny 2 2" xfId="9" xr:uid="{00000000-0005-0000-0000-000005000000}"/>
    <cellStyle name="Normalny 2 2 2" xfId="11" xr:uid="{00000000-0005-0000-0000-000006000000}"/>
    <cellStyle name="Normalny 2 2 2 2" xfId="28" xr:uid="{00000000-0005-0000-0000-000007000000}"/>
    <cellStyle name="Normalny 2 2 3" xfId="15" xr:uid="{00000000-0005-0000-0000-000008000000}"/>
    <cellStyle name="Normalny 2 2 3 2" xfId="31" xr:uid="{00000000-0005-0000-0000-000009000000}"/>
    <cellStyle name="Normalny 2 2 4" xfId="27" xr:uid="{00000000-0005-0000-0000-00000A000000}"/>
    <cellStyle name="Normalny 2 3" xfId="14" xr:uid="{00000000-0005-0000-0000-00000B000000}"/>
    <cellStyle name="Normalny 2 3 2" xfId="30" xr:uid="{00000000-0005-0000-0000-00000C000000}"/>
    <cellStyle name="Normalny 2 4" xfId="8" xr:uid="{00000000-0005-0000-0000-00000D000000}"/>
    <cellStyle name="Normalny 2 5" xfId="25" xr:uid="{00000000-0005-0000-0000-00000E000000}"/>
    <cellStyle name="Normalny 2 6" xfId="33" xr:uid="{00000000-0005-0000-0000-00000F000000}"/>
    <cellStyle name="Normalny 3" xfId="1" xr:uid="{00000000-0005-0000-0000-000010000000}"/>
    <cellStyle name="Normalny 3 2" xfId="10" xr:uid="{00000000-0005-0000-0000-000011000000}"/>
    <cellStyle name="Normalny 3 3" xfId="24" xr:uid="{00000000-0005-0000-0000-000012000000}"/>
    <cellStyle name="Normalny 4" xfId="12" xr:uid="{00000000-0005-0000-0000-000013000000}"/>
    <cellStyle name="Normalny 4 2" xfId="19" xr:uid="{00000000-0005-0000-0000-000014000000}"/>
    <cellStyle name="Normalny 4 2 2" xfId="21" xr:uid="{00000000-0005-0000-0000-000015000000}"/>
    <cellStyle name="Normalny 5" xfId="13" xr:uid="{00000000-0005-0000-0000-000016000000}"/>
    <cellStyle name="Normalny 5 2" xfId="20" xr:uid="{00000000-0005-0000-0000-000017000000}"/>
    <cellStyle name="Normalny 5 2 2" xfId="22" xr:uid="{00000000-0005-0000-0000-000018000000}"/>
    <cellStyle name="Normalny 5 3" xfId="29" xr:uid="{00000000-0005-0000-0000-000019000000}"/>
    <cellStyle name="Normalny 6" xfId="16" xr:uid="{00000000-0005-0000-0000-00001A000000}"/>
    <cellStyle name="Normalny 7" xfId="17" xr:uid="{00000000-0005-0000-0000-00001B000000}"/>
    <cellStyle name="Normalny 8" xfId="23" xr:uid="{00000000-0005-0000-0000-00001C000000}"/>
    <cellStyle name="Procentowy" xfId="5" builtinId="5"/>
    <cellStyle name="Procentowy 2" xfId="2" xr:uid="{00000000-0005-0000-0000-00001E000000}"/>
    <cellStyle name="Procentowy 3" xfId="26" xr:uid="{00000000-0005-0000-0000-00001F000000}"/>
    <cellStyle name="Walutowy" xfId="18" builtinId="4"/>
    <cellStyle name="Walutowy 2" xfId="7" xr:uid="{00000000-0005-0000-0000-000021000000}"/>
    <cellStyle name="Walutowy 3" xfId="32" xr:uid="{00000000-0005-0000-0000-000022000000}"/>
  </cellStyles>
  <dxfs count="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FF"/>
      <color rgb="FF0000FF"/>
      <color rgb="FF008000"/>
      <color rgb="FFDCE6F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usernames" Target="revisions/userNames.xml"/><Relationship Id="rId5" Type="http://schemas.openxmlformats.org/officeDocument/2006/relationships/worksheet" Target="worksheets/sheet5.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calcChain" Target="calcChain.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21" Type="http://schemas.openxmlformats.org/officeDocument/2006/relationships/revisionLog" Target="revisionLog21.xml"/><Relationship Id="rId42" Type="http://schemas.openxmlformats.org/officeDocument/2006/relationships/revisionLog" Target="revisionLog10.xml"/><Relationship Id="rId47" Type="http://schemas.openxmlformats.org/officeDocument/2006/relationships/revisionLog" Target="revisionLog15.xml"/><Relationship Id="rId63" Type="http://schemas.openxmlformats.org/officeDocument/2006/relationships/revisionLog" Target="revisionLog48.xml"/><Relationship Id="rId68" Type="http://schemas.openxmlformats.org/officeDocument/2006/relationships/revisionLog" Target="revisionLog53.xml"/><Relationship Id="rId84" Type="http://schemas.openxmlformats.org/officeDocument/2006/relationships/revisionLog" Target="revisionLog69.xml"/><Relationship Id="rId89" Type="http://schemas.openxmlformats.org/officeDocument/2006/relationships/revisionLog" Target="revisionLog74.xml"/><Relationship Id="rId16" Type="http://schemas.openxmlformats.org/officeDocument/2006/relationships/revisionLog" Target="revisionLog16.xml"/><Relationship Id="rId32" Type="http://schemas.openxmlformats.org/officeDocument/2006/relationships/revisionLog" Target="revisionLog5.xml"/><Relationship Id="rId37" Type="http://schemas.openxmlformats.org/officeDocument/2006/relationships/revisionLog" Target="revisionLog8.xml"/><Relationship Id="rId53" Type="http://schemas.openxmlformats.org/officeDocument/2006/relationships/revisionLog" Target="revisionLog38.xml"/><Relationship Id="rId58" Type="http://schemas.openxmlformats.org/officeDocument/2006/relationships/revisionLog" Target="revisionLog43.xml"/><Relationship Id="rId74" Type="http://schemas.openxmlformats.org/officeDocument/2006/relationships/revisionLog" Target="revisionLog59.xml"/><Relationship Id="rId79" Type="http://schemas.openxmlformats.org/officeDocument/2006/relationships/revisionLog" Target="revisionLog64.xml"/><Relationship Id="rId61" Type="http://schemas.openxmlformats.org/officeDocument/2006/relationships/revisionLog" Target="revisionLog46.xml"/><Relationship Id="rId82" Type="http://schemas.openxmlformats.org/officeDocument/2006/relationships/revisionLog" Target="revisionLog67.xml"/><Relationship Id="rId90" Type="http://schemas.openxmlformats.org/officeDocument/2006/relationships/revisionLog" Target="revisionLog75.xml"/><Relationship Id="rId95" Type="http://schemas.openxmlformats.org/officeDocument/2006/relationships/revisionLog" Target="revisionLog80.xml"/><Relationship Id="rId19" Type="http://schemas.openxmlformats.org/officeDocument/2006/relationships/revisionLog" Target="revisionLog19.xml"/><Relationship Id="rId30" Type="http://schemas.openxmlformats.org/officeDocument/2006/relationships/revisionLog" Target="revisionLog27.xml"/><Relationship Id="rId35" Type="http://schemas.openxmlformats.org/officeDocument/2006/relationships/revisionLog" Target="revisionLog29.xml"/><Relationship Id="rId43" Type="http://schemas.openxmlformats.org/officeDocument/2006/relationships/revisionLog" Target="revisionLog11.xml"/><Relationship Id="rId22" Type="http://schemas.openxmlformats.org/officeDocument/2006/relationships/revisionLog" Target="revisionLog22.xml"/><Relationship Id="rId27" Type="http://schemas.openxmlformats.org/officeDocument/2006/relationships/revisionLog" Target="revisionLog1.xml"/><Relationship Id="rId48" Type="http://schemas.openxmlformats.org/officeDocument/2006/relationships/revisionLog" Target="revisionLog33.xml"/><Relationship Id="rId56" Type="http://schemas.openxmlformats.org/officeDocument/2006/relationships/revisionLog" Target="revisionLog41.xml"/><Relationship Id="rId64" Type="http://schemas.openxmlformats.org/officeDocument/2006/relationships/revisionLog" Target="revisionLog49.xml"/><Relationship Id="rId69" Type="http://schemas.openxmlformats.org/officeDocument/2006/relationships/revisionLog" Target="revisionLog54.xml"/><Relationship Id="rId77" Type="http://schemas.openxmlformats.org/officeDocument/2006/relationships/revisionLog" Target="revisionLog62.xml"/><Relationship Id="rId51" Type="http://schemas.openxmlformats.org/officeDocument/2006/relationships/revisionLog" Target="revisionLog36.xml"/><Relationship Id="rId72" Type="http://schemas.openxmlformats.org/officeDocument/2006/relationships/revisionLog" Target="revisionLog57.xml"/><Relationship Id="rId80" Type="http://schemas.openxmlformats.org/officeDocument/2006/relationships/revisionLog" Target="revisionLog65.xml"/><Relationship Id="rId85" Type="http://schemas.openxmlformats.org/officeDocument/2006/relationships/revisionLog" Target="revisionLog70.xml"/><Relationship Id="rId93" Type="http://schemas.openxmlformats.org/officeDocument/2006/relationships/revisionLog" Target="revisionLog78.xml"/><Relationship Id="rId98" Type="http://schemas.openxmlformats.org/officeDocument/2006/relationships/revisionLog" Target="revisionLog83.xml"/><Relationship Id="rId33" Type="http://schemas.openxmlformats.org/officeDocument/2006/relationships/revisionLog" Target="revisionLog6.xml"/><Relationship Id="rId38" Type="http://schemas.openxmlformats.org/officeDocument/2006/relationships/revisionLog" Target="revisionLog9.xml"/><Relationship Id="rId17" Type="http://schemas.openxmlformats.org/officeDocument/2006/relationships/revisionLog" Target="revisionLog17.xml"/><Relationship Id="rId25" Type="http://schemas.openxmlformats.org/officeDocument/2006/relationships/revisionLog" Target="revisionLog25.xml"/><Relationship Id="rId46" Type="http://schemas.openxmlformats.org/officeDocument/2006/relationships/revisionLog" Target="revisionLog14.xml"/><Relationship Id="rId59" Type="http://schemas.openxmlformats.org/officeDocument/2006/relationships/revisionLog" Target="revisionLog44.xml"/><Relationship Id="rId67" Type="http://schemas.openxmlformats.org/officeDocument/2006/relationships/revisionLog" Target="revisionLog52.xml"/><Relationship Id="rId20" Type="http://schemas.openxmlformats.org/officeDocument/2006/relationships/revisionLog" Target="revisionLog20.xml"/><Relationship Id="rId41" Type="http://schemas.openxmlformats.org/officeDocument/2006/relationships/revisionLog" Target="revisionLog32.xml"/><Relationship Id="rId54" Type="http://schemas.openxmlformats.org/officeDocument/2006/relationships/revisionLog" Target="revisionLog39.xml"/><Relationship Id="rId62" Type="http://schemas.openxmlformats.org/officeDocument/2006/relationships/revisionLog" Target="revisionLog47.xml"/><Relationship Id="rId70" Type="http://schemas.openxmlformats.org/officeDocument/2006/relationships/revisionLog" Target="revisionLog55.xml"/><Relationship Id="rId75" Type="http://schemas.openxmlformats.org/officeDocument/2006/relationships/revisionLog" Target="revisionLog60.xml"/><Relationship Id="rId83" Type="http://schemas.openxmlformats.org/officeDocument/2006/relationships/revisionLog" Target="revisionLog68.xml"/><Relationship Id="rId88" Type="http://schemas.openxmlformats.org/officeDocument/2006/relationships/revisionLog" Target="revisionLog73.xml"/><Relationship Id="rId91" Type="http://schemas.openxmlformats.org/officeDocument/2006/relationships/revisionLog" Target="revisionLog76.xml"/><Relationship Id="rId96" Type="http://schemas.openxmlformats.org/officeDocument/2006/relationships/revisionLog" Target="revisionLog81.xml"/><Relationship Id="rId28" Type="http://schemas.openxmlformats.org/officeDocument/2006/relationships/revisionLog" Target="revisionLog2.xml"/><Relationship Id="rId36" Type="http://schemas.openxmlformats.org/officeDocument/2006/relationships/revisionLog" Target="revisionLog7.xml"/><Relationship Id="rId23" Type="http://schemas.openxmlformats.org/officeDocument/2006/relationships/revisionLog" Target="revisionLog23.xml"/><Relationship Id="rId49" Type="http://schemas.openxmlformats.org/officeDocument/2006/relationships/revisionLog" Target="revisionLog34.xml"/><Relationship Id="rId57" Type="http://schemas.openxmlformats.org/officeDocument/2006/relationships/revisionLog" Target="revisionLog42.xml"/><Relationship Id="rId31" Type="http://schemas.openxmlformats.org/officeDocument/2006/relationships/revisionLog" Target="revisionLog4.xml"/><Relationship Id="rId44" Type="http://schemas.openxmlformats.org/officeDocument/2006/relationships/revisionLog" Target="revisionLog12.xml"/><Relationship Id="rId52" Type="http://schemas.openxmlformats.org/officeDocument/2006/relationships/revisionLog" Target="revisionLog37.xml"/><Relationship Id="rId60" Type="http://schemas.openxmlformats.org/officeDocument/2006/relationships/revisionLog" Target="revisionLog45.xml"/><Relationship Id="rId65" Type="http://schemas.openxmlformats.org/officeDocument/2006/relationships/revisionLog" Target="revisionLog50.xml"/><Relationship Id="rId73" Type="http://schemas.openxmlformats.org/officeDocument/2006/relationships/revisionLog" Target="revisionLog58.xml"/><Relationship Id="rId78" Type="http://schemas.openxmlformats.org/officeDocument/2006/relationships/revisionLog" Target="revisionLog63.xml"/><Relationship Id="rId81" Type="http://schemas.openxmlformats.org/officeDocument/2006/relationships/revisionLog" Target="revisionLog66.xml"/><Relationship Id="rId86" Type="http://schemas.openxmlformats.org/officeDocument/2006/relationships/revisionLog" Target="revisionLog71.xml"/><Relationship Id="rId94" Type="http://schemas.openxmlformats.org/officeDocument/2006/relationships/revisionLog" Target="revisionLog79.xml"/><Relationship Id="rId99" Type="http://schemas.openxmlformats.org/officeDocument/2006/relationships/revisionLog" Target="revisionLog84.xml"/><Relationship Id="rId39" Type="http://schemas.openxmlformats.org/officeDocument/2006/relationships/revisionLog" Target="revisionLog30.xml"/><Relationship Id="rId18" Type="http://schemas.openxmlformats.org/officeDocument/2006/relationships/revisionLog" Target="revisionLog18.xml"/><Relationship Id="rId34" Type="http://schemas.openxmlformats.org/officeDocument/2006/relationships/revisionLog" Target="revisionLog28.xml"/><Relationship Id="rId50" Type="http://schemas.openxmlformats.org/officeDocument/2006/relationships/revisionLog" Target="revisionLog35.xml"/><Relationship Id="rId55" Type="http://schemas.openxmlformats.org/officeDocument/2006/relationships/revisionLog" Target="revisionLog40.xml"/><Relationship Id="rId76" Type="http://schemas.openxmlformats.org/officeDocument/2006/relationships/revisionLog" Target="revisionLog61.xml"/><Relationship Id="rId97" Type="http://schemas.openxmlformats.org/officeDocument/2006/relationships/revisionLog" Target="revisionLog82.xml"/><Relationship Id="rId71" Type="http://schemas.openxmlformats.org/officeDocument/2006/relationships/revisionLog" Target="revisionLog56.xml"/><Relationship Id="rId92" Type="http://schemas.openxmlformats.org/officeDocument/2006/relationships/revisionLog" Target="revisionLog77.xml"/><Relationship Id="rId29" Type="http://schemas.openxmlformats.org/officeDocument/2006/relationships/revisionLog" Target="revisionLog3.xml"/><Relationship Id="rId24" Type="http://schemas.openxmlformats.org/officeDocument/2006/relationships/revisionLog" Target="revisionLog24.xml"/><Relationship Id="rId40" Type="http://schemas.openxmlformats.org/officeDocument/2006/relationships/revisionLog" Target="revisionLog31.xml"/><Relationship Id="rId45" Type="http://schemas.openxmlformats.org/officeDocument/2006/relationships/revisionLog" Target="revisionLog13.xml"/><Relationship Id="rId66" Type="http://schemas.openxmlformats.org/officeDocument/2006/relationships/revisionLog" Target="revisionLog51.xml"/><Relationship Id="rId87" Type="http://schemas.openxmlformats.org/officeDocument/2006/relationships/revisionLog" Target="revisionLog7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A1ED247-06B2-4F14-ACE2-E37074F43D22}" diskRevisions="1" revisionId="1325" version="99">
  <header guid="{97692509-4F65-4A7C-AB74-C86679D4FA2D}" dateTime="2023-05-30T15:01:25" maxSheetId="6" userName="Kinga Kucharska" r:id="rId16" minRId="106" maxRId="277">
    <sheetIdMap count="5">
      <sheetId val="1"/>
      <sheetId val="2"/>
      <sheetId val="3"/>
      <sheetId val="4"/>
      <sheetId val="5"/>
    </sheetIdMap>
  </header>
  <header guid="{4E2D10B7-DE21-4558-B94F-DE8C62D22F0C}" dateTime="2023-06-01T12:49:13" maxSheetId="6" userName="Kinga Kucharska" r:id="rId17">
    <sheetIdMap count="5">
      <sheetId val="1"/>
      <sheetId val="2"/>
      <sheetId val="3"/>
      <sheetId val="4"/>
      <sheetId val="5"/>
    </sheetIdMap>
  </header>
  <header guid="{51ED2274-4E99-44D3-9EB1-8118B46FBE02}" dateTime="2023-06-06T10:13:37" maxSheetId="6" userName="Kinga Kucharska" r:id="rId18" minRId="291" maxRId="292">
    <sheetIdMap count="5">
      <sheetId val="1"/>
      <sheetId val="2"/>
      <sheetId val="3"/>
      <sheetId val="4"/>
      <sheetId val="5"/>
    </sheetIdMap>
  </header>
  <header guid="{4E78E3BE-4724-48C9-A546-2028C5FFC50C}" dateTime="2023-06-06T13:05:01" maxSheetId="6" userName="Katarzyna Juszczak" r:id="rId19" minRId="293">
    <sheetIdMap count="5">
      <sheetId val="1"/>
      <sheetId val="2"/>
      <sheetId val="3"/>
      <sheetId val="4"/>
      <sheetId val="5"/>
    </sheetIdMap>
  </header>
  <header guid="{CDCC2C66-F362-4D6C-BC1B-6CC7155DA539}" dateTime="2023-06-09T07:48:40" maxSheetId="6" userName="Agnieszka Wagner" r:id="rId20" minRId="307">
    <sheetIdMap count="5">
      <sheetId val="1"/>
      <sheetId val="2"/>
      <sheetId val="3"/>
      <sheetId val="4"/>
      <sheetId val="5"/>
    </sheetIdMap>
  </header>
  <header guid="{09F8ED1E-3369-4FD2-8EE6-960970E1283B}" dateTime="2023-06-12T13:40:34" maxSheetId="6" userName="Kinga Kucharska" r:id="rId21" minRId="321">
    <sheetIdMap count="5">
      <sheetId val="1"/>
      <sheetId val="2"/>
      <sheetId val="3"/>
      <sheetId val="4"/>
      <sheetId val="5"/>
    </sheetIdMap>
  </header>
  <header guid="{F8E011B1-69B0-4A4D-B4EB-A69C66ED69E3}" dateTime="2023-06-16T11:35:20" maxSheetId="6" userName="Katarzyna Juszczak" r:id="rId22">
    <sheetIdMap count="5">
      <sheetId val="1"/>
      <sheetId val="2"/>
      <sheetId val="3"/>
      <sheetId val="4"/>
      <sheetId val="5"/>
    </sheetIdMap>
  </header>
  <header guid="{748A1131-A920-488D-B635-B813A67E6063}" dateTime="2023-06-16T12:41:26" maxSheetId="6" userName="Katarzyna Juszczak" r:id="rId23" minRId="335" maxRId="357">
    <sheetIdMap count="5">
      <sheetId val="1"/>
      <sheetId val="2"/>
      <sheetId val="3"/>
      <sheetId val="4"/>
      <sheetId val="5"/>
    </sheetIdMap>
  </header>
  <header guid="{92E40FAF-93E2-48AD-95D6-E8D001DFAD20}" dateTime="2023-06-16T13:23:17" maxSheetId="6" userName="Agnieszka Wagner" r:id="rId24" minRId="371">
    <sheetIdMap count="5">
      <sheetId val="1"/>
      <sheetId val="2"/>
      <sheetId val="3"/>
      <sheetId val="4"/>
      <sheetId val="5"/>
    </sheetIdMap>
  </header>
  <header guid="{BB5059EA-2DFC-47C7-B8A2-4E9E0D36A222}" dateTime="2023-06-16T13:23:52" maxSheetId="6" userName="Agnieszka Wagner" r:id="rId25">
    <sheetIdMap count="5">
      <sheetId val="1"/>
      <sheetId val="2"/>
      <sheetId val="3"/>
      <sheetId val="4"/>
      <sheetId val="5"/>
    </sheetIdMap>
  </header>
  <header guid="{29B86EC3-DC78-4573-A931-C9BBC8DE60AA}" dateTime="2023-06-16T13:24:26" maxSheetId="6" userName="Agnieszka Wagner" r:id="rId26" minRId="385">
    <sheetIdMap count="5">
      <sheetId val="1"/>
      <sheetId val="2"/>
      <sheetId val="3"/>
      <sheetId val="4"/>
      <sheetId val="5"/>
    </sheetIdMap>
  </header>
  <header guid="{8A6C815C-7C7A-4C79-9617-C06C68F1562C}" dateTime="2023-06-19T12:53:01" maxSheetId="6" userName="Zofia Malik" r:id="rId27" minRId="386" maxRId="387">
    <sheetIdMap count="5">
      <sheetId val="1"/>
      <sheetId val="2"/>
      <sheetId val="3"/>
      <sheetId val="4"/>
      <sheetId val="5"/>
    </sheetIdMap>
  </header>
  <header guid="{C0FF7DAB-CC69-47B3-A42B-593D6DDB4060}" dateTime="2023-06-20T08:11:43" maxSheetId="6" userName="Agnieszka Wagner" r:id="rId28">
    <sheetIdMap count="5">
      <sheetId val="1"/>
      <sheetId val="2"/>
      <sheetId val="3"/>
      <sheetId val="4"/>
      <sheetId val="5"/>
    </sheetIdMap>
  </header>
  <header guid="{A03E9C14-969D-4A6C-B1D3-A2D9BC99A9C3}" dateTime="2023-06-20T08:12:18" maxSheetId="6" userName="Agnieszka Wagner" r:id="rId29">
    <sheetIdMap count="5">
      <sheetId val="1"/>
      <sheetId val="2"/>
      <sheetId val="3"/>
      <sheetId val="4"/>
      <sheetId val="5"/>
    </sheetIdMap>
  </header>
  <header guid="{D4228DC6-921C-4B7E-83DF-1D82D700EB2C}" dateTime="2023-06-21T08:35:04" maxSheetId="6" userName="Agnieszka Wagner" r:id="rId30">
    <sheetIdMap count="5">
      <sheetId val="1"/>
      <sheetId val="2"/>
      <sheetId val="3"/>
      <sheetId val="4"/>
      <sheetId val="5"/>
    </sheetIdMap>
  </header>
  <header guid="{2ABDC576-8152-48F3-B853-A2EC43B409F3}" dateTime="2023-06-21T10:03:44" maxSheetId="6" userName="Agnieszka Wagner" r:id="rId31" minRId="414">
    <sheetIdMap count="5">
      <sheetId val="1"/>
      <sheetId val="2"/>
      <sheetId val="3"/>
      <sheetId val="4"/>
      <sheetId val="5"/>
    </sheetIdMap>
  </header>
  <header guid="{747AFB82-F85C-4466-8196-187EBDC3ECF5}" dateTime="2023-06-21T12:36:56" maxSheetId="6" userName="Agnieszka Wagner" r:id="rId32" minRId="415">
    <sheetIdMap count="5">
      <sheetId val="1"/>
      <sheetId val="2"/>
      <sheetId val="3"/>
      <sheetId val="4"/>
      <sheetId val="5"/>
    </sheetIdMap>
  </header>
  <header guid="{103E79EF-5E71-4041-8E2E-1CA39748EE95}" dateTime="2023-06-21T12:37:44" maxSheetId="6" userName="Agnieszka Wagner" r:id="rId33" minRId="429">
    <sheetIdMap count="5">
      <sheetId val="1"/>
      <sheetId val="2"/>
      <sheetId val="3"/>
      <sheetId val="4"/>
      <sheetId val="5"/>
    </sheetIdMap>
  </header>
  <header guid="{BF6D63C8-893E-43BD-A52F-FF3E598C0865}" dateTime="2023-06-21T12:44:13" maxSheetId="6" userName="Agnieszka Wagner" r:id="rId34">
    <sheetIdMap count="5">
      <sheetId val="1"/>
      <sheetId val="2"/>
      <sheetId val="3"/>
      <sheetId val="4"/>
      <sheetId val="5"/>
    </sheetIdMap>
  </header>
  <header guid="{5A1BC1FD-487D-4F1D-81F5-53B309F212D0}" dateTime="2023-06-21T14:25:39" maxSheetId="6" userName="Katarzyna Juszczak" r:id="rId35">
    <sheetIdMap count="5">
      <sheetId val="1"/>
      <sheetId val="2"/>
      <sheetId val="3"/>
      <sheetId val="4"/>
      <sheetId val="5"/>
    </sheetIdMap>
  </header>
  <header guid="{8823A2BE-82F7-42A1-B44B-7B9449E2787F}" dateTime="2023-06-22T10:32:52" maxSheetId="6" userName="Zofia Malik" r:id="rId36" minRId="456" maxRId="457">
    <sheetIdMap count="5">
      <sheetId val="1"/>
      <sheetId val="2"/>
      <sheetId val="3"/>
      <sheetId val="4"/>
      <sheetId val="5"/>
    </sheetIdMap>
  </header>
  <header guid="{167297BD-DFE9-4DBE-A430-20756EBB4E91}" dateTime="2023-06-23T07:42:59" maxSheetId="6" userName="Agnieszka Wagner" r:id="rId37">
    <sheetIdMap count="5">
      <sheetId val="1"/>
      <sheetId val="2"/>
      <sheetId val="3"/>
      <sheetId val="4"/>
      <sheetId val="5"/>
    </sheetIdMap>
  </header>
  <header guid="{77C702DA-62AA-41FC-A4F4-64E144E31880}" dateTime="2023-06-23T07:53:39" maxSheetId="6" userName="Agnieszka Wagner" r:id="rId38">
    <sheetIdMap count="5">
      <sheetId val="1"/>
      <sheetId val="2"/>
      <sheetId val="3"/>
      <sheetId val="4"/>
      <sheetId val="5"/>
    </sheetIdMap>
  </header>
  <header guid="{C7DA5948-8604-4080-BA1F-597B11726967}" dateTime="2023-06-23T10:40:53" maxSheetId="6" userName="Agnieszka Wagner" r:id="rId39" minRId="497">
    <sheetIdMap count="5">
      <sheetId val="1"/>
      <sheetId val="2"/>
      <sheetId val="3"/>
      <sheetId val="4"/>
      <sheetId val="5"/>
    </sheetIdMap>
  </header>
  <header guid="{224DE3AD-E84A-4520-9DDD-C384E82DE8CB}" dateTime="2023-06-23T14:55:26" maxSheetId="6" userName="Zofia Malik" r:id="rId40" minRId="498" maxRId="501">
    <sheetIdMap count="5">
      <sheetId val="1"/>
      <sheetId val="2"/>
      <sheetId val="3"/>
      <sheetId val="4"/>
      <sheetId val="5"/>
    </sheetIdMap>
  </header>
  <header guid="{0CDBD568-5356-4CF5-B5EC-5184D822D1B7}" dateTime="2023-06-26T13:12:58" maxSheetId="6" userName="Agnieszka Wagner" r:id="rId41" minRId="502">
    <sheetIdMap count="5">
      <sheetId val="1"/>
      <sheetId val="2"/>
      <sheetId val="3"/>
      <sheetId val="4"/>
      <sheetId val="5"/>
    </sheetIdMap>
  </header>
  <header guid="{CB48F609-1891-4A9A-B423-FBF9A01F57C7}" dateTime="2023-06-27T13:36:17" maxSheetId="6" userName="Agnieszka Wagner" r:id="rId42" minRId="503" maxRId="504">
    <sheetIdMap count="5">
      <sheetId val="1"/>
      <sheetId val="2"/>
      <sheetId val="3"/>
      <sheetId val="4"/>
      <sheetId val="5"/>
    </sheetIdMap>
  </header>
  <header guid="{A6504CE4-6249-4D9C-9761-FA246BB88A27}" dateTime="2023-06-27T13:36:27" maxSheetId="6" userName="Agnieszka Wagner" r:id="rId43">
    <sheetIdMap count="5">
      <sheetId val="1"/>
      <sheetId val="2"/>
      <sheetId val="3"/>
      <sheetId val="4"/>
      <sheetId val="5"/>
    </sheetIdMap>
  </header>
  <header guid="{8DD8095C-5BFF-424B-9F9C-392D5363AD67}" dateTime="2023-06-29T13:47:59" maxSheetId="6" userName="Kinga Kucharska" r:id="rId44" minRId="531" maxRId="533">
    <sheetIdMap count="5">
      <sheetId val="1"/>
      <sheetId val="2"/>
      <sheetId val="3"/>
      <sheetId val="4"/>
      <sheetId val="5"/>
    </sheetIdMap>
  </header>
  <header guid="{0FB64794-E7C6-4A30-A152-C410EB6DE35F}" dateTime="2023-06-29T14:52:42" maxSheetId="6" userName="Zofia Malik" r:id="rId45" minRId="534" maxRId="535">
    <sheetIdMap count="5">
      <sheetId val="1"/>
      <sheetId val="2"/>
      <sheetId val="3"/>
      <sheetId val="4"/>
      <sheetId val="5"/>
    </sheetIdMap>
  </header>
  <header guid="{5B993909-8433-46EA-AF14-2682C1EC832F}" dateTime="2023-07-04T11:22:41" maxSheetId="6" userName="Kinga Kucharska" r:id="rId46" minRId="549" maxRId="550">
    <sheetIdMap count="5">
      <sheetId val="1"/>
      <sheetId val="2"/>
      <sheetId val="3"/>
      <sheetId val="4"/>
      <sheetId val="5"/>
    </sheetIdMap>
  </header>
  <header guid="{D4BACE37-5A34-4CCF-962F-8B0605C5F9CE}" dateTime="2023-07-04T11:28:26" maxSheetId="6" userName="Kinga Kucharska" r:id="rId47" minRId="551">
    <sheetIdMap count="5">
      <sheetId val="1"/>
      <sheetId val="2"/>
      <sheetId val="3"/>
      <sheetId val="4"/>
      <sheetId val="5"/>
    </sheetIdMap>
  </header>
  <header guid="{398AA654-E3FC-4AAB-82C2-1FB088561997}" dateTime="2023-07-06T09:30:04" maxSheetId="6" userName="Agnieszka Wagner" r:id="rId48" minRId="552">
    <sheetIdMap count="5">
      <sheetId val="1"/>
      <sheetId val="2"/>
      <sheetId val="3"/>
      <sheetId val="4"/>
      <sheetId val="5"/>
    </sheetIdMap>
  </header>
  <header guid="{50175233-7F40-4216-988D-738C6F688E62}" dateTime="2023-07-06T09:33:34" maxSheetId="6" userName="Agnieszka Wagner" r:id="rId49" minRId="566">
    <sheetIdMap count="5">
      <sheetId val="1"/>
      <sheetId val="2"/>
      <sheetId val="3"/>
      <sheetId val="4"/>
      <sheetId val="5"/>
    </sheetIdMap>
  </header>
  <header guid="{EB8546A0-3BDB-4078-A0D3-049F0D74D91B}" dateTime="2023-07-06T15:01:05" maxSheetId="6" userName="Agnieszka Wagner" r:id="rId50">
    <sheetIdMap count="5">
      <sheetId val="1"/>
      <sheetId val="2"/>
      <sheetId val="3"/>
      <sheetId val="4"/>
      <sheetId val="5"/>
    </sheetIdMap>
  </header>
  <header guid="{640DE6BA-8384-4CCD-9989-FA8EA0E89301}" dateTime="2023-07-06T15:06:26" maxSheetId="6" userName="Kinga Kucharska" r:id="rId51">
    <sheetIdMap count="5">
      <sheetId val="1"/>
      <sheetId val="2"/>
      <sheetId val="3"/>
      <sheetId val="4"/>
      <sheetId val="5"/>
    </sheetIdMap>
  </header>
  <header guid="{A3E21CFC-F98E-4B2C-8F61-E834BE8D867C}" dateTime="2023-07-07T09:59:21" maxSheetId="6" userName="Kinga Kucharska" r:id="rId52" minRId="580" maxRId="586">
    <sheetIdMap count="5">
      <sheetId val="1"/>
      <sheetId val="2"/>
      <sheetId val="3"/>
      <sheetId val="4"/>
      <sheetId val="5"/>
    </sheetIdMap>
  </header>
  <header guid="{1550196E-BCCA-453F-B186-D11F69B667A3}" dateTime="2023-07-07T10:00:08" maxSheetId="6" userName="Agnieszka Wagner" r:id="rId53" minRId="587">
    <sheetIdMap count="5">
      <sheetId val="1"/>
      <sheetId val="2"/>
      <sheetId val="3"/>
      <sheetId val="4"/>
      <sheetId val="5"/>
    </sheetIdMap>
  </header>
  <header guid="{85F65F62-2EC2-4D40-BF9F-8D94DD66C941}" dateTime="2023-07-07T10:00:55" maxSheetId="6" userName="Agnieszka Wagner" r:id="rId54">
    <sheetIdMap count="5">
      <sheetId val="1"/>
      <sheetId val="2"/>
      <sheetId val="3"/>
      <sheetId val="4"/>
      <sheetId val="5"/>
    </sheetIdMap>
  </header>
  <header guid="{5AB55188-D5D6-4C37-866B-7E0335BE3DBC}" dateTime="2023-07-07T10:35:27" maxSheetId="6" userName="Kinga Kucharska" r:id="rId55" minRId="601">
    <sheetIdMap count="5">
      <sheetId val="1"/>
      <sheetId val="2"/>
      <sheetId val="3"/>
      <sheetId val="4"/>
      <sheetId val="5"/>
    </sheetIdMap>
  </header>
  <header guid="{F97F56BE-984C-48C1-87F9-BFD48B3DA36B}" dateTime="2023-07-07T11:06:19" maxSheetId="6" userName="Kinga Kucharska" r:id="rId56">
    <sheetIdMap count="5">
      <sheetId val="1"/>
      <sheetId val="2"/>
      <sheetId val="3"/>
      <sheetId val="4"/>
      <sheetId val="5"/>
    </sheetIdMap>
  </header>
  <header guid="{0FC7A2D5-BA11-47EC-AB4F-6F1415C2EC33}" dateTime="2023-07-07T12:29:16" maxSheetId="6" userName="Kinga Kucharska" r:id="rId57">
    <sheetIdMap count="5">
      <sheetId val="1"/>
      <sheetId val="2"/>
      <sheetId val="3"/>
      <sheetId val="4"/>
      <sheetId val="5"/>
    </sheetIdMap>
  </header>
  <header guid="{7BAFC2A2-1525-4F73-ABEA-7187AE8CC786}" dateTime="2023-07-07T12:32:13" maxSheetId="6" userName="Kinga Kucharska" r:id="rId58">
    <sheetIdMap count="5">
      <sheetId val="1"/>
      <sheetId val="2"/>
      <sheetId val="3"/>
      <sheetId val="4"/>
      <sheetId val="5"/>
    </sheetIdMap>
  </header>
  <header guid="{A052BD08-95E2-4402-B29A-F9317873C6CE}" dateTime="2023-07-07T12:34:04" maxSheetId="6" userName="Kinga Kucharska" r:id="rId59">
    <sheetIdMap count="5">
      <sheetId val="1"/>
      <sheetId val="2"/>
      <sheetId val="3"/>
      <sheetId val="4"/>
      <sheetId val="5"/>
    </sheetIdMap>
  </header>
  <header guid="{363315AC-9FC4-4987-B597-581ED7F701DE}" dateTime="2023-07-07T12:40:50" maxSheetId="6" userName="Kinga Kucharska" r:id="rId60">
    <sheetIdMap count="5">
      <sheetId val="1"/>
      <sheetId val="2"/>
      <sheetId val="3"/>
      <sheetId val="4"/>
      <sheetId val="5"/>
    </sheetIdMap>
  </header>
  <header guid="{69BF90A6-A890-416D-B9FB-82DCA152D27B}" dateTime="2023-07-07T14:26:30" maxSheetId="6" userName="Agnieszka Wagner" r:id="rId61" minRId="602">
    <sheetIdMap count="5">
      <sheetId val="1"/>
      <sheetId val="2"/>
      <sheetId val="3"/>
      <sheetId val="4"/>
      <sheetId val="5"/>
    </sheetIdMap>
  </header>
  <header guid="{6D9BCCF9-0E1C-4369-86AC-57A085A66505}" dateTime="2023-07-07T14:51:11" maxSheetId="6" userName="Agnieszka Wagner" r:id="rId62">
    <sheetIdMap count="5">
      <sheetId val="1"/>
      <sheetId val="2"/>
      <sheetId val="3"/>
      <sheetId val="4"/>
      <sheetId val="5"/>
    </sheetIdMap>
  </header>
  <header guid="{17144A16-92BF-49D1-80D5-B8B64D086F2B}" dateTime="2023-07-10T10:06:32" maxSheetId="6" userName="Małgorzata Poznańska" r:id="rId63" minRId="616">
    <sheetIdMap count="5">
      <sheetId val="1"/>
      <sheetId val="2"/>
      <sheetId val="3"/>
      <sheetId val="4"/>
      <sheetId val="5"/>
    </sheetIdMap>
  </header>
  <header guid="{B401A7BD-D76F-4D41-8B1E-7BF390C8204B}" dateTime="2023-07-11T12:27:24" maxSheetId="6" userName="Kinga Kucharska" r:id="rId64" minRId="630">
    <sheetIdMap count="5">
      <sheetId val="1"/>
      <sheetId val="2"/>
      <sheetId val="3"/>
      <sheetId val="4"/>
      <sheetId val="5"/>
    </sheetIdMap>
  </header>
  <header guid="{CCDF9E3B-50B9-4472-9CB5-5F4F7B0FB14E}" dateTime="2023-07-12T15:27:43" maxSheetId="6" userName="Justyna Sperczyńska" r:id="rId65">
    <sheetIdMap count="5">
      <sheetId val="1"/>
      <sheetId val="2"/>
      <sheetId val="3"/>
      <sheetId val="4"/>
      <sheetId val="5"/>
    </sheetIdMap>
  </header>
  <header guid="{E6CD86EA-9426-4B30-BF89-02D7D23AB503}" dateTime="2023-07-17T12:51:09" maxSheetId="6" userName="Zofia Malik" r:id="rId66" minRId="644">
    <sheetIdMap count="5">
      <sheetId val="1"/>
      <sheetId val="2"/>
      <sheetId val="3"/>
      <sheetId val="4"/>
      <sheetId val="5"/>
    </sheetIdMap>
  </header>
  <header guid="{A95EC959-2159-48B0-9044-046C4B665E90}" dateTime="2023-07-17T14:54:11" maxSheetId="6" userName="Kinga Kucharska" r:id="rId67" minRId="658" maxRId="659">
    <sheetIdMap count="5">
      <sheetId val="1"/>
      <sheetId val="2"/>
      <sheetId val="3"/>
      <sheetId val="4"/>
      <sheetId val="5"/>
    </sheetIdMap>
  </header>
  <header guid="{70A58BF7-D75D-4588-BC1E-1A2241B8F688}" dateTime="2023-07-20T07:46:57" maxSheetId="6" userName="Agnieszka Wagner" r:id="rId68">
    <sheetIdMap count="5">
      <sheetId val="1"/>
      <sheetId val="2"/>
      <sheetId val="3"/>
      <sheetId val="4"/>
      <sheetId val="5"/>
    </sheetIdMap>
  </header>
  <header guid="{CE51BE7F-A1C3-44B4-ADA2-3DFE4B99399E}" dateTime="2023-07-25T07:44:02" maxSheetId="6" userName="Agnieszka Wagner" r:id="rId69">
    <sheetIdMap count="5">
      <sheetId val="1"/>
      <sheetId val="2"/>
      <sheetId val="3"/>
      <sheetId val="4"/>
      <sheetId val="5"/>
    </sheetIdMap>
  </header>
  <header guid="{BE35DCC4-0C99-4694-AE6A-CE1B879FDD8E}" dateTime="2023-07-28T12:03:06" maxSheetId="6" userName="Kinga Kucharska" r:id="rId70" minRId="686">
    <sheetIdMap count="5">
      <sheetId val="1"/>
      <sheetId val="2"/>
      <sheetId val="3"/>
      <sheetId val="4"/>
      <sheetId val="5"/>
    </sheetIdMap>
  </header>
  <header guid="{B8866211-4028-42B0-8D72-FFDF97903EA9}" dateTime="2023-07-31T15:23:06" maxSheetId="6" userName="Agnieszka Wagner" r:id="rId71">
    <sheetIdMap count="5">
      <sheetId val="1"/>
      <sheetId val="2"/>
      <sheetId val="3"/>
      <sheetId val="4"/>
      <sheetId val="5"/>
    </sheetIdMap>
  </header>
  <header guid="{ADB4F141-582E-4CAF-A460-62CEF93D19D9}" dateTime="2023-07-31T15:23:58" maxSheetId="6" userName="Agnieszka Wagner" r:id="rId72">
    <sheetIdMap count="5">
      <sheetId val="1"/>
      <sheetId val="2"/>
      <sheetId val="3"/>
      <sheetId val="4"/>
      <sheetId val="5"/>
    </sheetIdMap>
  </header>
  <header guid="{8D63F7A9-CC62-4181-B603-2718A7D8E388}" dateTime="2023-08-03T13:43:39" maxSheetId="6" userName="Kinga Kucharska" r:id="rId73" minRId="713" maxRId="714">
    <sheetIdMap count="5">
      <sheetId val="1"/>
      <sheetId val="2"/>
      <sheetId val="3"/>
      <sheetId val="4"/>
      <sheetId val="5"/>
    </sheetIdMap>
  </header>
  <header guid="{522BC2F3-B89C-4948-9AEA-4FC6E0F23A67}" dateTime="2023-08-07T14:38:17" maxSheetId="6" userName="Agnieszka Wagner" r:id="rId74" minRId="715">
    <sheetIdMap count="5">
      <sheetId val="1"/>
      <sheetId val="2"/>
      <sheetId val="3"/>
      <sheetId val="4"/>
      <sheetId val="5"/>
    </sheetIdMap>
  </header>
  <header guid="{D33FDA8C-53F9-44AB-81C3-F91F3A9F78A2}" dateTime="2023-08-07T14:38:39" maxSheetId="6" userName="Agnieszka Wagner" r:id="rId75">
    <sheetIdMap count="5">
      <sheetId val="1"/>
      <sheetId val="2"/>
      <sheetId val="3"/>
      <sheetId val="4"/>
      <sheetId val="5"/>
    </sheetIdMap>
  </header>
  <header guid="{A4EB4580-D092-4983-AB57-4CF17579C53C}" dateTime="2023-08-07T15:20:23" maxSheetId="6" userName="Agnieszka Wagner" r:id="rId76">
    <sheetIdMap count="5">
      <sheetId val="1"/>
      <sheetId val="2"/>
      <sheetId val="3"/>
      <sheetId val="4"/>
      <sheetId val="5"/>
    </sheetIdMap>
  </header>
  <header guid="{DEE51B04-EC4F-4ABE-A62E-BE6941E4D85F}" dateTime="2023-08-08T12:58:02" maxSheetId="6" userName="Agnieszka Wagner" r:id="rId77" minRId="729">
    <sheetIdMap count="5">
      <sheetId val="1"/>
      <sheetId val="2"/>
      <sheetId val="3"/>
      <sheetId val="4"/>
      <sheetId val="5"/>
    </sheetIdMap>
  </header>
  <header guid="{0F0C6ECA-EEFB-48A3-AFCA-6B4253089956}" dateTime="2023-08-08T12:58:13" maxSheetId="6" userName="Agnieszka Wagner" r:id="rId78">
    <sheetIdMap count="5">
      <sheetId val="1"/>
      <sheetId val="2"/>
      <sheetId val="3"/>
      <sheetId val="4"/>
      <sheetId val="5"/>
    </sheetIdMap>
  </header>
  <header guid="{6C91FD8C-D491-4983-89C2-7B83882F4972}" dateTime="2023-08-16T15:18:07" maxSheetId="6" userName="Katarzyna Juszczak" r:id="rId79" minRId="730" maxRId="731">
    <sheetIdMap count="5">
      <sheetId val="1"/>
      <sheetId val="2"/>
      <sheetId val="3"/>
      <sheetId val="4"/>
      <sheetId val="5"/>
    </sheetIdMap>
  </header>
  <header guid="{21388A53-8E7B-4831-BD3F-5AB3E9F7F08C}" dateTime="2023-08-22T11:26:54" maxSheetId="6" userName="Zofia Malik" r:id="rId80" minRId="732" maxRId="735">
    <sheetIdMap count="5">
      <sheetId val="1"/>
      <sheetId val="2"/>
      <sheetId val="3"/>
      <sheetId val="4"/>
      <sheetId val="5"/>
    </sheetIdMap>
  </header>
  <header guid="{4E2999BF-A1A3-437C-983C-294528D82E33}" dateTime="2023-08-29T12:03:01" maxSheetId="6" userName="Katarzyna Juszczak" r:id="rId81" minRId="736" maxRId="737">
    <sheetIdMap count="5">
      <sheetId val="1"/>
      <sheetId val="2"/>
      <sheetId val="3"/>
      <sheetId val="4"/>
      <sheetId val="5"/>
    </sheetIdMap>
  </header>
  <header guid="{70041F44-2235-480C-9488-BEA031CC2C3F}" dateTime="2023-08-30T14:12:19" maxSheetId="6" userName="Kinga Kucharska" r:id="rId82" minRId="738">
    <sheetIdMap count="5">
      <sheetId val="1"/>
      <sheetId val="2"/>
      <sheetId val="3"/>
      <sheetId val="4"/>
      <sheetId val="5"/>
    </sheetIdMap>
  </header>
  <header guid="{68C51E00-B787-4D4F-AFBE-3D9E7D00A689}" dateTime="2023-08-30T15:28:44" maxSheetId="6" userName="Kinga Kucharska" r:id="rId83" minRId="739">
    <sheetIdMap count="5">
      <sheetId val="1"/>
      <sheetId val="2"/>
      <sheetId val="3"/>
      <sheetId val="4"/>
      <sheetId val="5"/>
    </sheetIdMap>
  </header>
  <header guid="{4DCC5493-3BEF-48B8-A15C-4C9BBB569626}" dateTime="2023-08-31T13:05:50" maxSheetId="6" userName="Kinga Kucharska" r:id="rId84" minRId="740" maxRId="741">
    <sheetIdMap count="5">
      <sheetId val="1"/>
      <sheetId val="2"/>
      <sheetId val="3"/>
      <sheetId val="4"/>
      <sheetId val="5"/>
    </sheetIdMap>
  </header>
  <header guid="{5BCFD69F-86EB-4808-A918-D139C162FBDF}" dateTime="2023-08-31T13:21:34" maxSheetId="6" userName="Kinga Kucharska" r:id="rId85" minRId="742" maxRId="743">
    <sheetIdMap count="5">
      <sheetId val="1"/>
      <sheetId val="2"/>
      <sheetId val="3"/>
      <sheetId val="4"/>
      <sheetId val="5"/>
    </sheetIdMap>
  </header>
  <header guid="{E1E54BEE-CBB7-4F57-878E-44D30B748DC2}" dateTime="2023-08-31T13:45:32" maxSheetId="6" userName="Kinga Kucharska" r:id="rId86" minRId="744" maxRId="747">
    <sheetIdMap count="5">
      <sheetId val="1"/>
      <sheetId val="2"/>
      <sheetId val="3"/>
      <sheetId val="4"/>
      <sheetId val="5"/>
    </sheetIdMap>
  </header>
  <header guid="{6B025BD2-6840-44AF-BCE7-EA399C6F433F}" dateTime="2023-08-31T14:03:36" maxSheetId="6" userName="Kinga Kucharska" r:id="rId87" minRId="761" maxRId="965">
    <sheetIdMap count="5">
      <sheetId val="1"/>
      <sheetId val="2"/>
      <sheetId val="3"/>
      <sheetId val="4"/>
      <sheetId val="5"/>
    </sheetIdMap>
  </header>
  <header guid="{641484F1-D581-4B3E-9BD7-0FCB5F0111F2}" dateTime="2023-08-31T14:20:18" maxSheetId="6" userName="Kinga Kucharska" r:id="rId88" minRId="979" maxRId="1036">
    <sheetIdMap count="5">
      <sheetId val="1"/>
      <sheetId val="2"/>
      <sheetId val="3"/>
      <sheetId val="4"/>
      <sheetId val="5"/>
    </sheetIdMap>
  </header>
  <header guid="{4768C11C-2F28-43CD-8FFC-113DB2DF09F2}" dateTime="2023-08-31T14:22:52" maxSheetId="6" userName="Kinga Kucharska" r:id="rId89" minRId="1037" maxRId="1054">
    <sheetIdMap count="5">
      <sheetId val="1"/>
      <sheetId val="2"/>
      <sheetId val="3"/>
      <sheetId val="4"/>
      <sheetId val="5"/>
    </sheetIdMap>
  </header>
  <header guid="{7869A5DF-BAFE-49DB-8C11-EE99B43F7340}" dateTime="2023-08-31T14:43:32" maxSheetId="6" userName="Kinga Kucharska" r:id="rId90" minRId="1068">
    <sheetIdMap count="5">
      <sheetId val="1"/>
      <sheetId val="2"/>
      <sheetId val="3"/>
      <sheetId val="4"/>
      <sheetId val="5"/>
    </sheetIdMap>
  </header>
  <header guid="{04CCDDF8-EF25-4FFF-A819-DC27FC57049B}" dateTime="2023-08-31T15:24:36" maxSheetId="6" userName="Kinga Kucharska" r:id="rId91" minRId="1069" maxRId="1098">
    <sheetIdMap count="5">
      <sheetId val="1"/>
      <sheetId val="2"/>
      <sheetId val="3"/>
      <sheetId val="4"/>
      <sheetId val="5"/>
    </sheetIdMap>
  </header>
  <header guid="{95A7215B-9605-4E00-9C8C-3903D5A4EDF9}" dateTime="2023-09-01T09:58:37" maxSheetId="6" userName="Kinga Kucharska" r:id="rId92">
    <sheetIdMap count="5">
      <sheetId val="1"/>
      <sheetId val="2"/>
      <sheetId val="3"/>
      <sheetId val="4"/>
      <sheetId val="5"/>
    </sheetIdMap>
  </header>
  <header guid="{4C4C49C4-D27E-4B79-9199-DC7B8013F375}" dateTime="2023-09-01T10:16:12" maxSheetId="6" userName="Kinga Kucharska" r:id="rId93" minRId="1125" maxRId="1129">
    <sheetIdMap count="5">
      <sheetId val="1"/>
      <sheetId val="2"/>
      <sheetId val="3"/>
      <sheetId val="4"/>
      <sheetId val="5"/>
    </sheetIdMap>
  </header>
  <header guid="{A4FEA61F-3E92-4FBC-9F3D-159EDD1CACA5}" dateTime="2023-09-01T10:35:39" maxSheetId="6" userName="Kinga Kucharska" r:id="rId94" minRId="1130">
    <sheetIdMap count="5">
      <sheetId val="1"/>
      <sheetId val="2"/>
      <sheetId val="3"/>
      <sheetId val="4"/>
      <sheetId val="5"/>
    </sheetIdMap>
  </header>
  <header guid="{0BF36813-7A68-4D08-9D64-1C4ADBA3740A}" dateTime="2023-09-01T10:46:06" maxSheetId="6" userName="Kinga Kucharska" r:id="rId95" minRId="1131" maxRId="1241">
    <sheetIdMap count="5">
      <sheetId val="1"/>
      <sheetId val="2"/>
      <sheetId val="3"/>
      <sheetId val="4"/>
      <sheetId val="5"/>
    </sheetIdMap>
  </header>
  <header guid="{8A3033F5-ADE5-4530-91A7-9BA9EB8A5FBA}" dateTime="2023-09-01T11:04:44" maxSheetId="6" userName="Kinga Kucharska" r:id="rId96" minRId="1242" maxRId="1287">
    <sheetIdMap count="5">
      <sheetId val="1"/>
      <sheetId val="2"/>
      <sheetId val="3"/>
      <sheetId val="4"/>
      <sheetId val="5"/>
    </sheetIdMap>
  </header>
  <header guid="{4B03762B-65CE-41F3-B77B-45B9AAB21088}" dateTime="2023-09-01T11:10:45" maxSheetId="6" userName="Kinga Kucharska" r:id="rId97">
    <sheetIdMap count="5">
      <sheetId val="1"/>
      <sheetId val="2"/>
      <sheetId val="3"/>
      <sheetId val="4"/>
      <sheetId val="5"/>
    </sheetIdMap>
  </header>
  <header guid="{FDE5A11B-0594-4650-B5BD-C9B47861DC13}" dateTime="2023-09-05T15:38:07" maxSheetId="6" userName="Justyna Sperczyńska" r:id="rId98" minRId="1301" maxRId="1313">
    <sheetIdMap count="5">
      <sheetId val="1"/>
      <sheetId val="2"/>
      <sheetId val="3"/>
      <sheetId val="4"/>
      <sheetId val="5"/>
    </sheetIdMap>
  </header>
  <header guid="{5A1ED247-06B2-4F14-ACE2-E37074F43D22}" dateTime="2023-09-06T08:39:01" maxSheetId="6" userName="Justyna Sperczyńska" r:id="rId99" minRId="1314" maxRId="1325">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6" sId="3">
    <oc r="J17" t="inlineStr">
      <is>
        <t>maj 2023  listopad 2023</t>
      </is>
    </oc>
    <nc r="J17" t="inlineStr">
      <is>
        <t>maj 2023 kwiecień 2024</t>
      </is>
    </nc>
  </rcc>
  <rfmt sheetId="3" sqref="J17:N17">
    <dxf>
      <fill>
        <patternFill patternType="solid">
          <bgColor rgb="FFFFFF00"/>
        </patternFill>
      </fill>
    </dxf>
  </rfmt>
  <rcc rId="387" sId="3" numFmtId="4">
    <oc r="K17">
      <v>1590392.52</v>
    </oc>
    <nc r="K17">
      <v>1441041.9</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3" sId="3" numFmtId="4">
    <oc r="K18">
      <v>729764.8</v>
    </oc>
    <nc r="K18">
      <v>521171.79</v>
    </nc>
  </rcc>
  <rfmt sheetId="3" sqref="K18">
    <dxf>
      <fill>
        <patternFill patternType="solid">
          <bgColor rgb="FFFFFF00"/>
        </patternFill>
      </fill>
    </dxf>
  </rfmt>
  <rfmt sheetId="3" sqref="L18">
    <dxf>
      <fill>
        <patternFill patternType="solid">
          <bgColor rgb="FFFFFF00"/>
        </patternFill>
      </fill>
    </dxf>
  </rfmt>
  <rfmt sheetId="3" sqref="M18">
    <dxf>
      <fill>
        <patternFill patternType="solid">
          <bgColor rgb="FFFFFF00"/>
        </patternFill>
      </fill>
    </dxf>
  </rfmt>
  <rcc rId="504" sId="3">
    <oc r="J18" t="inlineStr">
      <is>
        <t>kwiecień 2023  lipiec 2023</t>
      </is>
    </oc>
    <nc r="J18" t="inlineStr">
      <is>
        <t>czerwiec 2023-wrzesień 2023</t>
      </is>
    </nc>
  </rcc>
  <rfmt sheetId="3" sqref="J18">
    <dxf>
      <fill>
        <patternFill patternType="solid">
          <bgColor rgb="FFFFFF00"/>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32">
    <dxf>
      <fill>
        <patternFill patternType="solid">
          <bgColor rgb="FFFFFF00"/>
        </patternFill>
      </fill>
    </dxf>
  </rfmt>
  <rcc rId="531" sId="3">
    <oc r="J32" t="inlineStr">
      <is>
        <t>listopad 2022 
lipiec 2023</t>
      </is>
    </oc>
    <nc r="J32" t="inlineStr">
      <is>
        <t>listopad 2022 
grudzień 2023</t>
      </is>
    </nc>
  </rcc>
  <rcc rId="532" sId="3" numFmtId="4">
    <oc r="K32">
      <v>2547500</v>
    </oc>
    <nc r="K32">
      <v>3215500</v>
    </nc>
  </rcc>
  <rcc rId="533" sId="3" numFmtId="14">
    <oc r="N32">
      <v>0.37659999999999999</v>
    </oc>
    <nc r="N32">
      <v>0.2984</v>
    </nc>
  </rcc>
  <rfmt sheetId="3" sqref="K32">
    <dxf>
      <fill>
        <patternFill patternType="solid">
          <bgColor rgb="FFFFFF00"/>
        </patternFill>
      </fill>
    </dxf>
  </rfmt>
  <rfmt sheetId="3" sqref="M32:N32">
    <dxf>
      <fill>
        <patternFill patternType="solid">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4" sId="3">
    <oc r="J29" t="inlineStr">
      <is>
        <t>maj 2023  listopad 2023</t>
      </is>
    </oc>
    <nc r="J29" t="inlineStr">
      <is>
        <t>czerwiec 2023  lkwiecień 2024</t>
      </is>
    </nc>
  </rcc>
  <rcc rId="535" sId="3" numFmtId="4">
    <oc r="K29">
      <v>1325813.96</v>
    </oc>
    <nc r="K29">
      <v>1170411.1499999999</v>
    </nc>
  </rcc>
  <rfmt sheetId="3" sqref="J29:N29">
    <dxf>
      <fill>
        <patternFill patternType="solid">
          <bgColor rgb="FFFFFF00"/>
        </patternFill>
      </fill>
    </dxf>
  </rfmt>
  <rcv guid="{3973A40E-5FBB-48CA-82B2-E78527605440}" action="delete"/>
  <rdn rId="0" localSheetId="1" customView="1" name="Z_3973A40E_5FBB_48CA_82B2_E78527605440_.wvu.PrintArea" hidden="1" oldHidden="1">
    <formula>'TERC - "nazwa woj"'!$A$1:$O$35</formula>
    <oldFormula>'TERC - "nazwa woj"'!$A$1:$O$35</oldFormula>
  </rdn>
  <rdn rId="0" localSheetId="2" customView="1" name="Z_3973A40E_5FBB_48CA_82B2_E78527605440_.wvu.PrintArea" hidden="1" oldHidden="1">
    <formula>'pow podst'!$A$1:$W$23</formula>
    <oldFormula>'pow podst'!$A$1:$W$23</oldFormula>
  </rdn>
  <rdn rId="0" localSheetId="2" customView="1" name="Z_3973A40E_5FBB_48CA_82B2_E78527605440_.wvu.PrintTitles" hidden="1" oldHidden="1">
    <formula>'pow podst'!$1:$2</formula>
    <oldFormula>'pow podst'!$1:$2</oldFormula>
  </rdn>
  <rdn rId="0" localSheetId="2" customView="1" name="Z_3973A40E_5FBB_48CA_82B2_E78527605440_.wvu.FilterData" hidden="1" oldHidden="1">
    <formula>'pow podst'!$A$2:$AY$16</formula>
    <oldFormula>'pow podst'!$A$2:$AY$16</oldFormula>
  </rdn>
  <rdn rId="0" localSheetId="3" customView="1" name="Z_3973A40E_5FBB_48CA_82B2_E78527605440_.wvu.PrintArea" hidden="1" oldHidden="1">
    <formula>'gm podst'!$A$1:$X$49</formula>
    <oldFormula>'gm podst'!$A$1:$X$49</oldFormula>
  </rdn>
  <rdn rId="0" localSheetId="3" customView="1" name="Z_3973A40E_5FBB_48CA_82B2_E78527605440_.wvu.PrintTitles" hidden="1" oldHidden="1">
    <formula>'gm podst'!$1:$2</formula>
    <oldFormula>'gm podst'!$1:$2</oldFormula>
  </rdn>
  <rdn rId="0" localSheetId="3" customView="1" name="Z_3973A40E_5FBB_48CA_82B2_E78527605440_.wvu.FilterData" hidden="1" oldHidden="1">
    <formula>'gm podst'!$A$2:$AC$44</formula>
    <oldFormula>'gm podst'!$A$2:$AC$44</oldFormula>
  </rdn>
  <rdn rId="0" localSheetId="4" customView="1" name="Z_3973A40E_5FBB_48CA_82B2_E78527605440_.wvu.PrintArea" hidden="1" oldHidden="1">
    <formula>'pow rez'!$A$1:$W$14</formula>
    <oldFormula>'pow rez'!$A$1:$W$14</oldFormula>
  </rdn>
  <rdn rId="0" localSheetId="4" customView="1" name="Z_3973A40E_5FBB_48CA_82B2_E78527605440_.wvu.PrintTitles" hidden="1" oldHidden="1">
    <formula>'pow rez'!$1:$2</formula>
    <oldFormula>'pow rez'!$1:$2</oldFormula>
  </rdn>
  <rdn rId="0" localSheetId="4" customView="1" name="Z_3973A40E_5FBB_48CA_82B2_E78527605440_.wvu.FilterData" hidden="1" oldHidden="1">
    <formula>'pow rez'!$A$2:$AD$3</formula>
    <oldFormula>'pow rez'!$A$2:$AD$3</oldFormula>
  </rdn>
  <rdn rId="0" localSheetId="5" customView="1" name="Z_3973A40E_5FBB_48CA_82B2_E78527605440_.wvu.PrintArea" hidden="1" oldHidden="1">
    <formula>'gm rez'!$A$1:$X$46</formula>
    <oldFormula>'gm rez'!$A$1:$X$46</oldFormula>
  </rdn>
  <rdn rId="0" localSheetId="5" customView="1" name="Z_3973A40E_5FBB_48CA_82B2_E78527605440_.wvu.PrintTitles" hidden="1" oldHidden="1">
    <formula>'gm rez'!$1:$2</formula>
    <oldFormula>'gm rez'!$1:$2</oldFormula>
  </rdn>
  <rdn rId="0" localSheetId="5" customView="1" name="Z_3973A40E_5FBB_48CA_82B2_E78527605440_.wvu.FilterData" hidden="1" oldHidden="1">
    <formula>'gm rez'!$A$2:$AB$41</formula>
    <oldFormula>'gm rez'!$A$2:$AB$41</oldFormula>
  </rdn>
  <rcv guid="{3973A40E-5FBB-48CA-82B2-E78527605440}"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9:M9">
    <dxf>
      <fill>
        <patternFill patternType="solid">
          <bgColor rgb="FFFFFF00"/>
        </patternFill>
      </fill>
    </dxf>
  </rfmt>
  <rcc rId="549" sId="3">
    <oc r="J9" t="inlineStr">
      <is>
        <t>maj 2023 kwiecień 2024</t>
      </is>
    </oc>
    <nc r="J9" t="inlineStr">
      <is>
        <t>czerwiec 2023 lipiec 2024</t>
      </is>
    </nc>
  </rcc>
  <rcc rId="550" sId="3" numFmtId="4">
    <oc r="K9">
      <v>9562022.6400000006</v>
    </oc>
    <nc r="K9">
      <v>8627898.6099999994</v>
    </nc>
  </rcc>
  <rfmt sheetId="3" sqref="S9">
    <dxf>
      <fill>
        <patternFill patternType="solid">
          <bgColor rgb="FFFFFF00"/>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1" sId="3">
    <oc r="J9" t="inlineStr">
      <is>
        <t>czerwiec 2023 lipiec 2024</t>
      </is>
    </oc>
    <nc r="J9" t="inlineStr">
      <is>
        <t>czerwiec 2023 czerwiec 2024</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 sId="3" numFmtId="4">
    <oc r="K16">
      <v>3276226</v>
    </oc>
    <nc r="K16">
      <v>1568775.01</v>
    </nc>
  </rcc>
  <rfmt sheetId="3" sqref="K16:M16">
    <dxf>
      <fill>
        <patternFill>
          <bgColor rgb="FFFFFF00"/>
        </patternFill>
      </fill>
    </dxf>
  </rfmt>
  <rcc rId="107" sId="3">
    <oc r="S16">
      <f>ROUND(N16*2001400,2)</f>
    </oc>
    <nc r="S16">
      <f>L16</f>
    </nc>
  </rcc>
  <rfmt sheetId="3" sqref="S16">
    <dxf>
      <fill>
        <patternFill patternType="solid">
          <bgColor rgb="FFFFFF00"/>
        </patternFill>
      </fill>
    </dxf>
  </rfmt>
  <rcc rId="108" sId="3" numFmtId="4">
    <oc r="T16">
      <f>L16-S16</f>
    </oc>
    <nc r="T16">
      <v>0</v>
    </nc>
  </rcc>
  <rcc rId="109" sId="3">
    <oc r="J16" t="inlineStr">
      <is>
        <t>maj 2023 
lipiec 2024</t>
      </is>
    </oc>
    <nc r="J16" t="inlineStr">
      <is>
        <t>maj 2023 
styczeń 2024</t>
      </is>
    </nc>
  </rcc>
  <rfmt sheetId="3" sqref="J16">
    <dxf>
      <fill>
        <patternFill patternType="solid">
          <bgColor rgb="FFFFFF00"/>
        </patternFill>
      </fill>
    </dxf>
  </rfmt>
  <rcc rId="110" sId="3">
    <oc r="A36" t="inlineStr">
      <is>
        <t>34*</t>
      </is>
    </oc>
    <nc r="A36">
      <v>34</v>
    </nc>
  </rcc>
  <rcc rId="111" sId="3" numFmtId="4">
    <oc r="L35">
      <v>945829.38</v>
    </oc>
    <nc r="L35">
      <f>ROUND(K35*N35,2)</f>
    </nc>
  </rcc>
  <rcc rId="112" sId="3" numFmtId="4">
    <oc r="L36">
      <v>2650777.13</v>
    </oc>
    <nc r="L36">
      <f>ROUND(K36*N36,2)</f>
    </nc>
  </rcc>
  <rcc rId="113" sId="3">
    <oc r="B37" t="inlineStr">
      <is>
        <t>RFRD/2022/G/63 przeniesiono z listy rezerwowej</t>
      </is>
    </oc>
    <nc r="B37" t="inlineStr">
      <is>
        <t>RFRD/2022/G/43 przeniesiono z listy rezerwowej</t>
      </is>
    </nc>
  </rcc>
  <rfmt sheetId="3" sqref="D37" start="0" length="0">
    <dxf>
      <font>
        <sz val="8"/>
        <color rgb="FFFF0000"/>
        <name val="Arial"/>
        <scheme val="none"/>
      </font>
      <fill>
        <patternFill patternType="none">
          <bgColor indexed="65"/>
        </patternFill>
      </fill>
    </dxf>
  </rfmt>
  <rfmt sheetId="3" sqref="E37" start="0" length="0">
    <dxf>
      <font>
        <sz val="8"/>
        <color rgb="FFFF0000"/>
        <name val="Arial"/>
        <scheme val="none"/>
      </font>
      <fill>
        <patternFill patternType="none">
          <bgColor indexed="65"/>
        </patternFill>
      </fill>
    </dxf>
  </rfmt>
  <rfmt sheetId="3" sqref="F37" start="0" length="0">
    <dxf>
      <font>
        <sz val="8"/>
        <color rgb="FFFF0000"/>
        <name val="Arial"/>
        <scheme val="none"/>
      </font>
      <fill>
        <patternFill patternType="none">
          <bgColor indexed="65"/>
        </patternFill>
      </fill>
    </dxf>
  </rfmt>
  <rfmt sheetId="3" sqref="G37" start="0" length="0">
    <dxf>
      <font>
        <sz val="8"/>
        <color rgb="FFFF0000"/>
        <name val="Arial"/>
        <scheme val="none"/>
      </font>
      <fill>
        <patternFill patternType="none">
          <bgColor indexed="65"/>
        </patternFill>
      </fill>
    </dxf>
  </rfmt>
  <rfmt sheetId="3" sqref="H37" start="0" length="0">
    <dxf>
      <font>
        <sz val="8"/>
        <color rgb="FFFF0000"/>
        <name val="Arial"/>
        <scheme val="none"/>
      </font>
    </dxf>
  </rfmt>
  <rfmt sheetId="3" sqref="I37" start="0" length="0">
    <dxf>
      <font>
        <sz val="8"/>
        <color rgb="FFFF0000"/>
        <name val="Arial"/>
        <scheme val="none"/>
      </font>
      <fill>
        <patternFill patternType="none">
          <bgColor indexed="65"/>
        </patternFill>
      </fill>
    </dxf>
  </rfmt>
  <rfmt sheetId="3" sqref="J37" start="0" length="0">
    <dxf>
      <font>
        <sz val="8"/>
        <color rgb="FFFF0000"/>
        <name val="Arial"/>
        <scheme val="none"/>
      </font>
    </dxf>
  </rfmt>
  <rfmt sheetId="3" sqref="K37" start="0" length="0">
    <dxf>
      <font>
        <sz val="8"/>
        <color rgb="FFFF0000"/>
        <name val="Arial"/>
        <scheme val="none"/>
      </font>
      <fill>
        <patternFill patternType="none">
          <bgColor indexed="65"/>
        </patternFill>
      </fill>
    </dxf>
  </rfmt>
  <rfmt sheetId="3" sqref="L37" start="0" length="0">
    <dxf>
      <font>
        <sz val="8"/>
        <color rgb="FFFF0000"/>
        <name val="Arial"/>
        <scheme val="none"/>
      </font>
    </dxf>
  </rfmt>
  <rfmt sheetId="3" sqref="M37" start="0" length="0">
    <dxf>
      <font>
        <sz val="8"/>
        <color rgb="FFFF0000"/>
        <name val="Arial"/>
        <scheme val="none"/>
      </font>
    </dxf>
  </rfmt>
  <rfmt sheetId="3" sqref="N37" start="0" length="0">
    <dxf>
      <font>
        <sz val="8"/>
        <color rgb="FFFF0000"/>
        <name val="Arial"/>
        <scheme val="none"/>
      </font>
    </dxf>
  </rfmt>
  <rfmt sheetId="3" s="1" sqref="S37" start="0" length="0">
    <dxf>
      <font>
        <sz val="8"/>
        <color rgb="FFFF0000"/>
        <name val="Arial"/>
        <scheme val="none"/>
      </font>
      <numFmt numFmtId="166" formatCode="#,##0.00_ ;\-#,##0.00\ "/>
      <border outline="0">
        <right style="thin">
          <color indexed="64"/>
        </right>
      </border>
    </dxf>
  </rfmt>
  <rfmt sheetId="3" sqref="T37" start="0" length="0">
    <dxf>
      <font>
        <sz val="8"/>
        <color rgb="FFFF0000"/>
        <name val="Arial"/>
        <scheme val="none"/>
      </font>
    </dxf>
  </rfmt>
  <rfmt sheetId="3" sqref="O37:X37" start="0" length="2147483647">
    <dxf>
      <font>
        <color rgb="FFFF0000"/>
      </font>
    </dxf>
  </rfmt>
  <rfmt sheetId="3" sqref="A37:XFD37" start="0" length="2147483647">
    <dxf>
      <font>
        <color rgb="FFFF0000"/>
      </font>
    </dxf>
  </rfmt>
  <rfmt sheetId="3" sqref="A37" start="0" length="2147483647">
    <dxf>
      <font>
        <color rgb="FFFFC000"/>
      </font>
    </dxf>
  </rfmt>
  <rfmt sheetId="3" sqref="M45" start="0" length="0">
    <dxf>
      <numFmt numFmtId="4" formatCode="#,##0.00"/>
    </dxf>
  </rfmt>
  <rcc rId="114" sId="3" numFmtId="4">
    <nc r="M44">
      <v>55485905.75</v>
    </nc>
  </rcc>
  <rrc rId="115" sId="3" ref="A37:XFD37" action="insertRow"/>
  <rrc rId="116" sId="3" ref="A37:XFD37" action="insertRow"/>
  <rcc rId="117" sId="3" odxf="1" dxf="1">
    <nc r="B37" t="inlineStr">
      <is>
        <t>RFRD/2022/G/43 przeniesiono z listy rezerwowej</t>
      </is>
    </nc>
    <odxf>
      <font>
        <sz val="8"/>
        <color auto="1"/>
        <name val="Arial"/>
        <scheme val="none"/>
      </font>
    </odxf>
    <ndxf>
      <font>
        <sz val="8"/>
        <color rgb="FFFF0000"/>
        <name val="Arial"/>
        <scheme val="none"/>
      </font>
    </ndxf>
  </rcc>
  <rcc rId="118" sId="3" odxf="1" dxf="1">
    <nc r="C37" t="inlineStr">
      <is>
        <t>W</t>
      </is>
    </nc>
    <odxf>
      <font>
        <sz val="8"/>
        <color auto="1"/>
        <name val="Arial"/>
        <scheme val="none"/>
      </font>
      <border outline="0">
        <right/>
      </border>
    </odxf>
    <ndxf>
      <font>
        <sz val="8"/>
        <color rgb="FFFF0000"/>
        <name val="Arial"/>
        <scheme val="none"/>
      </font>
      <border outline="0">
        <right style="thin">
          <color indexed="64"/>
        </right>
      </border>
    </ndxf>
  </rcc>
  <rcc rId="119" sId="3" odxf="1" dxf="1">
    <nc r="D37" t="inlineStr">
      <is>
        <t>Gmina Głuchołazy</t>
      </is>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120" sId="3" odxf="1" dxf="1">
    <nc r="E37">
      <v>1607013</v>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121" sId="3" odxf="1" dxf="1">
    <nc r="F37" t="inlineStr">
      <is>
        <t>Powiat Nyski</t>
      </is>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122" sId="3" odxf="1" dxf="1">
    <nc r="G37" t="inlineStr">
      <is>
        <t>Budowa drogi gminnej w miejscowości Biskupów</t>
      </is>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123" sId="3" odxf="1" dxf="1">
    <nc r="H37" t="inlineStr">
      <is>
        <t>B</t>
      </is>
    </nc>
    <odxf>
      <font>
        <sz val="8"/>
        <color auto="1"/>
        <name val="Arial"/>
        <scheme val="none"/>
      </font>
    </odxf>
    <ndxf>
      <font>
        <sz val="8"/>
        <color rgb="FFFF0000"/>
        <name val="Arial"/>
        <scheme val="none"/>
      </font>
    </ndxf>
  </rcc>
  <rcc rId="124" sId="3" odxf="1" dxf="1">
    <nc r="I37">
      <v>0.23513999999999999</v>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125" sId="3" odxf="1" dxf="1">
    <nc r="J37" t="inlineStr">
      <is>
        <t>luty 2023 
luty 2024</t>
      </is>
    </nc>
    <odxf>
      <font>
        <sz val="8"/>
        <color auto="1"/>
        <name val="Arial"/>
        <scheme val="none"/>
      </font>
    </odxf>
    <ndxf>
      <font>
        <sz val="8"/>
        <color rgb="FFFF0000"/>
        <name val="Arial"/>
        <scheme val="none"/>
      </font>
    </ndxf>
  </rcc>
  <rcc rId="126" sId="3" odxf="1" dxf="1" numFmtId="4">
    <nc r="K37">
      <v>1507242.68</v>
    </nc>
    <odxf>
      <font>
        <sz val="8"/>
        <color auto="1"/>
        <name val="Arial"/>
        <scheme val="none"/>
      </font>
    </odxf>
    <ndxf>
      <font>
        <sz val="8"/>
        <color rgb="FFFF0000"/>
        <name val="Arial"/>
        <scheme val="none"/>
      </font>
    </ndxf>
  </rcc>
  <rcc rId="127" sId="3" odxf="1" dxf="1">
    <nc r="L37">
      <f>ROUND(K37*N37,2)</f>
    </nc>
    <odxf>
      <font>
        <sz val="8"/>
        <color auto="1"/>
        <name val="Arial"/>
        <scheme val="none"/>
      </font>
    </odxf>
    <ndxf>
      <font>
        <sz val="8"/>
        <color rgb="FFFF0000"/>
        <name val="Arial"/>
        <scheme val="none"/>
      </font>
    </ndxf>
  </rcc>
  <rcc rId="128" sId="3" odxf="1" dxf="1">
    <nc r="M37">
      <f>K37-L37</f>
    </nc>
    <odxf>
      <font>
        <sz val="8"/>
        <color auto="1"/>
        <name val="Arial"/>
        <scheme val="none"/>
      </font>
    </odxf>
    <ndxf>
      <font>
        <sz val="8"/>
        <color rgb="FFFF0000"/>
        <name val="Arial"/>
        <scheme val="none"/>
      </font>
    </ndxf>
  </rcc>
  <rcc rId="129" sId="3" odxf="1" dxf="1" numFmtId="13">
    <nc r="N37">
      <v>0.8</v>
    </nc>
    <odxf>
      <font>
        <sz val="8"/>
        <color auto="1"/>
        <name val="Arial"/>
        <scheme val="none"/>
      </font>
    </odxf>
    <ndxf>
      <font>
        <sz val="8"/>
        <color rgb="FFFF0000"/>
        <name val="Arial"/>
        <scheme val="none"/>
      </font>
    </ndxf>
  </rcc>
  <rcc rId="130" sId="3" odxf="1" dxf="1" numFmtId="4">
    <nc r="O37">
      <v>0</v>
    </nc>
    <odxf>
      <font>
        <sz val="8"/>
        <color auto="1"/>
        <name val="Arial"/>
        <scheme val="none"/>
      </font>
    </odxf>
    <ndxf>
      <font>
        <sz val="8"/>
        <color rgb="FFFF0000"/>
        <name val="Arial"/>
        <scheme val="none"/>
      </font>
    </ndxf>
  </rcc>
  <rcc rId="131" sId="3" odxf="1" dxf="1" numFmtId="4">
    <nc r="P37">
      <v>0</v>
    </nc>
    <odxf>
      <font>
        <sz val="8"/>
        <color auto="1"/>
        <name val="Arial"/>
        <scheme val="none"/>
      </font>
    </odxf>
    <ndxf>
      <font>
        <sz val="8"/>
        <color rgb="FFFF0000"/>
        <name val="Arial"/>
        <scheme val="none"/>
      </font>
    </ndxf>
  </rcc>
  <rcc rId="132" sId="3" odxf="1" dxf="1" numFmtId="4">
    <nc r="Q37">
      <v>0</v>
    </nc>
    <odxf>
      <font>
        <sz val="8"/>
        <color auto="1"/>
        <name val="Arial"/>
        <scheme val="none"/>
      </font>
    </odxf>
    <ndxf>
      <font>
        <sz val="8"/>
        <color rgb="FFFF0000"/>
        <name val="Arial"/>
        <scheme val="none"/>
      </font>
    </ndxf>
  </rcc>
  <rcc rId="133" sId="3" odxf="1" dxf="1" numFmtId="4">
    <nc r="R37">
      <v>0</v>
    </nc>
    <odxf>
      <font>
        <sz val="8"/>
        <color auto="1"/>
        <name val="Arial"/>
        <scheme val="none"/>
      </font>
    </odxf>
    <ndxf>
      <font>
        <sz val="8"/>
        <color rgb="FFFF0000"/>
        <name val="Arial"/>
        <scheme val="none"/>
      </font>
    </ndxf>
  </rcc>
  <rcc rId="134" sId="3" odxf="1" s="1" dxf="1">
    <nc r="S37">
      <f>ROUND(N37*1011242.68,2)</f>
    </nc>
    <o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odxf>
    <ndxf>
      <font>
        <sz val="8"/>
        <color rgb="FFFF0000"/>
        <name val="Arial"/>
        <scheme val="none"/>
      </font>
      <numFmt numFmtId="166" formatCode="#,##0.00_ ;\-#,##0.00\ "/>
      <border outline="0">
        <right style="thin">
          <color indexed="64"/>
        </right>
      </border>
    </ndxf>
  </rcc>
  <rcc rId="135" sId="3" odxf="1" dxf="1">
    <nc r="T37">
      <f>L37-S37</f>
    </nc>
    <odxf>
      <font>
        <sz val="8"/>
        <color auto="1"/>
        <name val="Arial"/>
        <scheme val="none"/>
      </font>
    </odxf>
    <ndxf>
      <font>
        <sz val="8"/>
        <color rgb="FFFF0000"/>
        <name val="Arial"/>
        <scheme val="none"/>
      </font>
    </ndxf>
  </rcc>
  <rcc rId="136" sId="3" odxf="1" dxf="1">
    <nc r="C38" t="inlineStr">
      <is>
        <t>W</t>
      </is>
    </nc>
    <odxf>
      <font>
        <sz val="8"/>
        <color auto="1"/>
        <name val="Arial"/>
        <scheme val="none"/>
      </font>
      <border outline="0">
        <right/>
      </border>
    </odxf>
    <ndxf>
      <font>
        <sz val="8"/>
        <color rgb="FFFF0000"/>
        <name val="Arial"/>
        <scheme val="none"/>
      </font>
      <border outline="0">
        <right style="thin">
          <color indexed="64"/>
        </right>
      </border>
    </ndxf>
  </rcc>
  <rcc rId="137" sId="3" odxf="1" dxf="1">
    <nc r="D38" t="inlineStr">
      <is>
        <t>Gmina Grodków</t>
      </is>
    </nc>
    <odxf>
      <font>
        <sz val="8"/>
        <color auto="1"/>
        <name val="Arial"/>
        <scheme val="none"/>
      </font>
    </odxf>
    <ndxf>
      <font>
        <sz val="8"/>
        <color rgb="FFFF0000"/>
        <name val="Arial"/>
        <scheme val="none"/>
      </font>
    </ndxf>
  </rcc>
  <rcc rId="138" sId="3" odxf="1" dxf="1">
    <nc r="E38">
      <v>1601033</v>
    </nc>
    <odxf>
      <font>
        <sz val="8"/>
        <color auto="1"/>
        <name val="Arial"/>
        <scheme val="none"/>
      </font>
    </odxf>
    <ndxf>
      <font>
        <sz val="8"/>
        <color rgb="FFFF0000"/>
        <name val="Arial"/>
        <scheme val="none"/>
      </font>
    </ndxf>
  </rcc>
  <rcc rId="139" sId="3" odxf="1" dxf="1">
    <nc r="F38" t="inlineStr">
      <is>
        <t>Powiat Brzeski</t>
      </is>
    </nc>
    <odxf>
      <font>
        <sz val="8"/>
        <color auto="1"/>
        <name val="Arial"/>
        <scheme val="none"/>
      </font>
    </odxf>
    <ndxf>
      <font>
        <sz val="8"/>
        <color rgb="FFFF0000"/>
        <name val="Arial"/>
        <scheme val="none"/>
      </font>
    </ndxf>
  </rcc>
  <rcc rId="140" sId="3" odxf="1" dxf="1">
    <nc r="G38" t="inlineStr">
      <is>
        <t>Remont układu komunikacyjnego na zapleczu rynku w Grodkowie</t>
      </is>
    </nc>
    <odxf>
      <font>
        <sz val="8"/>
        <color auto="1"/>
        <name val="Arial"/>
        <scheme val="none"/>
      </font>
    </odxf>
    <ndxf>
      <font>
        <sz val="8"/>
        <color rgb="FFFF0000"/>
        <name val="Arial"/>
        <scheme val="none"/>
      </font>
    </ndxf>
  </rcc>
  <rcc rId="141" sId="3" odxf="1" dxf="1">
    <nc r="H38" t="inlineStr">
      <is>
        <t>R</t>
      </is>
    </nc>
    <odxf>
      <font>
        <sz val="8"/>
        <color auto="1"/>
        <name val="Arial"/>
        <scheme val="none"/>
      </font>
    </odxf>
    <ndxf>
      <font>
        <sz val="8"/>
        <color rgb="FFFF0000"/>
        <name val="Arial"/>
        <scheme val="none"/>
      </font>
    </ndxf>
  </rcc>
  <rcc rId="142" sId="3" odxf="1" dxf="1">
    <nc r="I38">
      <v>0.47799999999999998</v>
    </nc>
    <odxf>
      <font>
        <sz val="8"/>
        <color auto="1"/>
        <name val="Arial"/>
        <scheme val="none"/>
      </font>
    </odxf>
    <ndxf>
      <font>
        <sz val="8"/>
        <color rgb="FFFF0000"/>
        <name val="Arial"/>
        <scheme val="none"/>
      </font>
    </ndxf>
  </rcc>
  <rcc rId="143" sId="3" odxf="1" dxf="1">
    <nc r="J38" t="inlineStr">
      <is>
        <t xml:space="preserve">kwiecień 2023 październik 2024 </t>
      </is>
    </nc>
    <odxf>
      <font>
        <sz val="8"/>
        <color auto="1"/>
        <name val="Arial"/>
        <scheme val="none"/>
      </font>
    </odxf>
    <ndxf>
      <font>
        <sz val="8"/>
        <color rgb="FFFF0000"/>
        <name val="Arial"/>
        <scheme val="none"/>
      </font>
    </ndxf>
  </rcc>
  <rcc rId="144" sId="3" odxf="1" dxf="1" numFmtId="4">
    <nc r="K38">
      <v>2223070.79</v>
    </nc>
    <odxf>
      <font>
        <sz val="8"/>
        <color auto="1"/>
        <name val="Arial"/>
        <scheme val="none"/>
      </font>
      <fill>
        <patternFill patternType="none">
          <bgColor indexed="65"/>
        </patternFill>
      </fill>
    </odxf>
    <ndxf>
      <font>
        <sz val="8"/>
        <color rgb="FFFF0000"/>
        <name val="Arial"/>
        <scheme val="none"/>
      </font>
      <fill>
        <patternFill patternType="solid">
          <bgColor theme="0"/>
        </patternFill>
      </fill>
    </ndxf>
  </rcc>
  <rcc rId="145" sId="3" odxf="1" dxf="1">
    <nc r="L38">
      <f>ROUND(K38*N38,2)</f>
    </nc>
    <odxf>
      <font>
        <sz val="8"/>
        <color auto="1"/>
        <name val="Arial"/>
        <scheme val="none"/>
      </font>
    </odxf>
    <ndxf>
      <font>
        <sz val="8"/>
        <color rgb="FFFF0000"/>
        <name val="Arial"/>
        <scheme val="none"/>
      </font>
    </ndxf>
  </rcc>
  <rcc rId="146" sId="3" odxf="1" dxf="1">
    <nc r="M38">
      <f>K38-L38</f>
    </nc>
    <odxf>
      <font>
        <sz val="8"/>
        <color auto="1"/>
        <name val="Arial"/>
        <scheme val="none"/>
      </font>
    </odxf>
    <ndxf>
      <font>
        <sz val="8"/>
        <color rgb="FFFF0000"/>
        <name val="Arial"/>
        <scheme val="none"/>
      </font>
    </ndxf>
  </rcc>
  <rcc rId="147" sId="3" odxf="1" dxf="1" numFmtId="13">
    <nc r="N38">
      <v>0.6</v>
    </nc>
    <odxf>
      <font>
        <sz val="8"/>
        <color auto="1"/>
        <name val="Arial"/>
        <scheme val="none"/>
      </font>
    </odxf>
    <ndxf>
      <font>
        <sz val="8"/>
        <color rgb="FFFF0000"/>
        <name val="Arial"/>
        <scheme val="none"/>
      </font>
    </ndxf>
  </rcc>
  <rcc rId="148" sId="3" odxf="1" dxf="1" numFmtId="4">
    <nc r="O38">
      <v>0</v>
    </nc>
    <odxf>
      <font>
        <sz val="8"/>
        <color auto="1"/>
        <name val="Arial"/>
        <scheme val="none"/>
      </font>
    </odxf>
    <ndxf>
      <font>
        <sz val="8"/>
        <color rgb="FFFF0000"/>
        <name val="Arial"/>
        <scheme val="none"/>
      </font>
    </ndxf>
  </rcc>
  <rcc rId="149" sId="3" odxf="1" dxf="1" numFmtId="4">
    <nc r="P38">
      <v>0</v>
    </nc>
    <odxf>
      <font>
        <sz val="8"/>
        <color auto="1"/>
        <name val="Arial"/>
        <scheme val="none"/>
      </font>
    </odxf>
    <ndxf>
      <font>
        <sz val="8"/>
        <color rgb="FFFF0000"/>
        <name val="Arial"/>
        <scheme val="none"/>
      </font>
    </ndxf>
  </rcc>
  <rcc rId="150" sId="3" odxf="1" dxf="1" numFmtId="4">
    <nc r="Q38">
      <v>0</v>
    </nc>
    <odxf>
      <font>
        <sz val="8"/>
        <color auto="1"/>
        <name val="Arial"/>
        <scheme val="none"/>
      </font>
    </odxf>
    <ndxf>
      <font>
        <sz val="8"/>
        <color rgb="FFFF0000"/>
        <name val="Arial"/>
        <scheme val="none"/>
      </font>
    </ndxf>
  </rcc>
  <rcc rId="151" sId="3" odxf="1" dxf="1" numFmtId="4">
    <nc r="R38">
      <v>0</v>
    </nc>
    <odxf>
      <font>
        <sz val="8"/>
        <color auto="1"/>
        <name val="Arial"/>
        <scheme val="none"/>
      </font>
    </odxf>
    <ndxf>
      <font>
        <sz val="8"/>
        <color rgb="FFFF0000"/>
        <name val="Arial"/>
        <scheme val="none"/>
      </font>
    </ndxf>
  </rcc>
  <rcc rId="152" sId="3" odxf="1" s="1" dxf="1">
    <nc r="S38">
      <f>ROUND(N38*784539.82,2)</f>
    </nc>
    <o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odxf>
    <ndxf>
      <font>
        <sz val="8"/>
        <color rgb="FFFF0000"/>
        <name val="Arial"/>
        <scheme val="none"/>
      </font>
      <numFmt numFmtId="166" formatCode="#,##0.00_ ;\-#,##0.00\ "/>
      <border outline="0">
        <right style="thin">
          <color indexed="64"/>
        </right>
      </border>
    </ndxf>
  </rcc>
  <rcc rId="153" sId="3" odxf="1" dxf="1">
    <nc r="T38">
      <f>L38-S38</f>
    </nc>
    <odxf>
      <font>
        <sz val="8"/>
        <color auto="1"/>
        <name val="Arial"/>
        <scheme val="none"/>
      </font>
    </odxf>
    <ndxf>
      <font>
        <sz val="8"/>
        <color rgb="FFFF0000"/>
        <name val="Arial"/>
        <scheme val="none"/>
      </font>
    </ndxf>
  </rcc>
  <rfmt sheetId="3" sqref="C39" start="0" length="0">
    <dxf>
      <font>
        <sz val="8"/>
        <color auto="1"/>
        <name val="Arial"/>
        <scheme val="none"/>
      </font>
    </dxf>
  </rfmt>
  <rfmt sheetId="3" sqref="D39" start="0" length="0">
    <dxf>
      <font>
        <sz val="8"/>
        <color auto="1"/>
        <name val="Arial"/>
        <scheme val="none"/>
      </font>
      <fill>
        <patternFill patternType="solid">
          <bgColor theme="0"/>
        </patternFill>
      </fill>
    </dxf>
  </rfmt>
  <rfmt sheetId="3" sqref="E39" start="0" length="0">
    <dxf>
      <font>
        <sz val="8"/>
        <color auto="1"/>
        <name val="Arial"/>
        <scheme val="none"/>
      </font>
      <fill>
        <patternFill patternType="solid">
          <bgColor theme="0"/>
        </patternFill>
      </fill>
    </dxf>
  </rfmt>
  <rfmt sheetId="3" sqref="F39" start="0" length="0">
    <dxf>
      <font>
        <sz val="8"/>
        <color auto="1"/>
        <name val="Arial"/>
        <scheme val="none"/>
      </font>
      <fill>
        <patternFill patternType="solid">
          <bgColor theme="0"/>
        </patternFill>
      </fill>
    </dxf>
  </rfmt>
  <rfmt sheetId="3" sqref="G39" start="0" length="0">
    <dxf>
      <font>
        <sz val="8"/>
        <color auto="1"/>
        <name val="Arial"/>
        <scheme val="none"/>
      </font>
      <fill>
        <patternFill patternType="solid">
          <bgColor theme="0"/>
        </patternFill>
      </fill>
    </dxf>
  </rfmt>
  <rfmt sheetId="3" sqref="H39" start="0" length="0">
    <dxf>
      <font>
        <sz val="8"/>
        <color auto="1"/>
        <name val="Arial"/>
        <scheme val="none"/>
      </font>
    </dxf>
  </rfmt>
  <rfmt sheetId="3" sqref="I39" start="0" length="0">
    <dxf>
      <font>
        <sz val="8"/>
        <color auto="1"/>
        <name val="Arial"/>
        <scheme val="none"/>
      </font>
      <fill>
        <patternFill patternType="solid">
          <bgColor theme="0"/>
        </patternFill>
      </fill>
    </dxf>
  </rfmt>
  <rfmt sheetId="3" sqref="J39" start="0" length="0">
    <dxf>
      <font>
        <sz val="8"/>
        <color auto="1"/>
        <name val="Arial"/>
        <scheme val="none"/>
      </font>
    </dxf>
  </rfmt>
  <rfmt sheetId="3" sqref="K39" start="0" length="0">
    <dxf>
      <font>
        <sz val="8"/>
        <color auto="1"/>
        <name val="Arial"/>
        <scheme val="none"/>
      </font>
      <fill>
        <patternFill patternType="solid">
          <bgColor theme="0"/>
        </patternFill>
      </fill>
    </dxf>
  </rfmt>
  <rfmt sheetId="3" sqref="L39" start="0" length="0">
    <dxf>
      <font>
        <sz val="8"/>
        <color auto="1"/>
        <name val="Arial"/>
        <scheme val="none"/>
      </font>
    </dxf>
  </rfmt>
  <rfmt sheetId="3" sqref="M39" start="0" length="0">
    <dxf>
      <font>
        <sz val="8"/>
        <color auto="1"/>
        <name val="Arial"/>
        <scheme val="none"/>
      </font>
    </dxf>
  </rfmt>
  <rfmt sheetId="3" sqref="N39" start="0" length="0">
    <dxf>
      <font>
        <sz val="8"/>
        <color auto="1"/>
        <name val="Arial"/>
        <scheme val="none"/>
      </font>
    </dxf>
  </rfmt>
  <rfmt sheetId="3" sqref="O39" start="0" length="0">
    <dxf>
      <font>
        <sz val="8"/>
        <color auto="1"/>
        <name val="Arial"/>
        <scheme val="none"/>
      </font>
    </dxf>
  </rfmt>
  <rfmt sheetId="3" sqref="P39" start="0" length="0">
    <dxf>
      <font>
        <sz val="8"/>
        <color auto="1"/>
        <name val="Arial"/>
        <scheme val="none"/>
      </font>
    </dxf>
  </rfmt>
  <rfmt sheetId="3" sqref="Q39" start="0" length="0">
    <dxf>
      <font>
        <sz val="8"/>
        <color auto="1"/>
        <name val="Arial"/>
        <scheme val="none"/>
      </font>
    </dxf>
  </rfmt>
  <rfmt sheetId="3" sqref="R39" start="0" length="0">
    <dxf>
      <font>
        <sz val="8"/>
        <color auto="1"/>
        <name val="Arial"/>
        <scheme val="none"/>
      </font>
    </dxf>
  </rfmt>
  <rfmt sheetId="3" s="1" sqref="S39" start="0" length="0">
    <dxf>
      <font>
        <sz val="8"/>
        <color auto="1"/>
        <name val="Arial"/>
        <scheme val="none"/>
      </font>
      <numFmt numFmtId="4" formatCode="#,##0.00"/>
      <border outline="0">
        <right/>
      </border>
    </dxf>
  </rfmt>
  <rfmt sheetId="3" sqref="B39" start="0" length="2147483647">
    <dxf>
      <font>
        <color auto="1"/>
      </font>
    </dxf>
  </rfmt>
  <rrc rId="154" sId="3" ref="A39:XFD39" action="insertRow"/>
  <rcc rId="155" sId="3" odxf="1" dxf="1">
    <nc r="C39" t="inlineStr">
      <is>
        <t>N</t>
      </is>
    </nc>
    <odxf>
      <font>
        <sz val="8"/>
        <color rgb="FFFF0000"/>
        <name val="Arial"/>
        <scheme val="none"/>
      </font>
    </odxf>
    <ndxf>
      <font>
        <sz val="8"/>
        <color auto="1"/>
        <name val="Arial"/>
        <scheme val="none"/>
      </font>
    </ndxf>
  </rcc>
  <rcc rId="156" sId="3" odxf="1" dxf="1">
    <nc r="D39" t="inlineStr">
      <is>
        <t>Gmina Kolonowskie</t>
      </is>
    </nc>
    <odxf>
      <font>
        <sz val="8"/>
        <color rgb="FFFF0000"/>
        <name val="Arial"/>
        <scheme val="none"/>
      </font>
    </odxf>
    <ndxf>
      <font>
        <sz val="8"/>
        <color auto="1"/>
        <name val="Arial"/>
        <scheme val="none"/>
      </font>
    </ndxf>
  </rcc>
  <rcc rId="157" sId="3" odxf="1" dxf="1">
    <nc r="E39">
      <v>1611033</v>
    </nc>
    <odxf>
      <font>
        <sz val="8"/>
        <color rgb="FFFF0000"/>
        <name val="Arial"/>
        <scheme val="none"/>
      </font>
    </odxf>
    <ndxf>
      <font>
        <sz val="8"/>
        <color auto="1"/>
        <name val="Arial"/>
        <scheme val="none"/>
      </font>
    </ndxf>
  </rcc>
  <rcc rId="158" sId="3" odxf="1" dxf="1">
    <nc r="F39" t="inlineStr">
      <is>
        <t>Powiat Strzelecki</t>
      </is>
    </nc>
    <odxf>
      <font>
        <sz val="8"/>
        <color rgb="FFFF0000"/>
        <name val="Arial"/>
        <scheme val="none"/>
      </font>
    </odxf>
    <ndxf>
      <font>
        <sz val="8"/>
        <color auto="1"/>
        <name val="Arial"/>
        <scheme val="none"/>
      </font>
    </ndxf>
  </rcc>
  <rcc rId="159" sId="3" odxf="1" dxf="1">
    <nc r="G39" t="inlineStr">
      <is>
        <t>Budowa ulicy Klonowej w miejscowości Kolonowskie</t>
      </is>
    </nc>
    <odxf>
      <font>
        <sz val="8"/>
        <color rgb="FFFF0000"/>
        <name val="Arial"/>
        <scheme val="none"/>
      </font>
    </odxf>
    <ndxf>
      <font>
        <sz val="8"/>
        <color auto="1"/>
        <name val="Arial"/>
        <scheme val="none"/>
      </font>
    </ndxf>
  </rcc>
  <rcc rId="160" sId="3" odxf="1" dxf="1">
    <nc r="H39" t="inlineStr">
      <is>
        <t>B</t>
      </is>
    </nc>
    <odxf>
      <font>
        <sz val="8"/>
        <color rgb="FFFF0000"/>
        <name val="Arial"/>
        <scheme val="none"/>
      </font>
    </odxf>
    <ndxf>
      <font>
        <sz val="8"/>
        <color auto="1"/>
        <name val="Arial"/>
        <scheme val="none"/>
      </font>
    </ndxf>
  </rcc>
  <rcc rId="161" sId="3" odxf="1" dxf="1">
    <nc r="I39">
      <v>0.6</v>
    </nc>
    <odxf>
      <font>
        <sz val="8"/>
        <color rgb="FFFF0000"/>
        <name val="Arial"/>
        <scheme val="none"/>
      </font>
    </odxf>
    <ndxf>
      <font>
        <sz val="8"/>
        <color auto="1"/>
        <name val="Arial"/>
        <scheme val="none"/>
      </font>
    </ndxf>
  </rcc>
  <rcc rId="162" sId="3" odxf="1" dxf="1">
    <nc r="J39" t="inlineStr">
      <is>
        <t>kwiecień 2023 sierpień 2023</t>
      </is>
    </nc>
    <odxf>
      <font>
        <sz val="8"/>
        <color rgb="FFFF0000"/>
        <name val="Arial"/>
        <scheme val="none"/>
      </font>
    </odxf>
    <ndxf>
      <font>
        <sz val="8"/>
        <color auto="1"/>
        <name val="Arial"/>
        <scheme val="none"/>
      </font>
    </ndxf>
  </rcc>
  <rcc rId="163" sId="3" odxf="1" dxf="1" numFmtId="4">
    <nc r="K39">
      <v>1816505.49</v>
    </nc>
    <odxf>
      <font>
        <sz val="8"/>
        <color rgb="FFFF0000"/>
        <name val="Arial"/>
        <scheme val="none"/>
      </font>
    </odxf>
    <ndxf>
      <font>
        <sz val="8"/>
        <color auto="1"/>
        <name val="Arial"/>
        <scheme val="none"/>
      </font>
    </ndxf>
  </rcc>
  <rcc rId="164" sId="3" odxf="1" dxf="1">
    <nc r="L39">
      <f>ROUND(K39*N39,2)</f>
    </nc>
    <odxf>
      <font>
        <sz val="8"/>
        <color rgb="FFFF0000"/>
        <name val="Arial"/>
        <scheme val="none"/>
      </font>
    </odxf>
    <ndxf>
      <font>
        <sz val="8"/>
        <color auto="1"/>
        <name val="Arial"/>
        <scheme val="none"/>
      </font>
    </ndxf>
  </rcc>
  <rcc rId="165" sId="3" odxf="1" dxf="1">
    <nc r="M39">
      <f>K39-L39</f>
    </nc>
    <odxf>
      <font>
        <sz val="8"/>
        <color rgb="FFFF0000"/>
        <name val="Arial"/>
        <scheme val="none"/>
      </font>
    </odxf>
    <ndxf>
      <font>
        <sz val="8"/>
        <color auto="1"/>
        <name val="Arial"/>
        <scheme val="none"/>
      </font>
    </ndxf>
  </rcc>
  <rcc rId="166" sId="3" odxf="1" dxf="1" numFmtId="13">
    <nc r="N39">
      <v>0.7</v>
    </nc>
    <odxf>
      <font>
        <sz val="8"/>
        <color rgb="FFFF0000"/>
        <name val="Arial"/>
        <scheme val="none"/>
      </font>
    </odxf>
    <ndxf>
      <font>
        <sz val="8"/>
        <color auto="1"/>
        <name val="Arial"/>
        <scheme val="none"/>
      </font>
    </ndxf>
  </rcc>
  <rcc rId="167" sId="3" odxf="1" dxf="1" numFmtId="4">
    <nc r="O39">
      <v>0</v>
    </nc>
    <odxf>
      <font>
        <sz val="8"/>
        <color rgb="FFFF0000"/>
        <name val="Arial"/>
        <scheme val="none"/>
      </font>
    </odxf>
    <ndxf>
      <font>
        <sz val="8"/>
        <color auto="1"/>
        <name val="Arial"/>
        <scheme val="none"/>
      </font>
    </ndxf>
  </rcc>
  <rcc rId="168" sId="3" odxf="1" dxf="1" numFmtId="4">
    <nc r="P39">
      <v>0</v>
    </nc>
    <odxf>
      <font>
        <sz val="8"/>
        <color rgb="FFFF0000"/>
        <name val="Arial"/>
        <scheme val="none"/>
      </font>
    </odxf>
    <ndxf>
      <font>
        <sz val="8"/>
        <color auto="1"/>
        <name val="Arial"/>
        <scheme val="none"/>
      </font>
    </ndxf>
  </rcc>
  <rcc rId="169" sId="3" odxf="1" dxf="1" numFmtId="4">
    <nc r="Q39">
      <v>0</v>
    </nc>
    <odxf>
      <font>
        <sz val="8"/>
        <color rgb="FFFF0000"/>
        <name val="Arial"/>
        <scheme val="none"/>
      </font>
    </odxf>
    <ndxf>
      <font>
        <sz val="8"/>
        <color auto="1"/>
        <name val="Arial"/>
        <scheme val="none"/>
      </font>
    </ndxf>
  </rcc>
  <rcc rId="170" sId="3" odxf="1" dxf="1" numFmtId="4">
    <nc r="R39">
      <v>0</v>
    </nc>
    <odxf>
      <font>
        <sz val="8"/>
        <color rgb="FFFF0000"/>
        <name val="Arial"/>
        <scheme val="none"/>
      </font>
    </odxf>
    <ndxf>
      <font>
        <sz val="8"/>
        <color auto="1"/>
        <name val="Arial"/>
        <scheme val="none"/>
      </font>
    </ndxf>
  </rcc>
  <rcc rId="171" sId="3" odxf="1" s="1" dxf="1">
    <nc r="S39">
      <f>L39</f>
    </nc>
    <odxf>
      <font>
        <b val="0"/>
        <i val="0"/>
        <strike val="0"/>
        <condense val="0"/>
        <extend val="0"/>
        <outline val="0"/>
        <shadow val="0"/>
        <u val="none"/>
        <vertAlign val="baseline"/>
        <sz val="8"/>
        <color rgb="FFFF0000"/>
        <name val="Arial"/>
        <scheme val="none"/>
      </font>
      <numFmt numFmtId="166" formatCode="#,##0.00_ ;\-#,##0.00\ "/>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odxf>
    <ndxf>
      <font>
        <sz val="8"/>
        <color auto="1"/>
        <name val="Arial"/>
        <scheme val="none"/>
      </font>
      <numFmt numFmtId="4" formatCode="#,##0.00"/>
    </ndxf>
  </rcc>
  <rfmt sheetId="3" sqref="C40" start="0" length="0">
    <dxf>
      <font>
        <sz val="8"/>
        <color rgb="FFFF0000"/>
        <name val="Arial"/>
        <scheme val="none"/>
      </font>
    </dxf>
  </rfmt>
  <rfmt sheetId="3" sqref="D40" start="0" length="0">
    <dxf>
      <font>
        <sz val="8"/>
        <color rgb="FFFF0000"/>
        <name val="Arial"/>
        <scheme val="none"/>
      </font>
    </dxf>
  </rfmt>
  <rfmt sheetId="3" sqref="E40" start="0" length="0">
    <dxf>
      <font>
        <sz val="8"/>
        <color rgb="FFFF0000"/>
        <name val="Arial"/>
        <scheme val="none"/>
      </font>
    </dxf>
  </rfmt>
  <rfmt sheetId="3" sqref="F40" start="0" length="0">
    <dxf>
      <font>
        <sz val="8"/>
        <color rgb="FFFF0000"/>
        <name val="Arial"/>
        <scheme val="none"/>
      </font>
    </dxf>
  </rfmt>
  <rfmt sheetId="3" sqref="G40" start="0" length="0">
    <dxf>
      <font>
        <sz val="8"/>
        <color rgb="FFFF0000"/>
        <name val="Arial"/>
        <scheme val="none"/>
      </font>
    </dxf>
  </rfmt>
  <rfmt sheetId="3" sqref="H40" start="0" length="0">
    <dxf>
      <font>
        <sz val="8"/>
        <color rgb="FFFF0000"/>
        <name val="Arial"/>
        <scheme val="none"/>
      </font>
    </dxf>
  </rfmt>
  <rfmt sheetId="3" sqref="I40" start="0" length="0">
    <dxf>
      <font>
        <sz val="8"/>
        <color rgb="FFFF0000"/>
        <name val="Arial"/>
        <scheme val="none"/>
      </font>
    </dxf>
  </rfmt>
  <rfmt sheetId="3" sqref="J40" start="0" length="0">
    <dxf>
      <font>
        <sz val="8"/>
        <color rgb="FFFF0000"/>
        <name val="Arial"/>
        <scheme val="none"/>
      </font>
    </dxf>
  </rfmt>
  <rfmt sheetId="3" sqref="K40" start="0" length="0">
    <dxf>
      <font>
        <sz val="8"/>
        <color rgb="FFFF0000"/>
        <name val="Arial"/>
        <scheme val="none"/>
      </font>
    </dxf>
  </rfmt>
  <rfmt sheetId="3" sqref="L40" start="0" length="0">
    <dxf>
      <font>
        <sz val="8"/>
        <color rgb="FFFF0000"/>
        <name val="Arial"/>
        <scheme val="none"/>
      </font>
    </dxf>
  </rfmt>
  <rfmt sheetId="3" sqref="M40" start="0" length="0">
    <dxf>
      <font>
        <sz val="8"/>
        <color rgb="FFFF0000"/>
        <name val="Arial"/>
        <scheme val="none"/>
      </font>
    </dxf>
  </rfmt>
  <rfmt sheetId="3" sqref="N40" start="0" length="0">
    <dxf>
      <font>
        <sz val="8"/>
        <color rgb="FFFF0000"/>
        <name val="Arial"/>
        <scheme val="none"/>
      </font>
    </dxf>
  </rfmt>
  <rfmt sheetId="3" sqref="O40" start="0" length="0">
    <dxf>
      <font>
        <sz val="8"/>
        <color rgb="FFFF0000"/>
        <name val="Arial"/>
        <scheme val="none"/>
      </font>
    </dxf>
  </rfmt>
  <rfmt sheetId="3" sqref="P40" start="0" length="0">
    <dxf>
      <font>
        <sz val="8"/>
        <color rgb="FFFF0000"/>
        <name val="Arial"/>
        <scheme val="none"/>
      </font>
    </dxf>
  </rfmt>
  <rfmt sheetId="3" sqref="Q40" start="0" length="0">
    <dxf>
      <font>
        <sz val="8"/>
        <color rgb="FFFF0000"/>
        <name val="Arial"/>
        <scheme val="none"/>
      </font>
    </dxf>
  </rfmt>
  <rfmt sheetId="3" sqref="R40" start="0" length="0">
    <dxf>
      <font>
        <sz val="8"/>
        <color rgb="FFFF0000"/>
        <name val="Arial"/>
        <scheme val="none"/>
      </font>
    </dxf>
  </rfmt>
  <rfmt sheetId="3" s="1" sqref="S40" start="0" length="0">
    <dxf>
      <font>
        <sz val="8"/>
        <color rgb="FFFF0000"/>
        <name val="Arial"/>
        <scheme val="none"/>
      </font>
      <numFmt numFmtId="166" formatCode="#,##0.00_ ;\-#,##0.00\ "/>
      <border outline="0">
        <right style="thin">
          <color indexed="64"/>
        </right>
      </border>
    </dxf>
  </rfmt>
  <rfmt sheetId="3" sqref="B40" start="0" length="2147483647">
    <dxf>
      <font>
        <color rgb="FFFF0000"/>
      </font>
    </dxf>
  </rfmt>
  <rrc rId="172" sId="3" ref="A40:XFD40" action="insertRow"/>
  <rcc rId="173" sId="3" odxf="1" dxf="1">
    <nc r="C40" t="inlineStr">
      <is>
        <t>W</t>
      </is>
    </nc>
    <odxf>
      <font>
        <sz val="8"/>
        <color auto="1"/>
        <name val="Arial"/>
        <scheme val="none"/>
      </font>
    </odxf>
    <ndxf>
      <font>
        <sz val="8"/>
        <color rgb="FFFF0000"/>
        <name val="Arial"/>
        <scheme val="none"/>
      </font>
    </ndxf>
  </rcc>
  <rcc rId="174" sId="3" odxf="1" dxf="1">
    <nc r="D40" t="inlineStr">
      <is>
        <t>Gmina Głuchołazy</t>
      </is>
    </nc>
    <odxf>
      <font>
        <sz val="8"/>
        <color auto="1"/>
        <name val="Arial"/>
        <scheme val="none"/>
      </font>
    </odxf>
    <ndxf>
      <font>
        <sz val="8"/>
        <color rgb="FFFF0000"/>
        <name val="Arial"/>
        <scheme val="none"/>
      </font>
    </ndxf>
  </rcc>
  <rcc rId="175" sId="3" odxf="1" dxf="1">
    <nc r="E40">
      <v>1607013</v>
    </nc>
    <odxf>
      <font>
        <sz val="8"/>
        <color auto="1"/>
        <name val="Arial"/>
        <scheme val="none"/>
      </font>
    </odxf>
    <ndxf>
      <font>
        <sz val="8"/>
        <color rgb="FFFF0000"/>
        <name val="Arial"/>
        <scheme val="none"/>
      </font>
    </ndxf>
  </rcc>
  <rcc rId="176" sId="3" odxf="1" dxf="1">
    <nc r="F40" t="inlineStr">
      <is>
        <t>Powiat Nyski</t>
      </is>
    </nc>
    <odxf>
      <font>
        <sz val="8"/>
        <color auto="1"/>
        <name val="Arial"/>
        <scheme val="none"/>
      </font>
    </odxf>
    <ndxf>
      <font>
        <sz val="8"/>
        <color rgb="FFFF0000"/>
        <name val="Arial"/>
        <scheme val="none"/>
      </font>
    </ndxf>
  </rcc>
  <rcc rId="177" sId="3" odxf="1" dxf="1">
    <nc r="G40" t="inlineStr">
      <is>
        <t>Budowa drogi dojazdowej ul. Królowej Jadwigi w Głuchołazach</t>
      </is>
    </nc>
    <odxf>
      <font>
        <sz val="8"/>
        <color auto="1"/>
        <name val="Arial"/>
        <scheme val="none"/>
      </font>
    </odxf>
    <ndxf>
      <font>
        <sz val="8"/>
        <color rgb="FFFF0000"/>
        <name val="Arial"/>
        <scheme val="none"/>
      </font>
    </ndxf>
  </rcc>
  <rcc rId="178" sId="3" odxf="1" dxf="1">
    <nc r="H40" t="inlineStr">
      <is>
        <t>B</t>
      </is>
    </nc>
    <odxf>
      <font>
        <sz val="8"/>
        <color auto="1"/>
        <name val="Arial"/>
        <scheme val="none"/>
      </font>
    </odxf>
    <ndxf>
      <font>
        <sz val="8"/>
        <color rgb="FFFF0000"/>
        <name val="Arial"/>
        <scheme val="none"/>
      </font>
    </ndxf>
  </rcc>
  <rcc rId="179" sId="3" odxf="1" dxf="1">
    <nc r="I40">
      <v>1.0629999999999999</v>
    </nc>
    <odxf>
      <font>
        <sz val="8"/>
        <color auto="1"/>
        <name val="Arial"/>
        <scheme val="none"/>
      </font>
    </odxf>
    <ndxf>
      <font>
        <sz val="8"/>
        <color rgb="FFFF0000"/>
        <name val="Arial"/>
        <scheme val="none"/>
      </font>
    </ndxf>
  </rcc>
  <rcc rId="180" sId="3" odxf="1" dxf="1">
    <nc r="J40" t="inlineStr">
      <is>
        <t>maj 2023 
sierpień 2024</t>
      </is>
    </nc>
    <odxf>
      <font>
        <sz val="8"/>
        <color auto="1"/>
        <name val="Arial"/>
        <scheme val="none"/>
      </font>
    </odxf>
    <ndxf>
      <font>
        <sz val="8"/>
        <color rgb="FFFF0000"/>
        <name val="Arial"/>
        <scheme val="none"/>
      </font>
    </ndxf>
  </rcc>
  <rcc rId="181" sId="3" odxf="1" dxf="1" numFmtId="4">
    <nc r="K40">
      <v>1945497.28</v>
    </nc>
    <odxf>
      <font>
        <sz val="8"/>
        <color auto="1"/>
        <name val="Arial"/>
        <scheme val="none"/>
      </font>
    </odxf>
    <ndxf>
      <font>
        <sz val="8"/>
        <color rgb="FFFF0000"/>
        <name val="Arial"/>
        <scheme val="none"/>
      </font>
    </ndxf>
  </rcc>
  <rfmt sheetId="3" sqref="L40" start="0" length="0">
    <dxf>
      <font>
        <sz val="8"/>
        <color rgb="FFFF0000"/>
        <name val="Arial"/>
        <scheme val="none"/>
      </font>
    </dxf>
  </rfmt>
  <rcc rId="182" sId="3" odxf="1" dxf="1">
    <nc r="M40">
      <f>K40-L40</f>
    </nc>
    <odxf>
      <font>
        <sz val="8"/>
        <color auto="1"/>
        <name val="Arial"/>
        <scheme val="none"/>
      </font>
    </odxf>
    <ndxf>
      <font>
        <sz val="8"/>
        <color rgb="FFFF0000"/>
        <name val="Arial"/>
        <scheme val="none"/>
      </font>
    </ndxf>
  </rcc>
  <rfmt sheetId="3" sqref="N40" start="0" length="0">
    <dxf>
      <font>
        <sz val="8"/>
        <color rgb="FFFF0000"/>
        <name val="Arial"/>
        <scheme val="none"/>
      </font>
    </dxf>
  </rfmt>
  <rcc rId="183" sId="3" odxf="1" dxf="1" numFmtId="4">
    <nc r="O40">
      <v>0</v>
    </nc>
    <odxf>
      <font>
        <sz val="8"/>
        <color auto="1"/>
        <name val="Arial"/>
        <scheme val="none"/>
      </font>
    </odxf>
    <ndxf>
      <font>
        <sz val="8"/>
        <color rgb="FFFF0000"/>
        <name val="Arial"/>
        <scheme val="none"/>
      </font>
    </ndxf>
  </rcc>
  <rcc rId="184" sId="3" odxf="1" dxf="1" numFmtId="4">
    <nc r="P40">
      <v>0</v>
    </nc>
    <odxf>
      <font>
        <sz val="8"/>
        <color auto="1"/>
        <name val="Arial"/>
        <scheme val="none"/>
      </font>
    </odxf>
    <ndxf>
      <font>
        <sz val="8"/>
        <color rgb="FFFF0000"/>
        <name val="Arial"/>
        <scheme val="none"/>
      </font>
    </ndxf>
  </rcc>
  <rcc rId="185" sId="3" odxf="1" dxf="1" numFmtId="4">
    <nc r="Q40">
      <v>0</v>
    </nc>
    <odxf>
      <font>
        <sz val="8"/>
        <color auto="1"/>
        <name val="Arial"/>
        <scheme val="none"/>
      </font>
    </odxf>
    <ndxf>
      <font>
        <sz val="8"/>
        <color rgb="FFFF0000"/>
        <name val="Arial"/>
        <scheme val="none"/>
      </font>
    </ndxf>
  </rcc>
  <rcc rId="186" sId="3" odxf="1" dxf="1" numFmtId="4">
    <nc r="R40">
      <v>0</v>
    </nc>
    <odxf>
      <font>
        <sz val="8"/>
        <color auto="1"/>
        <name val="Arial"/>
        <scheme val="none"/>
      </font>
    </odxf>
    <ndxf>
      <font>
        <sz val="8"/>
        <color rgb="FFFF0000"/>
        <name val="Arial"/>
        <scheme val="none"/>
      </font>
    </ndxf>
  </rcc>
  <rfmt sheetId="3" s="1" sqref="S40" start="0" length="0">
    <dxf>
      <font>
        <sz val="8"/>
        <color rgb="FFFF0000"/>
        <name val="Arial"/>
        <scheme val="none"/>
      </font>
      <numFmt numFmtId="166" formatCode="#,##0.00_ ;\-#,##0.00\ "/>
      <border outline="0">
        <right style="thin">
          <color indexed="64"/>
        </right>
      </border>
    </dxf>
  </rfmt>
  <rcc rId="187" sId="3" odxf="1" dxf="1">
    <oc r="C41" t="inlineStr">
      <is>
        <t>N</t>
      </is>
    </oc>
    <nc r="C41" t="inlineStr">
      <is>
        <t>W</t>
      </is>
    </nc>
    <ndxf>
      <border outline="0">
        <right/>
      </border>
    </ndxf>
  </rcc>
  <rcc rId="188" sId="3" odxf="1" dxf="1">
    <oc r="D41" t="inlineStr">
      <is>
        <t>Gmina Gorzów Śląski</t>
      </is>
    </oc>
    <nc r="D41" t="inlineStr">
      <is>
        <t>Gmina Kędzierzyn - Koźle</t>
      </is>
    </nc>
    <ndxf>
      <fill>
        <patternFill patternType="none">
          <bgColor indexed="65"/>
        </patternFill>
      </fill>
    </ndxf>
  </rcc>
  <rcc rId="189" sId="3" odxf="1" dxf="1">
    <oc r="E41">
      <v>1608023</v>
    </oc>
    <nc r="E41">
      <v>1603011</v>
    </nc>
    <ndxf>
      <fill>
        <patternFill patternType="none">
          <bgColor indexed="65"/>
        </patternFill>
      </fill>
    </ndxf>
  </rcc>
  <rcc rId="190" sId="3" odxf="1" dxf="1">
    <oc r="F41" t="inlineStr">
      <is>
        <t>Powiat Oleski</t>
      </is>
    </oc>
    <nc r="F41" t="inlineStr">
      <is>
        <t>Powiat Kędzierzyńsko - Kozielski</t>
      </is>
    </nc>
    <ndxf>
      <fill>
        <patternFill patternType="none">
          <bgColor indexed="65"/>
        </patternFill>
      </fill>
    </ndxf>
  </rcc>
  <rcc rId="191" sId="3" odxf="1" dxf="1">
    <oc r="G41" t="inlineStr">
      <is>
        <t>Przebudowa drogi gminnej nr 100823 O i wewnętrznej w Skrońsku</t>
      </is>
    </oc>
    <nc r="G41" t="inlineStr">
      <is>
        <t>Rozbudowa ul. Aroniowej w Kędzierzynie - Koźlu</t>
      </is>
    </nc>
    <ndxf>
      <fill>
        <patternFill patternType="none">
          <bgColor indexed="65"/>
        </patternFill>
      </fill>
    </ndxf>
  </rcc>
  <rcc rId="192" sId="3">
    <oc r="H41" t="inlineStr">
      <is>
        <t>P</t>
      </is>
    </oc>
    <nc r="H41" t="inlineStr">
      <is>
        <t>B</t>
      </is>
    </nc>
  </rcc>
  <rcc rId="193" sId="3" odxf="1" dxf="1">
    <oc r="I41">
      <v>2.4792800000000002</v>
    </oc>
    <nc r="I41">
      <v>0.745</v>
    </nc>
    <ndxf>
      <fill>
        <patternFill patternType="none">
          <bgColor indexed="65"/>
        </patternFill>
      </fill>
    </ndxf>
  </rcc>
  <rcc rId="194" sId="3">
    <oc r="J41" t="inlineStr">
      <is>
        <t>kwiecień 2023 grudzień 2023</t>
      </is>
    </oc>
    <nc r="J41" t="inlineStr">
      <is>
        <t>marzec 2023 
grudzień 2024</t>
      </is>
    </nc>
  </rcc>
  <rcc rId="195" sId="3" odxf="1" dxf="1" numFmtId="4">
    <oc r="K41">
      <v>4895515.0599999996</v>
    </oc>
    <nc r="K41">
      <v>7401581.4900000002</v>
    </nc>
    <ndxf>
      <fill>
        <patternFill patternType="none">
          <bgColor indexed="65"/>
        </patternFill>
      </fill>
    </ndxf>
  </rcc>
  <rcc rId="196" sId="3" odxf="1" dxf="1">
    <oc r="M41">
      <f>K37-L37</f>
    </oc>
    <nc r="M41">
      <f>K41-L41</f>
    </nc>
    <ndxf/>
  </rcc>
  <rcc rId="197" sId="3" numFmtId="13">
    <oc r="N41">
      <v>0.7</v>
    </oc>
    <nc r="N41">
      <v>0.5</v>
    </nc>
  </rcc>
  <rfmt sheetId="3" sqref="Q41" start="0" length="0">
    <dxf/>
  </rfmt>
  <rcc rId="198" sId="3" odxf="1" dxf="1">
    <nc r="N49">
      <f>M48-M49</f>
    </nc>
    <odxf>
      <numFmt numFmtId="0" formatCode="General"/>
    </odxf>
    <ndxf>
      <numFmt numFmtId="4" formatCode="#,##0.00"/>
    </ndxf>
  </rcc>
  <rcc rId="199" sId="3" numFmtId="4">
    <oc r="T41">
      <v>0</v>
    </oc>
    <nc r="T41">
      <v>2219994.4500000002</v>
    </nc>
  </rcc>
  <rcc rId="200" sId="3">
    <oc r="L41">
      <v>2650777.13</v>
    </oc>
    <nc r="L41">
      <f>S41+T41</f>
    </nc>
  </rcc>
  <rcc rId="201" sId="3">
    <nc r="A37">
      <v>35</v>
    </nc>
  </rcc>
  <rcc rId="202" sId="3">
    <nc r="A38">
      <v>36</v>
    </nc>
  </rcc>
  <rcc rId="203" sId="3">
    <nc r="A39">
      <v>37</v>
    </nc>
  </rcc>
  <rfmt sheetId="3" sqref="A41" start="0" length="0">
    <dxf>
      <font>
        <sz val="8"/>
        <color auto="1"/>
        <name val="Arial"/>
        <scheme val="none"/>
      </font>
    </dxf>
  </rfmt>
  <rcc rId="204" sId="3">
    <oc r="A41" t="inlineStr">
      <is>
        <t>34*</t>
      </is>
    </oc>
    <nc r="A41" t="inlineStr">
      <is>
        <t>39*</t>
      </is>
    </nc>
  </rcc>
  <rfmt sheetId="3" sqref="A41" start="0" length="2147483647">
    <dxf>
      <font>
        <color rgb="FFFFC000"/>
      </font>
    </dxf>
  </rfmt>
  <rfmt sheetId="3" sqref="A38:XFD38" start="0" length="2147483647">
    <dxf>
      <font>
        <color rgb="FFFF0000"/>
      </font>
    </dxf>
  </rfmt>
  <rfmt sheetId="3" sqref="A40:XFD40" start="0" length="2147483647">
    <dxf>
      <font>
        <color rgb="FFFF0000"/>
      </font>
    </dxf>
  </rfmt>
  <rcc rId="205" sId="3" numFmtId="4">
    <nc r="T39">
      <v>0</v>
    </nc>
  </rcc>
  <rfmt sheetId="3" sqref="A39:XFD39" start="0" length="2147483647">
    <dxf>
      <font>
        <color auto="1"/>
      </font>
    </dxf>
  </rfmt>
  <rfmt sheetId="3" sqref="U38" start="0" length="0">
    <dxf>
      <font>
        <sz val="8"/>
        <color auto="1"/>
        <name val="Arial"/>
        <scheme val="none"/>
      </font>
    </dxf>
  </rfmt>
  <rfmt sheetId="3" sqref="V38" start="0" length="0">
    <dxf>
      <font>
        <sz val="8"/>
        <color auto="1"/>
        <name val="Arial"/>
        <scheme val="none"/>
      </font>
    </dxf>
  </rfmt>
  <rfmt sheetId="3" sqref="W38" start="0" length="0">
    <dxf>
      <font>
        <sz val="8"/>
        <color auto="1"/>
        <name val="Arial"/>
        <scheme val="none"/>
      </font>
    </dxf>
  </rfmt>
  <rfmt sheetId="3" sqref="X38" start="0" length="0">
    <dxf>
      <font>
        <sz val="8"/>
        <color auto="1"/>
        <name val="Arial"/>
        <scheme val="none"/>
      </font>
    </dxf>
  </rfmt>
  <rfmt sheetId="3" sqref="Y38" start="0" length="0">
    <dxf>
      <font>
        <color auto="1"/>
      </font>
    </dxf>
  </rfmt>
  <rfmt sheetId="3" sqref="Z38" start="0" length="0">
    <dxf>
      <font>
        <color auto="1"/>
      </font>
    </dxf>
  </rfmt>
  <rfmt sheetId="3" sqref="AA38" start="0" length="0">
    <dxf>
      <font>
        <color auto="1"/>
      </font>
    </dxf>
  </rfmt>
  <rfmt sheetId="3" sqref="AB38" start="0" length="0">
    <dxf>
      <font>
        <color auto="1"/>
      </font>
    </dxf>
  </rfmt>
  <rfmt sheetId="3" sqref="U40" start="0" length="0">
    <dxf>
      <font>
        <sz val="8"/>
        <color auto="1"/>
        <name val="Arial"/>
        <scheme val="none"/>
      </font>
    </dxf>
  </rfmt>
  <rfmt sheetId="3" sqref="V40" start="0" length="0">
    <dxf>
      <font>
        <sz val="8"/>
        <color auto="1"/>
        <name val="Arial"/>
        <scheme val="none"/>
      </font>
    </dxf>
  </rfmt>
  <rfmt sheetId="3" sqref="W40" start="0" length="0">
    <dxf>
      <font>
        <sz val="8"/>
        <color auto="1"/>
        <name val="Arial"/>
        <scheme val="none"/>
      </font>
    </dxf>
  </rfmt>
  <rfmt sheetId="3" sqref="X40" start="0" length="0">
    <dxf>
      <font>
        <sz val="8"/>
        <color auto="1"/>
        <name val="Arial"/>
        <scheme val="none"/>
      </font>
    </dxf>
  </rfmt>
  <rfmt sheetId="3" sqref="Y40" start="0" length="0">
    <dxf>
      <font>
        <color auto="1"/>
      </font>
    </dxf>
  </rfmt>
  <rfmt sheetId="3" sqref="Z40" start="0" length="0">
    <dxf>
      <font>
        <color auto="1"/>
      </font>
    </dxf>
  </rfmt>
  <rfmt sheetId="3" sqref="AA40" start="0" length="0">
    <dxf>
      <font>
        <color auto="1"/>
      </font>
    </dxf>
  </rfmt>
  <rfmt sheetId="3" sqref="AB40" start="0" length="0">
    <dxf>
      <font>
        <color auto="1"/>
      </font>
    </dxf>
  </rfmt>
  <rcc rId="206" sId="3">
    <oc r="Y35" t="b">
      <v>1</v>
    </oc>
    <nc r="Y35">
      <f>L35=SUM(P35:X35)</f>
    </nc>
  </rcc>
  <rcc rId="207" sId="3" numFmtId="13">
    <oc r="Z35">
      <v>0.38879999999999998</v>
    </oc>
    <nc r="Z35">
      <f>ROUND(L35/K35,4)</f>
    </nc>
  </rcc>
  <rcc rId="208" sId="3">
    <oc r="AA35" t="b">
      <v>0</v>
    </oc>
    <nc r="AA35">
      <f>Z35=N35</f>
    </nc>
  </rcc>
  <rcc rId="209" sId="3">
    <oc r="AB35" t="b">
      <v>1</v>
    </oc>
    <nc r="AB35">
      <f>K35=L35+M35</f>
    </nc>
  </rcc>
  <rcc rId="210" sId="3">
    <oc r="Y36" t="b">
      <v>1</v>
    </oc>
    <nc r="Y36">
      <f>L36=SUM(P36:X36)</f>
    </nc>
  </rcc>
  <rcc rId="211" sId="3" numFmtId="13">
    <oc r="Z36">
      <v>0.54149999999999998</v>
    </oc>
    <nc r="Z36">
      <f>ROUND(L36/K36,4)</f>
    </nc>
  </rcc>
  <rcc rId="212" sId="3">
    <oc r="AA36" t="b">
      <v>0</v>
    </oc>
    <nc r="AA36">
      <f>Z36=N36</f>
    </nc>
  </rcc>
  <rcc rId="213" sId="3">
    <oc r="AB36" t="b">
      <v>1</v>
    </oc>
    <nc r="AB36">
      <f>K36=L36+M36</f>
    </nc>
  </rcc>
  <rcc rId="214" sId="3" numFmtId="4">
    <nc r="U37">
      <v>0</v>
    </nc>
  </rcc>
  <rcc rId="215" sId="3" numFmtId="4">
    <nc r="V37">
      <v>0</v>
    </nc>
  </rcc>
  <rcc rId="216" sId="3" numFmtId="4">
    <nc r="W37">
      <v>0</v>
    </nc>
  </rcc>
  <rcc rId="217" sId="3" numFmtId="4">
    <nc r="X37">
      <v>0</v>
    </nc>
  </rcc>
  <rcc rId="218" sId="3">
    <nc r="Y37">
      <f>L37=SUM(P37:X37)</f>
    </nc>
  </rcc>
  <rcc rId="219" sId="3" numFmtId="13">
    <nc r="Z37">
      <f>ROUND(L37/K37,4)</f>
    </nc>
  </rcc>
  <rcc rId="220" sId="3">
    <nc r="AA37">
      <f>Z37=N37</f>
    </nc>
  </rcc>
  <rcc rId="221" sId="3">
    <nc r="AB37">
      <f>K37=L37+M37</f>
    </nc>
  </rcc>
  <rcc rId="222" sId="3" numFmtId="4">
    <nc r="U38">
      <v>0</v>
    </nc>
  </rcc>
  <rcc rId="223" sId="3" numFmtId="4">
    <nc r="V38">
      <v>0</v>
    </nc>
  </rcc>
  <rcc rId="224" sId="3" numFmtId="4">
    <nc r="W38">
      <v>0</v>
    </nc>
  </rcc>
  <rcc rId="225" sId="3" numFmtId="4">
    <nc r="X38">
      <v>0</v>
    </nc>
  </rcc>
  <rcc rId="226" sId="3">
    <nc r="Y38">
      <f>L38=SUM(P38:X38)</f>
    </nc>
  </rcc>
  <rcc rId="227" sId="3" numFmtId="13">
    <nc r="Z38">
      <f>ROUND(L38/K38,4)</f>
    </nc>
  </rcc>
  <rcc rId="228" sId="3">
    <nc r="AA38">
      <f>Z38=N38</f>
    </nc>
  </rcc>
  <rcc rId="229" sId="3">
    <nc r="AB38">
      <f>K38=L38+M38</f>
    </nc>
  </rcc>
  <rcc rId="230" sId="3" numFmtId="4">
    <nc r="U39">
      <v>0</v>
    </nc>
  </rcc>
  <rcc rId="231" sId="3" numFmtId="4">
    <nc r="V39">
      <v>0</v>
    </nc>
  </rcc>
  <rcc rId="232" sId="3" numFmtId="4">
    <nc r="W39">
      <v>0</v>
    </nc>
  </rcc>
  <rcc rId="233" sId="3" numFmtId="4">
    <nc r="X39">
      <v>0</v>
    </nc>
  </rcc>
  <rcc rId="234" sId="3">
    <nc r="Y39">
      <f>L39=SUM(P39:X39)</f>
    </nc>
  </rcc>
  <rcc rId="235" sId="3" numFmtId="13">
    <nc r="Z39">
      <f>ROUND(L39/K39,4)</f>
    </nc>
  </rcc>
  <rcc rId="236" sId="3">
    <nc r="AA39">
      <f>Z39=N39</f>
    </nc>
  </rcc>
  <rcc rId="237" sId="3">
    <nc r="AB39">
      <f>K39=L39+M39</f>
    </nc>
  </rcc>
  <rcc rId="238" sId="3" numFmtId="4">
    <nc r="U40">
      <v>0</v>
    </nc>
  </rcc>
  <rcc rId="239" sId="3" numFmtId="4">
    <nc r="V40">
      <v>0</v>
    </nc>
  </rcc>
  <rcc rId="240" sId="3" numFmtId="4">
    <nc r="W40">
      <v>0</v>
    </nc>
  </rcc>
  <rcc rId="241" sId="3" numFmtId="4">
    <nc r="X40">
      <v>0</v>
    </nc>
  </rcc>
  <rcc rId="242" sId="3">
    <nc r="Y40">
      <f>L40=SUM(P40:X40)</f>
    </nc>
  </rcc>
  <rcc rId="243" sId="3" numFmtId="13">
    <nc r="Z40">
      <f>ROUND(L40/K40,4)</f>
    </nc>
  </rcc>
  <rcc rId="244" sId="3">
    <nc r="AA40">
      <f>Z40=N40</f>
    </nc>
  </rcc>
  <rcc rId="245" sId="3">
    <nc r="AB40">
      <f>K40=L40+M40</f>
    </nc>
  </rcc>
  <rcc rId="246" sId="3" numFmtId="4">
    <oc r="S36">
      <v>2650777.13</v>
    </oc>
    <nc r="S36">
      <f>L36</f>
    </nc>
  </rcc>
  <rcc rId="247" sId="3" numFmtId="4">
    <oc r="S41">
      <f>L37</f>
    </oc>
    <nc r="S41"/>
  </rcc>
  <rcc rId="248" sId="3" numFmtId="4">
    <nc r="M49">
      <v>55288273.520000011</v>
    </nc>
  </rcc>
  <rcc rId="249" sId="3" numFmtId="4">
    <nc r="T40">
      <v>777158.91</v>
    </nc>
  </rcc>
  <rcc rId="250" sId="3" numFmtId="4">
    <nc r="S40">
      <v>197632.22999998927</v>
    </nc>
  </rcc>
  <rcc rId="251" sId="3">
    <nc r="L40">
      <f>S40+T40</f>
    </nc>
  </rcc>
  <rrc rId="252" sId="3" ref="A41:XFD41" action="deleteRow">
    <undo index="2" exp="area" ref3D="1" dr="X3:X41" r="O19" sId="1"/>
    <undo index="0" exp="area" ref3D="1" dr="C3:C41" r="O19" sId="1"/>
    <undo index="2" exp="area" ref3D="1" dr="W3:W41" r="N19" sId="1"/>
    <undo index="0" exp="area" ref3D="1" dr="C3:C41" r="N19" sId="1"/>
    <undo index="2" exp="area" ref3D="1" dr="V3:V41" r="M19" sId="1"/>
    <undo index="0" exp="area" ref3D="1" dr="C3:C41" r="M19" sId="1"/>
    <undo index="2" exp="area" ref3D="1" dr="U3:U41" r="L19" sId="1"/>
    <undo index="0" exp="area" ref3D="1" dr="C3:C41" r="L19" sId="1"/>
    <undo index="2" exp="area" ref3D="1" dr="T3:T41" r="K19" sId="1"/>
    <undo index="0" exp="area" ref3D="1" dr="C3:C41" r="K19" sId="1"/>
    <undo index="2" exp="area" ref3D="1" dr="S3:S41" r="J19" sId="1"/>
    <undo index="0" exp="area" ref3D="1" dr="C3:C41" r="J19" sId="1"/>
    <undo index="2" exp="area" ref3D="1" dr="R3:R41" r="I19" sId="1"/>
    <undo index="0" exp="area" ref3D="1" dr="C3:C41" r="I19" sId="1"/>
    <undo index="2" exp="area" ref3D="1" dr="Q3:Q41" r="H19" sId="1"/>
    <undo index="0" exp="area" ref3D="1" dr="C3:C41" r="H19" sId="1"/>
    <undo index="2" exp="area" ref3D="1" dr="P3:P41" r="G19" sId="1"/>
    <undo index="0" exp="area" ref3D="1" dr="C3:C41" r="G19" sId="1"/>
    <undo index="2" exp="area" ref3D="1" dr="O3:O41" r="F19" sId="1"/>
    <undo index="0" exp="area" ref3D="1" dr="C3:C41" r="F19" sId="1"/>
    <undo index="2" exp="area" ref3D="1" dr="L3:L41" r="E19" sId="1"/>
    <undo index="0" exp="area" ref3D="1" dr="C3:C41" r="E19" sId="1"/>
    <undo index="2" exp="area" ref3D="1" dr="M3:M41" r="D19" sId="1"/>
    <undo index="0" exp="area" ref3D="1" dr="C3:C41" r="D19" sId="1"/>
    <undo index="2" exp="area" ref3D="1" dr="K3:K41" r="C19" sId="1"/>
    <undo index="0" exp="area" ref3D="1" dr="C3:C41" r="C19" sId="1"/>
    <undo index="0" exp="area" ref3D="1" dr="C3:C41" r="B19" sId="1"/>
    <undo index="2" exp="area" ref3D="1" dr="X3:X41" r="O18" sId="1"/>
    <undo index="0" exp="area" ref3D="1" dr="C3:C41" r="O18" sId="1"/>
    <undo index="2" exp="area" ref3D="1" dr="W3:W41" r="N18" sId="1"/>
    <undo index="0" exp="area" ref3D="1" dr="C3:C41" r="N18" sId="1"/>
    <undo index="2" exp="area" ref3D="1" dr="V3:V41" r="M18" sId="1"/>
    <undo index="0" exp="area" ref3D="1" dr="C3:C41" r="M18" sId="1"/>
    <undo index="2" exp="area" ref3D="1" dr="U3:U41" r="L18" sId="1"/>
    <undo index="0" exp="area" ref3D="1" dr="C3:C41" r="L18" sId="1"/>
    <undo index="2" exp="area" ref3D="1" dr="T3:T41" r="K18" sId="1"/>
    <undo index="0" exp="area" ref3D="1" dr="C3:C41" r="K18" sId="1"/>
    <undo index="2" exp="area" ref3D="1" dr="S3:S41" r="J18" sId="1"/>
    <undo index="0" exp="area" ref3D="1" dr="C3:C41" r="J18" sId="1"/>
    <undo index="2" exp="area" ref3D="1" dr="R3:R41" r="I18" sId="1"/>
    <undo index="0" exp="area" ref3D="1" dr="C3:C41" r="I18" sId="1"/>
    <undo index="2" exp="area" ref3D="1" dr="Q3:Q41" r="H18" sId="1"/>
    <undo index="0" exp="area" ref3D="1" dr="C3:C41" r="H18" sId="1"/>
    <undo index="2" exp="area" ref3D="1" dr="P3:P41" r="G18" sId="1"/>
    <undo index="0" exp="area" ref3D="1" dr="C3:C41" r="G18" sId="1"/>
    <undo index="2" exp="area" ref3D="1" dr="O3:O41" r="F18" sId="1"/>
    <undo index="0" exp="area" ref3D="1" dr="C3:C41" r="F18" sId="1"/>
    <undo index="2" exp="area" ref3D="1" dr="L3:L41" r="E18" sId="1"/>
    <undo index="0" exp="area" ref3D="1" dr="C3:C41" r="E18" sId="1"/>
    <undo index="2" exp="area" ref3D="1" dr="M3:M41" r="D18" sId="1"/>
    <undo index="0" exp="area" ref3D="1" dr="C3:C41" r="D18" sId="1"/>
    <undo index="2" exp="area" ref3D="1" dr="K3:K41" r="C18" sId="1"/>
    <undo index="0" exp="area" ref3D="1" dr="C3:C41" r="C18" sId="1"/>
    <undo index="0" exp="area" ref3D="1" dr="C3:C41" r="B18" sId="1"/>
    <undo index="2" exp="area" ref3D="1" dr="X3:X41" r="O17" sId="1"/>
    <undo index="0" exp="area" ref3D="1" dr="C3:C41" r="O17" sId="1"/>
    <undo index="2" exp="area" ref3D="1" dr="W3:W41" r="N17" sId="1"/>
    <undo index="0" exp="area" ref3D="1" dr="C3:C41" r="N17" sId="1"/>
    <undo index="2" exp="area" ref3D="1" dr="V3:V41" r="M17" sId="1"/>
    <undo index="0" exp="area" ref3D="1" dr="G3:G41" r="M17" sId="1"/>
    <undo index="2" exp="area" ref3D="1" dr="U3:U41" r="L17" sId="1"/>
    <undo index="0" exp="area" ref3D="1" dr="C3:C41" r="L17" sId="1"/>
    <undo index="2" exp="area" ref3D="1" dr="T3:T41" r="K17" sId="1"/>
    <undo index="0" exp="area" ref3D="1" dr="C3:C41" r="K17" sId="1"/>
    <undo index="2" exp="area" ref3D="1" dr="S3:S41" r="J17" sId="1"/>
    <undo index="0" exp="area" ref3D="1" dr="C3:C41" r="J17" sId="1"/>
    <undo index="2" exp="area" ref3D="1" dr="R3:R41" r="I17" sId="1"/>
    <undo index="0" exp="area" ref3D="1" dr="C3:C41" r="I17" sId="1"/>
    <undo index="2" exp="area" ref3D="1" dr="Q3:Q41" r="H17" sId="1"/>
    <undo index="0" exp="area" ref3D="1" dr="C3:C41" r="H17" sId="1"/>
    <undo index="2" exp="area" ref3D="1" dr="P3:P41" r="G17" sId="1"/>
    <undo index="0" exp="area" ref3D="1" dr="C3:C41" r="G17" sId="1"/>
    <undo index="2" exp="area" ref3D="1" dr="O3:O41" r="F17" sId="1"/>
    <undo index="0" exp="area" ref3D="1" dr="C3:C41" r="F17" sId="1"/>
    <undo index="2" exp="area" ref3D="1" dr="L3:L41" r="E17" sId="1"/>
    <undo index="0" exp="area" ref3D="1" dr="C3:C41" r="E17" sId="1"/>
    <undo index="2" exp="area" ref3D="1" dr="M3:M41" r="D17" sId="1"/>
    <undo index="0" exp="area" ref3D="1" dr="C3:C41" r="D17" sId="1"/>
    <undo index="2" exp="area" ref3D="1" dr="K3:K41" r="C17" sId="1"/>
    <undo index="0" exp="area" ref3D="1" dr="C3:C41" r="C17" sId="1"/>
    <undo index="0" exp="area" ref3D="1" dr="C3:C41" r="B17" sId="1"/>
    <undo index="0" exp="area" ref3D="1" dr="X3:X41" r="O16" sId="1"/>
    <undo index="0" exp="area" ref3D="1" dr="W3:W41" r="N16" sId="1"/>
    <undo index="0" exp="area" ref3D="1" dr="V3:V41" r="M16" sId="1"/>
    <undo index="0" exp="area" ref3D="1" dr="U3:U41" r="L16" sId="1"/>
    <undo index="0" exp="area" ref3D="1" dr="T3:T41" r="K16" sId="1"/>
    <undo index="0" exp="area" ref3D="1" dr="S3:S41" r="J16" sId="1"/>
    <undo index="0" exp="area" ref3D="1" dr="R3:R41" r="I16" sId="1"/>
    <undo index="0" exp="area" ref3D="1" dr="Q3:Q41" r="H16" sId="1"/>
    <undo index="0" exp="area" ref3D="1" dr="P3:P41" r="G16" sId="1"/>
    <undo index="0" exp="area" ref3D="1" dr="O3:O41" r="F16" sId="1"/>
    <undo index="0" exp="area" ref3D="1" dr="L3:L41" r="E16" sId="1"/>
    <undo index="0" exp="area" ref3D="1" dr="M3:M41" r="D16" sId="1"/>
    <undo index="0" exp="area" ref3D="1" dr="K3:K41" r="C16" sId="1"/>
    <undo index="0" exp="area" ref3D="1" dr="L3:L41" r="B16" sId="1"/>
    <undo index="2" exp="area" dr="X3:X41" r="X45" sId="3"/>
    <undo index="0" exp="area" dr="$C$3:$C$41" r="X45" sId="3"/>
    <undo index="2" exp="area" dr="W3:W41" r="W45" sId="3"/>
    <undo index="0" exp="area" dr="$C$3:$C$41" r="W45" sId="3"/>
    <undo index="2" exp="area" dr="V3:V41" r="V45" sId="3"/>
    <undo index="0" exp="area" dr="$C$3:$C$41" r="V45" sId="3"/>
    <undo index="2" exp="area" dr="U3:U41" r="U45" sId="3"/>
    <undo index="0" exp="area" dr="$C$3:$C$41" r="U45" sId="3"/>
    <undo index="2" exp="area" dr="T3:T41" r="T45" sId="3"/>
    <undo index="0" exp="area" dr="$C$3:$C$41" r="T45" sId="3"/>
    <undo index="2" exp="area" dr="S3:S41" r="S45" sId="3"/>
    <undo index="0" exp="area" dr="$C$3:$C$41" r="S45" sId="3"/>
    <undo index="2" exp="area" dr="R3:R41" r="R45" sId="3"/>
    <undo index="0" exp="area" dr="$C$3:$C$41" r="R45" sId="3"/>
    <undo index="2" exp="area" dr="Q3:Q41" r="Q45" sId="3"/>
    <undo index="0" exp="area" dr="$C$3:$C$41" r="Q45" sId="3"/>
    <undo index="2" exp="area" dr="P3:P41" r="P45" sId="3"/>
    <undo index="0" exp="area" dr="$C$3:$C$41" r="P45" sId="3"/>
    <undo index="2" exp="area" dr="O3:O41" r="O45" sId="3"/>
    <undo index="0" exp="area" dr="$C$3:$C$41" r="O45" sId="3"/>
    <undo index="2" exp="area" dr="M3:M41" r="M45" sId="3"/>
    <undo index="0" exp="area" dr="$C$3:$C$41" r="M45" sId="3"/>
    <undo index="2" exp="area" dr="L3:L41" r="L45" sId="3"/>
    <undo index="0" exp="area" dr="$C$3:$C$41" r="L45" sId="3"/>
    <undo index="2" exp="area" dr="K3:K41" r="K45" sId="3"/>
    <undo index="0" exp="area" dr="$C$3:$C$41" r="K45" sId="3"/>
    <undo index="2" exp="area" dr="I3:I41" r="I45" sId="3"/>
    <undo index="0" exp="area" dr="$C$3:$C$41" r="I45" sId="3"/>
    <undo index="2" exp="area" dr="X3:X41" r="X44" sId="3"/>
    <undo index="0" exp="area" dr="$C$3:$C$41" r="X44" sId="3"/>
    <undo index="2" exp="area" dr="W3:W41" r="W44" sId="3"/>
    <undo index="0" exp="area" dr="$C$3:$C$41" r="W44" sId="3"/>
    <undo index="2" exp="area" dr="V3:V41" r="V44" sId="3"/>
    <undo index="0" exp="area" dr="$C$3:$C$41" r="V44" sId="3"/>
    <undo index="2" exp="area" dr="U3:U41" r="U44" sId="3"/>
    <undo index="0" exp="area" dr="$C$3:$C$41" r="U44" sId="3"/>
    <undo index="2" exp="area" dr="T3:T41" r="T44" sId="3"/>
    <undo index="0" exp="area" dr="$C$3:$C$41" r="T44" sId="3"/>
    <undo index="2" exp="area" dr="S3:S41" r="S44" sId="3"/>
    <undo index="0" exp="area" dr="$C$3:$C$41" r="S44" sId="3"/>
    <undo index="2" exp="area" dr="R3:R41" r="R44" sId="3"/>
    <undo index="0" exp="area" dr="$C$3:$C$41" r="R44" sId="3"/>
    <undo index="2" exp="area" dr="Q3:Q41" r="Q44" sId="3"/>
    <undo index="0" exp="area" dr="$C$3:$C$41" r="Q44" sId="3"/>
    <undo index="2" exp="area" dr="P3:P41" r="P44" sId="3"/>
    <undo index="0" exp="area" dr="$C$3:$C$41" r="P44" sId="3"/>
    <undo index="2" exp="area" dr="O3:O41" r="O44" sId="3"/>
    <undo index="0" exp="area" dr="$C$3:$C$41" r="O44" sId="3"/>
    <undo index="2" exp="area" dr="M3:M41" r="M44" sId="3"/>
    <undo index="0" exp="area" dr="$C$3:$C$41" r="M44" sId="3"/>
    <undo index="2" exp="area" dr="L3:L41" r="L44" sId="3"/>
    <undo index="0" exp="area" dr="$C$3:$C$41" r="L44" sId="3"/>
    <undo index="2" exp="area" dr="K3:K41" r="K44" sId="3"/>
    <undo index="0" exp="area" dr="$C$3:$C$41" r="K44" sId="3"/>
    <undo index="2" exp="area" dr="I3:I41" r="I44" sId="3"/>
    <undo index="0" exp="area" dr="$C$3:$C$41" r="I44" sId="3"/>
    <undo index="2" exp="area" dr="X3:X41" r="X43" sId="3"/>
    <undo index="0" exp="area" dr="$C$3:$C$41" r="X43" sId="3"/>
    <undo index="2" exp="area" dr="W3:W41" r="W43" sId="3"/>
    <undo index="0" exp="area" dr="$C$3:$C$41" r="W43" sId="3"/>
    <undo index="2" exp="area" dr="V3:V41" r="V43" sId="3"/>
    <undo index="0" exp="area" dr="$C$3:$C$41" r="V43" sId="3"/>
    <undo index="2" exp="area" dr="U3:U41" r="U43" sId="3"/>
    <undo index="0" exp="area" dr="$C$3:$C$41" r="U43" sId="3"/>
    <undo index="2" exp="area" dr="T3:T41" r="T43" sId="3"/>
    <undo index="0" exp="area" dr="$C$3:$C$41" r="T43" sId="3"/>
    <undo index="2" exp="area" dr="S3:S41" r="S43" sId="3"/>
    <undo index="0" exp="area" dr="$C$3:$C$41" r="S43" sId="3"/>
    <undo index="2" exp="area" dr="R3:R41" r="R43" sId="3"/>
    <undo index="0" exp="area" dr="$C$3:$C$41" r="R43" sId="3"/>
    <undo index="2" exp="area" dr="Q3:Q41" r="Q43" sId="3"/>
    <undo index="0" exp="area" dr="$C$3:$C$41" r="Q43" sId="3"/>
    <undo index="2" exp="area" dr="P3:P41" r="P43" sId="3"/>
    <undo index="0" exp="area" dr="$C$3:$C$41" r="P43" sId="3"/>
    <undo index="2" exp="area" dr="O3:O41" r="O43" sId="3"/>
    <undo index="0" exp="area" dr="$C$3:$C$41" r="O43" sId="3"/>
    <undo index="2" exp="area" dr="M3:M41" r="M43" sId="3"/>
    <undo index="0" exp="area" dr="$C$3:$C$41" r="M43" sId="3"/>
    <undo index="2" exp="area" dr="L3:L41" r="L43" sId="3"/>
    <undo index="0" exp="area" dr="$C$3:$C$41" r="L43" sId="3"/>
    <undo index="2" exp="area" dr="K3:K41" r="K43" sId="3"/>
    <undo index="0" exp="area" dr="$C$3:$C$41" r="K43" sId="3"/>
    <undo index="2" exp="area" dr="I3:I41" r="I43" sId="3"/>
    <undo index="0" exp="area" dr="$C$3:$C$41" r="I43" sId="3"/>
    <undo index="0" exp="area" dr="X3:X41" r="X42" sId="3"/>
    <undo index="0" exp="area" dr="W3:W41" r="W42" sId="3"/>
    <undo index="0" exp="area" dr="V3:V41" r="V42" sId="3"/>
    <undo index="0" exp="area" dr="U3:U41" r="U42" sId="3"/>
    <undo index="0" exp="area" dr="T3:T41" r="T42" sId="3"/>
    <undo index="0" exp="area" dr="S3:S41" r="S42" sId="3"/>
    <undo index="0" exp="area" dr="R3:R41" r="R42" sId="3"/>
    <undo index="0" exp="area" dr="Q3:Q41" r="Q42" sId="3"/>
    <undo index="0" exp="area" dr="P3:P41" r="P42" sId="3"/>
    <undo index="0" exp="area" dr="O3:O41" r="O42" sId="3"/>
    <undo index="0" exp="area" dr="M3:M41" r="M42" sId="3"/>
    <undo index="0" exp="area" dr="L3:L41" r="L42" sId="3"/>
    <undo index="0" exp="area" dr="K3:K41" r="K42" sId="3"/>
    <undo index="0" exp="area" dr="I3:I41" r="I42" sId="3"/>
    <rfmt sheetId="3" xfDxf="1" sqref="A41:XFD41" start="0" length="0">
      <dxf>
        <font>
          <color rgb="FFFF0000"/>
        </font>
        <alignment horizontal="center" readingOrder="0"/>
      </dxf>
    </rfmt>
    <rcc rId="0" sId="3" dxf="1">
      <nc r="A41" t="inlineStr">
        <is>
          <t>39*</t>
        </is>
      </nc>
      <ndxf>
        <font>
          <sz val="8"/>
          <color rgb="FFFFC000"/>
          <name val="Arial"/>
          <scheme val="none"/>
        </font>
        <alignment vertical="center" wrapText="1" readingOrder="0"/>
        <border outline="0">
          <right style="thin">
            <color indexed="64"/>
          </right>
          <top style="thin">
            <color indexed="64"/>
          </top>
          <bottom style="thin">
            <color indexed="64"/>
          </bottom>
        </border>
      </ndxf>
    </rcc>
    <rcc rId="0" sId="3" dxf="1">
      <nc r="B41" t="inlineStr">
        <is>
          <t>RFRD/2022/G/43 przeniesiono z listy rezerwowej</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C41" t="inlineStr">
        <is>
          <t>W</t>
        </is>
      </nc>
      <ndxf>
        <font>
          <sz val="8"/>
          <color rgb="FFFF0000"/>
          <name val="Arial"/>
          <scheme val="none"/>
        </font>
        <alignment vertical="center" wrapText="1" readingOrder="0"/>
        <border outline="0">
          <left style="thin">
            <color indexed="64"/>
          </left>
          <top style="thin">
            <color indexed="64"/>
          </top>
          <bottom style="thin">
            <color indexed="64"/>
          </bottom>
        </border>
      </ndxf>
    </rcc>
    <rcc rId="0" sId="3" dxf="1">
      <nc r="D41" t="inlineStr">
        <is>
          <t>Gmina Kędzierzyn - Koźle</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E41">
        <v>1603011</v>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F41" t="inlineStr">
        <is>
          <t>Powiat Kędzierzyńsko - Kozielski</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G41" t="inlineStr">
        <is>
          <t>Rozbudowa ul. Aroniowej w Kędzierzynie - Koźlu</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H41" t="inlineStr">
        <is>
          <t>B</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I41">
        <v>0.745</v>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J41" t="inlineStr">
        <is>
          <t>marzec 2023 
grudzień 2024</t>
        </is>
      </nc>
      <ndxf>
        <font>
          <sz val="8"/>
          <color rgb="FFFF0000"/>
          <name val="Arial"/>
          <scheme val="none"/>
        </font>
        <numFmt numFmtId="4" formatCode="#,##0.00"/>
        <alignment vertical="center" wrapText="1" readingOrder="0"/>
        <border outline="0">
          <left style="thin">
            <color indexed="64"/>
          </left>
          <right style="thin">
            <color indexed="64"/>
          </right>
          <top style="thin">
            <color indexed="64"/>
          </top>
          <bottom style="thin">
            <color indexed="64"/>
          </bottom>
        </border>
      </ndxf>
    </rcc>
    <rcc rId="0" sId="3" dxf="1" numFmtId="4">
      <nc r="K41">
        <v>7401581.4900000002</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dxf="1">
      <nc r="L41">
        <f>S41+T41</f>
      </nc>
      <ndxf>
        <font>
          <b/>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c r="M41">
        <f>K41-L41</f>
      </nc>
      <ndxf>
        <font>
          <b/>
          <sz val="8"/>
          <color rgb="FFFF0000"/>
          <name val="Arial"/>
          <scheme val="none"/>
        </font>
        <numFmt numFmtId="4" formatCode="#,##0.00"/>
        <alignment vertical="center" readingOrder="0"/>
        <border outline="0">
          <left style="thin">
            <color indexed="64"/>
          </left>
          <right style="thin">
            <color indexed="64"/>
          </right>
          <top style="thin">
            <color indexed="64"/>
          </top>
        </border>
      </ndxf>
    </rcc>
    <rcc rId="0" sId="3" dxf="1" numFmtId="13">
      <nc r="N41">
        <v>0.5</v>
      </nc>
      <ndxf>
        <font>
          <sz val="8"/>
          <color rgb="FFFF0000"/>
          <name val="Arial"/>
          <scheme val="none"/>
        </font>
        <numFmt numFmtId="13" formatCode="0%"/>
        <alignment vertical="center" readingOrder="0"/>
        <border outline="0">
          <left style="thin">
            <color indexed="64"/>
          </left>
          <right style="thin">
            <color indexed="64"/>
          </right>
          <top style="thin">
            <color indexed="64"/>
          </top>
          <bottom style="thin">
            <color indexed="64"/>
          </bottom>
        </border>
      </ndxf>
    </rcc>
    <rcc rId="0" sId="3" dxf="1" numFmtId="4">
      <nc r="O41">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umFmtId="4">
      <nc r="P41">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s="1" dxf="1" numFmtId="4">
      <nc r="Q41">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dxf="1" numFmtId="4">
      <nc r="R41">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fmt sheetId="3" s="1" sqref="S41" start="0" length="0">
      <dxf>
        <font>
          <sz val="8"/>
          <color rgb="FFFF0000"/>
          <name val="Arial"/>
          <scheme val="none"/>
        </font>
        <numFmt numFmtId="166" formatCode="#,##0.00_ ;\-#,##0.00\ "/>
        <alignment vertical="center" readingOrder="0"/>
        <border outline="0">
          <left style="thin">
            <color indexed="64"/>
          </left>
          <right style="thin">
            <color indexed="64"/>
          </right>
          <top style="thin">
            <color indexed="64"/>
          </top>
          <bottom style="thin">
            <color indexed="64"/>
          </bottom>
        </border>
      </dxf>
    </rfmt>
    <rcc rId="0" sId="3" dxf="1" numFmtId="4">
      <nc r="T41">
        <v>2219994.4500000002</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umFmtId="4">
      <nc r="U41">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umFmtId="4">
      <nc r="V41">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umFmtId="4">
      <nc r="W41">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dxf="1" numFmtId="4">
      <nc r="X41">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dxf="1">
      <nc r="Y41">
        <f>L41=SUM(P41:X41)</f>
      </nc>
      <ndxf>
        <alignment vertical="center" readingOrder="0"/>
      </ndxf>
    </rcc>
    <rcc rId="0" sId="3" s="1" dxf="1">
      <nc r="Z41">
        <f>ROUND(L41/K41,4)</f>
      </nc>
      <ndxf>
        <numFmt numFmtId="13" formatCode="0%"/>
        <alignment vertical="center" readingOrder="0"/>
      </ndxf>
    </rcc>
    <rcc rId="0" sId="3" dxf="1">
      <nc r="AA41">
        <f>Z41=N41</f>
      </nc>
      <ndxf>
        <numFmt numFmtId="4" formatCode="#,##0.00"/>
        <alignment vertical="center" readingOrder="0"/>
      </ndxf>
    </rcc>
    <rcc rId="0" sId="3" dxf="1">
      <nc r="AB41">
        <f>K41=L41+M41</f>
      </nc>
      <ndxf>
        <numFmt numFmtId="4" formatCode="#,##0.00"/>
        <alignment vertical="center" readingOrder="0"/>
      </ndxf>
    </rcc>
  </rrc>
  <rcc rId="253" sId="3" odxf="1" dxf="1" numFmtId="4">
    <oc r="M36">
      <v>2244737.9299999997</v>
    </oc>
    <nc r="M36">
      <f>K36-L36</f>
    </nc>
    <odxf/>
    <ndxf/>
  </rcc>
  <rfmt sheetId="3" sqref="N40">
    <dxf>
      <numFmt numFmtId="14" formatCode="0.00%"/>
    </dxf>
  </rfmt>
  <rcc rId="254" sId="3" numFmtId="14">
    <nc r="N40">
      <v>0.501</v>
    </nc>
  </rcc>
  <rfmt sheetId="3" sqref="A40" start="0" length="2147483647">
    <dxf>
      <font>
        <color rgb="FFFFC000"/>
      </font>
    </dxf>
  </rfmt>
  <rcc rId="255" sId="3">
    <nc r="A40" t="inlineStr">
      <is>
        <t>38*</t>
      </is>
    </nc>
  </rcc>
  <rcc rId="256" sId="3">
    <nc r="B38" t="inlineStr">
      <is>
        <t>RFRD/2022/G/92 przeniesiono z listy rezerwowej</t>
      </is>
    </nc>
  </rcc>
  <rcc rId="257" sId="3">
    <nc r="B39" t="inlineStr">
      <is>
        <t>RFRD/2022/G/87 przeniesiono z listy rezerwowej</t>
      </is>
    </nc>
  </rcc>
  <rcc rId="258" sId="3">
    <nc r="B40" t="inlineStr">
      <is>
        <t>RFRD/2022/G/34 przeniesiono z listy rezerwowej</t>
      </is>
    </nc>
  </rcc>
  <rcc rId="259" sId="5">
    <oc r="B5" t="inlineStr">
      <is>
        <t>RFRD/2022/G/43</t>
      </is>
    </oc>
    <nc r="B5" t="inlineStr">
      <is>
        <t>RFRD/2022/G/43 zadanie przeniesione na listę podstawową</t>
      </is>
    </nc>
  </rcc>
  <rcc rId="260" sId="5">
    <oc r="B6" t="inlineStr">
      <is>
        <t>RFRD/2022/G/92</t>
      </is>
    </oc>
    <nc r="B6" t="inlineStr">
      <is>
        <t>RFRD/2022/G/92 zadanie przeniesione na listę podstawową</t>
      </is>
    </nc>
  </rcc>
  <rcc rId="261" sId="5">
    <oc r="B7" t="inlineStr">
      <is>
        <t>RFRD/2022/G/87</t>
      </is>
    </oc>
    <nc r="B7" t="inlineStr">
      <is>
        <t>RFRD/2022/G/87 zadanie przeniesione na listę podstawową</t>
      </is>
    </nc>
  </rcc>
  <rcc rId="262" sId="5">
    <oc r="B8" t="inlineStr">
      <is>
        <t>RFRD/2022/G/34</t>
      </is>
    </oc>
    <nc r="B8" t="inlineStr">
      <is>
        <t>RFRD/2022/G/34 zadanie przeniesione na listę podstawową</t>
      </is>
    </nc>
  </rcc>
  <rcc rId="263" sId="5">
    <oc r="C5" t="inlineStr">
      <is>
        <t>W</t>
      </is>
    </oc>
    <nc r="C5"/>
  </rcc>
  <rcc rId="264" sId="5">
    <oc r="C6" t="inlineStr">
      <is>
        <t>W</t>
      </is>
    </oc>
    <nc r="C6"/>
  </rcc>
  <rcc rId="265" sId="5">
    <oc r="C7" t="inlineStr">
      <is>
        <t>N</t>
      </is>
    </oc>
    <nc r="C7"/>
  </rcc>
  <rcc rId="266" sId="5">
    <oc r="C8" t="inlineStr">
      <is>
        <t>W</t>
      </is>
    </oc>
    <nc r="C8"/>
  </rcc>
  <rcc rId="267" sId="5">
    <oc r="I5">
      <v>0.23513999999999999</v>
    </oc>
    <nc r="I5"/>
  </rcc>
  <rcc rId="268" sId="5">
    <oc r="I6">
      <v>0.47799999999999998</v>
    </oc>
    <nc r="I6"/>
  </rcc>
  <rcc rId="269" sId="5">
    <oc r="I7">
      <v>0.6</v>
    </oc>
    <nc r="I7"/>
  </rcc>
  <rcc rId="270" sId="5">
    <oc r="I8">
      <v>1.0629999999999999</v>
    </oc>
    <nc r="I8"/>
  </rcc>
  <rcc rId="271" sId="5" numFmtId="4">
    <oc r="K5">
      <v>1507242.68</v>
    </oc>
    <nc r="K5">
      <v>0</v>
    </nc>
  </rcc>
  <rcc rId="272" sId="5" numFmtId="4">
    <oc r="K6">
      <v>2223070.79</v>
    </oc>
    <nc r="K6">
      <v>0</v>
    </nc>
  </rcc>
  <rcc rId="273" sId="5" numFmtId="4">
    <oc r="K7">
      <v>1816505.49</v>
    </oc>
    <nc r="K7">
      <v>0</v>
    </nc>
  </rcc>
  <rcc rId="274" sId="5" numFmtId="4">
    <oc r="K8">
      <v>1945497.28</v>
    </oc>
    <nc r="K8">
      <v>0</v>
    </nc>
  </rcc>
  <rcc rId="275" sId="5" numFmtId="4">
    <oc r="S5">
      <f>ROUND(N5*1011242.68,2)</f>
    </oc>
    <nc r="S5">
      <v>0</v>
    </nc>
  </rcc>
  <rcc rId="276" sId="5" numFmtId="4">
    <oc r="S6">
      <f>ROUND(N6*784539.82,2)</f>
    </oc>
    <nc r="S6">
      <v>0</v>
    </nc>
  </rcc>
  <rcc rId="277" sId="5" numFmtId="4">
    <oc r="S8">
      <f>ROUND(N8*974048.64,2)</f>
    </oc>
    <nc r="S8">
      <v>0</v>
    </nc>
  </rcc>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podst'!$A$2:$AY$16</formula>
    <oldFormula>'pow podst'!$A$2:$AY$16</oldFormula>
  </rdn>
  <rdn rId="0" localSheetId="3" customView="1" name="Z_8713D67E_80AD_4862_B39E_B3C8835229AA_.wvu.PrintArea" hidden="1" oldHidden="1">
    <formula>'gm podst'!$A$1:$X$49</formula>
    <oldFormula>'gm podst'!$A$1:$X$49</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podst'!$A$2:$AC$44</formula>
    <oldFormula>'gm podst'!$A$2:$AC$44</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T16">
    <dxf>
      <fill>
        <patternFill patternType="solid">
          <bgColor rgb="FFFFFF00"/>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1" sId="3">
    <oc r="J13" t="inlineStr">
      <is>
        <t>sierpień 2023 
wrzesień 2024</t>
      </is>
    </oc>
    <nc r="J13" t="inlineStr">
      <is>
        <t>sierpień 2024 
wrzesień 2024</t>
      </is>
    </nc>
  </rcc>
  <rcc rId="292" sId="3" numFmtId="4">
    <oc r="K13">
      <v>6437794.1799999997</v>
    </oc>
    <nc r="K13">
      <v>5593904.75</v>
    </nc>
  </rcc>
  <rfmt sheetId="3" sqref="J13:M13">
    <dxf>
      <fill>
        <patternFill>
          <bgColor rgb="FFFFFF00"/>
        </patternFill>
      </fill>
    </dxf>
  </rfmt>
  <rfmt sheetId="3" sqref="T13">
    <dxf>
      <fill>
        <patternFill patternType="solid">
          <bgColor rgb="FFFFFF00"/>
        </patternFill>
      </fill>
    </dxf>
  </rfmt>
  <rfmt sheetId="3" sqref="K4:N4">
    <dxf>
      <fill>
        <patternFill patternType="none">
          <bgColor auto="1"/>
        </patternFill>
      </fill>
    </dxf>
  </rfmt>
  <rfmt sheetId="3" sqref="J11:M11">
    <dxf>
      <fill>
        <patternFill patternType="none">
          <bgColor auto="1"/>
        </patternFill>
      </fill>
    </dxf>
  </rfmt>
  <rfmt sheetId="3" sqref="J33:M33">
    <dxf>
      <fill>
        <patternFill patternType="none">
          <bgColor auto="1"/>
        </patternFill>
      </fill>
    </dxf>
  </rfmt>
  <rfmt sheetId="3" sqref="J34:J35">
    <dxf>
      <fill>
        <patternFill patternType="none">
          <bgColor auto="1"/>
        </patternFill>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3" sId="3">
    <oc r="J13" t="inlineStr">
      <is>
        <t>sierpień 2024 
wrzesień 2024</t>
      </is>
    </oc>
    <nc r="J13" t="inlineStr">
      <is>
        <t>kwiecień 2023 
sierpień 2024</t>
      </is>
    </nc>
  </rcc>
  <rdn rId="0" localSheetId="1" customView="1" name="Z_910E5BC9_C14F_44A3_BD6A_DB4FB1067C5C_.wvu.PrintArea" hidden="1" oldHidden="1">
    <formula>'TERC - "nazwa woj"'!$A$1:$O$35</formula>
  </rdn>
  <rdn rId="0" localSheetId="2" customView="1" name="Z_910E5BC9_C14F_44A3_BD6A_DB4FB1067C5C_.wvu.PrintArea" hidden="1" oldHidden="1">
    <formula>'pow podst'!$A$1:$W$23</formula>
  </rdn>
  <rdn rId="0" localSheetId="2" customView="1" name="Z_910E5BC9_C14F_44A3_BD6A_DB4FB1067C5C_.wvu.PrintTitles" hidden="1" oldHidden="1">
    <formula>'pow podst'!$1:$2</formula>
  </rdn>
  <rdn rId="0" localSheetId="2" customView="1" name="Z_910E5BC9_C14F_44A3_BD6A_DB4FB1067C5C_.wvu.FilterData" hidden="1" oldHidden="1">
    <formula>'pow podst'!$A$2:$AY$16</formula>
  </rdn>
  <rdn rId="0" localSheetId="3" customView="1" name="Z_910E5BC9_C14F_44A3_BD6A_DB4FB1067C5C_.wvu.PrintArea" hidden="1" oldHidden="1">
    <formula>'gm podst'!$A$1:$X$49</formula>
  </rdn>
  <rdn rId="0" localSheetId="3" customView="1" name="Z_910E5BC9_C14F_44A3_BD6A_DB4FB1067C5C_.wvu.PrintTitles" hidden="1" oldHidden="1">
    <formula>'gm podst'!$1:$2</formula>
  </rdn>
  <rdn rId="0" localSheetId="3" customView="1" name="Z_910E5BC9_C14F_44A3_BD6A_DB4FB1067C5C_.wvu.FilterData" hidden="1" oldHidden="1">
    <formula>'gm podst'!$A$2:$AC$44</formula>
  </rdn>
  <rdn rId="0" localSheetId="4" customView="1" name="Z_910E5BC9_C14F_44A3_BD6A_DB4FB1067C5C_.wvu.PrintArea" hidden="1" oldHidden="1">
    <formula>'pow rez'!$A$1:$W$14</formula>
  </rdn>
  <rdn rId="0" localSheetId="4" customView="1" name="Z_910E5BC9_C14F_44A3_BD6A_DB4FB1067C5C_.wvu.PrintTitles" hidden="1" oldHidden="1">
    <formula>'pow rez'!$1:$2</formula>
  </rdn>
  <rdn rId="0" localSheetId="4" customView="1" name="Z_910E5BC9_C14F_44A3_BD6A_DB4FB1067C5C_.wvu.FilterData" hidden="1" oldHidden="1">
    <formula>'pow rez'!$A$2:$AD$3</formula>
  </rdn>
  <rdn rId="0" localSheetId="5" customView="1" name="Z_910E5BC9_C14F_44A3_BD6A_DB4FB1067C5C_.wvu.PrintArea" hidden="1" oldHidden="1">
    <formula>'gm rez'!$A$1:$X$46</formula>
  </rdn>
  <rdn rId="0" localSheetId="5" customView="1" name="Z_910E5BC9_C14F_44A3_BD6A_DB4FB1067C5C_.wvu.PrintTitles" hidden="1" oldHidden="1">
    <formula>'gm rez'!$1:$2</formula>
  </rdn>
  <rdn rId="0" localSheetId="5" customView="1" name="Z_910E5BC9_C14F_44A3_BD6A_DB4FB1067C5C_.wvu.FilterData" hidden="1" oldHidden="1">
    <formula>'gm rez'!$A$2:$AB$41</formula>
  </rdn>
  <rcv guid="{910E5BC9-C14F-44A3-BD6A-DB4FB1067C5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22">
    <dxf>
      <fill>
        <patternFill patternType="solid">
          <bgColor rgb="FFFFFF00"/>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7" sId="2">
    <oc r="I10" t="inlineStr">
      <is>
        <t>maj 2023 wrzesoeń 2023</t>
      </is>
    </oc>
    <nc r="I10" t="inlineStr">
      <is>
        <t>maj 2023 wrzesień 2023</t>
      </is>
    </nc>
  </rc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1" sId="3">
    <oc r="J13" t="inlineStr">
      <is>
        <t>kwiecień 2023 
sierpień 2024</t>
      </is>
    </oc>
    <nc r="J13" t="inlineStr">
      <is>
        <t>kwiecień 2023 
październik 2024</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7:L11">
    <dxf>
      <fill>
        <patternFill patternType="none">
          <bgColor auto="1"/>
        </patternFill>
      </fill>
    </dxf>
  </rfmt>
  <rcv guid="{910E5BC9-C14F-44A3-BD6A-DB4FB1067C5C}" action="delete"/>
  <rdn rId="0" localSheetId="1" customView="1" name="Z_910E5BC9_C14F_44A3_BD6A_DB4FB1067C5C_.wvu.PrintArea" hidden="1" oldHidden="1">
    <formula>'TERC - "nazwa woj"'!$A$1:$O$35</formula>
    <oldFormula>'TERC - "nazwa woj"'!$A$1:$O$35</oldFormula>
  </rdn>
  <rdn rId="0" localSheetId="2" customView="1" name="Z_910E5BC9_C14F_44A3_BD6A_DB4FB1067C5C_.wvu.PrintArea" hidden="1" oldHidden="1">
    <formula>'pow podst'!$A$1:$W$23</formula>
    <oldFormula>'pow podst'!$A$1:$W$23</oldFormula>
  </rdn>
  <rdn rId="0" localSheetId="2" customView="1" name="Z_910E5BC9_C14F_44A3_BD6A_DB4FB1067C5C_.wvu.PrintTitles" hidden="1" oldHidden="1">
    <formula>'pow podst'!$1:$2</formula>
    <oldFormula>'pow podst'!$1:$2</oldFormula>
  </rdn>
  <rdn rId="0" localSheetId="2" customView="1" name="Z_910E5BC9_C14F_44A3_BD6A_DB4FB1067C5C_.wvu.FilterData" hidden="1" oldHidden="1">
    <formula>'pow podst'!$A$2:$AY$16</formula>
    <oldFormula>'pow podst'!$A$2:$AY$16</oldFormula>
  </rdn>
  <rdn rId="0" localSheetId="3" customView="1" name="Z_910E5BC9_C14F_44A3_BD6A_DB4FB1067C5C_.wvu.PrintArea" hidden="1" oldHidden="1">
    <formula>'gm podst'!$A$1:$X$49</formula>
    <oldFormula>'gm podst'!$A$1:$X$49</oldFormula>
  </rdn>
  <rdn rId="0" localSheetId="3" customView="1" name="Z_910E5BC9_C14F_44A3_BD6A_DB4FB1067C5C_.wvu.PrintTitles" hidden="1" oldHidden="1">
    <formula>'gm podst'!$1:$2</formula>
    <oldFormula>'gm podst'!$1:$2</oldFormula>
  </rdn>
  <rdn rId="0" localSheetId="3" customView="1" name="Z_910E5BC9_C14F_44A3_BD6A_DB4FB1067C5C_.wvu.FilterData" hidden="1" oldHidden="1">
    <formula>'gm podst'!$A$2:$AC$44</formula>
    <oldFormula>'gm podst'!$A$2:$AC$44</oldFormula>
  </rdn>
  <rdn rId="0" localSheetId="4" customView="1" name="Z_910E5BC9_C14F_44A3_BD6A_DB4FB1067C5C_.wvu.PrintArea" hidden="1" oldHidden="1">
    <formula>'pow rez'!$A$1:$W$14</formula>
    <oldFormula>'pow rez'!$A$1:$W$14</oldFormula>
  </rdn>
  <rdn rId="0" localSheetId="4" customView="1" name="Z_910E5BC9_C14F_44A3_BD6A_DB4FB1067C5C_.wvu.PrintTitles" hidden="1" oldHidden="1">
    <formula>'pow rez'!$1:$2</formula>
    <oldFormula>'pow rez'!$1:$2</oldFormula>
  </rdn>
  <rdn rId="0" localSheetId="4" customView="1" name="Z_910E5BC9_C14F_44A3_BD6A_DB4FB1067C5C_.wvu.FilterData" hidden="1" oldHidden="1">
    <formula>'pow rez'!$A$2:$AD$3</formula>
    <oldFormula>'pow rez'!$A$2:$AD$3</oldFormula>
  </rdn>
  <rdn rId="0" localSheetId="5" customView="1" name="Z_910E5BC9_C14F_44A3_BD6A_DB4FB1067C5C_.wvu.PrintArea" hidden="1" oldHidden="1">
    <formula>'gm rez'!$A$1:$X$46</formula>
    <oldFormula>'gm rez'!$A$1:$X$46</oldFormula>
  </rdn>
  <rdn rId="0" localSheetId="5" customView="1" name="Z_910E5BC9_C14F_44A3_BD6A_DB4FB1067C5C_.wvu.PrintTitles" hidden="1" oldHidden="1">
    <formula>'gm rez'!$1:$2</formula>
    <oldFormula>'gm rez'!$1:$2</oldFormula>
  </rdn>
  <rdn rId="0" localSheetId="5" customView="1" name="Z_910E5BC9_C14F_44A3_BD6A_DB4FB1067C5C_.wvu.FilterData" hidden="1" oldHidden="1">
    <formula>'gm rez'!$A$2:$AB$41</formula>
    <oldFormula>'gm rez'!$A$2:$AB$41</oldFormula>
  </rdn>
  <rcv guid="{910E5BC9-C14F-44A3-BD6A-DB4FB1067C5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13:M13">
    <dxf>
      <fill>
        <patternFill patternType="none">
          <bgColor auto="1"/>
        </patternFill>
      </fill>
    </dxf>
  </rfmt>
  <rfmt sheetId="3" sqref="J16:N16">
    <dxf>
      <fill>
        <patternFill patternType="none">
          <bgColor auto="1"/>
        </patternFill>
      </fill>
    </dxf>
  </rfmt>
  <rfmt sheetId="3" sqref="J20:M20">
    <dxf>
      <fill>
        <patternFill patternType="none">
          <bgColor auto="1"/>
        </patternFill>
      </fill>
    </dxf>
  </rfmt>
  <rfmt sheetId="3" sqref="J21:M21">
    <dxf>
      <fill>
        <patternFill patternType="none">
          <bgColor auto="1"/>
        </patternFill>
      </fill>
    </dxf>
  </rfmt>
  <rfmt sheetId="3" sqref="J22">
    <dxf>
      <fill>
        <patternFill patternType="none">
          <bgColor auto="1"/>
        </patternFill>
      </fill>
    </dxf>
  </rfmt>
  <rfmt sheetId="3" sqref="J23:M23">
    <dxf>
      <fill>
        <patternFill patternType="none">
          <bgColor auto="1"/>
        </patternFill>
      </fill>
    </dxf>
  </rfmt>
  <rcc rId="335" sId="3" numFmtId="4">
    <oc r="K24">
      <v>1131417.32</v>
    </oc>
    <nc r="K24">
      <v>931500.6</v>
    </nc>
  </rcc>
  <rfmt sheetId="3" sqref="J25:M25">
    <dxf>
      <fill>
        <patternFill patternType="none">
          <bgColor auto="1"/>
        </patternFill>
      </fill>
    </dxf>
  </rfmt>
  <rfmt sheetId="3" sqref="K26:M26">
    <dxf>
      <fill>
        <patternFill patternType="none">
          <bgColor auto="1"/>
        </patternFill>
      </fill>
    </dxf>
  </rfmt>
  <rfmt sheetId="3" sqref="J28:M28">
    <dxf>
      <fill>
        <patternFill patternType="none">
          <bgColor auto="1"/>
        </patternFill>
      </fill>
    </dxf>
  </rfmt>
  <rcc rId="336" sId="3" numFmtId="4">
    <oc r="K30">
      <v>1579264.66</v>
    </oc>
    <nc r="K30">
      <v>878260</v>
    </nc>
  </rcc>
  <rcc rId="337" sId="3" xfDxf="1" dxf="1">
    <oc r="J30" t="inlineStr">
      <is>
        <t>lipiec 2023 wrzesień 2024</t>
      </is>
    </oc>
    <nc r="J30" t="inlineStr">
      <is>
        <t>maj 2023 maj 2024</t>
      </is>
    </nc>
    <ndxf>
      <font>
        <sz val="8"/>
        <color rgb="FFFF0000"/>
        <name val="Arial"/>
        <scheme val="none"/>
      </font>
      <numFmt numFmtId="4" formatCode="#,##0.00"/>
      <alignment horizontal="center" vertical="center" wrapText="1"/>
      <border outline="0">
        <left style="thin">
          <color indexed="64"/>
        </left>
        <right style="thin">
          <color indexed="64"/>
        </right>
        <top style="thin">
          <color indexed="64"/>
        </top>
        <bottom style="thin">
          <color indexed="64"/>
        </bottom>
      </border>
    </ndxf>
  </rcc>
  <rcc rId="338" sId="3">
    <oc r="S30">
      <f>ROUND(N30*923870.73,2)</f>
    </oc>
    <nc r="S30">
      <f>L30</f>
    </nc>
  </rcc>
  <rfmt sheetId="3" sqref="J31:M31">
    <dxf>
      <fill>
        <patternFill patternType="none">
          <bgColor auto="1"/>
        </patternFill>
      </fill>
    </dxf>
  </rfmt>
  <rcc rId="339" sId="3">
    <oc r="J37" t="inlineStr">
      <is>
        <t>luty 2023 
luty 2024</t>
      </is>
    </oc>
    <nc r="J37" t="inlineStr">
      <is>
        <t>REZYGNACJA</t>
      </is>
    </nc>
  </rcc>
  <rcc rId="340" sId="3">
    <oc r="I37">
      <v>0.23513999999999999</v>
    </oc>
    <nc r="I37"/>
  </rcc>
  <rcc rId="341" sId="3">
    <oc r="C37" t="inlineStr">
      <is>
        <t>W</t>
      </is>
    </oc>
    <nc r="C37"/>
  </rcc>
  <rcc rId="342" sId="3" numFmtId="4">
    <oc r="K37">
      <v>1507242.68</v>
    </oc>
    <nc r="K37"/>
  </rcc>
  <rcc rId="343" sId="3">
    <oc r="L37">
      <f>ROUND(K37*N37,2)</f>
    </oc>
    <nc r="L37"/>
  </rcc>
  <rcc rId="344" sId="3">
    <oc r="M37">
      <f>K37-L37</f>
    </oc>
    <nc r="M37"/>
  </rcc>
  <rcc rId="345" sId="3" numFmtId="4">
    <oc r="O37">
      <v>0</v>
    </oc>
    <nc r="O37"/>
  </rcc>
  <rcc rId="346" sId="3" numFmtId="4">
    <oc r="P37">
      <v>0</v>
    </oc>
    <nc r="P37"/>
  </rcc>
  <rcc rId="347" sId="3" numFmtId="4">
    <oc r="Q37">
      <v>0</v>
    </oc>
    <nc r="Q37"/>
  </rcc>
  <rcc rId="348" sId="3" numFmtId="4">
    <oc r="R37">
      <v>0</v>
    </oc>
    <nc r="R37"/>
  </rcc>
  <rcc rId="349" sId="3">
    <oc r="S37">
      <f>ROUND(N37*1011242.68,2)</f>
    </oc>
    <nc r="S37"/>
  </rcc>
  <rcc rId="350" sId="3">
    <oc r="T37">
      <f>L37-S37</f>
    </oc>
    <nc r="T37"/>
  </rcc>
  <rcc rId="351" sId="3" numFmtId="4">
    <oc r="U37">
      <v>0</v>
    </oc>
    <nc r="U37"/>
  </rcc>
  <rcc rId="352" sId="3" numFmtId="4">
    <oc r="V37">
      <v>0</v>
    </oc>
    <nc r="V37"/>
  </rcc>
  <rcc rId="353" sId="3" numFmtId="4">
    <oc r="W37">
      <v>0</v>
    </oc>
    <nc r="W37"/>
  </rcc>
  <rcc rId="354" sId="3" numFmtId="4">
    <oc r="X37">
      <v>0</v>
    </oc>
    <nc r="X37"/>
  </rcc>
  <rfmt sheetId="3" sqref="J37" start="0" length="2147483647">
    <dxf>
      <font>
        <b/>
      </font>
    </dxf>
  </rfmt>
  <rcc rId="355" sId="3">
    <oc r="L40">
      <f>S40+T40</f>
    </oc>
    <nc r="L40">
      <f>ROUND(K40*N40,2)</f>
    </nc>
  </rcc>
  <rcc rId="356" sId="3" numFmtId="14">
    <oc r="N40">
      <v>0.501</v>
    </oc>
    <nc r="N40">
      <v>0.8</v>
    </nc>
  </rcc>
  <rfmt sheetId="3" sqref="N40">
    <dxf>
      <numFmt numFmtId="169" formatCode="0.000%"/>
    </dxf>
  </rfmt>
  <rfmt sheetId="3" sqref="N40">
    <dxf>
      <numFmt numFmtId="14" formatCode="0.00%"/>
    </dxf>
  </rfmt>
  <rfmt sheetId="3" sqref="N40">
    <dxf>
      <numFmt numFmtId="170" formatCode="0.0%"/>
    </dxf>
  </rfmt>
  <rfmt sheetId="3" sqref="N40">
    <dxf>
      <numFmt numFmtId="13" formatCode="0%"/>
    </dxf>
  </rfmt>
  <rcc rId="357" sId="3">
    <oc r="S40">
      <v>197632.22999998927</v>
    </oc>
    <nc r="S40">
      <f>ROUND(N40*974048.64,2)</f>
    </nc>
  </rcc>
  <rcv guid="{910E5BC9-C14F-44A3-BD6A-DB4FB1067C5C}" action="delete"/>
  <rdn rId="0" localSheetId="1" customView="1" name="Z_910E5BC9_C14F_44A3_BD6A_DB4FB1067C5C_.wvu.PrintArea" hidden="1" oldHidden="1">
    <formula>'TERC - "nazwa woj"'!$A$1:$O$35</formula>
    <oldFormula>'TERC - "nazwa woj"'!$A$1:$O$35</oldFormula>
  </rdn>
  <rdn rId="0" localSheetId="2" customView="1" name="Z_910E5BC9_C14F_44A3_BD6A_DB4FB1067C5C_.wvu.PrintArea" hidden="1" oldHidden="1">
    <formula>'pow podst'!$A$1:$W$23</formula>
    <oldFormula>'pow podst'!$A$1:$W$23</oldFormula>
  </rdn>
  <rdn rId="0" localSheetId="2" customView="1" name="Z_910E5BC9_C14F_44A3_BD6A_DB4FB1067C5C_.wvu.PrintTitles" hidden="1" oldHidden="1">
    <formula>'pow podst'!$1:$2</formula>
    <oldFormula>'pow podst'!$1:$2</oldFormula>
  </rdn>
  <rdn rId="0" localSheetId="2" customView="1" name="Z_910E5BC9_C14F_44A3_BD6A_DB4FB1067C5C_.wvu.FilterData" hidden="1" oldHidden="1">
    <formula>'pow podst'!$A$2:$AY$16</formula>
    <oldFormula>'pow podst'!$A$2:$AY$16</oldFormula>
  </rdn>
  <rdn rId="0" localSheetId="3" customView="1" name="Z_910E5BC9_C14F_44A3_BD6A_DB4FB1067C5C_.wvu.PrintArea" hidden="1" oldHidden="1">
    <formula>'gm podst'!$A$1:$X$49</formula>
    <oldFormula>'gm podst'!$A$1:$X$49</oldFormula>
  </rdn>
  <rdn rId="0" localSheetId="3" customView="1" name="Z_910E5BC9_C14F_44A3_BD6A_DB4FB1067C5C_.wvu.PrintTitles" hidden="1" oldHidden="1">
    <formula>'gm podst'!$1:$2</formula>
    <oldFormula>'gm podst'!$1:$2</oldFormula>
  </rdn>
  <rdn rId="0" localSheetId="3" customView="1" name="Z_910E5BC9_C14F_44A3_BD6A_DB4FB1067C5C_.wvu.FilterData" hidden="1" oldHidden="1">
    <formula>'gm podst'!$A$2:$AC$44</formula>
    <oldFormula>'gm podst'!$A$2:$AC$44</oldFormula>
  </rdn>
  <rdn rId="0" localSheetId="4" customView="1" name="Z_910E5BC9_C14F_44A3_BD6A_DB4FB1067C5C_.wvu.PrintArea" hidden="1" oldHidden="1">
    <formula>'pow rez'!$A$1:$W$14</formula>
    <oldFormula>'pow rez'!$A$1:$W$14</oldFormula>
  </rdn>
  <rdn rId="0" localSheetId="4" customView="1" name="Z_910E5BC9_C14F_44A3_BD6A_DB4FB1067C5C_.wvu.PrintTitles" hidden="1" oldHidden="1">
    <formula>'pow rez'!$1:$2</formula>
    <oldFormula>'pow rez'!$1:$2</oldFormula>
  </rdn>
  <rdn rId="0" localSheetId="4" customView="1" name="Z_910E5BC9_C14F_44A3_BD6A_DB4FB1067C5C_.wvu.FilterData" hidden="1" oldHidden="1">
    <formula>'pow rez'!$A$2:$AD$3</formula>
    <oldFormula>'pow rez'!$A$2:$AD$3</oldFormula>
  </rdn>
  <rdn rId="0" localSheetId="5" customView="1" name="Z_910E5BC9_C14F_44A3_BD6A_DB4FB1067C5C_.wvu.PrintArea" hidden="1" oldHidden="1">
    <formula>'gm rez'!$A$1:$X$46</formula>
    <oldFormula>'gm rez'!$A$1:$X$46</oldFormula>
  </rdn>
  <rdn rId="0" localSheetId="5" customView="1" name="Z_910E5BC9_C14F_44A3_BD6A_DB4FB1067C5C_.wvu.PrintTitles" hidden="1" oldHidden="1">
    <formula>'gm rez'!$1:$2</formula>
    <oldFormula>'gm rez'!$1:$2</oldFormula>
  </rdn>
  <rdn rId="0" localSheetId="5" customView="1" name="Z_910E5BC9_C14F_44A3_BD6A_DB4FB1067C5C_.wvu.FilterData" hidden="1" oldHidden="1">
    <formula>'gm rez'!$A$2:$AB$41</formula>
    <oldFormula>'gm rez'!$A$2:$AB$41</oldFormula>
  </rdn>
  <rcv guid="{910E5BC9-C14F-44A3-BD6A-DB4FB1067C5C}"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1" sId="3" numFmtId="4">
    <oc r="K22">
      <v>2519210.42</v>
    </oc>
    <nc r="K22">
      <v>2232450</v>
    </nc>
  </rcc>
  <rfmt sheetId="3" sqref="K22">
    <dxf>
      <fill>
        <patternFill patternType="solid">
          <bgColor rgb="FFFFFF00"/>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L22">
    <dxf>
      <fill>
        <patternFill patternType="solid">
          <bgColor rgb="FFFFFF00"/>
        </patternFill>
      </fill>
    </dxf>
  </rfmt>
  <rfmt sheetId="3" sqref="M22">
    <dxf>
      <fill>
        <patternFill patternType="solid">
          <bgColor rgb="FFFFFF00"/>
        </patternFill>
      </fill>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3">
    <oc r="J22" t="inlineStr">
      <is>
        <t>czerwiec 2023 czerwiec 2023</t>
      </is>
    </oc>
    <nc r="J22" t="inlineStr">
      <is>
        <t>czerwiec 2023 czerwiec 2024</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0E5BC9-C14F-44A3-BD6A-DB4FB1067C5C}" action="delete"/>
  <rdn rId="0" localSheetId="1" customView="1" name="Z_910E5BC9_C14F_44A3_BD6A_DB4FB1067C5C_.wvu.PrintArea" hidden="1" oldHidden="1">
    <formula>'TERC - "nazwa woj"'!$A$1:$O$35</formula>
    <oldFormula>'TERC - "nazwa woj"'!$A$1:$O$35</oldFormula>
  </rdn>
  <rdn rId="0" localSheetId="2" customView="1" name="Z_910E5BC9_C14F_44A3_BD6A_DB4FB1067C5C_.wvu.PrintArea" hidden="1" oldHidden="1">
    <formula>'pow podst'!$A$1:$W$23</formula>
    <oldFormula>'pow podst'!$A$1:$W$23</oldFormula>
  </rdn>
  <rdn rId="0" localSheetId="2" customView="1" name="Z_910E5BC9_C14F_44A3_BD6A_DB4FB1067C5C_.wvu.PrintTitles" hidden="1" oldHidden="1">
    <formula>'pow podst'!$1:$2</formula>
    <oldFormula>'pow podst'!$1:$2</oldFormula>
  </rdn>
  <rdn rId="0" localSheetId="2" customView="1" name="Z_910E5BC9_C14F_44A3_BD6A_DB4FB1067C5C_.wvu.FilterData" hidden="1" oldHidden="1">
    <formula>'pow podst'!$A$2:$AY$16</formula>
    <oldFormula>'pow podst'!$A$2:$AY$16</oldFormula>
  </rdn>
  <rdn rId="0" localSheetId="3" customView="1" name="Z_910E5BC9_C14F_44A3_BD6A_DB4FB1067C5C_.wvu.PrintArea" hidden="1" oldHidden="1">
    <formula>'gm podst'!$A$1:$X$49</formula>
    <oldFormula>'gm podst'!$A$1:$X$49</oldFormula>
  </rdn>
  <rdn rId="0" localSheetId="3" customView="1" name="Z_910E5BC9_C14F_44A3_BD6A_DB4FB1067C5C_.wvu.PrintTitles" hidden="1" oldHidden="1">
    <formula>'gm podst'!$1:$2</formula>
    <oldFormula>'gm podst'!$1:$2</oldFormula>
  </rdn>
  <rdn rId="0" localSheetId="3" customView="1" name="Z_910E5BC9_C14F_44A3_BD6A_DB4FB1067C5C_.wvu.FilterData" hidden="1" oldHidden="1">
    <formula>'gm podst'!$A$2:$AC$44</formula>
    <oldFormula>'gm podst'!$A$2:$AC$44</oldFormula>
  </rdn>
  <rdn rId="0" localSheetId="4" customView="1" name="Z_910E5BC9_C14F_44A3_BD6A_DB4FB1067C5C_.wvu.PrintArea" hidden="1" oldHidden="1">
    <formula>'pow rez'!$A$1:$W$14</formula>
    <oldFormula>'pow rez'!$A$1:$W$14</oldFormula>
  </rdn>
  <rdn rId="0" localSheetId="4" customView="1" name="Z_910E5BC9_C14F_44A3_BD6A_DB4FB1067C5C_.wvu.PrintTitles" hidden="1" oldHidden="1">
    <formula>'pow rez'!$1:$2</formula>
    <oldFormula>'pow rez'!$1:$2</oldFormula>
  </rdn>
  <rdn rId="0" localSheetId="4" customView="1" name="Z_910E5BC9_C14F_44A3_BD6A_DB4FB1067C5C_.wvu.FilterData" hidden="1" oldHidden="1">
    <formula>'pow rez'!$A$2:$AD$3</formula>
    <oldFormula>'pow rez'!$A$2:$AD$3</oldFormula>
  </rdn>
  <rdn rId="0" localSheetId="5" customView="1" name="Z_910E5BC9_C14F_44A3_BD6A_DB4FB1067C5C_.wvu.PrintArea" hidden="1" oldHidden="1">
    <formula>'gm rez'!$A$1:$X$46</formula>
    <oldFormula>'gm rez'!$A$1:$X$46</oldFormula>
  </rdn>
  <rdn rId="0" localSheetId="5" customView="1" name="Z_910E5BC9_C14F_44A3_BD6A_DB4FB1067C5C_.wvu.PrintTitles" hidden="1" oldHidden="1">
    <formula>'gm rez'!$1:$2</formula>
    <oldFormula>'gm rez'!$1:$2</oldFormula>
  </rdn>
  <rdn rId="0" localSheetId="5" customView="1" name="Z_910E5BC9_C14F_44A3_BD6A_DB4FB1067C5C_.wvu.FilterData" hidden="1" oldHidden="1">
    <formula>'gm rez'!$A$2:$AB$41</formula>
    <oldFormula>'gm rez'!$A$2:$AB$41</oldFormula>
  </rdn>
  <rcv guid="{910E5BC9-C14F-44A3-BD6A-DB4FB1067C5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T22">
    <dxf>
      <fill>
        <patternFill patternType="solid">
          <bgColor rgb="FFFFFF00"/>
        </patternFill>
      </fill>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7" sId="2">
    <oc r="A4">
      <v>2</v>
    </oc>
    <nc r="A4">
      <v>1</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3" numFmtId="4">
    <oc r="K10">
      <v>11442027.24</v>
    </oc>
    <nc r="K10">
      <v>11772051.92</v>
    </nc>
  </rcc>
  <rfmt sheetId="3" sqref="N10">
    <dxf>
      <numFmt numFmtId="169" formatCode="0.0%"/>
    </dxf>
  </rfmt>
  <rfmt sheetId="3" sqref="N10">
    <dxf>
      <numFmt numFmtId="14" formatCode="0.00%"/>
    </dxf>
  </rfmt>
  <rcc rId="499" sId="3" numFmtId="4">
    <oc r="L10">
      <f>ROUND(K10*N10,2)</f>
    </oc>
    <nc r="L10">
      <v>8009419.0700000003</v>
    </nc>
  </rcc>
  <rcc rId="500" sId="3" numFmtId="14">
    <oc r="N10">
      <v>0.7</v>
    </oc>
    <nc r="N10">
      <v>0.6804</v>
    </nc>
  </rcc>
  <rfmt sheetId="3" sqref="N10">
    <dxf>
      <numFmt numFmtId="171" formatCode="0.00000%"/>
    </dxf>
  </rfmt>
  <rfmt sheetId="3" sqref="N10">
    <dxf>
      <numFmt numFmtId="14" formatCode="0.00%"/>
    </dxf>
  </rfmt>
  <rfmt sheetId="3" sqref="J10:M10">
    <dxf>
      <fill>
        <patternFill patternType="solid">
          <bgColor rgb="FFFFFF00"/>
        </patternFill>
      </fill>
    </dxf>
  </rfmt>
  <rcc rId="501" sId="3">
    <oc r="J10" t="inlineStr">
      <is>
        <t>czerwiec 2023 październik 2024</t>
      </is>
    </oc>
    <nc r="J10" t="inlineStr">
      <is>
        <t>czerwiec 2023 lipiec 2024</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2" sId="2">
    <oc r="I4" t="inlineStr">
      <is>
        <t>Lipiec 2023 do grudzień 2024</t>
      </is>
    </oc>
    <nc r="I4" t="inlineStr">
      <is>
        <t>Lipiec 2023 do grudzień 2023</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2" sId="2">
    <oc r="I5" t="inlineStr">
      <is>
        <t>kwiecień 2023
październik 2023</t>
      </is>
    </oc>
    <nc r="I5" t="inlineStr">
      <is>
        <t>czerwiec 2023
grudzień 2023</t>
      </is>
    </nc>
  </rcc>
  <rfmt sheetId="2" sqref="I5">
    <dxf>
      <fill>
        <patternFill patternType="solid">
          <bgColor rgb="FFFFFF00"/>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6" sId="2" numFmtId="4">
    <oc r="J5">
      <v>970651.2</v>
    </oc>
    <nc r="J5">
      <v>783173.28</v>
    </nc>
  </rcc>
  <rfmt sheetId="2" sqref="J5">
    <dxf>
      <fill>
        <patternFill patternType="solid">
          <bgColor rgb="FFFFFF00"/>
        </patternFill>
      </fill>
    </dxf>
  </rfmt>
  <rfmt sheetId="2" sqref="K5">
    <dxf>
      <fill>
        <patternFill patternType="solid">
          <bgColor rgb="FFFFFF00"/>
        </patternFill>
      </fill>
    </dxf>
  </rfmt>
  <rfmt sheetId="2" sqref="L5">
    <dxf>
      <fill>
        <patternFill patternType="solid">
          <bgColor rgb="FFFFFF00"/>
        </patternFill>
      </fill>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18:M18">
    <dxf>
      <fill>
        <patternFill>
          <bgColor theme="0"/>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5:L5">
    <dxf>
      <fill>
        <patternFill patternType="none">
          <bgColor auto="1"/>
        </patternFill>
      </fill>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4:L4">
    <dxf>
      <fill>
        <patternFill>
          <bgColor theme="9" tint="0.59999389629810485"/>
        </patternFill>
      </fill>
    </dxf>
  </rfmt>
  <rfmt sheetId="2" sqref="I6:L6">
    <dxf>
      <fill>
        <patternFill>
          <bgColor theme="9" tint="0.59999389629810485"/>
        </patternFill>
      </fill>
    </dxf>
  </rfmt>
  <rfmt sheetId="3" sqref="K4:N4">
    <dxf>
      <fill>
        <patternFill patternType="solid">
          <bgColor rgb="FFFFFF00"/>
        </patternFill>
      </fill>
    </dxf>
  </rfmt>
  <rfmt sheetId="3" sqref="J4">
    <dxf>
      <fill>
        <patternFill patternType="solid">
          <bgColor rgb="FFFFFF00"/>
        </patternFill>
      </fill>
    </dxf>
  </rfmt>
  <rcc rId="580" sId="3">
    <oc r="J4" t="inlineStr">
      <is>
        <t>lipiec 2022
listopad 2023</t>
      </is>
    </oc>
    <nc r="J4" t="inlineStr">
      <is>
        <t>lipiec 2022
sierpień 2023</t>
      </is>
    </nc>
  </rcc>
  <rfmt sheetId="3" sqref="L4">
    <dxf>
      <fill>
        <patternFill patternType="none">
          <bgColor auto="1"/>
        </patternFill>
      </fill>
    </dxf>
  </rfmt>
  <rfmt sheetId="3" sqref="J4:N4">
    <dxf>
      <fill>
        <patternFill patternType="none">
          <bgColor auto="1"/>
        </patternFill>
      </fill>
    </dxf>
  </rfmt>
  <rfmt sheetId="2" sqref="F17">
    <dxf>
      <fill>
        <patternFill patternType="solid">
          <bgColor rgb="FFFFFF00"/>
        </patternFill>
      </fill>
    </dxf>
  </rfmt>
  <rfmt sheetId="2" sqref="F18">
    <dxf>
      <fill>
        <patternFill patternType="solid">
          <bgColor theme="4" tint="0.39997558519241921"/>
        </patternFill>
      </fill>
    </dxf>
  </rfmt>
  <rfmt sheetId="2" sqref="F19">
    <dxf>
      <fill>
        <patternFill patternType="solid">
          <bgColor theme="9" tint="0.59999389629810485"/>
        </patternFill>
      </fill>
    </dxf>
  </rfmt>
  <rfmt sheetId="2" sqref="F18">
    <dxf>
      <fill>
        <patternFill>
          <bgColor theme="8" tint="0.59999389629810485"/>
        </patternFill>
      </fill>
    </dxf>
  </rfmt>
  <rcc rId="581" sId="2">
    <nc r="F17" t="inlineStr">
      <is>
        <t>wpływ dokumentów, przygotowanie aneksu</t>
      </is>
    </nc>
  </rcc>
  <rcc rId="582" sId="2">
    <nc r="F18" t="inlineStr">
      <is>
        <t>po akceptacji prawnej</t>
      </is>
    </nc>
  </rcc>
  <rcc rId="583" sId="2">
    <nc r="F19" t="inlineStr">
      <is>
        <t>ujęty na liście zmienionej do MI</t>
      </is>
    </nc>
  </rcc>
  <rfmt sheetId="2" sqref="F17:F19" start="0" length="2147483647">
    <dxf>
      <font>
        <color auto="1"/>
      </font>
    </dxf>
  </rfmt>
  <rfmt sheetId="2" sqref="F17:F19">
    <dxf>
      <alignment horizontal="center" readingOrder="0"/>
    </dxf>
  </rfmt>
  <rcc rId="584" sId="3" odxf="1" dxf="1">
    <nc r="G45" t="inlineStr">
      <is>
        <t>wpływ dokumentów, przygotowanie aneksu</t>
      </is>
    </nc>
    <odxf>
      <font>
        <sz val="11"/>
        <color theme="1"/>
        <name val="Calibri"/>
        <scheme val="minor"/>
      </font>
      <fill>
        <patternFill patternType="none">
          <bgColor indexed="65"/>
        </patternFill>
      </fill>
      <alignment horizontal="general" vertical="bottom" readingOrder="0"/>
    </odxf>
    <ndxf>
      <font>
        <sz val="8"/>
        <color auto="1"/>
        <name val="Arial"/>
        <scheme val="none"/>
      </font>
      <fill>
        <patternFill patternType="solid">
          <bgColor rgb="FFFFFF00"/>
        </patternFill>
      </fill>
      <alignment horizontal="center" vertical="top" readingOrder="0"/>
    </ndxf>
  </rcc>
  <rcc rId="585" sId="3" odxf="1" s="1" dxf="1">
    <nc r="G46" t="inlineStr">
      <is>
        <t>po akceptacji prawnej</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8"/>
        <color auto="1"/>
        <name val="Arial"/>
        <scheme val="none"/>
      </font>
      <fill>
        <patternFill patternType="solid">
          <bgColor theme="8" tint="0.59999389629810485"/>
        </patternFill>
      </fill>
      <alignment horizontal="center" vertical="center" readingOrder="0"/>
    </ndxf>
  </rcc>
  <rcc rId="586" sId="3" odxf="1" s="1" dxf="1">
    <nc r="G47" t="inlineStr">
      <is>
        <t>ujęty na liście zmienionej do MI</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8"/>
        <color auto="1"/>
        <name val="Arial"/>
        <scheme val="none"/>
      </font>
      <fill>
        <patternFill patternType="solid">
          <bgColor theme="9" tint="0.59999389629810485"/>
        </patternFill>
      </fill>
      <alignment horizontal="center" vertical="center" readingOrder="0"/>
    </ndxf>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7" sId="3" numFmtId="4">
    <oc r="K18">
      <v>521171.79</v>
    </oc>
    <nc r="K18">
      <v>519814.29</v>
    </nc>
  </rcc>
  <rfmt sheetId="3" sqref="J18">
    <dxf>
      <fill>
        <patternFill>
          <bgColor rgb="FFFFFF00"/>
        </patternFill>
      </fill>
    </dxf>
  </rfmt>
  <rfmt sheetId="3" sqref="K18">
    <dxf>
      <fill>
        <patternFill>
          <bgColor rgb="FFFFFF00"/>
        </patternFill>
      </fill>
    </dxf>
  </rfmt>
  <rfmt sheetId="3" sqref="L18">
    <dxf>
      <fill>
        <patternFill>
          <bgColor rgb="FFFFFF00"/>
        </patternFill>
      </fill>
    </dxf>
  </rfmt>
  <rfmt sheetId="3" sqref="M18">
    <dxf>
      <fill>
        <patternFill>
          <bgColor rgb="FFFFFF00"/>
        </patternFill>
      </fill>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podst'!$A$2:$AY$21</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podst'!$A$2:$AC$49</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4" sId="3" numFmtId="4">
    <oc r="W22">
      <v>0</v>
    </oc>
    <nc r="W22">
      <v>485422.39</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17">
    <dxf>
      <fill>
        <patternFill patternType="none">
          <bgColor auto="1"/>
        </patternFill>
      </fill>
    </dxf>
  </rfmt>
  <rfmt sheetId="3" sqref="K6">
    <dxf>
      <fill>
        <patternFill patternType="solid">
          <bgColor rgb="FFFFFF00"/>
        </patternFill>
      </fill>
    </dxf>
  </rfmt>
  <rfmt sheetId="3" sqref="M6:N6">
    <dxf>
      <fill>
        <patternFill patternType="solid">
          <bgColor rgb="FFFFFF00"/>
        </patternFill>
      </fill>
    </dxf>
  </rfmt>
  <rcc rId="601" sId="3" numFmtId="4">
    <oc r="K6">
      <v>3369611.2</v>
    </oc>
    <nc r="K6">
      <v>3160587.05</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K6">
    <dxf>
      <fill>
        <patternFill>
          <bgColor theme="9" tint="0.59999389629810485"/>
        </patternFill>
      </fill>
    </dxf>
  </rfmt>
  <rfmt sheetId="3" sqref="M6:N6">
    <dxf>
      <fill>
        <patternFill>
          <bgColor theme="9" tint="0.59999389629810485"/>
        </patternFill>
      </fill>
    </dxf>
  </rfmt>
  <rfmt sheetId="3" sqref="J9:M9">
    <dxf>
      <fill>
        <patternFill>
          <bgColor theme="8" tint="0.59999389629810485"/>
        </patternFill>
      </fill>
    </dxf>
  </rfmt>
  <rfmt sheetId="3" sqref="J32:K32">
    <dxf>
      <fill>
        <patternFill>
          <bgColor theme="8" tint="0.59999389629810485"/>
        </patternFill>
      </fill>
    </dxf>
  </rfmt>
  <rfmt sheetId="3" sqref="M32:N32">
    <dxf>
      <fill>
        <patternFill>
          <bgColor theme="8" tint="0.59999389629810485"/>
        </patternFill>
      </fill>
    </dxf>
  </rfmt>
  <rfmt sheetId="3" sqref="J10:M10">
    <dxf>
      <fill>
        <patternFill>
          <bgColor theme="8" tint="0.59999389629810485"/>
        </patternFill>
      </fill>
    </dxf>
  </rfmt>
  <rfmt sheetId="3" sqref="T13">
    <dxf>
      <fill>
        <patternFill patternType="none">
          <bgColor auto="1"/>
        </patternFill>
      </fill>
    </dxf>
  </rfmt>
  <rfmt sheetId="3" sqref="J15:K15">
    <dxf>
      <fill>
        <patternFill>
          <bgColor theme="8" tint="0.59999389629810485"/>
        </patternFill>
      </fill>
    </dxf>
  </rfmt>
  <rfmt sheetId="3" sqref="M15:N15">
    <dxf>
      <fill>
        <patternFill>
          <bgColor theme="8" tint="0.59999389629810485"/>
        </patternFill>
      </fill>
    </dxf>
  </rfmt>
  <rfmt sheetId="3" sqref="K17:M17">
    <dxf>
      <fill>
        <patternFill>
          <bgColor theme="8" tint="0.59999389629810485"/>
        </patternFill>
      </fill>
    </dxf>
  </rfmt>
  <rfmt sheetId="3" sqref="N17">
    <dxf>
      <fill>
        <patternFill patternType="none">
          <bgColor auto="1"/>
        </patternFill>
      </fill>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29:N29">
    <dxf>
      <fill>
        <patternFill>
          <bgColor theme="8" tint="0.59999389629810485"/>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5:L5">
    <dxf>
      <fill>
        <patternFill patternType="solid">
          <bgColor rgb="FFFFFF00"/>
        </patternFill>
      </fill>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N10">
    <dxf>
      <fill>
        <patternFill patternType="solid">
          <bgColor theme="8" tint="0.59999389629810485"/>
        </patternFill>
      </fill>
    </dxf>
  </rfmt>
  <rfmt sheetId="3" sqref="L10">
    <dxf>
      <fill>
        <patternFill patternType="none">
          <bgColor auto="1"/>
        </patternFill>
      </fill>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K17:M17">
    <dxf>
      <fill>
        <patternFill>
          <bgColor theme="9" tint="0.59999389629810485"/>
        </patternFill>
      </fill>
    </dxf>
  </rfmt>
  <rfmt sheetId="3" sqref="J15:K15">
    <dxf>
      <fill>
        <patternFill>
          <bgColor theme="9" tint="0.59999389629810485"/>
        </patternFill>
      </fill>
    </dxf>
  </rfmt>
  <rfmt sheetId="3" sqref="M15:N15">
    <dxf>
      <fill>
        <patternFill>
          <bgColor theme="9" tint="0.59999389629810485"/>
        </patternFill>
      </fill>
    </dxf>
  </rfmt>
  <rfmt sheetId="3" sqref="J9:M9">
    <dxf>
      <fill>
        <patternFill>
          <bgColor theme="9" tint="0.59999389629810485"/>
        </patternFill>
      </fill>
    </dxf>
  </rfmt>
  <rfmt sheetId="3" sqref="J10:K10">
    <dxf>
      <fill>
        <patternFill>
          <bgColor theme="9" tint="0.59999389629810485"/>
        </patternFill>
      </fill>
    </dxf>
  </rfmt>
  <rfmt sheetId="3" sqref="M10:N10">
    <dxf>
      <fill>
        <patternFill>
          <bgColor theme="9" tint="0.59999389629810485"/>
        </patternFill>
      </fill>
    </dxf>
  </rfmt>
  <rfmt sheetId="3" sqref="J29:M29">
    <dxf>
      <fill>
        <patternFill>
          <bgColor theme="9" tint="0.59999389629810485"/>
        </patternFill>
      </fill>
    </dxf>
  </rfmt>
  <rfmt sheetId="3" sqref="N29">
    <dxf>
      <fill>
        <patternFill patternType="none">
          <bgColor auto="1"/>
        </patternFill>
      </fill>
    </dxf>
  </rfmt>
  <rfmt sheetId="3" sqref="J32:K32">
    <dxf>
      <fill>
        <patternFill>
          <bgColor theme="9" tint="0.59999389629810485"/>
        </patternFill>
      </fill>
    </dxf>
  </rfmt>
  <rfmt sheetId="3" sqref="M32:N32">
    <dxf>
      <fill>
        <patternFill>
          <bgColor theme="9" tint="0.59999389629810485"/>
        </patternFill>
      </fill>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 sId="3" numFmtId="4">
    <oc r="K18">
      <v>519814.29</v>
    </oc>
    <nc r="K18">
      <v>519502.06</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podst'!$A$2:$AY$21</formula>
    <oldFormula>'pow podst'!$A$2:$AY$21</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podst'!$A$2:$AC$49</formula>
    <oldFormula>'gm podst'!$A$2:$AC$49</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6" sId="3">
    <oc r="J40" t="inlineStr">
      <is>
        <t>maj 2023 
sierpień 2024</t>
      </is>
    </oc>
    <nc r="J40" t="inlineStr">
      <is>
        <t>wrzesień 2023 
sierpień 2024</t>
      </is>
    </nc>
  </rcc>
  <rfmt sheetId="3" sqref="J40">
    <dxf>
      <fill>
        <patternFill patternType="solid">
          <bgColor rgb="FF66FFFF"/>
        </patternFill>
      </fill>
    </dxf>
  </rfmt>
  <rdn rId="0" localSheetId="1" customView="1" name="Z_6ADAECCC_622B_41E1_8182_8DD3E35EF5F9_.wvu.PrintArea" hidden="1" oldHidden="1">
    <formula>'TERC - "nazwa woj"'!$A$1:$O$35</formula>
  </rdn>
  <rdn rId="0" localSheetId="2" customView="1" name="Z_6ADAECCC_622B_41E1_8182_8DD3E35EF5F9_.wvu.PrintArea" hidden="1" oldHidden="1">
    <formula>'pow podst'!$A$1:$W$23</formula>
  </rdn>
  <rdn rId="0" localSheetId="2" customView="1" name="Z_6ADAECCC_622B_41E1_8182_8DD3E35EF5F9_.wvu.PrintTitles" hidden="1" oldHidden="1">
    <formula>'pow podst'!$1:$2</formula>
  </rdn>
  <rdn rId="0" localSheetId="2" customView="1" name="Z_6ADAECCC_622B_41E1_8182_8DD3E35EF5F9_.wvu.FilterData" hidden="1" oldHidden="1">
    <formula>'pow podst'!$A$2:$AY$21</formula>
  </rdn>
  <rdn rId="0" localSheetId="3" customView="1" name="Z_6ADAECCC_622B_41E1_8182_8DD3E35EF5F9_.wvu.PrintArea" hidden="1" oldHidden="1">
    <formula>'gm podst'!$A$1:$X$49</formula>
  </rdn>
  <rdn rId="0" localSheetId="3" customView="1" name="Z_6ADAECCC_622B_41E1_8182_8DD3E35EF5F9_.wvu.PrintTitles" hidden="1" oldHidden="1">
    <formula>'gm podst'!$1:$2</formula>
  </rdn>
  <rdn rId="0" localSheetId="3" customView="1" name="Z_6ADAECCC_622B_41E1_8182_8DD3E35EF5F9_.wvu.FilterData" hidden="1" oldHidden="1">
    <formula>'gm podst'!$A$2:$AC$49</formula>
  </rdn>
  <rdn rId="0" localSheetId="4" customView="1" name="Z_6ADAECCC_622B_41E1_8182_8DD3E35EF5F9_.wvu.PrintArea" hidden="1" oldHidden="1">
    <formula>'pow rez'!$A$1:$W$14</formula>
  </rdn>
  <rdn rId="0" localSheetId="4" customView="1" name="Z_6ADAECCC_622B_41E1_8182_8DD3E35EF5F9_.wvu.PrintTitles" hidden="1" oldHidden="1">
    <formula>'pow rez'!$1:$2</formula>
  </rdn>
  <rdn rId="0" localSheetId="4" customView="1" name="Z_6ADAECCC_622B_41E1_8182_8DD3E35EF5F9_.wvu.FilterData" hidden="1" oldHidden="1">
    <formula>'pow rez'!$A$2:$AD$3</formula>
  </rdn>
  <rdn rId="0" localSheetId="5" customView="1" name="Z_6ADAECCC_622B_41E1_8182_8DD3E35EF5F9_.wvu.PrintArea" hidden="1" oldHidden="1">
    <formula>'gm rez'!$A$1:$X$46</formula>
  </rdn>
  <rdn rId="0" localSheetId="5" customView="1" name="Z_6ADAECCC_622B_41E1_8182_8DD3E35EF5F9_.wvu.PrintTitles" hidden="1" oldHidden="1">
    <formula>'gm rez'!$1:$2</formula>
  </rdn>
  <rdn rId="0" localSheetId="5" customView="1" name="Z_6ADAECCC_622B_41E1_8182_8DD3E35EF5F9_.wvu.FilterData" hidden="1" oldHidden="1">
    <formula>'gm rez'!$A$2:$AB$41</formula>
  </rdn>
  <rcv guid="{6ADAECCC-622B-41E1-8182-8DD3E35EF5F9}"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34">
    <dxf>
      <fill>
        <patternFill patternType="solid">
          <bgColor theme="9" tint="0.59999389629810485"/>
        </patternFill>
      </fill>
    </dxf>
  </rfmt>
  <rcc rId="630" sId="3">
    <oc r="J34" t="inlineStr">
      <is>
        <t>czerwiec 2023 wrzesień 2023</t>
      </is>
    </oc>
    <nc r="J34" t="inlineStr">
      <is>
        <t>wrzesień 2023 grudzień 2023</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5" sId="2">
    <oc r="I4" t="inlineStr">
      <is>
        <t>kwiecień 2023
październik 2023</t>
      </is>
    </oc>
    <nc r="I4" t="inlineStr">
      <is>
        <t>Lipiec 2023 do grudzień 2024</t>
      </is>
    </nc>
  </rc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70B3EFC_385A_45DE_908A_ABE05BA5D65C_.wvu.PrintArea" hidden="1" oldHidden="1">
    <formula>'TERC - "nazwa woj"'!$A$1:$O$35</formula>
  </rdn>
  <rdn rId="0" localSheetId="2" customView="1" name="Z_970B3EFC_385A_45DE_908A_ABE05BA5D65C_.wvu.PrintArea" hidden="1" oldHidden="1">
    <formula>'pow podst'!$A$1:$W$23</formula>
  </rdn>
  <rdn rId="0" localSheetId="2" customView="1" name="Z_970B3EFC_385A_45DE_908A_ABE05BA5D65C_.wvu.PrintTitles" hidden="1" oldHidden="1">
    <formula>'pow podst'!$1:$2</formula>
  </rdn>
  <rdn rId="0" localSheetId="2" customView="1" name="Z_970B3EFC_385A_45DE_908A_ABE05BA5D65C_.wvu.FilterData" hidden="1" oldHidden="1">
    <formula>'pow podst'!$A$2:$AY$21</formula>
  </rdn>
  <rdn rId="0" localSheetId="3" customView="1" name="Z_970B3EFC_385A_45DE_908A_ABE05BA5D65C_.wvu.PrintArea" hidden="1" oldHidden="1">
    <formula>'gm podst'!$A$1:$X$49</formula>
  </rdn>
  <rdn rId="0" localSheetId="3" customView="1" name="Z_970B3EFC_385A_45DE_908A_ABE05BA5D65C_.wvu.PrintTitles" hidden="1" oldHidden="1">
    <formula>'gm podst'!$1:$2</formula>
  </rdn>
  <rdn rId="0" localSheetId="3" customView="1" name="Z_970B3EFC_385A_45DE_908A_ABE05BA5D65C_.wvu.FilterData" hidden="1" oldHidden="1">
    <formula>'gm podst'!$A$2:$AC$49</formula>
  </rdn>
  <rdn rId="0" localSheetId="4" customView="1" name="Z_970B3EFC_385A_45DE_908A_ABE05BA5D65C_.wvu.PrintArea" hidden="1" oldHidden="1">
    <formula>'pow rez'!$A$1:$W$14</formula>
  </rdn>
  <rdn rId="0" localSheetId="4" customView="1" name="Z_970B3EFC_385A_45DE_908A_ABE05BA5D65C_.wvu.PrintTitles" hidden="1" oldHidden="1">
    <formula>'pow rez'!$1:$2</formula>
  </rdn>
  <rdn rId="0" localSheetId="4" customView="1" name="Z_970B3EFC_385A_45DE_908A_ABE05BA5D65C_.wvu.FilterData" hidden="1" oldHidden="1">
    <formula>'pow rez'!$A$2:$AD$3</formula>
  </rdn>
  <rdn rId="0" localSheetId="5" customView="1" name="Z_970B3EFC_385A_45DE_908A_ABE05BA5D65C_.wvu.PrintArea" hidden="1" oldHidden="1">
    <formula>'gm rez'!$A$1:$X$46</formula>
  </rdn>
  <rdn rId="0" localSheetId="5" customView="1" name="Z_970B3EFC_385A_45DE_908A_ABE05BA5D65C_.wvu.PrintTitles" hidden="1" oldHidden="1">
    <formula>'gm rez'!$1:$2</formula>
  </rdn>
  <rdn rId="0" localSheetId="5" customView="1" name="Z_970B3EFC_385A_45DE_908A_ABE05BA5D65C_.wvu.FilterData" hidden="1" oldHidden="1">
    <formula>'gm rez'!$A$2:$AB$41</formula>
  </rdn>
  <rcv guid="{970B3EFC-385A-45DE-908A-ABE05BA5D65C}"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4" sId="3">
    <oc r="J38" t="inlineStr">
      <is>
        <t xml:space="preserve">kwiecień 2023 październik 2024 </t>
      </is>
    </oc>
    <nc r="J38" t="inlineStr">
      <is>
        <t>wrzesień 2023 listopad 2024</t>
      </is>
    </nc>
  </rcc>
  <rfmt sheetId="3" sqref="J38:T38">
    <dxf>
      <fill>
        <patternFill>
          <bgColor rgb="FFFFFF00"/>
        </patternFill>
      </fill>
    </dxf>
  </rfmt>
  <rcv guid="{3973A40E-5FBB-48CA-82B2-E78527605440}" action="delete"/>
  <rdn rId="0" localSheetId="1" customView="1" name="Z_3973A40E_5FBB_48CA_82B2_E78527605440_.wvu.PrintArea" hidden="1" oldHidden="1">
    <formula>'TERC - "nazwa woj"'!$A$1:$O$35</formula>
    <oldFormula>'TERC - "nazwa woj"'!$A$1:$O$35</oldFormula>
  </rdn>
  <rdn rId="0" localSheetId="2" customView="1" name="Z_3973A40E_5FBB_48CA_82B2_E78527605440_.wvu.PrintArea" hidden="1" oldHidden="1">
    <formula>'pow podst'!$A$1:$W$23</formula>
    <oldFormula>'pow podst'!$A$1:$W$23</oldFormula>
  </rdn>
  <rdn rId="0" localSheetId="2" customView="1" name="Z_3973A40E_5FBB_48CA_82B2_E78527605440_.wvu.PrintTitles" hidden="1" oldHidden="1">
    <formula>'pow podst'!$1:$2</formula>
    <oldFormula>'pow podst'!$1:$2</oldFormula>
  </rdn>
  <rdn rId="0" localSheetId="2" customView="1" name="Z_3973A40E_5FBB_48CA_82B2_E78527605440_.wvu.FilterData" hidden="1" oldHidden="1">
    <formula>'pow podst'!$A$2:$AY$21</formula>
    <oldFormula>'pow podst'!$A$2:$AY$16</oldFormula>
  </rdn>
  <rdn rId="0" localSheetId="3" customView="1" name="Z_3973A40E_5FBB_48CA_82B2_E78527605440_.wvu.PrintArea" hidden="1" oldHidden="1">
    <formula>'gm podst'!$A$1:$X$49</formula>
    <oldFormula>'gm podst'!$A$1:$X$49</oldFormula>
  </rdn>
  <rdn rId="0" localSheetId="3" customView="1" name="Z_3973A40E_5FBB_48CA_82B2_E78527605440_.wvu.PrintTitles" hidden="1" oldHidden="1">
    <formula>'gm podst'!$1:$2</formula>
    <oldFormula>'gm podst'!$1:$2</oldFormula>
  </rdn>
  <rdn rId="0" localSheetId="3" customView="1" name="Z_3973A40E_5FBB_48CA_82B2_E78527605440_.wvu.FilterData" hidden="1" oldHidden="1">
    <formula>'gm podst'!$A$2:$AC$49</formula>
    <oldFormula>'gm podst'!$A$2:$AC$44</oldFormula>
  </rdn>
  <rdn rId="0" localSheetId="4" customView="1" name="Z_3973A40E_5FBB_48CA_82B2_E78527605440_.wvu.PrintArea" hidden="1" oldHidden="1">
    <formula>'pow rez'!$A$1:$W$14</formula>
    <oldFormula>'pow rez'!$A$1:$W$14</oldFormula>
  </rdn>
  <rdn rId="0" localSheetId="4" customView="1" name="Z_3973A40E_5FBB_48CA_82B2_E78527605440_.wvu.PrintTitles" hidden="1" oldHidden="1">
    <formula>'pow rez'!$1:$2</formula>
    <oldFormula>'pow rez'!$1:$2</oldFormula>
  </rdn>
  <rdn rId="0" localSheetId="4" customView="1" name="Z_3973A40E_5FBB_48CA_82B2_E78527605440_.wvu.FilterData" hidden="1" oldHidden="1">
    <formula>'pow rez'!$A$2:$AD$3</formula>
    <oldFormula>'pow rez'!$A$2:$AD$3</oldFormula>
  </rdn>
  <rdn rId="0" localSheetId="5" customView="1" name="Z_3973A40E_5FBB_48CA_82B2_E78527605440_.wvu.PrintArea" hidden="1" oldHidden="1">
    <formula>'gm rez'!$A$1:$X$46</formula>
    <oldFormula>'gm rez'!$A$1:$X$46</oldFormula>
  </rdn>
  <rdn rId="0" localSheetId="5" customView="1" name="Z_3973A40E_5FBB_48CA_82B2_E78527605440_.wvu.PrintTitles" hidden="1" oldHidden="1">
    <formula>'gm rez'!$1:$2</formula>
    <oldFormula>'gm rez'!$1:$2</oldFormula>
  </rdn>
  <rdn rId="0" localSheetId="5" customView="1" name="Z_3973A40E_5FBB_48CA_82B2_E78527605440_.wvu.FilterData" hidden="1" oldHidden="1">
    <formula>'gm rez'!$A$2:$AB$41</formula>
    <oldFormula>'gm rez'!$A$2:$AB$41</oldFormula>
  </rdn>
  <rcv guid="{3973A40E-5FBB-48CA-82B2-E78527605440}"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19:M19">
    <dxf>
      <fill>
        <patternFill patternType="solid">
          <bgColor rgb="FFFFFF00"/>
        </patternFill>
      </fill>
    </dxf>
  </rfmt>
  <rcc rId="658" sId="3">
    <oc r="J19" t="inlineStr">
      <is>
        <t>kwiecień 2023  listopad 2023</t>
      </is>
    </oc>
    <nc r="J19" t="inlineStr">
      <is>
        <t>czerwiec 2023  grudzień 2023</t>
      </is>
    </nc>
  </rcc>
  <rcc rId="659" sId="3" numFmtId="4">
    <oc r="K19">
      <v>6234639.7999999998</v>
    </oc>
    <nc r="K19">
      <v>3612074.81</v>
    </nc>
  </rcc>
  <rfmt sheetId="3" sqref="S19">
    <dxf>
      <fill>
        <patternFill patternType="solid">
          <bgColor rgb="FFFFFF00"/>
        </patternFill>
      </fill>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5:L5">
    <dxf>
      <fill>
        <patternFill>
          <bgColor theme="4"/>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podst'!$A$2:$AY$21</formula>
    <oldFormula>'pow podst'!$A$2:$AY$21</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podst'!$A$2:$AC$49</formula>
    <oldFormula>'gm podst'!$A$2:$AC$49</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18:M18">
    <dxf>
      <fill>
        <patternFill>
          <bgColor theme="4"/>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podst'!$A$2:$AY$21</formula>
    <oldFormula>'pow podst'!$A$2:$AY$21</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podst'!$A$1:$AB$49</formula>
    <oldFormula>'gm podst'!$A$2:$AC$49</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86" sId="3" numFmtId="4">
    <oc r="L19">
      <f>ROUND(K19*N19,2)</f>
    </oc>
    <nc r="L19">
      <v>2528452.36</v>
    </nc>
  </rcc>
  <rfmt sheetId="3" sqref="L19" start="0" length="2147483647">
    <dxf>
      <font/>
    </dxf>
  </rfmt>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podst'!$A$2:$AY$21</formula>
    <oldFormula>'pow podst'!$A$2:$AY$16</oldFormula>
  </rdn>
  <rdn rId="0" localSheetId="3" customView="1" name="Z_8713D67E_80AD_4862_B39E_B3C8835229AA_.wvu.PrintArea" hidden="1" oldHidden="1">
    <formula>'gm podst'!$A$1:$X$49</formula>
    <oldFormula>'gm podst'!$A$1:$X$49</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podst'!$A$2:$AC$49</formula>
    <oldFormula>'gm podst'!$A$2:$AC$44</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22:M22">
    <dxf>
      <fill>
        <patternFill>
          <bgColor theme="4"/>
        </patternFill>
      </fill>
    </dxf>
  </rfmt>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podst'!$A$2:$AY$21</formula>
    <oldFormula>'pow podst'!$A$2:$AY$21</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podst'!$A$1:$AB$49</formula>
    <oldFormula>'gm podst'!$A$1:$AB$49</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T22">
    <dxf>
      <fill>
        <patternFill>
          <bgColor theme="4"/>
        </patternFill>
      </fill>
    </dxf>
  </rfmt>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3" sId="3">
    <oc r="J34" t="inlineStr">
      <is>
        <t>wrzesień 2023 grudzień 2023</t>
      </is>
    </oc>
    <nc r="J34" t="inlineStr">
      <is>
        <t>lipiec 2023 październik 2023</t>
      </is>
    </nc>
  </rcc>
  <rfmt sheetId="3" sqref="J34">
    <dxf>
      <fill>
        <patternFill>
          <bgColor rgb="FFFFC000"/>
        </patternFill>
      </fill>
    </dxf>
  </rfmt>
  <rcc rId="714" sId="3" numFmtId="4">
    <oc r="K34">
      <v>1341015.31</v>
    </oc>
    <nc r="K34">
      <v>1099600.8400000001</v>
    </nc>
  </rcc>
  <rfmt sheetId="3" sqref="K34:M34">
    <dxf>
      <fill>
        <patternFill>
          <bgColor rgb="FFFFC000"/>
        </patternFill>
      </fill>
    </dxf>
  </rfmt>
  <rfmt sheetId="3" sqref="S34">
    <dxf>
      <fill>
        <patternFill patternType="solid">
          <bgColor rgb="FFFFC000"/>
        </patternFill>
      </fill>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5" sId="2" numFmtId="4">
    <oc r="J10">
      <v>1125844.68</v>
    </oc>
    <nc r="J10">
      <v>1107761.1599999999</v>
    </nc>
  </rc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podst'!$A$2:$AY$21</formula>
    <oldFormula>'pow podst'!$A$2:$AY$21</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podst'!$A$1:$AB$49</formula>
    <oldFormula>'gm podst'!$A$1:$AB$49</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4">
    <dxf>
      <fill>
        <patternFill patternType="solid">
          <bgColor rgb="FFFFFF00"/>
        </patternFill>
      </fill>
    </dxf>
  </rfmt>
  <rcc rId="429" sId="2" numFmtId="4">
    <oc r="J4">
      <v>2857280.59</v>
    </oc>
    <nc r="J4">
      <v>2443601.98</v>
    </nc>
  </rcc>
  <rfmt sheetId="2" sqref="J4">
    <dxf>
      <fill>
        <patternFill patternType="solid">
          <bgColor rgb="FFFFFF00"/>
        </patternFill>
      </fill>
    </dxf>
  </rfmt>
  <rfmt sheetId="2" sqref="K4">
    <dxf>
      <fill>
        <patternFill patternType="solid">
          <bgColor rgb="FFFFFF00"/>
        </patternFill>
      </fill>
    </dxf>
  </rfmt>
  <rfmt sheetId="2" sqref="L4">
    <dxf>
      <fill>
        <patternFill patternType="solid">
          <bgColor rgb="FFFFFF00"/>
        </patternFill>
      </fill>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K10">
    <dxf>
      <fill>
        <patternFill patternType="solid">
          <bgColor rgb="FFFFFF00"/>
        </patternFill>
      </fill>
    </dxf>
  </rfmt>
  <rfmt sheetId="2" sqref="L10">
    <dxf>
      <fill>
        <patternFill patternType="solid">
          <bgColor rgb="FFFFFF00"/>
        </patternFill>
      </fill>
    </dxf>
  </rfmt>
  <rfmt sheetId="2" sqref="J10">
    <dxf>
      <fill>
        <patternFill patternType="solid">
          <bgColor rgb="FFFFFF00"/>
        </patternFill>
      </fill>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R10">
    <dxf>
      <fill>
        <patternFill patternType="solid">
          <bgColor rgb="FFFFFF00"/>
        </patternFill>
      </fill>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9" sId="3">
    <oc r="J23" t="inlineStr">
      <is>
        <t>kwiecień 2023  sierpień 2023</t>
      </is>
    </oc>
    <nc r="J23" t="inlineStr">
      <is>
        <t>kwiecień 2023  wrzesień 2023</t>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23">
    <dxf>
      <fill>
        <patternFill patternType="solid">
          <bgColor rgb="FFFFFF00"/>
        </patternFill>
      </fill>
    </dxf>
  </rfmt>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36:M36">
    <dxf>
      <fill>
        <patternFill patternType="solid">
          <bgColor rgb="FFFFC000"/>
        </patternFill>
      </fill>
    </dxf>
  </rfmt>
  <rcc rId="730" sId="3">
    <oc r="J36" t="inlineStr">
      <is>
        <t>kwiecień 2023 grudzień 2023</t>
      </is>
    </oc>
    <nc r="J36" t="inlineStr">
      <is>
        <t>lipiec 2023 grudzień 2023</t>
      </is>
    </nc>
  </rcc>
  <rcc rId="731" sId="3" numFmtId="4">
    <oc r="K36">
      <v>4895515.0599999996</v>
    </oc>
    <nc r="K36">
      <v>4274687.8</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2" sId="2" numFmtId="4">
    <oc r="J11">
      <v>4391765.46</v>
    </oc>
    <nc r="J11">
      <v>4620920.57</v>
    </nc>
  </rcc>
  <rfmt sheetId="2" xfDxf="1" sqref="K11" start="0" length="0">
    <dxf>
      <font>
        <sz val="8"/>
        <color auto="1"/>
        <name val="Arial"/>
        <scheme val="none"/>
      </font>
      <numFmt numFmtId="4" formatCode="#,##0.00"/>
      <alignment horizontal="center" vertical="center" readingOrder="0"/>
      <border outline="0">
        <left style="thin">
          <color indexed="64"/>
        </left>
        <right style="thin">
          <color indexed="64"/>
        </right>
        <top style="thin">
          <color indexed="64"/>
        </top>
        <bottom style="thin">
          <color indexed="64"/>
        </bottom>
      </border>
    </dxf>
  </rfmt>
  <rcc rId="733" sId="2" xfDxf="1" dxf="1" numFmtId="4">
    <oc r="K11">
      <f>ROUND(J11*M11,2)</f>
    </oc>
    <nc r="K11">
      <v>2195882.73</v>
    </nc>
    <ndxf>
      <font>
        <sz val="8"/>
        <color auto="1"/>
        <name val="Arial"/>
        <scheme val="none"/>
      </font>
      <numFmt numFmtId="4" formatCode="#,##0.00"/>
      <alignment horizontal="center" vertical="center" readingOrder="0"/>
      <border outline="0">
        <left style="thin">
          <color indexed="64"/>
        </left>
        <right style="thin">
          <color indexed="64"/>
        </right>
        <top style="thin">
          <color indexed="64"/>
        </top>
        <bottom style="thin">
          <color indexed="64"/>
        </bottom>
      </border>
    </ndxf>
  </rcc>
  <rcc rId="734" sId="2" numFmtId="13">
    <oc r="M11">
      <v>0.5</v>
    </oc>
    <nc r="M11">
      <v>0.47520000000000001</v>
    </nc>
  </rcc>
  <rfmt sheetId="2" sqref="M11">
    <dxf>
      <numFmt numFmtId="0" formatCode="General"/>
    </dxf>
  </rfmt>
  <rfmt sheetId="2" sqref="M11">
    <dxf>
      <numFmt numFmtId="2" formatCode="0.00"/>
    </dxf>
  </rfmt>
  <rfmt sheetId="2" sqref="M11">
    <dxf>
      <numFmt numFmtId="14" formatCode="0.00%"/>
    </dxf>
  </rfmt>
  <rfmt sheetId="2" sqref="J11:M11">
    <dxf>
      <fill>
        <patternFill patternType="solid">
          <bgColor rgb="FFFFFF00"/>
        </patternFill>
      </fill>
    </dxf>
  </rfmt>
  <rcc rId="735" sId="2">
    <oc r="I11" t="inlineStr">
      <is>
        <t>czerwiec 2023 listopad 2023</t>
      </is>
    </oc>
    <nc r="I11" t="inlineStr">
      <is>
        <t>lipiec 2023 grudzień 2023</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6" sId="2" numFmtId="14">
    <oc r="M11">
      <v>0.47520000000000001</v>
    </oc>
    <nc r="M11">
      <f>K11/J11</f>
    </nc>
  </rcc>
  <rfmt sheetId="2" sqref="K11">
    <dxf>
      <fill>
        <patternFill patternType="none">
          <bgColor auto="1"/>
        </patternFill>
      </fill>
    </dxf>
  </rfmt>
  <rcc rId="737" sId="2" numFmtId="4">
    <oc r="J11">
      <v>4620920.57</v>
    </oc>
    <nc r="J11">
      <v>4620920.5599999996</v>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5:L5">
    <dxf>
      <fill>
        <patternFill>
          <bgColor theme="9" tint="0.59999389629810485"/>
        </patternFill>
      </fill>
    </dxf>
  </rfmt>
  <rcc rId="738" sId="2">
    <oc r="I4" t="inlineStr">
      <is>
        <t>Lipiec 2023 do grudzień 2023</t>
      </is>
    </oc>
    <nc r="I4" t="inlineStr">
      <is>
        <t>lipiec 2023 grudzień 2023</t>
      </is>
    </nc>
  </rcc>
  <rfmt sheetId="2" sqref="J10:L10">
    <dxf>
      <fill>
        <patternFill>
          <bgColor theme="9" tint="0.59999389629810485"/>
        </patternFill>
      </fill>
    </dxf>
  </rfmt>
  <rfmt sheetId="2" sqref="R10">
    <dxf>
      <fill>
        <patternFill>
          <bgColor theme="9" tint="0.59999389629810485"/>
        </patternFill>
      </fill>
    </dxf>
  </rfmt>
  <rfmt sheetId="2" sqref="J11">
    <dxf>
      <fill>
        <patternFill>
          <bgColor theme="9" tint="0.59999389629810485"/>
        </patternFill>
      </fill>
    </dxf>
  </rfmt>
  <rfmt sheetId="2" sqref="L11:M11">
    <dxf>
      <fill>
        <patternFill>
          <bgColor theme="9" tint="0.59999389629810485"/>
        </patternFill>
      </fill>
    </dxf>
  </rfmt>
  <rfmt sheetId="2" sqref="R4:R6">
    <dxf>
      <fill>
        <patternFill patternType="solid">
          <bgColor theme="9" tint="0.59999389629810485"/>
        </patternFill>
      </fill>
    </dxf>
  </rfmt>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patternType="solid">
          <bgColor theme="9" tint="0.59999389629810485"/>
        </patternFill>
      </fill>
    </dxf>
  </rfmt>
  <rfmt sheetId="3" sqref="D4">
    <dxf>
      <fill>
        <patternFill patternType="solid">
          <bgColor theme="9" tint="0.59999389629810485"/>
        </patternFill>
      </fill>
    </dxf>
  </rfmt>
  <rfmt sheetId="3" sqref="D6">
    <dxf>
      <fill>
        <patternFill patternType="solid">
          <bgColor theme="9" tint="0.59999389629810485"/>
        </patternFill>
      </fill>
    </dxf>
  </rfmt>
  <rfmt sheetId="3" sqref="D7">
    <dxf>
      <fill>
        <patternFill patternType="solid">
          <bgColor theme="9" tint="0.59999389629810485"/>
        </patternFill>
      </fill>
    </dxf>
  </rfmt>
  <rfmt sheetId="3" sqref="K7:M7">
    <dxf>
      <fill>
        <patternFill patternType="solid">
          <bgColor rgb="FFFFC000"/>
        </patternFill>
      </fill>
    </dxf>
  </rfmt>
  <rfmt sheetId="3" sqref="D7">
    <dxf>
      <fill>
        <patternFill>
          <bgColor rgb="FFFFC000"/>
        </patternFill>
      </fill>
    </dxf>
  </rfmt>
  <rfmt sheetId="3" sqref="R7:S7">
    <dxf>
      <fill>
        <patternFill patternType="solid">
          <bgColor rgb="FFFFC000"/>
        </patternFill>
      </fill>
    </dxf>
  </rfmt>
  <rfmt sheetId="3" sqref="D3">
    <dxf>
      <fill>
        <patternFill patternType="solid">
          <bgColor theme="9" tint="0.59999389629810485"/>
        </patternFill>
      </fill>
    </dxf>
  </rfmt>
  <rfmt sheetId="3" sqref="S9">
    <dxf>
      <fill>
        <patternFill>
          <bgColor theme="9" tint="0.59999389629810485"/>
        </patternFill>
      </fill>
    </dxf>
  </rfmt>
  <rfmt sheetId="3" sqref="D9">
    <dxf>
      <fill>
        <patternFill>
          <bgColor theme="9" tint="0.59999389629810485"/>
        </patternFill>
      </fill>
    </dxf>
  </rfmt>
  <rfmt sheetId="3" sqref="D10">
    <dxf>
      <fill>
        <patternFill>
          <bgColor theme="9" tint="0.59999389629810485"/>
        </patternFill>
      </fill>
    </dxf>
  </rfmt>
  <rfmt sheetId="3" sqref="D11">
    <dxf>
      <fill>
        <patternFill>
          <bgColor theme="9" tint="0.59999389629810485"/>
        </patternFill>
      </fill>
    </dxf>
  </rfmt>
  <rfmt sheetId="3" sqref="D12">
    <dxf>
      <fill>
        <patternFill>
          <bgColor theme="9" tint="0.59999389629810485"/>
        </patternFill>
      </fill>
    </dxf>
  </rfmt>
  <rcc rId="739" sId="3">
    <oc r="J13" t="inlineStr">
      <is>
        <t>kwiecień 2023 
październik 2024</t>
      </is>
    </oc>
    <nc r="J13" t="inlineStr">
      <is>
        <t>kwiecień 2023 
sierpień 2024</t>
      </is>
    </nc>
  </rcc>
  <rfmt sheetId="3" sqref="D13">
    <dxf>
      <fill>
        <patternFill>
          <bgColor theme="9" tint="0.59999389629810485"/>
        </patternFill>
      </fill>
    </dxf>
  </rfmt>
  <rfmt sheetId="3" sqref="D15">
    <dxf>
      <fill>
        <patternFill patternType="solid">
          <bgColor theme="9" tint="0.59999389629810485"/>
        </patternFill>
      </fill>
    </dxf>
  </rfmt>
  <rfmt sheetId="3" sqref="D16">
    <dxf>
      <fill>
        <patternFill>
          <bgColor theme="9" tint="0.59999389629810485"/>
        </patternFill>
      </fill>
    </dxf>
  </rfmt>
  <rfmt sheetId="3" sqref="D17">
    <dxf>
      <fill>
        <patternFill patternType="solid">
          <bgColor theme="9" tint="0.59999389629810485"/>
        </patternFill>
      </fill>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18:M18">
    <dxf>
      <fill>
        <patternFill>
          <bgColor theme="9" tint="0.59999389629810485"/>
        </patternFill>
      </fill>
    </dxf>
  </rfmt>
  <rfmt sheetId="3" sqref="D18">
    <dxf>
      <fill>
        <patternFill patternType="solid">
          <bgColor theme="9" tint="0.59999389629810485"/>
        </patternFill>
      </fill>
    </dxf>
  </rfmt>
  <rfmt sheetId="3" sqref="J19:M19">
    <dxf>
      <fill>
        <patternFill>
          <bgColor theme="9" tint="0.59999389629810485"/>
        </patternFill>
      </fill>
    </dxf>
  </rfmt>
  <rfmt sheetId="3" sqref="D19">
    <dxf>
      <fill>
        <patternFill>
          <bgColor theme="9" tint="0.59999389629810485"/>
        </patternFill>
      </fill>
    </dxf>
  </rfmt>
  <rfmt sheetId="3" sqref="D20">
    <dxf>
      <fill>
        <patternFill>
          <bgColor theme="9" tint="0.59999389629810485"/>
        </patternFill>
      </fill>
    </dxf>
  </rfmt>
  <rfmt sheetId="3" sqref="D21">
    <dxf>
      <fill>
        <patternFill>
          <bgColor theme="9" tint="0.59999389629810485"/>
        </patternFill>
      </fill>
    </dxf>
  </rfmt>
  <rfmt sheetId="3" sqref="J22:M22">
    <dxf>
      <fill>
        <patternFill>
          <bgColor theme="9" tint="0.59999389629810485"/>
        </patternFill>
      </fill>
    </dxf>
  </rfmt>
  <rfmt sheetId="3" sqref="T22">
    <dxf>
      <fill>
        <patternFill>
          <bgColor theme="9" tint="0.59999389629810485"/>
        </patternFill>
      </fill>
    </dxf>
  </rfmt>
  <rfmt sheetId="3" sqref="D22">
    <dxf>
      <fill>
        <patternFill>
          <bgColor theme="9" tint="0.59999389629810485"/>
        </patternFill>
      </fill>
    </dxf>
  </rfmt>
  <rcc rId="740" sId="3">
    <oc r="J23" t="inlineStr">
      <is>
        <t>kwiecień 2023  wrzesień 2023</t>
      </is>
    </oc>
    <nc r="J23" t="inlineStr">
      <is>
        <t>kwiecień 2023  sierpień 2023</t>
      </is>
    </nc>
  </rcc>
  <rfmt sheetId="3" sqref="J23">
    <dxf>
      <fill>
        <patternFill>
          <bgColor theme="9" tint="0.59999389629810485"/>
        </patternFill>
      </fill>
    </dxf>
  </rfmt>
  <rfmt sheetId="3" sqref="D23">
    <dxf>
      <fill>
        <patternFill>
          <bgColor theme="9" tint="0.59999389629810485"/>
        </patternFill>
      </fill>
    </dxf>
  </rfmt>
  <rfmt sheetId="3" sqref="D24">
    <dxf>
      <fill>
        <patternFill>
          <bgColor theme="9" tint="0.59999389629810485"/>
        </patternFill>
      </fill>
    </dxf>
  </rfmt>
  <rcc rId="741" sId="3">
    <oc r="J24" t="inlineStr">
      <is>
        <t>lipiec 2023 grudzień 2023</t>
      </is>
    </oc>
    <nc r="J24" t="inlineStr">
      <is>
        <t>maj 2023 listopad 2023</t>
      </is>
    </nc>
  </rcc>
  <rfmt sheetId="3" sqref="J24">
    <dxf>
      <fill>
        <patternFill patternType="solid">
          <bgColor theme="9" tint="0.59999389629810485"/>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6" sId="2">
    <oc r="I6" t="inlineStr">
      <is>
        <t>kwiecień 2023 listopad 2023</t>
      </is>
    </oc>
    <nc r="I6" t="inlineStr">
      <is>
        <t>czerwiec 2023 listopad 2023</t>
      </is>
    </nc>
  </rcc>
  <rcc rId="457" sId="2" numFmtId="4">
    <oc r="J6">
      <v>2981941.84</v>
    </oc>
    <nc r="J6">
      <v>2842852.76</v>
    </nc>
  </rcc>
  <rfmt sheetId="2" sqref="I6:L6">
    <dxf>
      <fill>
        <patternFill patternType="solid">
          <bgColor rgb="FFFFFF00"/>
        </patternFill>
      </fill>
    </dxf>
  </rfmt>
  <rcv guid="{3973A40E-5FBB-48CA-82B2-E78527605440}" action="delete"/>
  <rdn rId="0" localSheetId="1" customView="1" name="Z_3973A40E_5FBB_48CA_82B2_E78527605440_.wvu.PrintArea" hidden="1" oldHidden="1">
    <formula>'TERC - "nazwa woj"'!$A$1:$O$35</formula>
    <oldFormula>'TERC - "nazwa woj"'!$A$1:$O$35</oldFormula>
  </rdn>
  <rdn rId="0" localSheetId="2" customView="1" name="Z_3973A40E_5FBB_48CA_82B2_E78527605440_.wvu.PrintArea" hidden="1" oldHidden="1">
    <formula>'pow podst'!$A$1:$W$23</formula>
    <oldFormula>'pow podst'!$A$1:$W$23</oldFormula>
  </rdn>
  <rdn rId="0" localSheetId="2" customView="1" name="Z_3973A40E_5FBB_48CA_82B2_E78527605440_.wvu.PrintTitles" hidden="1" oldHidden="1">
    <formula>'pow podst'!$1:$2</formula>
    <oldFormula>'pow podst'!$1:$2</oldFormula>
  </rdn>
  <rdn rId="0" localSheetId="2" customView="1" name="Z_3973A40E_5FBB_48CA_82B2_E78527605440_.wvu.FilterData" hidden="1" oldHidden="1">
    <formula>'pow podst'!$A$2:$AY$16</formula>
    <oldFormula>'pow podst'!$A$2:$AY$16</oldFormula>
  </rdn>
  <rdn rId="0" localSheetId="3" customView="1" name="Z_3973A40E_5FBB_48CA_82B2_E78527605440_.wvu.PrintArea" hidden="1" oldHidden="1">
    <formula>'gm podst'!$A$1:$X$49</formula>
    <oldFormula>'gm podst'!$A$1:$X$49</oldFormula>
  </rdn>
  <rdn rId="0" localSheetId="3" customView="1" name="Z_3973A40E_5FBB_48CA_82B2_E78527605440_.wvu.PrintTitles" hidden="1" oldHidden="1">
    <formula>'gm podst'!$1:$2</formula>
    <oldFormula>'gm podst'!$1:$2</oldFormula>
  </rdn>
  <rdn rId="0" localSheetId="3" customView="1" name="Z_3973A40E_5FBB_48CA_82B2_E78527605440_.wvu.FilterData" hidden="1" oldHidden="1">
    <formula>'gm podst'!$A$2:$AC$44</formula>
    <oldFormula>'gm podst'!$A$2:$AC$44</oldFormula>
  </rdn>
  <rdn rId="0" localSheetId="4" customView="1" name="Z_3973A40E_5FBB_48CA_82B2_E78527605440_.wvu.PrintArea" hidden="1" oldHidden="1">
    <formula>'pow rez'!$A$1:$W$14</formula>
    <oldFormula>'pow rez'!$A$1:$W$14</oldFormula>
  </rdn>
  <rdn rId="0" localSheetId="4" customView="1" name="Z_3973A40E_5FBB_48CA_82B2_E78527605440_.wvu.PrintTitles" hidden="1" oldHidden="1">
    <formula>'pow rez'!$1:$2</formula>
    <oldFormula>'pow rez'!$1:$2</oldFormula>
  </rdn>
  <rdn rId="0" localSheetId="4" customView="1" name="Z_3973A40E_5FBB_48CA_82B2_E78527605440_.wvu.FilterData" hidden="1" oldHidden="1">
    <formula>'pow rez'!$A$2:$AD$3</formula>
    <oldFormula>'pow rez'!$A$2:$AD$3</oldFormula>
  </rdn>
  <rdn rId="0" localSheetId="5" customView="1" name="Z_3973A40E_5FBB_48CA_82B2_E78527605440_.wvu.PrintArea" hidden="1" oldHidden="1">
    <formula>'gm rez'!$A$1:$X$46</formula>
    <oldFormula>'gm rez'!$A$1:$X$46</oldFormula>
  </rdn>
  <rdn rId="0" localSheetId="5" customView="1" name="Z_3973A40E_5FBB_48CA_82B2_E78527605440_.wvu.PrintTitles" hidden="1" oldHidden="1">
    <formula>'gm rez'!$1:$2</formula>
    <oldFormula>'gm rez'!$1:$2</oldFormula>
  </rdn>
  <rdn rId="0" localSheetId="5" customView="1" name="Z_3973A40E_5FBB_48CA_82B2_E78527605440_.wvu.FilterData" hidden="1" oldHidden="1">
    <formula>'gm rez'!$A$2:$AB$41</formula>
    <oldFormula>'gm rez'!$A$2:$AB$41</oldFormula>
  </rdn>
  <rcv guid="{3973A40E-5FBB-48CA-82B2-E78527605440}"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2" sId="3">
    <oc r="J23" t="inlineStr">
      <is>
        <t>kwiecień 2023  sierpień 2023</t>
      </is>
    </oc>
    <nc r="J23" t="inlineStr">
      <is>
        <t>kwiecień 2023  wrzesień 2023</t>
      </is>
    </nc>
  </rcc>
  <rfmt sheetId="3" sqref="J25">
    <dxf>
      <fill>
        <patternFill patternType="solid">
          <bgColor rgb="FF00B0F0"/>
        </patternFill>
      </fill>
    </dxf>
  </rfmt>
  <rfmt sheetId="3" sqref="D26">
    <dxf>
      <fill>
        <patternFill patternType="solid">
          <bgColor theme="9" tint="0.59999389629810485"/>
        </patternFill>
      </fill>
    </dxf>
  </rfmt>
  <rfmt sheetId="3" sqref="D27">
    <dxf>
      <fill>
        <patternFill>
          <bgColor theme="9" tint="0.59999389629810485"/>
        </patternFill>
      </fill>
    </dxf>
  </rfmt>
  <rfmt sheetId="3" sqref="D28">
    <dxf>
      <fill>
        <patternFill patternType="solid">
          <bgColor theme="9" tint="0.59999389629810485"/>
        </patternFill>
      </fill>
    </dxf>
  </rfmt>
  <rcc rId="743" sId="3">
    <oc r="J29" t="inlineStr">
      <is>
        <t>czerwiec 2023  lkwiecień 2024</t>
      </is>
    </oc>
    <nc r="J29" t="inlineStr">
      <is>
        <t>czerwiec 2023  kwiecień 2024</t>
      </is>
    </nc>
  </rcc>
  <rfmt sheetId="3" sqref="D29">
    <dxf>
      <fill>
        <patternFill patternType="solid">
          <bgColor theme="9" tint="0.59999389629810485"/>
        </patternFill>
      </fill>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0">
    <dxf>
      <fill>
        <patternFill>
          <bgColor theme="9" tint="0.59999389629810485"/>
        </patternFill>
      </fill>
    </dxf>
  </rfmt>
  <rfmt sheetId="3" sqref="D31">
    <dxf>
      <fill>
        <patternFill patternType="solid">
          <bgColor theme="9" tint="0.59999389629810485"/>
        </patternFill>
      </fill>
    </dxf>
  </rfmt>
  <rfmt sheetId="3" sqref="D32">
    <dxf>
      <fill>
        <patternFill>
          <bgColor theme="9" tint="0.59999389629810485"/>
        </patternFill>
      </fill>
    </dxf>
  </rfmt>
  <rfmt sheetId="3" sqref="D33">
    <dxf>
      <fill>
        <patternFill>
          <bgColor theme="9" tint="0.59999389629810485"/>
        </patternFill>
      </fill>
    </dxf>
  </rfmt>
  <rcc rId="744" sId="3">
    <oc r="J34" t="inlineStr">
      <is>
        <t>lipiec 2023 październik 2023</t>
      </is>
    </oc>
    <nc r="J34" t="inlineStr">
      <is>
        <t>lipiec 2023 wrzesień 2023</t>
      </is>
    </nc>
  </rcc>
  <rfmt sheetId="3" sqref="D34">
    <dxf>
      <fill>
        <patternFill>
          <bgColor theme="9" tint="0.59999389629810485"/>
        </patternFill>
      </fill>
    </dxf>
  </rfmt>
  <rfmt sheetId="3" sqref="D35">
    <dxf>
      <fill>
        <patternFill>
          <bgColor theme="9" tint="0.59999389629810485"/>
        </patternFill>
      </fill>
    </dxf>
  </rfmt>
  <rfmt sheetId="3" sqref="J34:M34">
    <dxf>
      <fill>
        <patternFill>
          <bgColor theme="9" tint="0.59999389629810485"/>
        </patternFill>
      </fill>
    </dxf>
  </rfmt>
  <rfmt sheetId="3" sqref="J36:M36">
    <dxf>
      <fill>
        <patternFill>
          <bgColor theme="9" tint="0.59999389629810485"/>
        </patternFill>
      </fill>
    </dxf>
  </rfmt>
  <rfmt sheetId="3" sqref="S36">
    <dxf>
      <fill>
        <patternFill patternType="solid">
          <bgColor theme="9" tint="0.59999389629810485"/>
        </patternFill>
      </fill>
    </dxf>
  </rfmt>
  <rfmt sheetId="3" sqref="S34">
    <dxf>
      <fill>
        <patternFill>
          <bgColor theme="9" tint="0.59999389629810485"/>
        </patternFill>
      </fill>
    </dxf>
  </rfmt>
  <rfmt sheetId="3" sqref="S29">
    <dxf>
      <fill>
        <patternFill patternType="solid">
          <bgColor theme="9" tint="0.59999389629810485"/>
        </patternFill>
      </fill>
    </dxf>
  </rfmt>
  <rfmt sheetId="3" sqref="S19">
    <dxf>
      <fill>
        <patternFill>
          <bgColor theme="9" tint="0.59999389629810485"/>
        </patternFill>
      </fill>
    </dxf>
  </rfmt>
  <rfmt sheetId="3" sqref="S17:S18">
    <dxf>
      <fill>
        <patternFill patternType="solid">
          <bgColor theme="9" tint="0.59999389629810485"/>
        </patternFill>
      </fill>
    </dxf>
  </rfmt>
  <rfmt sheetId="3" sqref="S16:T16">
    <dxf>
      <fill>
        <patternFill patternType="none">
          <bgColor auto="1"/>
        </patternFill>
      </fill>
    </dxf>
  </rfmt>
  <rfmt sheetId="3" sqref="S28">
    <dxf>
      <fill>
        <patternFill patternType="none">
          <bgColor auto="1"/>
        </patternFill>
      </fill>
    </dxf>
  </rfmt>
  <rfmt sheetId="3" sqref="D36">
    <dxf>
      <fill>
        <patternFill>
          <bgColor theme="9" tint="0.59999389629810485"/>
        </patternFill>
      </fill>
    </dxf>
  </rfmt>
  <rfmt sheetId="3" sqref="S38:T38">
    <dxf>
      <fill>
        <patternFill>
          <bgColor theme="9" tint="0.59999389629810485"/>
        </patternFill>
      </fill>
    </dxf>
  </rfmt>
  <rfmt sheetId="3" sqref="J38:M38">
    <dxf>
      <fill>
        <patternFill>
          <bgColor theme="9" tint="0.59999389629810485"/>
        </patternFill>
      </fill>
    </dxf>
  </rfmt>
  <rfmt sheetId="3" sqref="N38:R38">
    <dxf>
      <fill>
        <patternFill patternType="none">
          <bgColor auto="1"/>
        </patternFill>
      </fill>
    </dxf>
  </rfmt>
  <rcc rId="745" sId="3">
    <oc r="J39" t="inlineStr">
      <is>
        <t>kwiecień 2023 sierpień 2023</t>
      </is>
    </oc>
    <nc r="J39" t="inlineStr">
      <is>
        <t>kwiecień 2023 grudzień 2023</t>
      </is>
    </nc>
  </rcc>
  <rfmt sheetId="3" sqref="J39">
    <dxf>
      <fill>
        <patternFill patternType="solid">
          <bgColor theme="9" tint="0.59999389629810485"/>
        </patternFill>
      </fill>
    </dxf>
  </rfmt>
  <rcc rId="746" sId="3">
    <oc r="J38" t="inlineStr">
      <is>
        <t>wrzesień 2023 listopad 2024</t>
      </is>
    </oc>
    <nc r="J38" t="inlineStr">
      <is>
        <t>wrzesień 2023 październik 2024</t>
      </is>
    </nc>
  </rcc>
  <rfmt sheetId="3" sqref="D38">
    <dxf>
      <fill>
        <patternFill>
          <bgColor theme="9" tint="0.59999389629810485"/>
        </patternFill>
      </fill>
    </dxf>
  </rfmt>
  <rfmt sheetId="3" sqref="D39">
    <dxf>
      <fill>
        <patternFill>
          <bgColor theme="9" tint="0.59999389629810485"/>
        </patternFill>
      </fill>
    </dxf>
  </rfmt>
  <rfmt sheetId="3" sqref="J40">
    <dxf>
      <fill>
        <patternFill>
          <bgColor theme="9" tint="0.59999389629810485"/>
        </patternFill>
      </fill>
    </dxf>
  </rfmt>
  <rfmt sheetId="3" sqref="D40">
    <dxf>
      <fill>
        <patternFill>
          <bgColor theme="9" tint="0.59999389629810485"/>
        </patternFill>
      </fill>
    </dxf>
  </rfmt>
  <rcc rId="747" sId="3">
    <oc r="A40" t="inlineStr">
      <is>
        <t>38*</t>
      </is>
    </oc>
    <nc r="A40">
      <v>38</v>
    </nc>
  </rcc>
  <rfmt sheetId="3" sqref="A40" start="0" length="2147483647">
    <dxf>
      <font>
        <color rgb="FFFF0000"/>
      </font>
    </dxf>
  </rfmt>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podst'!$A$2:$AY$21</formula>
    <oldFormula>'pow podst'!$A$2:$AY$21</oldFormula>
  </rdn>
  <rdn rId="0" localSheetId="3" customView="1" name="Z_8713D67E_80AD_4862_B39E_B3C8835229AA_.wvu.PrintArea" hidden="1" oldHidden="1">
    <formula>'gm podst'!$A$1:$X$49</formula>
    <oldFormula>'gm podst'!$A$1:$X$49</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podst'!$A$2:$AC$49</formula>
    <oldFormula>'gm podst'!$A$2:$AC$49</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1" sId="5">
    <oc r="J5" t="inlineStr">
      <is>
        <t>luty 2023 
luty 2024</t>
      </is>
    </oc>
    <nc r="J5" t="inlineStr">
      <is>
        <t>REZYGNACJA</t>
      </is>
    </nc>
  </rcc>
  <rcc rId="762" sId="5" numFmtId="4">
    <oc r="K5">
      <v>0</v>
    </oc>
    <nc r="K5"/>
  </rcc>
  <rcc rId="763" sId="5">
    <oc r="L5">
      <f>ROUND(K5*N5,2)</f>
    </oc>
    <nc r="L5"/>
  </rcc>
  <rcc rId="764" sId="5">
    <oc r="M5">
      <f>K5-L5</f>
    </oc>
    <nc r="M5"/>
  </rcc>
  <rcc rId="765" sId="5" numFmtId="4">
    <oc r="O5">
      <v>0</v>
    </oc>
    <nc r="O5"/>
  </rcc>
  <rcc rId="766" sId="5" numFmtId="4">
    <oc r="P5">
      <v>0</v>
    </oc>
    <nc r="P5"/>
  </rcc>
  <rcc rId="767" sId="5" numFmtId="4">
    <oc r="Q5">
      <v>0</v>
    </oc>
    <nc r="Q5"/>
  </rcc>
  <rcc rId="768" sId="5" numFmtId="4">
    <oc r="R5">
      <v>0</v>
    </oc>
    <nc r="R5"/>
  </rcc>
  <rcc rId="769" sId="5" numFmtId="4">
    <oc r="S5">
      <v>0</v>
    </oc>
    <nc r="S5"/>
  </rcc>
  <rcc rId="770" sId="5">
    <oc r="T5">
      <f>L5-S5</f>
    </oc>
    <nc r="T5"/>
  </rcc>
  <rcc rId="771" sId="5" numFmtId="4">
    <oc r="U5">
      <v>0</v>
    </oc>
    <nc r="U5"/>
  </rcc>
  <rcc rId="772" sId="5" numFmtId="4">
    <oc r="V5">
      <v>0</v>
    </oc>
    <nc r="V5"/>
  </rcc>
  <rcc rId="773" sId="5" numFmtId="4">
    <oc r="W5">
      <v>0</v>
    </oc>
    <nc r="W5"/>
  </rcc>
  <rcc rId="774" sId="5" numFmtId="4">
    <oc r="X5">
      <v>0</v>
    </oc>
    <nc r="X5"/>
  </rcc>
  <rcc rId="775" sId="5" numFmtId="4">
    <oc r="O14">
      <v>0</v>
    </oc>
    <nc r="O14"/>
  </rcc>
  <rcc rId="776" sId="5" numFmtId="4">
    <oc r="P14">
      <v>0</v>
    </oc>
    <nc r="P14"/>
  </rcc>
  <rcc rId="777" sId="5" numFmtId="4">
    <oc r="Q14">
      <v>0</v>
    </oc>
    <nc r="Q14"/>
  </rcc>
  <rcc rId="778" sId="5" numFmtId="4">
    <oc r="R14">
      <v>0</v>
    </oc>
    <nc r="R14"/>
  </rcc>
  <rcc rId="779" sId="5">
    <oc r="S14">
      <f>L14</f>
    </oc>
    <nc r="S14"/>
  </rcc>
  <rcc rId="780" sId="5" numFmtId="4">
    <oc r="T14">
      <v>0</v>
    </oc>
    <nc r="T14"/>
  </rcc>
  <rcc rId="781" sId="5" numFmtId="4">
    <oc r="U14">
      <v>0</v>
    </oc>
    <nc r="U14"/>
  </rcc>
  <rcc rId="782" sId="5" numFmtId="4">
    <oc r="V14">
      <v>0</v>
    </oc>
    <nc r="V14"/>
  </rcc>
  <rcc rId="783" sId="5" numFmtId="4">
    <oc r="W14">
      <v>0</v>
    </oc>
    <nc r="W14"/>
  </rcc>
  <rcc rId="784" sId="5" numFmtId="4">
    <oc r="X14">
      <v>0</v>
    </oc>
    <nc r="X14"/>
  </rcc>
  <rcc rId="785" sId="5" numFmtId="4">
    <oc r="O17">
      <v>0</v>
    </oc>
    <nc r="O17"/>
  </rcc>
  <rcc rId="786" sId="5" numFmtId="4">
    <oc r="P17">
      <v>0</v>
    </oc>
    <nc r="P17"/>
  </rcc>
  <rcc rId="787" sId="5" numFmtId="4">
    <oc r="Q17">
      <v>0</v>
    </oc>
    <nc r="Q17"/>
  </rcc>
  <rcc rId="788" sId="5" numFmtId="4">
    <oc r="R17">
      <v>0</v>
    </oc>
    <nc r="R17"/>
  </rcc>
  <rcc rId="789" sId="5">
    <oc r="S17">
      <f>L17</f>
    </oc>
    <nc r="S17"/>
  </rcc>
  <rcc rId="790" sId="5" numFmtId="4">
    <oc r="T17">
      <v>0</v>
    </oc>
    <nc r="T17"/>
  </rcc>
  <rcc rId="791" sId="5" numFmtId="4">
    <oc r="U17">
      <v>0</v>
    </oc>
    <nc r="U17"/>
  </rcc>
  <rcc rId="792" sId="5" numFmtId="4">
    <oc r="V17">
      <v>0</v>
    </oc>
    <nc r="V17"/>
  </rcc>
  <rcc rId="793" sId="5" numFmtId="4">
    <oc r="W17">
      <v>0</v>
    </oc>
    <nc r="W17"/>
  </rcc>
  <rcc rId="794" sId="5" numFmtId="4">
    <oc r="X17">
      <v>0</v>
    </oc>
    <nc r="X17"/>
  </rcc>
  <rrc rId="795" sId="3" ref="A37:XFD37" action="deleteRow">
    <rfmt sheetId="3" xfDxf="1" sqref="A37:XFD37" start="0" length="0">
      <dxf>
        <font>
          <color auto="1"/>
        </font>
        <alignment horizontal="center" readingOrder="0"/>
      </dxf>
    </rfmt>
    <rcc rId="0" sId="3" dxf="1">
      <nc r="A37">
        <v>35</v>
      </nc>
      <ndxf>
        <font>
          <sz val="8"/>
          <color auto="1"/>
          <name val="Arial"/>
          <scheme val="none"/>
        </font>
        <alignment vertical="center" wrapText="1" readingOrder="0"/>
        <border outline="0">
          <right style="thin">
            <color indexed="64"/>
          </right>
          <top style="thin">
            <color indexed="64"/>
          </top>
          <bottom style="thin">
            <color indexed="64"/>
          </bottom>
        </border>
      </ndxf>
    </rcc>
    <rcc rId="0" sId="3" dxf="1">
      <nc r="B37" t="inlineStr">
        <is>
          <t>RFRD/2022/G/43 przeniesiono z listy rezerwowej</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fmt sheetId="3" sqref="C37" start="0" length="0">
      <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dxf>
    </rfmt>
    <rcc rId="0" sId="3" dxf="1">
      <nc r="D37" t="inlineStr">
        <is>
          <t>Gmina Głuchołazy</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E37">
        <v>1607013</v>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F37" t="inlineStr">
        <is>
          <t>Powiat Nyski</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G37" t="inlineStr">
        <is>
          <t>Budowa drogi gminnej w miejscowości Biskupów</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3" dxf="1">
      <nc r="H37" t="inlineStr">
        <is>
          <t>B</t>
        </is>
      </nc>
      <n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ndxf>
    </rcc>
    <rfmt sheetId="3" sqref="I37" start="0" length="0">
      <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dxf>
    </rfmt>
    <rcc rId="0" sId="3" dxf="1">
      <nc r="J37" t="inlineStr">
        <is>
          <t>REZYGNACJA</t>
        </is>
      </nc>
      <ndxf>
        <font>
          <b/>
          <sz val="8"/>
          <color rgb="FFFF0000"/>
          <name val="Arial"/>
          <scheme val="none"/>
        </font>
        <numFmt numFmtId="4" formatCode="#,##0.00"/>
        <alignment vertical="center" wrapText="1" readingOrder="0"/>
        <border outline="0">
          <left style="thin">
            <color indexed="64"/>
          </left>
          <right style="thin">
            <color indexed="64"/>
          </right>
          <top style="thin">
            <color indexed="64"/>
          </top>
          <bottom style="thin">
            <color indexed="64"/>
          </bottom>
        </border>
      </ndxf>
    </rcc>
    <rfmt sheetId="3" sqref="K37" start="0" length="0">
      <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dxf>
    </rfmt>
    <rfmt sheetId="3" sqref="L37" start="0" length="0">
      <dxf>
        <font>
          <b/>
          <sz val="8"/>
          <color rgb="FFFF0000"/>
          <name val="Arial"/>
          <scheme val="none"/>
        </font>
        <numFmt numFmtId="4" formatCode="#,##0.00"/>
        <alignment vertical="center" readingOrder="0"/>
        <border outline="0">
          <left style="thin">
            <color indexed="64"/>
          </left>
          <top style="thin">
            <color indexed="64"/>
          </top>
          <bottom style="thin">
            <color indexed="64"/>
          </bottom>
        </border>
      </dxf>
    </rfmt>
    <rfmt sheetId="3" sqref="M37" start="0" length="0">
      <dxf>
        <font>
          <b/>
          <sz val="8"/>
          <color rgb="FFFF0000"/>
          <name val="Arial"/>
          <scheme val="none"/>
        </font>
        <numFmt numFmtId="4" formatCode="#,##0.00"/>
        <alignment vertical="center" readingOrder="0"/>
        <border outline="0">
          <left style="thin">
            <color indexed="64"/>
          </left>
          <right style="thin">
            <color indexed="64"/>
          </right>
          <top style="thin">
            <color indexed="64"/>
          </top>
        </border>
      </dxf>
    </rfmt>
    <rcc rId="0" sId="3" dxf="1" numFmtId="13">
      <nc r="N37">
        <v>0.8</v>
      </nc>
      <ndxf>
        <font>
          <sz val="8"/>
          <color rgb="FFFF0000"/>
          <name val="Arial"/>
          <scheme val="none"/>
        </font>
        <numFmt numFmtId="13" formatCode="0%"/>
        <alignment vertical="center" readingOrder="0"/>
        <border outline="0">
          <left style="thin">
            <color indexed="64"/>
          </left>
          <right style="thin">
            <color indexed="64"/>
          </right>
          <top style="thin">
            <color indexed="64"/>
          </top>
          <bottom style="thin">
            <color indexed="64"/>
          </bottom>
        </border>
      </ndxf>
    </rcc>
    <rfmt sheetId="3" sqref="O37" start="0" length="0">
      <dxf>
        <font>
          <sz val="8"/>
          <color rgb="FFFF0000"/>
          <name val="Arial"/>
          <scheme val="none"/>
        </font>
        <numFmt numFmtId="4" formatCode="#,##0.00"/>
        <alignment vertical="center" readingOrder="0"/>
        <border outline="0">
          <left style="thin">
            <color indexed="64"/>
          </left>
          <top style="thin">
            <color indexed="64"/>
          </top>
          <bottom style="thin">
            <color indexed="64"/>
          </bottom>
        </border>
      </dxf>
    </rfmt>
    <rfmt sheetId="3" sqref="P37" start="0" length="0">
      <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dxf>
    </rfmt>
    <rfmt sheetId="3" s="1" sqref="Q37" start="0" length="0">
      <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dxf>
    </rfmt>
    <rfmt sheetId="3" sqref="R37" start="0" length="0">
      <dxf>
        <font>
          <sz val="8"/>
          <color rgb="FFFF0000"/>
          <name val="Arial"/>
          <scheme val="none"/>
        </font>
        <numFmt numFmtId="4" formatCode="#,##0.00"/>
        <alignment vertical="center" readingOrder="0"/>
        <border outline="0">
          <left style="thin">
            <color indexed="64"/>
          </left>
          <top style="thin">
            <color indexed="64"/>
          </top>
          <bottom style="thin">
            <color indexed="64"/>
          </bottom>
        </border>
      </dxf>
    </rfmt>
    <rfmt sheetId="3" s="1" sqref="S37" start="0" length="0">
      <dxf>
        <font>
          <sz val="8"/>
          <color rgb="FFFF0000"/>
          <name val="Arial"/>
          <scheme val="none"/>
        </font>
        <numFmt numFmtId="166" formatCode="#,##0.00_ ;\-#,##0.00\ "/>
        <alignment vertical="center" readingOrder="0"/>
        <border outline="0">
          <left style="thin">
            <color indexed="64"/>
          </left>
          <right style="thin">
            <color indexed="64"/>
          </right>
          <top style="thin">
            <color indexed="64"/>
          </top>
          <bottom style="thin">
            <color indexed="64"/>
          </bottom>
        </border>
      </dxf>
    </rfmt>
    <rfmt sheetId="3" sqref="T37" start="0" length="0">
      <dxf>
        <font>
          <sz val="8"/>
          <color rgb="FFFF0000"/>
          <name val="Arial"/>
          <scheme val="none"/>
        </font>
        <numFmt numFmtId="4" formatCode="#,##0.00"/>
        <alignment vertical="center" readingOrder="0"/>
        <border outline="0">
          <left style="thin">
            <color indexed="64"/>
          </left>
          <top style="thin">
            <color indexed="64"/>
          </top>
          <bottom style="thin">
            <color indexed="64"/>
          </bottom>
        </border>
      </dxf>
    </rfmt>
    <rfmt sheetId="3" sqref="U37" start="0" length="0">
      <dxf>
        <font>
          <sz val="8"/>
          <color auto="1"/>
          <name val="Arial"/>
          <scheme val="none"/>
        </font>
        <numFmt numFmtId="4" formatCode="#,##0.00"/>
        <alignment vertical="center" readingOrder="0"/>
        <border outline="0">
          <left style="thin">
            <color indexed="64"/>
          </left>
          <top style="thin">
            <color indexed="64"/>
          </top>
          <bottom style="thin">
            <color indexed="64"/>
          </bottom>
        </border>
      </dxf>
    </rfmt>
    <rfmt sheetId="3" sqref="V37" start="0" length="0">
      <dxf>
        <font>
          <sz val="8"/>
          <color auto="1"/>
          <name val="Arial"/>
          <scheme val="none"/>
        </font>
        <numFmt numFmtId="4" formatCode="#,##0.00"/>
        <alignment vertical="center" readingOrder="0"/>
        <border outline="0">
          <left style="thin">
            <color indexed="64"/>
          </left>
          <top style="thin">
            <color indexed="64"/>
          </top>
          <bottom style="thin">
            <color indexed="64"/>
          </bottom>
        </border>
      </dxf>
    </rfmt>
    <rfmt sheetId="3" sqref="W37" start="0" length="0">
      <dxf>
        <font>
          <sz val="8"/>
          <color auto="1"/>
          <name val="Arial"/>
          <scheme val="none"/>
        </font>
        <numFmt numFmtId="4" formatCode="#,##0.00"/>
        <alignment vertical="center" readingOrder="0"/>
        <border outline="0">
          <left style="thin">
            <color indexed="64"/>
          </left>
          <right style="thin">
            <color indexed="64"/>
          </right>
          <top style="thin">
            <color indexed="64"/>
          </top>
          <bottom style="thin">
            <color indexed="64"/>
          </bottom>
        </border>
      </dxf>
    </rfmt>
    <rfmt sheetId="3" sqref="X37" start="0" length="0">
      <dxf>
        <font>
          <sz val="8"/>
          <color auto="1"/>
          <name val="Arial"/>
          <scheme val="none"/>
        </font>
        <numFmt numFmtId="4" formatCode="#,##0.00"/>
        <alignment vertical="center" readingOrder="0"/>
        <border outline="0">
          <left style="thin">
            <color indexed="64"/>
          </left>
          <right style="thin">
            <color indexed="64"/>
          </right>
          <top style="thin">
            <color indexed="64"/>
          </top>
          <bottom style="thin">
            <color indexed="64"/>
          </bottom>
        </border>
      </dxf>
    </rfmt>
    <rcc rId="0" sId="3" dxf="1">
      <nc r="Y37">
        <f>L37=SUM(P37:X37)</f>
      </nc>
      <ndxf>
        <alignment vertical="center" readingOrder="0"/>
      </ndxf>
    </rcc>
    <rcc rId="0" sId="3" s="1" dxf="1">
      <nc r="Z37">
        <f>ROUND(L37/K37,4)</f>
      </nc>
      <ndxf>
        <numFmt numFmtId="13" formatCode="0%"/>
        <alignment vertical="center" readingOrder="0"/>
      </ndxf>
    </rcc>
    <rcc rId="0" sId="3" dxf="1">
      <nc r="AA37">
        <f>Z37=N37</f>
      </nc>
      <ndxf>
        <numFmt numFmtId="4" formatCode="#,##0.00"/>
        <alignment vertical="center" readingOrder="0"/>
      </ndxf>
    </rcc>
    <rcc rId="0" sId="3" dxf="1">
      <nc r="AB37">
        <f>K37=L37+M37</f>
      </nc>
      <ndxf>
        <numFmt numFmtId="4" formatCode="#,##0.00"/>
        <alignment vertical="center" readingOrder="0"/>
      </ndxf>
    </rcc>
  </rrc>
  <rcc rId="796" sId="3">
    <oc r="A37">
      <v>36</v>
    </oc>
    <nc r="A37">
      <v>35</v>
    </nc>
  </rcc>
  <rcc rId="797" sId="3">
    <oc r="A38">
      <v>37</v>
    </oc>
    <nc r="A38">
      <v>36</v>
    </nc>
  </rcc>
  <rrc rId="798" sId="3" ref="A39:XFD39" action="insertRow"/>
  <rrc rId="799" sId="3" ref="A39:XFD39" action="insertRow"/>
  <rrc rId="800" sId="3" ref="A39:XFD39" action="insertRow"/>
  <rrc rId="801" sId="3" ref="A39:XFD39" action="insertRow"/>
  <rrc rId="802" sId="3" ref="A39:XFD39" action="insertRow"/>
  <rcc rId="803" sId="3" odxf="1" dxf="1">
    <nc r="A39">
      <v>37</v>
    </nc>
    <odxf>
      <font>
        <sz val="8"/>
        <color auto="1"/>
        <name val="Arial"/>
        <scheme val="none"/>
      </font>
    </odxf>
    <ndxf>
      <font>
        <sz val="8"/>
        <color rgb="FFFF0000"/>
        <name val="Arial"/>
        <scheme val="none"/>
      </font>
    </ndxf>
  </rcc>
  <rcc rId="804" sId="3" odxf="1" dxf="1">
    <nc r="B39" t="inlineStr">
      <is>
        <t>RFRD/2022/G/34 przeniesiono z listy rezerwowej</t>
      </is>
    </nc>
    <odxf>
      <font>
        <sz val="8"/>
        <color auto="1"/>
        <name val="Arial"/>
        <scheme val="none"/>
      </font>
    </odxf>
    <ndxf>
      <font>
        <sz val="8"/>
        <color rgb="FFFF0000"/>
        <name val="Arial"/>
        <scheme val="none"/>
      </font>
    </ndxf>
  </rcc>
  <rcc rId="805" sId="3" odxf="1" dxf="1">
    <nc r="C39" t="inlineStr">
      <is>
        <t>W</t>
      </is>
    </nc>
    <odxf>
      <font>
        <sz val="8"/>
        <color auto="1"/>
        <name val="Arial"/>
        <scheme val="none"/>
      </font>
    </odxf>
    <ndxf>
      <font>
        <sz val="8"/>
        <color rgb="FFFF0000"/>
        <name val="Arial"/>
        <scheme val="none"/>
      </font>
    </ndxf>
  </rcc>
  <rcc rId="806" sId="3" odxf="1" dxf="1">
    <nc r="D39" t="inlineStr">
      <is>
        <t>Gmina Głuchołazy</t>
      </is>
    </nc>
    <odxf>
      <font>
        <sz val="8"/>
        <color auto="1"/>
        <name val="Arial"/>
        <scheme val="none"/>
      </font>
    </odxf>
    <ndxf>
      <font>
        <sz val="8"/>
        <color rgb="FFFF0000"/>
        <name val="Arial"/>
        <scheme val="none"/>
      </font>
    </ndxf>
  </rcc>
  <rcc rId="807" sId="3" odxf="1" dxf="1">
    <nc r="E39">
      <v>1607013</v>
    </nc>
    <odxf>
      <font>
        <sz val="8"/>
        <color auto="1"/>
        <name val="Arial"/>
        <scheme val="none"/>
      </font>
    </odxf>
    <ndxf>
      <font>
        <sz val="8"/>
        <color rgb="FFFF0000"/>
        <name val="Arial"/>
        <scheme val="none"/>
      </font>
    </ndxf>
  </rcc>
  <rcc rId="808" sId="3" odxf="1" dxf="1">
    <nc r="F39" t="inlineStr">
      <is>
        <t>Powiat Nyski</t>
      </is>
    </nc>
    <odxf>
      <font>
        <sz val="8"/>
        <color auto="1"/>
        <name val="Arial"/>
        <scheme val="none"/>
      </font>
    </odxf>
    <ndxf>
      <font>
        <sz val="8"/>
        <color rgb="FFFF0000"/>
        <name val="Arial"/>
        <scheme val="none"/>
      </font>
    </ndxf>
  </rcc>
  <rcc rId="809" sId="3" odxf="1" dxf="1">
    <nc r="G39" t="inlineStr">
      <is>
        <t>Budowa drogi dojazdowej ul. Królowej Jadwigi w Głuchołazach</t>
      </is>
    </nc>
    <odxf>
      <font>
        <sz val="8"/>
        <color auto="1"/>
        <name val="Arial"/>
        <scheme val="none"/>
      </font>
    </odxf>
    <ndxf>
      <font>
        <sz val="8"/>
        <color rgb="FFFF0000"/>
        <name val="Arial"/>
        <scheme val="none"/>
      </font>
    </ndxf>
  </rcc>
  <rcc rId="810" sId="3" odxf="1" dxf="1">
    <nc r="H39" t="inlineStr">
      <is>
        <t>B</t>
      </is>
    </nc>
    <odxf>
      <font>
        <sz val="8"/>
        <color auto="1"/>
        <name val="Arial"/>
        <scheme val="none"/>
      </font>
    </odxf>
    <ndxf>
      <font>
        <sz val="8"/>
        <color rgb="FFFF0000"/>
        <name val="Arial"/>
        <scheme val="none"/>
      </font>
    </ndxf>
  </rcc>
  <rcc rId="811" sId="3" odxf="1" dxf="1">
    <nc r="I39">
      <v>1.0629999999999999</v>
    </nc>
    <odxf>
      <font>
        <sz val="8"/>
        <color auto="1"/>
        <name val="Arial"/>
        <scheme val="none"/>
      </font>
    </odxf>
    <ndxf>
      <font>
        <sz val="8"/>
        <color rgb="FFFF0000"/>
        <name val="Arial"/>
        <scheme val="none"/>
      </font>
    </ndxf>
  </rcc>
  <rcc rId="812" sId="3" odxf="1" dxf="1">
    <nc r="J39" t="inlineStr">
      <is>
        <t>wrzesień 2023 
sierpień 2024</t>
      </is>
    </nc>
    <odxf>
      <font>
        <sz val="8"/>
        <color auto="1"/>
        <name val="Arial"/>
        <scheme val="none"/>
      </font>
    </odxf>
    <ndxf>
      <font>
        <sz val="8"/>
        <color rgb="FFFF0000"/>
        <name val="Arial"/>
        <scheme val="none"/>
      </font>
    </ndxf>
  </rcc>
  <rcc rId="813" sId="3" odxf="1" dxf="1" numFmtId="4">
    <nc r="K39">
      <v>1945497.28</v>
    </nc>
    <odxf>
      <font>
        <sz val="8"/>
        <color auto="1"/>
        <name val="Arial"/>
        <scheme val="none"/>
      </font>
    </odxf>
    <ndxf>
      <font>
        <sz val="8"/>
        <color rgb="FFFF0000"/>
        <name val="Arial"/>
        <scheme val="none"/>
      </font>
    </ndxf>
  </rcc>
  <rcc rId="814" sId="3" odxf="1" dxf="1">
    <nc r="L39">
      <f>ROUND(K39*N39,2)</f>
    </nc>
    <odxf>
      <font>
        <sz val="8"/>
        <color auto="1"/>
        <name val="Arial"/>
        <scheme val="none"/>
      </font>
    </odxf>
    <ndxf>
      <font>
        <sz val="8"/>
        <color rgb="FFFF0000"/>
        <name val="Arial"/>
        <scheme val="none"/>
      </font>
    </ndxf>
  </rcc>
  <rcc rId="815" sId="3" odxf="1" dxf="1">
    <nc r="M39">
      <f>K39-L39</f>
    </nc>
    <odxf>
      <font>
        <sz val="8"/>
        <color auto="1"/>
        <name val="Arial"/>
        <scheme val="none"/>
      </font>
    </odxf>
    <ndxf>
      <font>
        <sz val="8"/>
        <color rgb="FFFF0000"/>
        <name val="Arial"/>
        <scheme val="none"/>
      </font>
    </ndxf>
  </rcc>
  <rcc rId="816" sId="3" odxf="1" dxf="1" numFmtId="13">
    <nc r="N39">
      <v>0.8</v>
    </nc>
    <odxf>
      <font>
        <sz val="8"/>
        <color auto="1"/>
        <name val="Arial"/>
        <scheme val="none"/>
      </font>
    </odxf>
    <ndxf>
      <font>
        <sz val="8"/>
        <color rgb="FFFF0000"/>
        <name val="Arial"/>
        <scheme val="none"/>
      </font>
    </ndxf>
  </rcc>
  <rcc rId="817" sId="3" odxf="1" dxf="1" numFmtId="4">
    <nc r="O39">
      <v>0</v>
    </nc>
    <odxf>
      <font>
        <sz val="8"/>
        <color auto="1"/>
        <name val="Arial"/>
        <scheme val="none"/>
      </font>
    </odxf>
    <ndxf>
      <font>
        <sz val="8"/>
        <color rgb="FFFF0000"/>
        <name val="Arial"/>
        <scheme val="none"/>
      </font>
    </ndxf>
  </rcc>
  <rcc rId="818" sId="3" odxf="1" dxf="1" numFmtId="4">
    <nc r="P39">
      <v>0</v>
    </nc>
    <odxf>
      <font>
        <sz val="8"/>
        <color auto="1"/>
        <name val="Arial"/>
        <scheme val="none"/>
      </font>
    </odxf>
    <ndxf>
      <font>
        <sz val="8"/>
        <color rgb="FFFF0000"/>
        <name val="Arial"/>
        <scheme val="none"/>
      </font>
    </ndxf>
  </rcc>
  <rcc rId="819" sId="3" odxf="1" dxf="1" numFmtId="4">
    <nc r="Q39">
      <v>0</v>
    </nc>
    <odxf>
      <font>
        <sz val="8"/>
        <color auto="1"/>
        <name val="Arial"/>
        <scheme val="none"/>
      </font>
    </odxf>
    <ndxf>
      <font>
        <sz val="8"/>
        <color rgb="FFFF0000"/>
        <name val="Arial"/>
        <scheme val="none"/>
      </font>
    </ndxf>
  </rcc>
  <rcc rId="820" sId="3" odxf="1" dxf="1" numFmtId="4">
    <nc r="R39">
      <v>0</v>
    </nc>
    <odxf>
      <font>
        <sz val="8"/>
        <color auto="1"/>
        <name val="Arial"/>
        <scheme val="none"/>
      </font>
    </odxf>
    <ndxf>
      <font>
        <sz val="8"/>
        <color rgb="FFFF0000"/>
        <name val="Arial"/>
        <scheme val="none"/>
      </font>
    </ndxf>
  </rcc>
  <rcc rId="821" sId="3" odxf="1" s="1" dxf="1">
    <nc r="S39">
      <f>ROUND(N39*974048.64,2)</f>
    </nc>
    <o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odxf>
    <ndxf>
      <font>
        <sz val="8"/>
        <color rgb="FFFF0000"/>
        <name val="Arial"/>
        <scheme val="none"/>
      </font>
      <numFmt numFmtId="166" formatCode="#,##0.00_ ;\-#,##0.00\ "/>
      <border outline="0">
        <right style="thin">
          <color indexed="64"/>
        </right>
      </border>
    </ndxf>
  </rcc>
  <rcc rId="822" sId="3" odxf="1" dxf="1" numFmtId="4">
    <nc r="T39">
      <v>777158.91</v>
    </nc>
    <odxf>
      <font>
        <sz val="8"/>
        <color auto="1"/>
        <name val="Arial"/>
        <scheme val="none"/>
      </font>
    </odxf>
    <ndxf>
      <font>
        <sz val="8"/>
        <color rgb="FFFF0000"/>
        <name val="Arial"/>
        <scheme val="none"/>
      </font>
    </ndxf>
  </rcc>
  <rcc rId="823" sId="3" numFmtId="4">
    <nc r="U39">
      <v>0</v>
    </nc>
  </rcc>
  <rcc rId="824" sId="3" numFmtId="4">
    <nc r="V39">
      <v>0</v>
    </nc>
  </rcc>
  <rcc rId="825" sId="3" numFmtId="4">
    <nc r="W39">
      <v>0</v>
    </nc>
  </rcc>
  <rcc rId="826" sId="3" numFmtId="4">
    <nc r="X39">
      <v>0</v>
    </nc>
  </rcc>
  <rcc rId="827" sId="3">
    <nc r="Y39">
      <f>L39=SUM(P39:X39)</f>
    </nc>
  </rcc>
  <rcc rId="828" sId="3">
    <nc r="Z39">
      <f>ROUND(L39/K39,4)</f>
    </nc>
  </rcc>
  <rcc rId="829" sId="3">
    <nc r="AA39">
      <f>Z39=N39</f>
    </nc>
  </rcc>
  <rcc rId="830" sId="3">
    <nc r="AB39">
      <f>K39=L39+M39</f>
    </nc>
  </rcc>
  <rfmt sheetId="3" sqref="AC39" start="0" length="0">
    <dxf>
      <font>
        <color rgb="FFFF0000"/>
      </font>
    </dxf>
  </rfmt>
  <rfmt sheetId="3" sqref="A39:XFD39" start="0" length="0">
    <dxf>
      <font>
        <color rgb="FFFF0000"/>
      </font>
    </dxf>
  </rfmt>
  <rfmt sheetId="3" sqref="B40" start="0" length="0">
    <dxf>
      <font>
        <sz val="8"/>
        <color rgb="FFFF0000"/>
        <name val="Arial"/>
        <scheme val="none"/>
      </font>
    </dxf>
  </rfmt>
  <rfmt sheetId="3" sqref="C40" start="0" length="0">
    <dxf>
      <font>
        <sz val="8"/>
        <color rgb="FFFF0000"/>
        <name val="Arial"/>
        <scheme val="none"/>
      </font>
      <border outline="0">
        <right/>
      </border>
    </dxf>
  </rfmt>
  <rcc rId="831" sId="3" odxf="1" dxf="1">
    <nc r="D40" t="inlineStr">
      <is>
        <t>Gmina Kędzierzyn - Koźle</t>
      </is>
    </nc>
    <odxf>
      <font>
        <sz val="8"/>
        <color auto="1"/>
        <name val="Arial"/>
        <scheme val="none"/>
      </font>
      <fill>
        <patternFill patternType="solid">
          <bgColor theme="9" tint="0.59999389629810485"/>
        </patternFill>
      </fill>
    </odxf>
    <ndxf>
      <font>
        <sz val="8"/>
        <color rgb="FFFF0000"/>
        <name val="Arial"/>
        <scheme val="none"/>
      </font>
      <fill>
        <patternFill patternType="none">
          <bgColor indexed="65"/>
        </patternFill>
      </fill>
    </ndxf>
  </rcc>
  <rcc rId="832" sId="3" odxf="1" dxf="1">
    <nc r="E40">
      <v>1603011</v>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833" sId="3" odxf="1" dxf="1">
    <nc r="F40" t="inlineStr">
      <is>
        <t>Powiat Kędzierzyńsko - Kozielski</t>
      </is>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834" sId="3" odxf="1" dxf="1">
    <nc r="G40" t="inlineStr">
      <is>
        <t>Rozbudowa ul. Aroniowej w Kędzierzynie - Koźlu</t>
      </is>
    </nc>
    <odxf>
      <font>
        <sz val="8"/>
        <color auto="1"/>
        <name val="Arial"/>
        <scheme val="none"/>
      </font>
      <fill>
        <patternFill patternType="solid">
          <bgColor theme="0"/>
        </patternFill>
      </fill>
    </odxf>
    <ndxf>
      <font>
        <sz val="8"/>
        <color rgb="FFFF0000"/>
        <name val="Arial"/>
        <scheme val="none"/>
      </font>
      <fill>
        <patternFill patternType="none">
          <bgColor indexed="65"/>
        </patternFill>
      </fill>
    </ndxf>
  </rcc>
  <rcc rId="835" sId="3" odxf="1" dxf="1">
    <nc r="H40" t="inlineStr">
      <is>
        <t>B</t>
      </is>
    </nc>
    <odxf>
      <font>
        <sz val="8"/>
        <color auto="1"/>
        <name val="Arial"/>
        <scheme val="none"/>
      </font>
    </odxf>
    <ndxf>
      <font>
        <sz val="8"/>
        <color rgb="FFFF0000"/>
        <name val="Arial"/>
        <scheme val="none"/>
      </font>
    </ndxf>
  </rcc>
  <rfmt sheetId="3" sqref="I40" start="0" length="0">
    <dxf>
      <font>
        <sz val="8"/>
        <color rgb="FFFF0000"/>
        <name val="Arial"/>
        <scheme val="none"/>
      </font>
      <fill>
        <patternFill patternType="none">
          <bgColor indexed="65"/>
        </patternFill>
      </fill>
    </dxf>
  </rfmt>
  <rfmt sheetId="3" sqref="J40" start="0" length="0">
    <dxf>
      <font>
        <sz val="8"/>
        <color rgb="FFFF0000"/>
        <name val="Arial"/>
        <scheme val="none"/>
      </font>
      <fill>
        <patternFill patternType="none">
          <bgColor indexed="65"/>
        </patternFill>
      </fill>
    </dxf>
  </rfmt>
  <rfmt sheetId="3" sqref="K40" start="0" length="0">
    <dxf>
      <font>
        <sz val="8"/>
        <color rgb="FFFF0000"/>
        <name val="Arial"/>
        <scheme val="none"/>
      </font>
      <fill>
        <patternFill patternType="none">
          <bgColor indexed="65"/>
        </patternFill>
      </fill>
    </dxf>
  </rfmt>
  <rcc rId="836" sId="3">
    <nc r="B40" t="inlineStr">
      <is>
        <t>RFRD/2022/G/23 przeniesiono z listy rezerwowej</t>
      </is>
    </nc>
  </rcc>
  <rcc rId="837" sId="3" odxf="1" dxf="1" numFmtId="13">
    <nc r="N40">
      <v>0.5</v>
    </nc>
    <odxf>
      <font>
        <sz val="8"/>
        <color auto="1"/>
        <name val="Arial"/>
        <scheme val="none"/>
      </font>
    </odxf>
    <ndxf>
      <font>
        <sz val="8"/>
        <color rgb="FFFF0000"/>
        <name val="Arial"/>
        <scheme val="none"/>
      </font>
    </ndxf>
  </rcc>
  <rcc rId="838" sId="3" odxf="1" dxf="1">
    <nc r="J40" t="inlineStr">
      <is>
        <t>REZYGNACJA</t>
      </is>
    </nc>
    <ndxf>
      <font>
        <b/>
        <sz val="8"/>
        <color rgb="FFFF0000"/>
        <name val="Arial"/>
        <scheme val="none"/>
      </font>
    </ndxf>
  </rcc>
  <rcc rId="839" sId="3">
    <nc r="Y40">
      <f>L40=SUM(P40:X40)</f>
    </nc>
  </rcc>
  <rcc rId="840" sId="3">
    <nc r="Z40">
      <f>ROUND(L40/K40,4)</f>
    </nc>
  </rcc>
  <rcc rId="841" sId="3">
    <nc r="AA40">
      <f>Z40=N40</f>
    </nc>
  </rcc>
  <rcc rId="842" sId="3">
    <nc r="AB40">
      <f>K40=L40+M40</f>
    </nc>
  </rcc>
  <rcc rId="843" sId="3">
    <nc r="Y41">
      <f>L41=SUM(P41:X41)</f>
    </nc>
  </rcc>
  <rcc rId="844" sId="3">
    <nc r="Z41">
      <f>ROUND(L41/K41,4)</f>
    </nc>
  </rcc>
  <rcc rId="845" sId="3">
    <nc r="AA41">
      <f>Z41=N41</f>
    </nc>
  </rcc>
  <rcc rId="846" sId="3">
    <nc r="AB41">
      <f>K41=L41+M41</f>
    </nc>
  </rcc>
  <rcc rId="847" sId="3">
    <nc r="Y42">
      <f>L42=SUM(P42:X42)</f>
    </nc>
  </rcc>
  <rcc rId="848" sId="3">
    <nc r="Z42">
      <f>ROUND(L42/K42,4)</f>
    </nc>
  </rcc>
  <rcc rId="849" sId="3">
    <nc r="AA42">
      <f>Z42=N42</f>
    </nc>
  </rcc>
  <rcc rId="850" sId="3">
    <nc r="AB42">
      <f>K42=L42+M42</f>
    </nc>
  </rcc>
  <rcc rId="851" sId="3">
    <nc r="Y43">
      <f>L43=SUM(P43:X43)</f>
    </nc>
  </rcc>
  <rcc rId="852" sId="3">
    <nc r="Z43">
      <f>ROUND(L43/K43,4)</f>
    </nc>
  </rcc>
  <rcc rId="853" sId="3">
    <nc r="AA43">
      <f>Z43=N43</f>
    </nc>
  </rcc>
  <rcc rId="854" sId="3">
    <nc r="AB43">
      <f>K43=L43+M43</f>
    </nc>
  </rcc>
  <rcc rId="855" sId="3">
    <oc r="Y44">
      <f>L44=SUM(P44:X44)</f>
    </oc>
    <nc r="Y44">
      <f>L44=SUM(P44:X44)</f>
    </nc>
  </rcc>
  <rcc rId="856" sId="3">
    <oc r="Z44">
      <f>ROUND(L44/K44,4)</f>
    </oc>
    <nc r="Z44">
      <f>ROUND(L44/K44,4)</f>
    </nc>
  </rcc>
  <rcc rId="857" sId="3">
    <oc r="AA44">
      <f>Z44=N44</f>
    </oc>
    <nc r="AA44">
      <f>Z44=N44</f>
    </nc>
  </rcc>
  <rcc rId="858" sId="3">
    <oc r="AB44">
      <f>K44=L44+M44</f>
    </oc>
    <nc r="AB44">
      <f>K44=L44+M44</f>
    </nc>
  </rcc>
  <rcc rId="859" sId="3">
    <nc r="A40">
      <v>38</v>
    </nc>
  </rcc>
  <rfmt sheetId="3" sqref="A40" start="0" length="2147483647">
    <dxf>
      <font>
        <color rgb="FFFF0000"/>
      </font>
    </dxf>
  </rfmt>
  <rcc rId="860" sId="5">
    <oc r="B9" t="inlineStr">
      <is>
        <t>RFRD/2022/G/23</t>
      </is>
    </oc>
    <nc r="B9" t="inlineStr">
      <is>
        <t>RFRD/2022/G/23 zadanie przeniesione na listę podstawową</t>
      </is>
    </nc>
  </rcc>
  <rcc rId="861" sId="5">
    <oc r="C9" t="inlineStr">
      <is>
        <t>W</t>
      </is>
    </oc>
    <nc r="C9"/>
  </rcc>
  <rcc rId="862" sId="5">
    <oc r="I9">
      <v>0.745</v>
    </oc>
    <nc r="I9"/>
  </rcc>
  <rcc rId="863" sId="5">
    <oc r="J9" t="inlineStr">
      <is>
        <t>marzec 2023 
grudzień 2024</t>
      </is>
    </oc>
    <nc r="J9" t="inlineStr">
      <is>
        <t>REZYGNACJA</t>
      </is>
    </nc>
  </rcc>
  <rcc rId="864" sId="5" numFmtId="4">
    <oc r="K9">
      <v>7401581.4900000002</v>
    </oc>
    <nc r="K9"/>
  </rcc>
  <rcc rId="865" sId="5">
    <oc r="L9">
      <f>ROUND(K9*N9,2)</f>
    </oc>
    <nc r="L9"/>
  </rcc>
  <rcc rId="866" sId="5">
    <oc r="M9">
      <f>K9-L9</f>
    </oc>
    <nc r="M9"/>
  </rcc>
  <rcc rId="867" sId="5" numFmtId="4">
    <oc r="O9">
      <v>0</v>
    </oc>
    <nc r="O9"/>
  </rcc>
  <rcc rId="868" sId="5" numFmtId="4">
    <oc r="P9">
      <v>0</v>
    </oc>
    <nc r="P9"/>
  </rcc>
  <rcc rId="869" sId="5" numFmtId="4">
    <oc r="Q9">
      <v>0</v>
    </oc>
    <nc r="Q9"/>
  </rcc>
  <rcc rId="870" sId="5" numFmtId="4">
    <oc r="R9">
      <v>0</v>
    </oc>
    <nc r="R9"/>
  </rcc>
  <rcc rId="871" sId="5">
    <oc r="S9">
      <f>ROUND(N9*2961592.6,2)</f>
    </oc>
    <nc r="S9"/>
  </rcc>
  <rcc rId="872" sId="5">
    <oc r="T9">
      <f>L9-S9</f>
    </oc>
    <nc r="T9"/>
  </rcc>
  <rcc rId="873" sId="5" numFmtId="4">
    <oc r="U9">
      <v>0</v>
    </oc>
    <nc r="U9"/>
  </rcc>
  <rcc rId="874" sId="5" numFmtId="4">
    <oc r="V9">
      <v>0</v>
    </oc>
    <nc r="V9"/>
  </rcc>
  <rcc rId="875" sId="5" numFmtId="4">
    <oc r="W9">
      <v>0</v>
    </oc>
    <nc r="W9"/>
  </rcc>
  <rcc rId="876" sId="5" numFmtId="4">
    <oc r="X9">
      <v>0</v>
    </oc>
    <nc r="X9"/>
  </rcc>
  <rcc rId="877" sId="3">
    <nc r="B41" t="inlineStr">
      <is>
        <t>RFRD/2022/G/26</t>
      </is>
    </nc>
  </rcc>
  <rcc rId="878" sId="3">
    <nc r="C41" t="inlineStr">
      <is>
        <t>N</t>
      </is>
    </nc>
  </rcc>
  <rcc rId="879" sId="3" odxf="1" dxf="1">
    <nc r="D41" t="inlineStr">
      <is>
        <t>Gmina Kluczbork</t>
      </is>
    </nc>
    <odxf>
      <fill>
        <patternFill>
          <bgColor theme="9" tint="0.59999389629810485"/>
        </patternFill>
      </fill>
    </odxf>
    <ndxf>
      <fill>
        <patternFill>
          <bgColor theme="0"/>
        </patternFill>
      </fill>
    </ndxf>
  </rcc>
  <rcc rId="880" sId="3">
    <nc r="E41">
      <v>1604023</v>
    </nc>
  </rcc>
  <rcc rId="881" sId="3">
    <nc r="F41" t="inlineStr">
      <is>
        <t>Powiat Kluczborski</t>
      </is>
    </nc>
  </rcc>
  <rcc rId="882" sId="3">
    <nc r="G41" t="inlineStr">
      <is>
        <t>Remont drogi ul. Mickiewicza - ul. Ściegiennego- ul.Sybiraków w Kluczborku</t>
      </is>
    </nc>
  </rcc>
  <rcc rId="883" sId="3">
    <nc r="H41" t="inlineStr">
      <is>
        <t>R</t>
      </is>
    </nc>
  </rcc>
  <rcc rId="884" sId="3">
    <nc r="I41">
      <v>0.78</v>
    </nc>
  </rcc>
  <rcc rId="885" sId="3" odxf="1" dxf="1">
    <nc r="J41" t="inlineStr">
      <is>
        <t>lipeic 2023 listopad 2023</t>
      </is>
    </nc>
    <odxf>
      <fill>
        <patternFill patternType="solid">
          <bgColor theme="9" tint="0.59999389629810485"/>
        </patternFill>
      </fill>
    </odxf>
    <ndxf>
      <fill>
        <patternFill patternType="none">
          <bgColor indexed="65"/>
        </patternFill>
      </fill>
    </ndxf>
  </rcc>
  <rcc rId="886" sId="3" numFmtId="4">
    <nc r="K41">
      <v>2124365.5</v>
    </nc>
  </rcc>
  <rcc rId="887" sId="3">
    <nc r="B42" t="inlineStr">
      <is>
        <t>RFRD/2022/G/91</t>
      </is>
    </nc>
  </rcc>
  <rcc rId="888" sId="3">
    <nc r="C42" t="inlineStr">
      <is>
        <t>N</t>
      </is>
    </nc>
  </rcc>
  <rcc rId="889" sId="3" odxf="1" dxf="1">
    <nc r="D42" t="inlineStr">
      <is>
        <t>Gmina Korfantów</t>
      </is>
    </nc>
    <odxf>
      <fill>
        <patternFill>
          <bgColor theme="9" tint="0.59999389629810485"/>
        </patternFill>
      </fill>
    </odxf>
    <ndxf>
      <fill>
        <patternFill>
          <bgColor theme="0"/>
        </patternFill>
      </fill>
    </ndxf>
  </rcc>
  <rcc rId="890" sId="3">
    <nc r="E42">
      <v>1607033</v>
    </nc>
  </rcc>
  <rcc rId="891" sId="3">
    <nc r="F42" t="inlineStr">
      <is>
        <t>Powiat Nyski</t>
      </is>
    </nc>
  </rcc>
  <rcc rId="892" sId="3">
    <nc r="G42" t="inlineStr">
      <is>
        <t>Przebudowa drogi wewnętrznej w miejscowości Kuźnica Ligocka</t>
      </is>
    </nc>
  </rcc>
  <rcc rId="893" sId="3">
    <nc r="H42" t="inlineStr">
      <is>
        <t>P</t>
      </is>
    </nc>
  </rcc>
  <rcc rId="894" sId="3">
    <nc r="I42">
      <v>0.16700000000000001</v>
    </nc>
  </rcc>
  <rcc rId="895" sId="3" odxf="1" dxf="1">
    <nc r="J42" t="inlineStr">
      <is>
        <t>czerwiec 2023 
listopad 2023</t>
      </is>
    </nc>
    <odxf>
      <fill>
        <patternFill patternType="solid">
          <bgColor theme="9" tint="0.59999389629810485"/>
        </patternFill>
      </fill>
    </odxf>
    <ndxf>
      <fill>
        <patternFill patternType="none">
          <bgColor indexed="65"/>
        </patternFill>
      </fill>
    </ndxf>
  </rcc>
  <rcc rId="896" sId="3" numFmtId="4">
    <nc r="K42">
      <v>414459.39</v>
    </nc>
  </rcc>
  <rcc rId="897" sId="3" odxf="1" dxf="1">
    <nc r="B43" t="inlineStr">
      <is>
        <t>RFRD/2022/G/7</t>
      </is>
    </nc>
    <odxf>
      <font>
        <sz val="8"/>
        <color auto="1"/>
        <name val="Arial"/>
        <scheme val="none"/>
      </font>
    </odxf>
    <ndxf>
      <font>
        <sz val="8"/>
        <color rgb="FFFF0000"/>
        <name val="Arial"/>
        <scheme val="none"/>
      </font>
    </ndxf>
  </rcc>
  <rcc rId="898" sId="3" odxf="1" dxf="1">
    <nc r="C43" t="inlineStr">
      <is>
        <t>W</t>
      </is>
    </nc>
    <odxf>
      <font>
        <sz val="8"/>
        <color auto="1"/>
        <name val="Arial"/>
        <scheme val="none"/>
      </font>
    </odxf>
    <ndxf>
      <font>
        <sz val="8"/>
        <color rgb="FFFF0000"/>
        <name val="Arial"/>
        <scheme val="none"/>
      </font>
    </ndxf>
  </rcc>
  <rcc rId="899" sId="3" odxf="1" dxf="1">
    <nc r="D43" t="inlineStr">
      <is>
        <t>Gmina Rudniki</t>
      </is>
    </nc>
    <odxf>
      <font>
        <sz val="8"/>
        <color auto="1"/>
        <name val="Arial"/>
        <scheme val="none"/>
      </font>
      <fill>
        <patternFill>
          <bgColor theme="9" tint="0.59999389629810485"/>
        </patternFill>
      </fill>
    </odxf>
    <ndxf>
      <font>
        <sz val="8"/>
        <color rgb="FFFF0000"/>
        <name val="Arial"/>
        <scheme val="none"/>
      </font>
      <fill>
        <patternFill>
          <bgColor theme="0"/>
        </patternFill>
      </fill>
    </ndxf>
  </rcc>
  <rcc rId="900" sId="3" odxf="1" dxf="1">
    <nc r="E43">
      <v>1608062</v>
    </nc>
    <odxf>
      <font>
        <sz val="8"/>
        <color auto="1"/>
        <name val="Arial"/>
        <scheme val="none"/>
      </font>
    </odxf>
    <ndxf>
      <font>
        <sz val="8"/>
        <color rgb="FFFF0000"/>
        <name val="Arial"/>
        <scheme val="none"/>
      </font>
    </ndxf>
  </rcc>
  <rcc rId="901" sId="3" odxf="1" dxf="1">
    <nc r="F43" t="inlineStr">
      <is>
        <t>Powiat Oleski</t>
      </is>
    </nc>
    <odxf>
      <font>
        <sz val="8"/>
        <color auto="1"/>
        <name val="Arial"/>
        <scheme val="none"/>
      </font>
    </odxf>
    <ndxf>
      <font>
        <sz val="8"/>
        <color rgb="FFFF0000"/>
        <name val="Arial"/>
        <scheme val="none"/>
      </font>
    </ndxf>
  </rcc>
  <rcc rId="902" sId="3" odxf="1" dxf="1">
    <nc r="G43" t="inlineStr">
      <is>
        <t>Przebudowa drogi gminnej nr 101036 O Nowy Bugaj - granica województwa śląskiego</t>
      </is>
    </nc>
    <odxf>
      <font>
        <sz val="8"/>
        <color auto="1"/>
        <name val="Arial"/>
        <scheme val="none"/>
      </font>
    </odxf>
    <ndxf>
      <font>
        <sz val="8"/>
        <color rgb="FFFF0000"/>
        <name val="Arial"/>
        <scheme val="none"/>
      </font>
    </ndxf>
  </rcc>
  <rcc rId="903" sId="3" odxf="1" dxf="1">
    <nc r="H43" t="inlineStr">
      <is>
        <t>P</t>
      </is>
    </nc>
    <odxf>
      <font>
        <sz val="8"/>
        <color auto="1"/>
        <name val="Arial"/>
        <scheme val="none"/>
      </font>
    </odxf>
    <ndxf>
      <font>
        <sz val="8"/>
        <color rgb="FFFF0000"/>
        <name val="Arial"/>
        <scheme val="none"/>
      </font>
    </ndxf>
  </rcc>
  <rcc rId="904" sId="3" odxf="1" dxf="1">
    <nc r="I43">
      <v>2.883</v>
    </nc>
    <odxf>
      <font>
        <sz val="8"/>
        <color auto="1"/>
        <name val="Arial"/>
        <scheme val="none"/>
      </font>
    </odxf>
    <ndxf>
      <font>
        <sz val="8"/>
        <color rgb="FFFF0000"/>
        <name val="Arial"/>
        <scheme val="none"/>
      </font>
    </ndxf>
  </rcc>
  <rcc rId="905" sId="3" odxf="1" dxf="1">
    <nc r="J43" t="inlineStr">
      <is>
        <t>sierpień 2023 
sierpień 2024</t>
      </is>
    </nc>
    <odxf>
      <font>
        <sz val="8"/>
        <color auto="1"/>
        <name val="Arial"/>
        <scheme val="none"/>
      </font>
      <fill>
        <patternFill patternType="solid">
          <bgColor theme="9" tint="0.59999389629810485"/>
        </patternFill>
      </fill>
    </odxf>
    <ndxf>
      <font>
        <sz val="8"/>
        <color rgb="FFFF0000"/>
        <name val="Arial"/>
        <scheme val="none"/>
      </font>
      <fill>
        <patternFill patternType="none">
          <bgColor indexed="65"/>
        </patternFill>
      </fill>
    </ndxf>
  </rcc>
  <rcc rId="906" sId="3" odxf="1" dxf="1" numFmtId="4">
    <nc r="K43">
      <v>8798385</v>
    </nc>
    <odxf>
      <font>
        <sz val="8"/>
        <color auto="1"/>
        <name val="Arial"/>
        <scheme val="none"/>
      </font>
    </odxf>
    <ndxf>
      <font>
        <sz val="8"/>
        <color rgb="FFFF0000"/>
        <name val="Arial"/>
        <scheme val="none"/>
      </font>
    </ndxf>
  </rcc>
  <rcc rId="907" sId="3" odxf="1" dxf="1">
    <oc r="B44" t="inlineStr">
      <is>
        <t>RFRD/2022/G/34 przeniesiono z listy rezerwowej</t>
      </is>
    </oc>
    <nc r="B44" t="inlineStr">
      <is>
        <t>RFRD/2022/G/9</t>
      </is>
    </nc>
    <ndxf>
      <font>
        <sz val="8"/>
        <color auto="1"/>
        <name val="Arial"/>
        <scheme val="none"/>
      </font>
    </ndxf>
  </rcc>
  <rcc rId="908" sId="3" odxf="1" dxf="1">
    <oc r="C44" t="inlineStr">
      <is>
        <t>W</t>
      </is>
    </oc>
    <nc r="C44" t="inlineStr">
      <is>
        <t>N</t>
      </is>
    </nc>
    <ndxf>
      <font>
        <sz val="8"/>
        <color auto="1"/>
        <name val="Arial"/>
        <scheme val="none"/>
      </font>
    </ndxf>
  </rcc>
  <rcc rId="909" sId="3" odxf="1" dxf="1">
    <oc r="D44" t="inlineStr">
      <is>
        <t>Gmina Głuchołazy</t>
      </is>
    </oc>
    <nc r="D44" t="inlineStr">
      <is>
        <t>Gmina Skoroszyce</t>
      </is>
    </nc>
    <ndxf>
      <font>
        <sz val="8"/>
        <color auto="1"/>
        <name val="Arial"/>
        <scheme val="none"/>
      </font>
      <fill>
        <patternFill patternType="none">
          <bgColor indexed="65"/>
        </patternFill>
      </fill>
    </ndxf>
  </rcc>
  <rcc rId="910" sId="3" odxf="1" dxf="1">
    <oc r="E44">
      <v>1607013</v>
    </oc>
    <nc r="E44">
      <v>1607092</v>
    </nc>
    <ndxf>
      <font>
        <sz val="8"/>
        <color auto="1"/>
        <name val="Arial"/>
        <scheme val="none"/>
      </font>
      <fill>
        <patternFill patternType="none">
          <bgColor indexed="65"/>
        </patternFill>
      </fill>
    </ndxf>
  </rcc>
  <rfmt sheetId="3" sqref="F44" start="0" length="0">
    <dxf>
      <font>
        <sz val="8"/>
        <color auto="1"/>
        <name val="Arial"/>
        <scheme val="none"/>
      </font>
      <fill>
        <patternFill patternType="none">
          <bgColor indexed="65"/>
        </patternFill>
      </fill>
    </dxf>
  </rfmt>
  <rcc rId="911" sId="3" odxf="1" dxf="1">
    <oc r="G44" t="inlineStr">
      <is>
        <t>Budowa drogi dojazdowej ul. Królowej Jadwigi w Głuchołazach</t>
      </is>
    </oc>
    <nc r="G44" t="inlineStr">
      <is>
        <t>Przebudowa i rozbudowa ul. Krótkiej i ul. Sportowej w Sidzinie</t>
      </is>
    </nc>
    <ndxf>
      <font>
        <sz val="8"/>
        <color auto="1"/>
        <name val="Arial"/>
        <scheme val="none"/>
      </font>
      <fill>
        <patternFill patternType="none">
          <bgColor indexed="65"/>
        </patternFill>
      </fill>
    </ndxf>
  </rcc>
  <rfmt sheetId="3" sqref="H44" start="0" length="0">
    <dxf>
      <font>
        <sz val="8"/>
        <color auto="1"/>
        <name val="Arial"/>
        <scheme val="none"/>
      </font>
    </dxf>
  </rfmt>
  <rcc rId="912" sId="3" odxf="1" dxf="1">
    <oc r="I44">
      <v>1.0629999999999999</v>
    </oc>
    <nc r="I44">
      <v>0.75</v>
    </nc>
    <ndxf>
      <font>
        <sz val="8"/>
        <color auto="1"/>
        <name val="Arial"/>
        <scheme val="none"/>
      </font>
      <fill>
        <patternFill patternType="none">
          <bgColor indexed="65"/>
        </patternFill>
      </fill>
    </ndxf>
  </rcc>
  <rcc rId="913" sId="3" odxf="1" dxf="1">
    <oc r="J44" t="inlineStr">
      <is>
        <t>wrzesień 2023 
sierpień 2024</t>
      </is>
    </oc>
    <nc r="J44" t="inlineStr">
      <is>
        <t>kwiecień 2023  listopad 2023</t>
      </is>
    </nc>
    <ndxf>
      <font>
        <sz val="8"/>
        <color auto="1"/>
        <name val="Arial"/>
        <scheme val="none"/>
      </font>
      <fill>
        <patternFill patternType="none">
          <bgColor indexed="65"/>
        </patternFill>
      </fill>
    </ndxf>
  </rcc>
  <rcc rId="914" sId="3" odxf="1" dxf="1" numFmtId="4">
    <oc r="K44">
      <v>1945497.28</v>
    </oc>
    <nc r="K44">
      <v>4454111.71</v>
    </nc>
    <ndxf>
      <font>
        <sz val="8"/>
        <color auto="1"/>
        <name val="Arial"/>
        <scheme val="none"/>
      </font>
      <fill>
        <patternFill patternType="none">
          <bgColor indexed="65"/>
        </patternFill>
      </fill>
    </ndxf>
  </rcc>
  <rcc rId="915" sId="3" numFmtId="13">
    <nc r="N41">
      <v>0.8</v>
    </nc>
  </rcc>
  <rcc rId="916" sId="3" numFmtId="13">
    <nc r="N42">
      <v>0.7</v>
    </nc>
  </rcc>
  <rcc rId="917" sId="3" odxf="1" dxf="1" numFmtId="13">
    <nc r="N43">
      <v>0.8</v>
    </nc>
    <odxf>
      <font>
        <sz val="8"/>
        <color auto="1"/>
        <name val="Arial"/>
        <scheme val="none"/>
      </font>
    </odxf>
    <ndxf>
      <font>
        <sz val="8"/>
        <color rgb="FFFF0000"/>
        <name val="Arial"/>
        <scheme val="none"/>
      </font>
    </ndxf>
  </rcc>
  <rcc rId="918" sId="3" odxf="1" dxf="1" numFmtId="13">
    <oc r="N44">
      <v>0.8</v>
    </oc>
    <nc r="N44">
      <v>0.7</v>
    </nc>
    <ndxf>
      <font>
        <sz val="8"/>
        <color auto="1"/>
        <name val="Arial"/>
        <scheme val="none"/>
      </font>
    </ndxf>
  </rcc>
  <rfmt sheetId="3" sqref="L40" start="0" length="0">
    <dxf>
      <font>
        <sz val="8"/>
        <color rgb="FFFF0000"/>
        <name val="Arial"/>
        <scheme val="none"/>
      </font>
    </dxf>
  </rfmt>
  <rfmt sheetId="3" sqref="M40" start="0" length="0">
    <dxf>
      <font>
        <sz val="8"/>
        <color rgb="FFFF0000"/>
        <name val="Arial"/>
        <scheme val="none"/>
      </font>
    </dxf>
  </rfmt>
  <rcc rId="919" sId="3" odxf="1" dxf="1">
    <nc r="L41">
      <f>ROUND(K41*N41,2)</f>
    </nc>
    <odxf>
      <font>
        <sz val="8"/>
        <color auto="1"/>
        <name val="Arial"/>
        <scheme val="none"/>
      </font>
    </odxf>
    <ndxf>
      <font>
        <sz val="8"/>
        <color rgb="FFFF0000"/>
        <name val="Arial"/>
        <scheme val="none"/>
      </font>
    </ndxf>
  </rcc>
  <rcc rId="920" sId="3" odxf="1" dxf="1">
    <nc r="M41">
      <f>K41-L41</f>
    </nc>
    <odxf>
      <font>
        <sz val="8"/>
        <color auto="1"/>
        <name val="Arial"/>
        <scheme val="none"/>
      </font>
    </odxf>
    <ndxf>
      <font>
        <sz val="8"/>
        <color rgb="FFFF0000"/>
        <name val="Arial"/>
        <scheme val="none"/>
      </font>
    </ndxf>
  </rcc>
  <rcc rId="921" sId="3" odxf="1" dxf="1">
    <nc r="L42">
      <f>ROUND(K42*N42,2)</f>
    </nc>
    <odxf>
      <font>
        <sz val="8"/>
        <color auto="1"/>
        <name val="Arial"/>
        <scheme val="none"/>
      </font>
    </odxf>
    <ndxf>
      <font>
        <sz val="8"/>
        <color rgb="FFFF0000"/>
        <name val="Arial"/>
        <scheme val="none"/>
      </font>
    </ndxf>
  </rcc>
  <rcc rId="922" sId="3" odxf="1" dxf="1">
    <nc r="M42">
      <f>K42-L42</f>
    </nc>
    <odxf>
      <font>
        <sz val="8"/>
        <color auto="1"/>
        <name val="Arial"/>
        <scheme val="none"/>
      </font>
    </odxf>
    <ndxf>
      <font>
        <sz val="8"/>
        <color rgb="FFFF0000"/>
        <name val="Arial"/>
        <scheme val="none"/>
      </font>
    </ndxf>
  </rcc>
  <rcc rId="923" sId="3" odxf="1" dxf="1">
    <nc r="L43">
      <f>ROUND(K43*N43,2)</f>
    </nc>
    <odxf>
      <font>
        <sz val="8"/>
        <color auto="1"/>
        <name val="Arial"/>
        <scheme val="none"/>
      </font>
    </odxf>
    <ndxf>
      <font>
        <sz val="8"/>
        <color rgb="FFFF0000"/>
        <name val="Arial"/>
        <scheme val="none"/>
      </font>
    </ndxf>
  </rcc>
  <rcc rId="924" sId="3" odxf="1" dxf="1">
    <nc r="M43">
      <f>K43-L43</f>
    </nc>
    <odxf>
      <font>
        <sz val="8"/>
        <color auto="1"/>
        <name val="Arial"/>
        <scheme val="none"/>
      </font>
    </odxf>
    <ndxf>
      <font>
        <sz val="8"/>
        <color rgb="FFFF0000"/>
        <name val="Arial"/>
        <scheme val="none"/>
      </font>
    </ndxf>
  </rcc>
  <rcc rId="925" sId="3">
    <oc r="L44">
      <f>ROUND(K44*N44,2)</f>
    </oc>
    <nc r="L44">
      <f>ROUND(K44*N44,2)</f>
    </nc>
  </rcc>
  <rcc rId="926" sId="3">
    <oc r="M44">
      <f>K44-L44</f>
    </oc>
    <nc r="M44">
      <f>K44-L44</f>
    </nc>
  </rcc>
  <rfmt sheetId="3" sqref="O40" start="0" length="0">
    <dxf>
      <font>
        <sz val="8"/>
        <color rgb="FFFF0000"/>
        <name val="Arial"/>
        <scheme val="none"/>
      </font>
    </dxf>
  </rfmt>
  <rfmt sheetId="3" sqref="P40" start="0" length="0">
    <dxf>
      <font>
        <sz val="8"/>
        <color rgb="FFFF0000"/>
        <name val="Arial"/>
        <scheme val="none"/>
      </font>
    </dxf>
  </rfmt>
  <rfmt sheetId="3" sqref="Q40" start="0" length="0">
    <dxf>
      <font>
        <sz val="8"/>
        <color rgb="FFFF0000"/>
        <name val="Arial"/>
        <scheme val="none"/>
      </font>
    </dxf>
  </rfmt>
  <rfmt sheetId="3" sqref="R40" start="0" length="0">
    <dxf>
      <font>
        <sz val="8"/>
        <color rgb="FFFF0000"/>
        <name val="Arial"/>
        <scheme val="none"/>
      </font>
    </dxf>
  </rfmt>
  <rfmt sheetId="3" s="1" sqref="S40" start="0" length="0">
    <dxf>
      <font>
        <sz val="8"/>
        <color rgb="FFFF0000"/>
        <name val="Arial"/>
        <scheme val="none"/>
      </font>
      <numFmt numFmtId="166" formatCode="#,##0.00_ ;\-#,##0.00\ "/>
      <border outline="0">
        <right style="thin">
          <color indexed="64"/>
        </right>
      </border>
    </dxf>
  </rfmt>
  <rfmt sheetId="3" sqref="T40" start="0" length="0">
    <dxf>
      <font>
        <sz val="8"/>
        <color rgb="FFFF0000"/>
        <name val="Arial"/>
        <scheme val="none"/>
      </font>
    </dxf>
  </rfmt>
  <rcc rId="927" sId="3" odxf="1" dxf="1" numFmtId="4">
    <nc r="O41">
      <v>0</v>
    </nc>
    <odxf>
      <font>
        <sz val="8"/>
        <color auto="1"/>
        <name val="Arial"/>
        <scheme val="none"/>
      </font>
    </odxf>
    <ndxf>
      <font>
        <sz val="8"/>
        <color rgb="FFFF0000"/>
        <name val="Arial"/>
        <scheme val="none"/>
      </font>
    </ndxf>
  </rcc>
  <rcc rId="928" sId="3" odxf="1" dxf="1" numFmtId="4">
    <nc r="P41">
      <v>0</v>
    </nc>
    <odxf>
      <font>
        <sz val="8"/>
        <color auto="1"/>
        <name val="Arial"/>
        <scheme val="none"/>
      </font>
    </odxf>
    <ndxf>
      <font>
        <sz val="8"/>
        <color rgb="FFFF0000"/>
        <name val="Arial"/>
        <scheme val="none"/>
      </font>
    </ndxf>
  </rcc>
  <rcc rId="929" sId="3" odxf="1" dxf="1" numFmtId="4">
    <nc r="Q41">
      <v>0</v>
    </nc>
    <odxf>
      <font>
        <sz val="8"/>
        <color auto="1"/>
        <name val="Arial"/>
        <scheme val="none"/>
      </font>
    </odxf>
    <ndxf>
      <font>
        <sz val="8"/>
        <color rgb="FFFF0000"/>
        <name val="Arial"/>
        <scheme val="none"/>
      </font>
    </ndxf>
  </rcc>
  <rcc rId="930" sId="3" odxf="1" dxf="1" numFmtId="4">
    <nc r="R41">
      <v>0</v>
    </nc>
    <odxf>
      <font>
        <sz val="8"/>
        <color auto="1"/>
        <name val="Arial"/>
        <scheme val="none"/>
      </font>
    </odxf>
    <ndxf>
      <font>
        <sz val="8"/>
        <color rgb="FFFF0000"/>
        <name val="Arial"/>
        <scheme val="none"/>
      </font>
    </ndxf>
  </rcc>
  <rfmt sheetId="3" s="1" sqref="S41" start="0" length="0">
    <dxf>
      <font>
        <sz val="8"/>
        <color rgb="FFFF0000"/>
        <name val="Arial"/>
        <scheme val="none"/>
      </font>
      <numFmt numFmtId="166" formatCode="#,##0.00_ ;\-#,##0.00\ "/>
      <border outline="0">
        <right style="thin">
          <color indexed="64"/>
        </right>
      </border>
    </dxf>
  </rfmt>
  <rfmt sheetId="3" sqref="T41" start="0" length="0">
    <dxf>
      <font>
        <sz val="8"/>
        <color rgb="FFFF0000"/>
        <name val="Arial"/>
        <scheme val="none"/>
      </font>
    </dxf>
  </rfmt>
  <rcc rId="931" sId="3" numFmtId="4">
    <nc r="U41">
      <v>0</v>
    </nc>
  </rcc>
  <rcc rId="932" sId="3" numFmtId="4">
    <nc r="V41">
      <v>0</v>
    </nc>
  </rcc>
  <rcc rId="933" sId="3" numFmtId="4">
    <nc r="W41">
      <v>0</v>
    </nc>
  </rcc>
  <rcc rId="934" sId="3" numFmtId="4">
    <nc r="X41">
      <v>0</v>
    </nc>
  </rcc>
  <rcc rId="935" sId="3" odxf="1" dxf="1" numFmtId="4">
    <nc r="O42">
      <v>0</v>
    </nc>
    <odxf>
      <font>
        <sz val="8"/>
        <color auto="1"/>
        <name val="Arial"/>
        <scheme val="none"/>
      </font>
    </odxf>
    <ndxf>
      <font>
        <sz val="8"/>
        <color rgb="FFFF0000"/>
        <name val="Arial"/>
        <scheme val="none"/>
      </font>
    </ndxf>
  </rcc>
  <rcc rId="936" sId="3" odxf="1" dxf="1" numFmtId="4">
    <nc r="P42">
      <v>0</v>
    </nc>
    <odxf>
      <font>
        <sz val="8"/>
        <color auto="1"/>
        <name val="Arial"/>
        <scheme val="none"/>
      </font>
    </odxf>
    <ndxf>
      <font>
        <sz val="8"/>
        <color rgb="FFFF0000"/>
        <name val="Arial"/>
        <scheme val="none"/>
      </font>
    </ndxf>
  </rcc>
  <rcc rId="937" sId="3" odxf="1" dxf="1" numFmtId="4">
    <nc r="Q42">
      <v>0</v>
    </nc>
    <odxf>
      <font>
        <sz val="8"/>
        <color auto="1"/>
        <name val="Arial"/>
        <scheme val="none"/>
      </font>
    </odxf>
    <ndxf>
      <font>
        <sz val="8"/>
        <color rgb="FFFF0000"/>
        <name val="Arial"/>
        <scheme val="none"/>
      </font>
    </ndxf>
  </rcc>
  <rcc rId="938" sId="3" odxf="1" dxf="1" numFmtId="4">
    <nc r="R42">
      <v>0</v>
    </nc>
    <odxf>
      <font>
        <sz val="8"/>
        <color auto="1"/>
        <name val="Arial"/>
        <scheme val="none"/>
      </font>
    </odxf>
    <ndxf>
      <font>
        <sz val="8"/>
        <color rgb="FFFF0000"/>
        <name val="Arial"/>
        <scheme val="none"/>
      </font>
    </ndxf>
  </rcc>
  <rfmt sheetId="3" s="1" sqref="S42" start="0" length="0">
    <dxf>
      <font>
        <sz val="8"/>
        <color rgb="FFFF0000"/>
        <name val="Arial"/>
        <scheme val="none"/>
      </font>
      <numFmt numFmtId="166" formatCode="#,##0.00_ ;\-#,##0.00\ "/>
      <border outline="0">
        <right style="thin">
          <color indexed="64"/>
        </right>
      </border>
    </dxf>
  </rfmt>
  <rfmt sheetId="3" sqref="T42" start="0" length="0">
    <dxf>
      <font>
        <sz val="8"/>
        <color rgb="FFFF0000"/>
        <name val="Arial"/>
        <scheme val="none"/>
      </font>
    </dxf>
  </rfmt>
  <rcc rId="939" sId="3" numFmtId="4">
    <nc r="U42">
      <v>0</v>
    </nc>
  </rcc>
  <rcc rId="940" sId="3" numFmtId="4">
    <nc r="V42">
      <v>0</v>
    </nc>
  </rcc>
  <rcc rId="941" sId="3" numFmtId="4">
    <nc r="W42">
      <v>0</v>
    </nc>
  </rcc>
  <rcc rId="942" sId="3" numFmtId="4">
    <nc r="X42">
      <v>0</v>
    </nc>
  </rcc>
  <rcc rId="943" sId="3" odxf="1" dxf="1" numFmtId="4">
    <nc r="O43">
      <v>0</v>
    </nc>
    <odxf>
      <font>
        <sz val="8"/>
        <color auto="1"/>
        <name val="Arial"/>
        <scheme val="none"/>
      </font>
    </odxf>
    <ndxf>
      <font>
        <sz val="8"/>
        <color rgb="FFFF0000"/>
        <name val="Arial"/>
        <scheme val="none"/>
      </font>
    </ndxf>
  </rcc>
  <rcc rId="944" sId="3" odxf="1" dxf="1" numFmtId="4">
    <nc r="P43">
      <v>0</v>
    </nc>
    <odxf>
      <font>
        <sz val="8"/>
        <color auto="1"/>
        <name val="Arial"/>
        <scheme val="none"/>
      </font>
    </odxf>
    <ndxf>
      <font>
        <sz val="8"/>
        <color rgb="FFFF0000"/>
        <name val="Arial"/>
        <scheme val="none"/>
      </font>
    </ndxf>
  </rcc>
  <rcc rId="945" sId="3" odxf="1" dxf="1" numFmtId="4">
    <nc r="Q43">
      <v>0</v>
    </nc>
    <odxf>
      <font>
        <sz val="8"/>
        <color auto="1"/>
        <name val="Arial"/>
        <scheme val="none"/>
      </font>
    </odxf>
    <ndxf>
      <font>
        <sz val="8"/>
        <color rgb="FFFF0000"/>
        <name val="Arial"/>
        <scheme val="none"/>
      </font>
    </ndxf>
  </rcc>
  <rcc rId="946" sId="3" odxf="1" dxf="1" numFmtId="4">
    <nc r="R43">
      <v>0</v>
    </nc>
    <odxf>
      <font>
        <sz val="8"/>
        <color auto="1"/>
        <name val="Arial"/>
        <scheme val="none"/>
      </font>
    </odxf>
    <ndxf>
      <font>
        <sz val="8"/>
        <color rgb="FFFF0000"/>
        <name val="Arial"/>
        <scheme val="none"/>
      </font>
    </ndxf>
  </rcc>
  <rfmt sheetId="3" s="1" sqref="S43" start="0" length="0">
    <dxf>
      <font>
        <sz val="8"/>
        <color rgb="FFFF0000"/>
        <name val="Arial"/>
        <scheme val="none"/>
      </font>
      <numFmt numFmtId="166" formatCode="#,##0.00_ ;\-#,##0.00\ "/>
      <border outline="0">
        <right style="thin">
          <color indexed="64"/>
        </right>
      </border>
    </dxf>
  </rfmt>
  <rfmt sheetId="3" sqref="T43" start="0" length="0">
    <dxf>
      <font>
        <sz val="8"/>
        <color rgb="FFFF0000"/>
        <name val="Arial"/>
        <scheme val="none"/>
      </font>
    </dxf>
  </rfmt>
  <rcc rId="947" sId="3" numFmtId="4">
    <nc r="U43">
      <v>0</v>
    </nc>
  </rcc>
  <rcc rId="948" sId="3" numFmtId="4">
    <nc r="V43">
      <v>0</v>
    </nc>
  </rcc>
  <rcc rId="949" sId="3" numFmtId="4">
    <nc r="W43">
      <v>0</v>
    </nc>
  </rcc>
  <rcc rId="950" sId="3" numFmtId="4">
    <nc r="X43">
      <v>0</v>
    </nc>
  </rcc>
  <rfmt sheetId="3" sqref="A41:XFD42" start="0" length="2147483647">
    <dxf>
      <font>
        <color auto="1"/>
      </font>
    </dxf>
  </rfmt>
  <rfmt sheetId="3" sqref="A43:XFD43" start="0" length="2147483647">
    <dxf>
      <font>
        <color rgb="FFFF0000"/>
      </font>
    </dxf>
  </rfmt>
  <rfmt sheetId="3" sqref="A44:XFD44" start="0" length="2147483647">
    <dxf>
      <font>
        <color auto="1"/>
      </font>
    </dxf>
  </rfmt>
  <rcc rId="951" sId="3">
    <nc r="A41">
      <v>39</v>
    </nc>
  </rcc>
  <rcc rId="952" sId="3">
    <nc r="A42">
      <v>40</v>
    </nc>
  </rcc>
  <rcc rId="953" sId="3">
    <nc r="A43">
      <v>41</v>
    </nc>
  </rcc>
  <rcc rId="954" sId="3">
    <oc r="A44">
      <v>38</v>
    </oc>
    <nc r="A44">
      <v>42</v>
    </nc>
  </rcc>
  <rcc rId="955" sId="3">
    <oc r="G49" t="inlineStr">
      <is>
        <t>wpływ dokumentów, przygotowanie aneksu</t>
      </is>
    </oc>
    <nc r="G49"/>
  </rcc>
  <rcc rId="956" sId="3">
    <oc r="G50" t="inlineStr">
      <is>
        <t>po akceptacji prawnej</t>
      </is>
    </oc>
    <nc r="G50"/>
  </rcc>
  <rcc rId="957" sId="3">
    <oc r="G51" t="inlineStr">
      <is>
        <t>ujęty na liście zmienionej do MI</t>
      </is>
    </oc>
    <nc r="G51"/>
  </rcc>
  <rfmt sheetId="3" sqref="G49:G51">
    <dxf>
      <fill>
        <patternFill patternType="none">
          <bgColor auto="1"/>
        </patternFill>
      </fill>
    </dxf>
  </rfmt>
  <rcc rId="958" sId="3">
    <nc r="S41">
      <f>L41</f>
    </nc>
  </rcc>
  <rcc rId="959" sId="3" numFmtId="4">
    <nc r="T41">
      <v>0</v>
    </nc>
  </rcc>
  <rcc rId="960" sId="3" numFmtId="4">
    <nc r="T42">
      <v>0</v>
    </nc>
  </rcc>
  <rcc rId="961" sId="3">
    <nc r="S42">
      <f>L42</f>
    </nc>
  </rcc>
  <rcc rId="962" sId="3">
    <oc r="S44">
      <f>ROUND(N44*974048.64,2)</f>
    </oc>
    <nc r="S44">
      <f>L44</f>
    </nc>
  </rcc>
  <rcc rId="963" sId="3" numFmtId="4">
    <oc r="T44">
      <v>777158.91</v>
    </oc>
    <nc r="T44">
      <v>0</v>
    </nc>
  </rcc>
  <rcc rId="964" sId="3">
    <nc r="S43">
      <f>ROUND(N43*2467533.15,2)</f>
    </nc>
  </rcc>
  <rcc rId="965" sId="3" numFmtId="4">
    <nc r="T43">
      <f>L43-S43</f>
    </nc>
  </rcc>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podst'!$A$2:$AY$21</formula>
    <oldFormula>'pow podst'!$A$2:$AY$21</oldFormula>
  </rdn>
  <rdn rId="0" localSheetId="3" customView="1" name="Z_8713D67E_80AD_4862_B39E_B3C8835229AA_.wvu.PrintArea" hidden="1" oldHidden="1">
    <formula>'gm podst'!$A$1:$X$53</formula>
    <oldFormula>'gm podst'!$A$1:$X$53</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podst'!$A$2:$AC$53</formula>
    <oldFormula>'gm podst'!$A$2:$AC$53</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9" sId="3" numFmtId="4">
    <nc r="R51">
      <v>55485905.75</v>
    </nc>
  </rcc>
  <rcc rId="980" sId="3" numFmtId="4">
    <nc r="R52">
      <v>55096999.520000018</v>
    </nc>
  </rcc>
  <rcc rId="981" sId="3" numFmtId="4">
    <oc r="M51">
      <v>55485905.75</v>
    </oc>
    <nc r="M51"/>
  </rcc>
  <rcc rId="982" sId="3" numFmtId="4">
    <oc r="M52">
      <v>55288273.520000011</v>
    </oc>
    <nc r="M52"/>
  </rcc>
  <rcc rId="983" sId="3">
    <oc r="N52">
      <f>M51-M52</f>
    </oc>
    <nc r="N52"/>
  </rcc>
  <rcc rId="984" sId="3">
    <nc r="R53">
      <f>ROUND(R51-R52,2)</f>
    </nc>
  </rcc>
  <rcc rId="985" sId="3">
    <nc r="S51">
      <v>16579097.939999999</v>
    </nc>
  </rcc>
  <rcc rId="986" sId="3">
    <nc r="S52">
      <v>16139532.720000003</v>
    </nc>
  </rcc>
  <rcc rId="987" sId="3">
    <nc r="S53">
      <f>ROUND(S51-S52,2)</f>
    </nc>
  </rcc>
  <rrc rId="988" sId="3" ref="A44:XFD44" action="insertRow"/>
  <rfmt sheetId="3" sqref="A44" start="0" length="0">
    <dxf>
      <font>
        <sz val="8"/>
        <color auto="1"/>
        <name val="Arial"/>
        <scheme val="none"/>
      </font>
    </dxf>
  </rfmt>
  <rcc rId="989" sId="3" odxf="1" dxf="1">
    <nc r="B44" t="inlineStr">
      <is>
        <t>RFRD/2022/G/9</t>
      </is>
    </nc>
    <odxf>
      <font>
        <sz val="8"/>
        <color rgb="FFFF0000"/>
        <name val="Arial"/>
        <scheme val="none"/>
      </font>
    </odxf>
    <ndxf>
      <font>
        <sz val="8"/>
        <color auto="1"/>
        <name val="Arial"/>
        <scheme val="none"/>
      </font>
    </ndxf>
  </rcc>
  <rcc rId="990" sId="3" odxf="1" dxf="1">
    <nc r="C44" t="inlineStr">
      <is>
        <t>N</t>
      </is>
    </nc>
    <odxf>
      <font>
        <sz val="8"/>
        <color rgb="FFFF0000"/>
        <name val="Arial"/>
        <scheme val="none"/>
      </font>
    </odxf>
    <ndxf>
      <font>
        <sz val="8"/>
        <color auto="1"/>
        <name val="Arial"/>
        <scheme val="none"/>
      </font>
    </ndxf>
  </rcc>
  <rcc rId="991" sId="3" odxf="1" dxf="1">
    <nc r="D44" t="inlineStr">
      <is>
        <t>Gmina Skoroszyce</t>
      </is>
    </nc>
    <odxf>
      <font>
        <sz val="8"/>
        <color rgb="FFFF0000"/>
        <name val="Arial"/>
        <scheme val="none"/>
      </font>
      <fill>
        <patternFill patternType="solid">
          <bgColor theme="0"/>
        </patternFill>
      </fill>
    </odxf>
    <ndxf>
      <font>
        <sz val="8"/>
        <color auto="1"/>
        <name val="Arial"/>
        <scheme val="none"/>
      </font>
      <fill>
        <patternFill patternType="none">
          <bgColor indexed="65"/>
        </patternFill>
      </fill>
    </ndxf>
  </rcc>
  <rcc rId="992" sId="3" odxf="1" dxf="1">
    <nc r="E44">
      <v>1607092</v>
    </nc>
    <odxf>
      <font>
        <sz val="8"/>
        <color rgb="FFFF0000"/>
        <name val="Arial"/>
        <scheme val="none"/>
      </font>
      <fill>
        <patternFill patternType="solid">
          <bgColor theme="0"/>
        </patternFill>
      </fill>
    </odxf>
    <ndxf>
      <font>
        <sz val="8"/>
        <color auto="1"/>
        <name val="Arial"/>
        <scheme val="none"/>
      </font>
      <fill>
        <patternFill patternType="none">
          <bgColor indexed="65"/>
        </patternFill>
      </fill>
    </ndxf>
  </rcc>
  <rcc rId="993" sId="3" odxf="1" dxf="1">
    <nc r="F44" t="inlineStr">
      <is>
        <t>Powiat Nyski</t>
      </is>
    </nc>
    <odxf>
      <font>
        <sz val="8"/>
        <color rgb="FFFF0000"/>
        <name val="Arial"/>
        <scheme val="none"/>
      </font>
      <fill>
        <patternFill patternType="solid">
          <bgColor theme="0"/>
        </patternFill>
      </fill>
    </odxf>
    <ndxf>
      <font>
        <sz val="8"/>
        <color auto="1"/>
        <name val="Arial"/>
        <scheme val="none"/>
      </font>
      <fill>
        <patternFill patternType="none">
          <bgColor indexed="65"/>
        </patternFill>
      </fill>
    </ndxf>
  </rcc>
  <rcc rId="994" sId="3" odxf="1" dxf="1">
    <nc r="G44" t="inlineStr">
      <is>
        <t>Przebudowa i rozbudowa ul. Krótkiej i ul. Sportowej w Sidzinie</t>
      </is>
    </nc>
    <odxf>
      <font>
        <sz val="8"/>
        <color rgb="FFFF0000"/>
        <name val="Arial"/>
        <scheme val="none"/>
      </font>
      <fill>
        <patternFill patternType="solid">
          <bgColor theme="0"/>
        </patternFill>
      </fill>
    </odxf>
    <ndxf>
      <font>
        <sz val="8"/>
        <color auto="1"/>
        <name val="Arial"/>
        <scheme val="none"/>
      </font>
      <fill>
        <patternFill patternType="none">
          <bgColor indexed="65"/>
        </patternFill>
      </fill>
    </ndxf>
  </rcc>
  <rcc rId="995" sId="3" odxf="1" dxf="1">
    <nc r="H44" t="inlineStr">
      <is>
        <t>B</t>
      </is>
    </nc>
    <odxf>
      <font>
        <sz val="8"/>
        <color rgb="FFFF0000"/>
        <name val="Arial"/>
        <scheme val="none"/>
      </font>
    </odxf>
    <ndxf>
      <font>
        <sz val="8"/>
        <color auto="1"/>
        <name val="Arial"/>
        <scheme val="none"/>
      </font>
    </ndxf>
  </rcc>
  <rcc rId="996" sId="3" odxf="1" dxf="1">
    <nc r="I44">
      <v>0.75</v>
    </nc>
    <odxf>
      <font>
        <sz val="8"/>
        <color rgb="FFFF0000"/>
        <name val="Arial"/>
        <scheme val="none"/>
      </font>
      <fill>
        <patternFill patternType="solid">
          <bgColor theme="0"/>
        </patternFill>
      </fill>
    </odxf>
    <ndxf>
      <font>
        <sz val="8"/>
        <color auto="1"/>
        <name val="Arial"/>
        <scheme val="none"/>
      </font>
      <fill>
        <patternFill patternType="none">
          <bgColor indexed="65"/>
        </patternFill>
      </fill>
    </ndxf>
  </rcc>
  <rcc rId="997" sId="3" odxf="1" dxf="1">
    <nc r="J44" t="inlineStr">
      <is>
        <t>kwiecień 2023  listopad 2023</t>
      </is>
    </nc>
    <odxf>
      <font>
        <sz val="8"/>
        <color rgb="FFFF0000"/>
        <name val="Arial"/>
        <scheme val="none"/>
      </font>
    </odxf>
    <ndxf>
      <font>
        <sz val="8"/>
        <color auto="1"/>
        <name val="Arial"/>
        <scheme val="none"/>
      </font>
    </ndxf>
  </rcc>
  <rcc rId="998" sId="3" odxf="1" dxf="1" numFmtId="4">
    <nc r="K44">
      <v>4454111.71</v>
    </nc>
    <odxf>
      <font>
        <sz val="8"/>
        <color rgb="FFFF0000"/>
        <name val="Arial"/>
        <scheme val="none"/>
      </font>
      <fill>
        <patternFill patternType="solid">
          <bgColor theme="0"/>
        </patternFill>
      </fill>
    </odxf>
    <ndxf>
      <font>
        <sz val="8"/>
        <color auto="1"/>
        <name val="Arial"/>
        <scheme val="none"/>
      </font>
      <fill>
        <patternFill patternType="none">
          <bgColor indexed="65"/>
        </patternFill>
      </fill>
    </ndxf>
  </rcc>
  <rfmt sheetId="3" sqref="L44" start="0" length="0">
    <dxf>
      <font>
        <sz val="8"/>
        <color auto="1"/>
        <name val="Arial"/>
        <scheme val="none"/>
      </font>
    </dxf>
  </rfmt>
  <rcc rId="999" sId="3" odxf="1" dxf="1">
    <nc r="M44">
      <f>K44-L44</f>
    </nc>
    <odxf>
      <font>
        <sz val="8"/>
        <color rgb="FFFF0000"/>
        <name val="Arial"/>
        <scheme val="none"/>
      </font>
    </odxf>
    <ndxf>
      <font>
        <sz val="8"/>
        <color auto="1"/>
        <name val="Arial"/>
        <scheme val="none"/>
      </font>
    </ndxf>
  </rcc>
  <rcc rId="1000" sId="3" odxf="1" dxf="1" numFmtId="13">
    <nc r="N44">
      <v>0.7</v>
    </nc>
    <odxf>
      <font>
        <sz val="8"/>
        <color rgb="FFFF0000"/>
        <name val="Arial"/>
        <scheme val="none"/>
      </font>
    </odxf>
    <ndxf>
      <font>
        <sz val="8"/>
        <color auto="1"/>
        <name val="Arial"/>
        <scheme val="none"/>
      </font>
    </ndxf>
  </rcc>
  <rcc rId="1001" sId="3" odxf="1" dxf="1" numFmtId="4">
    <nc r="O44">
      <v>0</v>
    </nc>
    <odxf>
      <font>
        <sz val="8"/>
        <color rgb="FFFF0000"/>
        <name val="Arial"/>
        <scheme val="none"/>
      </font>
    </odxf>
    <ndxf>
      <font>
        <sz val="8"/>
        <color auto="1"/>
        <name val="Arial"/>
        <scheme val="none"/>
      </font>
    </ndxf>
  </rcc>
  <rcc rId="1002" sId="3" odxf="1" dxf="1" numFmtId="4">
    <nc r="P44">
      <v>0</v>
    </nc>
    <odxf>
      <font>
        <sz val="8"/>
        <color rgb="FFFF0000"/>
        <name val="Arial"/>
        <scheme val="none"/>
      </font>
    </odxf>
    <ndxf>
      <font>
        <sz val="8"/>
        <color auto="1"/>
        <name val="Arial"/>
        <scheme val="none"/>
      </font>
    </ndxf>
  </rcc>
  <rcc rId="1003" sId="3" odxf="1" dxf="1" numFmtId="4">
    <nc r="Q44">
      <v>0</v>
    </nc>
    <odxf>
      <font>
        <sz val="8"/>
        <color rgb="FFFF0000"/>
        <name val="Arial"/>
        <scheme val="none"/>
      </font>
    </odxf>
    <ndxf>
      <font>
        <sz val="8"/>
        <color auto="1"/>
        <name val="Arial"/>
        <scheme val="none"/>
      </font>
    </ndxf>
  </rcc>
  <rcc rId="1004" sId="3" odxf="1" dxf="1" numFmtId="4">
    <nc r="R44">
      <v>0</v>
    </nc>
    <odxf>
      <font>
        <sz val="8"/>
        <color rgb="FFFF0000"/>
        <name val="Arial"/>
        <scheme val="none"/>
      </font>
    </odxf>
    <ndxf>
      <font>
        <sz val="8"/>
        <color auto="1"/>
        <name val="Arial"/>
        <scheme val="none"/>
      </font>
    </ndxf>
  </rcc>
  <rcc rId="1005" sId="3" odxf="1" dxf="1" numFmtId="4">
    <nc r="S44">
      <v>388906.23</v>
    </nc>
    <odxf>
      <font>
        <sz val="8"/>
        <color rgb="FFFF0000"/>
        <name val="Arial"/>
        <scheme val="none"/>
      </font>
    </odxf>
    <ndxf>
      <font>
        <sz val="8"/>
        <color auto="1"/>
        <name val="Arial"/>
        <scheme val="none"/>
      </font>
    </ndxf>
  </rcc>
  <rcc rId="1006" sId="3" odxf="1" dxf="1" numFmtId="4">
    <nc r="T44">
      <v>0</v>
    </nc>
    <odxf>
      <font>
        <sz val="8"/>
        <color rgb="FFFF0000"/>
        <name val="Arial"/>
        <scheme val="none"/>
      </font>
    </odxf>
    <ndxf>
      <font>
        <sz val="8"/>
        <color auto="1"/>
        <name val="Arial"/>
        <scheme val="none"/>
      </font>
    </ndxf>
  </rcc>
  <rcc rId="1007" sId="3" odxf="1" dxf="1" numFmtId="4">
    <nc r="U44">
      <v>0</v>
    </nc>
    <odxf>
      <font>
        <sz val="8"/>
        <color rgb="FFFF0000"/>
        <name val="Arial"/>
        <scheme val="none"/>
      </font>
    </odxf>
    <ndxf>
      <font>
        <sz val="8"/>
        <color auto="1"/>
        <name val="Arial"/>
        <scheme val="none"/>
      </font>
    </ndxf>
  </rcc>
  <rcc rId="1008" sId="3" odxf="1" dxf="1" numFmtId="4">
    <nc r="V44">
      <v>0</v>
    </nc>
    <odxf>
      <font>
        <sz val="8"/>
        <color rgb="FFFF0000"/>
        <name val="Arial"/>
        <scheme val="none"/>
      </font>
    </odxf>
    <ndxf>
      <font>
        <sz val="8"/>
        <color auto="1"/>
        <name val="Arial"/>
        <scheme val="none"/>
      </font>
    </ndxf>
  </rcc>
  <rcc rId="1009" sId="3" odxf="1" dxf="1" numFmtId="4">
    <nc r="W44">
      <v>0</v>
    </nc>
    <odxf>
      <font>
        <sz val="8"/>
        <color rgb="FFFF0000"/>
        <name val="Arial"/>
        <scheme val="none"/>
      </font>
    </odxf>
    <ndxf>
      <font>
        <sz val="8"/>
        <color auto="1"/>
        <name val="Arial"/>
        <scheme val="none"/>
      </font>
    </ndxf>
  </rcc>
  <rcc rId="1010" sId="3" odxf="1" dxf="1" numFmtId="4">
    <nc r="X44">
      <v>0</v>
    </nc>
    <odxf>
      <font>
        <sz val="8"/>
        <color rgb="FFFF0000"/>
        <name val="Arial"/>
        <scheme val="none"/>
      </font>
    </odxf>
    <ndxf>
      <font>
        <sz val="8"/>
        <color auto="1"/>
        <name val="Arial"/>
        <scheme val="none"/>
      </font>
    </ndxf>
  </rcc>
  <rcc rId="1011" sId="3" odxf="1" dxf="1">
    <nc r="Y44">
      <f>L44=SUM(P44:X44)</f>
    </nc>
    <odxf>
      <font>
        <color rgb="FFFF0000"/>
      </font>
    </odxf>
    <ndxf>
      <font>
        <color auto="1"/>
      </font>
    </ndxf>
  </rcc>
  <rcc rId="1012" sId="3" odxf="1" dxf="1">
    <nc r="Z44">
      <f>ROUND(L44/K44,4)</f>
    </nc>
    <odxf>
      <font>
        <color rgb="FFFF0000"/>
      </font>
    </odxf>
    <ndxf>
      <font>
        <color auto="1"/>
      </font>
    </ndxf>
  </rcc>
  <rcc rId="1013" sId="3" odxf="1" dxf="1">
    <nc r="AA44">
      <f>Z44=N44</f>
    </nc>
    <odxf>
      <font>
        <color rgb="FFFF0000"/>
      </font>
    </odxf>
    <ndxf>
      <font>
        <color auto="1"/>
      </font>
    </ndxf>
  </rcc>
  <rcc rId="1014" sId="3" odxf="1" dxf="1">
    <nc r="AB44">
      <f>K44=L44+M44</f>
    </nc>
    <odxf>
      <font>
        <color rgb="FFFF0000"/>
      </font>
    </odxf>
    <ndxf>
      <font>
        <color auto="1"/>
      </font>
    </ndxf>
  </rcc>
  <rfmt sheetId="3" sqref="AC44" start="0" length="0">
    <dxf>
      <font>
        <color auto="1"/>
      </font>
    </dxf>
  </rfmt>
  <rfmt sheetId="3" sqref="A44:XFD44" start="0" length="0">
    <dxf>
      <font>
        <color auto="1"/>
      </font>
    </dxf>
  </rfmt>
  <rcc rId="1015" sId="3" numFmtId="4">
    <oc r="T45">
      <v>0</v>
    </oc>
    <nc r="T45">
      <v>439565.22</v>
    </nc>
  </rcc>
  <rcc rId="1016" sId="3" odxf="1" dxf="1">
    <oc r="B45" t="inlineStr">
      <is>
        <t>RFRD/2022/G/9</t>
      </is>
    </oc>
    <nc r="B45" t="inlineStr">
      <is>
        <t>RFRD/2022/G/57</t>
      </is>
    </nc>
    <ndxf>
      <font>
        <sz val="8"/>
        <color rgb="FFFF0000"/>
        <name val="Arial"/>
        <scheme val="none"/>
      </font>
    </ndxf>
  </rcc>
  <rcc rId="1017" sId="3" odxf="1" dxf="1">
    <oc r="C45" t="inlineStr">
      <is>
        <t>N</t>
      </is>
    </oc>
    <nc r="C45" t="inlineStr">
      <is>
        <t>W</t>
      </is>
    </nc>
    <ndxf>
      <font>
        <sz val="8"/>
        <color rgb="FFFF0000"/>
        <name val="Arial"/>
        <scheme val="none"/>
      </font>
    </ndxf>
  </rcc>
  <rcc rId="1018" sId="3" odxf="1" dxf="1">
    <oc r="D45" t="inlineStr">
      <is>
        <t>Gmina Skoroszyce</t>
      </is>
    </oc>
    <nc r="D45" t="inlineStr">
      <is>
        <t>Gmina Jemielnica</t>
      </is>
    </nc>
    <ndxf>
      <font>
        <sz val="8"/>
        <color rgb="FFFF0000"/>
        <name val="Arial"/>
        <scheme val="none"/>
      </font>
      <fill>
        <patternFill patternType="solid">
          <bgColor theme="0"/>
        </patternFill>
      </fill>
    </ndxf>
  </rcc>
  <rcc rId="1019" sId="3" odxf="1" dxf="1">
    <oc r="E45">
      <v>1607092</v>
    </oc>
    <nc r="E45">
      <v>1611022</v>
    </nc>
    <ndxf>
      <font>
        <sz val="8"/>
        <color rgb="FFFF0000"/>
        <name val="Arial"/>
        <scheme val="none"/>
      </font>
      <fill>
        <patternFill patternType="solid">
          <bgColor theme="0"/>
        </patternFill>
      </fill>
    </ndxf>
  </rcc>
  <rcc rId="1020" sId="3" odxf="1" dxf="1">
    <oc r="F45" t="inlineStr">
      <is>
        <t>Powiat Nyski</t>
      </is>
    </oc>
    <nc r="F45" t="inlineStr">
      <is>
        <t>Powiat Strzelecki</t>
      </is>
    </nc>
    <ndxf>
      <font>
        <sz val="8"/>
        <color rgb="FFFF0000"/>
        <name val="Arial"/>
        <scheme val="none"/>
      </font>
      <fill>
        <patternFill patternType="solid">
          <bgColor theme="0"/>
        </patternFill>
      </fill>
    </ndxf>
  </rcc>
  <rcc rId="1021" sId="3" odxf="1" dxf="1">
    <oc r="G45" t="inlineStr">
      <is>
        <t>Przebudowa i rozbudowa ul. Krótkiej i ul. Sportowej w Sidzinie</t>
      </is>
    </oc>
    <nc r="G45" t="inlineStr">
      <is>
        <t>Przebudowa dróg - ul. Dębowej i Lipowej w miejscowości Jemielnica wraz z budową odwodnienia</t>
      </is>
    </nc>
    <ndxf>
      <font>
        <sz val="8"/>
        <color rgb="FFFF0000"/>
        <name val="Arial"/>
        <scheme val="none"/>
      </font>
      <fill>
        <patternFill patternType="solid">
          <bgColor theme="0"/>
        </patternFill>
      </fill>
    </ndxf>
  </rcc>
  <rcc rId="1022" sId="3" odxf="1" dxf="1">
    <oc r="H45" t="inlineStr">
      <is>
        <t>B</t>
      </is>
    </oc>
    <nc r="H45" t="inlineStr">
      <is>
        <t>P</t>
      </is>
    </nc>
    <ndxf>
      <font>
        <sz val="8"/>
        <color rgb="FFFF0000"/>
        <name val="Arial"/>
        <scheme val="none"/>
      </font>
    </ndxf>
  </rcc>
  <rcc rId="1023" sId="3" odxf="1" dxf="1">
    <oc r="I45">
      <v>0.75</v>
    </oc>
    <nc r="I45">
      <v>0.54700000000000004</v>
    </nc>
    <ndxf>
      <font>
        <sz val="8"/>
        <color rgb="FFFF0000"/>
        <name val="Arial"/>
        <scheme val="none"/>
      </font>
      <fill>
        <patternFill patternType="solid">
          <bgColor theme="0"/>
        </patternFill>
      </fill>
    </ndxf>
  </rcc>
  <rcc rId="1024" sId="3" odxf="1" dxf="1">
    <oc r="J45" t="inlineStr">
      <is>
        <t>kwiecień 2023  listopad 2023</t>
      </is>
    </oc>
    <nc r="J45" t="inlineStr">
      <is>
        <t>sierpień 2023 sierpień 2024</t>
      </is>
    </nc>
    <ndxf>
      <font>
        <sz val="8"/>
        <color rgb="FFFF0000"/>
        <name val="Arial"/>
        <scheme val="none"/>
      </font>
    </ndxf>
  </rcc>
  <rcc rId="1025" sId="3" odxf="1" dxf="1" numFmtId="4">
    <oc r="K45">
      <v>4454111.71</v>
    </oc>
    <nc r="K45">
      <v>2732590.55</v>
    </nc>
    <ndxf>
      <font>
        <sz val="8"/>
        <color rgb="FFFF0000"/>
        <name val="Arial"/>
        <scheme val="none"/>
      </font>
      <fill>
        <patternFill patternType="solid">
          <bgColor theme="0"/>
        </patternFill>
      </fill>
    </ndxf>
  </rcc>
  <rfmt sheetId="3" sqref="N45" start="0" length="0">
    <dxf>
      <font>
        <sz val="8"/>
        <color rgb="FFFF0000"/>
        <name val="Arial"/>
        <scheme val="none"/>
      </font>
    </dxf>
  </rfmt>
  <rfmt sheetId="3" sqref="A45:XFD45" start="0" length="2147483647">
    <dxf>
      <font>
        <color rgb="FFFF0000"/>
      </font>
    </dxf>
  </rfmt>
  <rfmt sheetId="3" sqref="A45" start="0" length="2147483647">
    <dxf>
      <font>
        <color rgb="FFFFC000"/>
      </font>
    </dxf>
  </rfmt>
  <rcc rId="1026" sId="3">
    <oc r="A45">
      <v>42</v>
    </oc>
    <nc r="A45" t="inlineStr">
      <is>
        <t>42*</t>
      </is>
    </nc>
  </rcc>
  <rfmt sheetId="3" sqref="A44" start="0" length="2147483647">
    <dxf>
      <font>
        <color rgb="FFFFC000"/>
      </font>
    </dxf>
  </rfmt>
  <rcc rId="1027" sId="3">
    <nc r="A44" t="inlineStr">
      <is>
        <t>42*</t>
      </is>
    </nc>
  </rcc>
  <rcc rId="1028" sId="2">
    <oc r="F17" t="inlineStr">
      <is>
        <t>wpływ dokumentów, przygotowanie aneksu</t>
      </is>
    </oc>
    <nc r="F17"/>
  </rcc>
  <rcc rId="1029" sId="2">
    <oc r="F18" t="inlineStr">
      <is>
        <t>po akceptacji prawnej</t>
      </is>
    </oc>
    <nc r="F18"/>
  </rcc>
  <rcc rId="1030" sId="2">
    <oc r="F19" t="inlineStr">
      <is>
        <t>ujęty na liście zmienionej do MI</t>
      </is>
    </oc>
    <nc r="F19"/>
  </rcc>
  <rfmt sheetId="2" sqref="F17:F19">
    <dxf>
      <fill>
        <patternFill patternType="none">
          <bgColor auto="1"/>
        </patternFill>
      </fill>
    </dxf>
  </rfmt>
  <rcc rId="1031" sId="3" numFmtId="4">
    <oc r="M44">
      <f>K44-L44</f>
    </oc>
    <nc r="M44">
      <v>1336233.5099999998</v>
    </nc>
  </rcc>
  <rcc rId="1032" sId="3" numFmtId="4">
    <oc r="M45">
      <f>K45-L45</f>
    </oc>
    <nc r="M45">
      <v>819777.15999999992</v>
    </nc>
  </rcc>
  <rcc rId="1033" sId="3" numFmtId="4">
    <nc r="L44">
      <v>388906.23</v>
    </nc>
  </rcc>
  <rcc rId="1034" sId="3" numFmtId="4">
    <oc r="L45">
      <f>ROUND(K45*N45,2)</f>
    </oc>
    <nc r="L45">
      <v>439565.22</v>
    </nc>
  </rcc>
  <rcc rId="1035" sId="3" numFmtId="4">
    <oc r="S45">
      <f>L44</f>
    </oc>
    <nc r="S45">
      <v>0</v>
    </nc>
  </rcc>
  <rcc rId="1036" sId="3" numFmtId="4">
    <oc r="W22">
      <v>485422.39</v>
    </oc>
    <nc r="W22"/>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7" sId="5">
    <oc r="B10" t="inlineStr">
      <is>
        <t>RFRD/2022/G/26</t>
      </is>
    </oc>
    <nc r="B10" t="inlineStr">
      <is>
        <t>RFRD/2022/G/26 zadanie przeniesione na listę podstawową</t>
      </is>
    </nc>
  </rcc>
  <rcc rId="1038" sId="5">
    <oc r="B11" t="inlineStr">
      <is>
        <t>RFRD/2022/G/91</t>
      </is>
    </oc>
    <nc r="B11" t="inlineStr">
      <is>
        <t>RFRD/2022/G/91 zadanie przeniesione na listę podstawową</t>
      </is>
    </nc>
  </rcc>
  <rcc rId="1039" sId="5">
    <oc r="B12" t="inlineStr">
      <is>
        <t>RFRD/2022/G/7</t>
      </is>
    </oc>
    <nc r="B12" t="inlineStr">
      <is>
        <t>RFRD/2022/G/7 zadanie przeniesione na listę podstawową</t>
      </is>
    </nc>
  </rcc>
  <rcc rId="1040" sId="5">
    <oc r="B26" t="inlineStr">
      <is>
        <t>RFRD/2022/G/57</t>
      </is>
    </oc>
    <nc r="B26" t="inlineStr">
      <is>
        <t>RFRD/2022/G/57 zadanie przeniesione na listę podstawową</t>
      </is>
    </nc>
  </rcc>
  <rcc rId="1041" sId="5">
    <oc r="C10" t="inlineStr">
      <is>
        <t>N</t>
      </is>
    </oc>
    <nc r="C10"/>
  </rcc>
  <rcc rId="1042" sId="5">
    <oc r="C11" t="inlineStr">
      <is>
        <t>N</t>
      </is>
    </oc>
    <nc r="C11"/>
  </rcc>
  <rcc rId="1043" sId="5">
    <oc r="C12" t="inlineStr">
      <is>
        <t>W</t>
      </is>
    </oc>
    <nc r="C12"/>
  </rcc>
  <rcc rId="1044" sId="5">
    <oc r="I10">
      <v>0.78</v>
    </oc>
    <nc r="I10"/>
  </rcc>
  <rcc rId="1045" sId="5">
    <oc r="I11">
      <v>0.16700000000000001</v>
    </oc>
    <nc r="I11"/>
  </rcc>
  <rcc rId="1046" sId="5">
    <oc r="I12">
      <v>2.883</v>
    </oc>
    <nc r="I12"/>
  </rcc>
  <rcc rId="1047" sId="5" numFmtId="4">
    <oc r="K10">
      <v>2124365.5</v>
    </oc>
    <nc r="K10">
      <v>0</v>
    </nc>
  </rcc>
  <rcc rId="1048" sId="5" numFmtId="4">
    <oc r="K11">
      <v>414459.39</v>
    </oc>
    <nc r="K11">
      <v>0</v>
    </nc>
  </rcc>
  <rcc rId="1049" sId="5" numFmtId="4">
    <oc r="K12">
      <v>8798385</v>
    </oc>
    <nc r="K12">
      <v>0</v>
    </nc>
  </rcc>
  <rcc rId="1050" sId="5" numFmtId="4">
    <oc r="S12">
      <f>ROUND(N12*2467533.15,2)</f>
    </oc>
    <nc r="S12">
      <v>0</v>
    </nc>
  </rcc>
  <rcc rId="1051" sId="5">
    <oc r="C26" t="inlineStr">
      <is>
        <t>W</t>
      </is>
    </oc>
    <nc r="C26"/>
  </rcc>
  <rcc rId="1052" sId="5">
    <oc r="I26">
      <v>0.54700000000000004</v>
    </oc>
    <nc r="I26"/>
  </rcc>
  <rcc rId="1053" sId="5" numFmtId="4">
    <oc r="K26">
      <v>2732590.55</v>
    </oc>
    <nc r="K26">
      <v>0</v>
    </nc>
  </rcc>
  <rcc rId="1054" sId="5" numFmtId="4">
    <oc r="S26">
      <f>ROUND(N26*929687.15,2)</f>
    </oc>
    <nc r="S26">
      <v>0</v>
    </nc>
  </rcc>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podst'!$A$2:$AY$21</formula>
    <oldFormula>'pow podst'!$A$2:$AY$21</oldFormula>
  </rdn>
  <rdn rId="0" localSheetId="3" customView="1" name="Z_8713D67E_80AD_4862_B39E_B3C8835229AA_.wvu.PrintArea" hidden="1" oldHidden="1">
    <formula>'gm podst'!$A$1:$X$54</formula>
    <oldFormula>'gm podst'!$A$1:$X$54</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podst'!$A$2:$AC$54</formula>
    <oldFormula>'gm podst'!$A$2:$AC$54</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8" sId="1">
    <oc r="G1" t="inlineStr">
      <is>
        <t>Lista zmieniona nr 2</t>
      </is>
    </oc>
    <nc r="G1" t="inlineStr">
      <is>
        <t>Lista zmieniona nr 4</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9" sId="3" numFmtId="4">
    <oc r="T45">
      <v>439565.22</v>
    </oc>
    <nc r="T45"/>
  </rcc>
  <rcc rId="1070" sId="3">
    <oc r="S52">
      <v>16579097.939999999</v>
    </oc>
    <nc r="S52">
      <v>11154986.359999999</v>
    </nc>
  </rcc>
  <rfmt sheetId="3" sqref="T53" start="0" length="0">
    <dxf>
      <numFmt numFmtId="4" formatCode="#,##0.00"/>
    </dxf>
  </rfmt>
  <rcc rId="1071" sId="3">
    <nc r="T53">
      <f>T43+S54</f>
    </nc>
  </rcc>
  <rcc rId="1072" sId="3" numFmtId="4">
    <oc r="T43">
      <f>L43-S43</f>
    </oc>
    <nc r="T43">
      <v>80135.120000000112</v>
    </nc>
  </rcc>
  <rfmt sheetId="3" sqref="A43" start="0" length="2147483647">
    <dxf>
      <font>
        <color rgb="FFFFC000"/>
      </font>
    </dxf>
  </rfmt>
  <rcc rId="1073" sId="3">
    <oc r="A43">
      <v>41</v>
    </oc>
    <nc r="A43" t="inlineStr">
      <is>
        <t>41*</t>
      </is>
    </nc>
  </rcc>
  <rcc rId="1074" sId="3">
    <oc r="A45" t="inlineStr">
      <is>
        <t>42*</t>
      </is>
    </oc>
    <nc r="A45"/>
  </rcc>
  <rcc rId="1075" sId="3">
    <oc r="B45" t="inlineStr">
      <is>
        <t>RFRD/2022/G/57</t>
      </is>
    </oc>
    <nc r="B45"/>
  </rcc>
  <rcc rId="1076" sId="3">
    <oc r="C45" t="inlineStr">
      <is>
        <t>W</t>
      </is>
    </oc>
    <nc r="C45"/>
  </rcc>
  <rcc rId="1077" sId="3">
    <oc r="D45" t="inlineStr">
      <is>
        <t>Gmina Jemielnica</t>
      </is>
    </oc>
    <nc r="D45"/>
  </rcc>
  <rcc rId="1078" sId="3">
    <oc r="E45">
      <v>1611022</v>
    </oc>
    <nc r="E45"/>
  </rcc>
  <rcc rId="1079" sId="3">
    <oc r="F45" t="inlineStr">
      <is>
        <t>Powiat Strzelecki</t>
      </is>
    </oc>
    <nc r="F45"/>
  </rcc>
  <rcc rId="1080" sId="3">
    <oc r="G45" t="inlineStr">
      <is>
        <t>Przebudowa dróg - ul. Dębowej i Lipowej w miejscowości Jemielnica wraz z budową odwodnienia</t>
      </is>
    </oc>
    <nc r="G45"/>
  </rcc>
  <rcc rId="1081" sId="3">
    <oc r="H45" t="inlineStr">
      <is>
        <t>P</t>
      </is>
    </oc>
    <nc r="H45"/>
  </rcc>
  <rcc rId="1082" sId="3">
    <oc r="I45">
      <v>0.54700000000000004</v>
    </oc>
    <nc r="I45"/>
  </rcc>
  <rcc rId="1083" sId="3">
    <oc r="J45" t="inlineStr">
      <is>
        <t>sierpień 2023 sierpień 2024</t>
      </is>
    </oc>
    <nc r="J45"/>
  </rcc>
  <rcc rId="1084" sId="3" numFmtId="4">
    <oc r="K45">
      <v>2732590.55</v>
    </oc>
    <nc r="K45"/>
  </rcc>
  <rcc rId="1085" sId="3" numFmtId="4">
    <oc r="L45">
      <v>439565.22</v>
    </oc>
    <nc r="L45"/>
  </rcc>
  <rcc rId="1086" sId="3" odxf="1" dxf="1">
    <nc r="P52">
      <f>S43+T43</f>
    </nc>
    <odxf>
      <numFmt numFmtId="0" formatCode="General"/>
    </odxf>
    <ndxf>
      <numFmt numFmtId="166" formatCode="#,##0.00_ ;\-#,##0.00\ "/>
    </ndxf>
  </rcc>
  <rcc rId="1087" sId="3" numFmtId="4">
    <oc r="M43">
      <f>K43-L43</f>
    </oc>
    <nc r="M43">
      <v>1759677</v>
    </nc>
  </rcc>
  <rcc rId="1088" sId="3" numFmtId="4">
    <oc r="L43">
      <f>ROUND(K43*N43,2)</f>
    </oc>
    <nc r="L43">
      <v>2054161.6400000001</v>
    </nc>
  </rcc>
  <rrc rId="1089" sId="3" ref="A45:XFD45" action="deleteRow">
    <undo index="2" exp="area" ref3D="1" dr="X3:X45" r="O19" sId="1"/>
    <undo index="0" exp="area" ref3D="1" dr="C3:C45" r="O19" sId="1"/>
    <undo index="2" exp="area" ref3D="1" dr="W3:W45" r="N19" sId="1"/>
    <undo index="0" exp="area" ref3D="1" dr="C3:C45" r="N19" sId="1"/>
    <undo index="2" exp="area" ref3D="1" dr="V3:V45" r="M19" sId="1"/>
    <undo index="0" exp="area" ref3D="1" dr="C3:C45" r="M19" sId="1"/>
    <undo index="2" exp="area" ref3D="1" dr="U3:U45" r="L19" sId="1"/>
    <undo index="0" exp="area" ref3D="1" dr="C3:C45" r="L19" sId="1"/>
    <undo index="2" exp="area" ref3D="1" dr="T3:T45" r="K19" sId="1"/>
    <undo index="0" exp="area" ref3D="1" dr="C3:C45" r="K19" sId="1"/>
    <undo index="2" exp="area" ref3D="1" dr="S3:S45" r="J19" sId="1"/>
    <undo index="0" exp="area" ref3D="1" dr="C3:C45" r="J19" sId="1"/>
    <undo index="2" exp="area" ref3D="1" dr="R3:R45" r="I19" sId="1"/>
    <undo index="0" exp="area" ref3D="1" dr="C3:C45" r="I19" sId="1"/>
    <undo index="2" exp="area" ref3D="1" dr="Q3:Q45" r="H19" sId="1"/>
    <undo index="0" exp="area" ref3D="1" dr="C3:C45" r="H19" sId="1"/>
    <undo index="2" exp="area" ref3D="1" dr="P3:P45" r="G19" sId="1"/>
    <undo index="0" exp="area" ref3D="1" dr="C3:C45" r="G19" sId="1"/>
    <undo index="2" exp="area" ref3D="1" dr="O3:O45" r="F19" sId="1"/>
    <undo index="0" exp="area" ref3D="1" dr="C3:C45" r="F19" sId="1"/>
    <undo index="2" exp="area" ref3D="1" dr="L3:L45" r="E19" sId="1"/>
    <undo index="0" exp="area" ref3D="1" dr="C3:C45" r="E19" sId="1"/>
    <undo index="2" exp="area" ref3D="1" dr="M3:M45" r="D19" sId="1"/>
    <undo index="0" exp="area" ref3D="1" dr="C3:C45" r="D19" sId="1"/>
    <undo index="2" exp="area" ref3D="1" dr="K3:K45" r="C19" sId="1"/>
    <undo index="0" exp="area" ref3D="1" dr="C3:C45" r="C19" sId="1"/>
    <undo index="0" exp="area" ref3D="1" dr="C3:C45" r="B19" sId="1"/>
    <undo index="2" exp="area" ref3D="1" dr="X3:X45" r="O18" sId="1"/>
    <undo index="0" exp="area" ref3D="1" dr="C3:C45" r="O18" sId="1"/>
    <undo index="2" exp="area" ref3D="1" dr="W3:W45" r="N18" sId="1"/>
    <undo index="0" exp="area" ref3D="1" dr="C3:C45" r="N18" sId="1"/>
    <undo index="2" exp="area" ref3D="1" dr="V3:V45" r="M18" sId="1"/>
    <undo index="0" exp="area" ref3D="1" dr="C3:C45" r="M18" sId="1"/>
    <undo index="2" exp="area" ref3D="1" dr="U3:U45" r="L18" sId="1"/>
    <undo index="0" exp="area" ref3D="1" dr="C3:C45" r="L18" sId="1"/>
    <undo index="2" exp="area" ref3D="1" dr="T3:T45" r="K18" sId="1"/>
    <undo index="0" exp="area" ref3D="1" dr="C3:C45" r="K18" sId="1"/>
    <undo index="2" exp="area" ref3D="1" dr="S3:S45" r="J18" sId="1"/>
    <undo index="0" exp="area" ref3D="1" dr="C3:C45" r="J18" sId="1"/>
    <undo index="2" exp="area" ref3D="1" dr="R3:R45" r="I18" sId="1"/>
    <undo index="0" exp="area" ref3D="1" dr="C3:C45" r="I18" sId="1"/>
    <undo index="2" exp="area" ref3D="1" dr="Q3:Q45" r="H18" sId="1"/>
    <undo index="0" exp="area" ref3D="1" dr="C3:C45" r="H18" sId="1"/>
    <undo index="2" exp="area" ref3D="1" dr="P3:P45" r="G18" sId="1"/>
    <undo index="0" exp="area" ref3D="1" dr="C3:C45" r="G18" sId="1"/>
    <undo index="2" exp="area" ref3D="1" dr="O3:O45" r="F18" sId="1"/>
    <undo index="0" exp="area" ref3D="1" dr="C3:C45" r="F18" sId="1"/>
    <undo index="2" exp="area" ref3D="1" dr="L3:L45" r="E18" sId="1"/>
    <undo index="0" exp="area" ref3D="1" dr="C3:C45" r="E18" sId="1"/>
    <undo index="2" exp="area" ref3D="1" dr="M3:M45" r="D18" sId="1"/>
    <undo index="0" exp="area" ref3D="1" dr="C3:C45" r="D18" sId="1"/>
    <undo index="2" exp="area" ref3D="1" dr="K3:K45" r="C18" sId="1"/>
    <undo index="0" exp="area" ref3D="1" dr="C3:C45" r="C18" sId="1"/>
    <undo index="0" exp="area" ref3D="1" dr="C3:C45" r="B18" sId="1"/>
    <undo index="2" exp="area" ref3D="1" dr="X3:X45" r="O17" sId="1"/>
    <undo index="0" exp="area" ref3D="1" dr="C3:C45" r="O17" sId="1"/>
    <undo index="2" exp="area" ref3D="1" dr="W3:W45" r="N17" sId="1"/>
    <undo index="0" exp="area" ref3D="1" dr="C3:C45" r="N17" sId="1"/>
    <undo index="2" exp="area" ref3D="1" dr="V3:V45" r="M17" sId="1"/>
    <undo index="0" exp="area" ref3D="1" dr="G3:G45" r="M17" sId="1"/>
    <undo index="2" exp="area" ref3D="1" dr="U3:U45" r="L17" sId="1"/>
    <undo index="0" exp="area" ref3D="1" dr="C3:C45" r="L17" sId="1"/>
    <undo index="2" exp="area" ref3D="1" dr="T3:T45" r="K17" sId="1"/>
    <undo index="0" exp="area" ref3D="1" dr="C3:C45" r="K17" sId="1"/>
    <undo index="2" exp="area" ref3D="1" dr="S3:S45" r="J17" sId="1"/>
    <undo index="0" exp="area" ref3D="1" dr="C3:C45" r="J17" sId="1"/>
    <undo index="2" exp="area" ref3D="1" dr="R3:R45" r="I17" sId="1"/>
    <undo index="0" exp="area" ref3D="1" dr="C3:C45" r="I17" sId="1"/>
    <undo index="2" exp="area" ref3D="1" dr="Q3:Q45" r="H17" sId="1"/>
    <undo index="0" exp="area" ref3D="1" dr="C3:C45" r="H17" sId="1"/>
    <undo index="2" exp="area" ref3D="1" dr="P3:P45" r="G17" sId="1"/>
    <undo index="0" exp="area" ref3D="1" dr="C3:C45" r="G17" sId="1"/>
    <undo index="2" exp="area" ref3D="1" dr="O3:O45" r="F17" sId="1"/>
    <undo index="0" exp="area" ref3D="1" dr="C3:C45" r="F17" sId="1"/>
    <undo index="2" exp="area" ref3D="1" dr="L3:L45" r="E17" sId="1"/>
    <undo index="0" exp="area" ref3D="1" dr="C3:C45" r="E17" sId="1"/>
    <undo index="2" exp="area" ref3D="1" dr="M3:M45" r="D17" sId="1"/>
    <undo index="0" exp="area" ref3D="1" dr="C3:C45" r="D17" sId="1"/>
    <undo index="2" exp="area" ref3D="1" dr="K3:K45" r="C17" sId="1"/>
    <undo index="0" exp="area" ref3D="1" dr="C3:C45" r="C17" sId="1"/>
    <undo index="0" exp="area" ref3D="1" dr="C3:C45" r="B17" sId="1"/>
    <undo index="0" exp="area" ref3D="1" dr="X3:X45" r="O16" sId="1"/>
    <undo index="0" exp="area" ref3D="1" dr="W3:W45" r="N16" sId="1"/>
    <undo index="0" exp="area" ref3D="1" dr="V3:V45" r="M16" sId="1"/>
    <undo index="0" exp="area" ref3D="1" dr="U3:U45" r="L16" sId="1"/>
    <undo index="0" exp="area" ref3D="1" dr="T3:T45" r="K16" sId="1"/>
    <undo index="0" exp="area" ref3D="1" dr="S3:S45" r="J16" sId="1"/>
    <undo index="0" exp="area" ref3D="1" dr="R3:R45" r="I16" sId="1"/>
    <undo index="0" exp="area" ref3D="1" dr="Q3:Q45" r="H16" sId="1"/>
    <undo index="0" exp="area" ref3D="1" dr="P3:P45" r="G16" sId="1"/>
    <undo index="0" exp="area" ref3D="1" dr="O3:O45" r="F16" sId="1"/>
    <undo index="0" exp="area" ref3D="1" dr="L3:L45" r="E16" sId="1"/>
    <undo index="0" exp="area" ref3D="1" dr="M3:M45" r="D16" sId="1"/>
    <undo index="0" exp="area" ref3D="1" dr="K3:K45" r="C16" sId="1"/>
    <undo index="0" exp="area" ref3D="1" dr="L3:L45" r="B16" sId="1"/>
    <undo index="2" exp="area" dr="X3:X45" r="X49" sId="3"/>
    <undo index="0" exp="area" dr="$C$3:$C$45" r="X49" sId="3"/>
    <undo index="2" exp="area" dr="W3:W45" r="W49" sId="3"/>
    <undo index="0" exp="area" dr="$C$3:$C$45" r="W49" sId="3"/>
    <undo index="2" exp="area" dr="V3:V45" r="V49" sId="3"/>
    <undo index="0" exp="area" dr="$C$3:$C$45" r="V49" sId="3"/>
    <undo index="2" exp="area" dr="U3:U45" r="U49" sId="3"/>
    <undo index="0" exp="area" dr="$C$3:$C$45" r="U49" sId="3"/>
    <undo index="2" exp="area" dr="T3:T45" r="T49" sId="3"/>
    <undo index="0" exp="area" dr="$C$3:$C$45" r="T49" sId="3"/>
    <undo index="2" exp="area" dr="S3:S45" r="S49" sId="3"/>
    <undo index="0" exp="area" dr="$C$3:$C$45" r="S49" sId="3"/>
    <undo index="2" exp="area" dr="R3:R45" r="R49" sId="3"/>
    <undo index="0" exp="area" dr="$C$3:$C$45" r="R49" sId="3"/>
    <undo index="2" exp="area" dr="Q3:Q45" r="Q49" sId="3"/>
    <undo index="0" exp="area" dr="$C$3:$C$45" r="Q49" sId="3"/>
    <undo index="2" exp="area" dr="P3:P45" r="P49" sId="3"/>
    <undo index="0" exp="area" dr="$C$3:$C$45" r="P49" sId="3"/>
    <undo index="2" exp="area" dr="O3:O45" r="O49" sId="3"/>
    <undo index="0" exp="area" dr="$C$3:$C$45" r="O49" sId="3"/>
    <undo index="2" exp="area" dr="M3:M45" r="M49" sId="3"/>
    <undo index="0" exp="area" dr="$C$3:$C$45" r="M49" sId="3"/>
    <undo index="2" exp="area" dr="L3:L45" r="L49" sId="3"/>
    <undo index="0" exp="area" dr="$C$3:$C$45" r="L49" sId="3"/>
    <undo index="2" exp="area" dr="K3:K45" r="K49" sId="3"/>
    <undo index="0" exp="area" dr="$C$3:$C$45" r="K49" sId="3"/>
    <undo index="2" exp="area" dr="I3:I45" r="I49" sId="3"/>
    <undo index="0" exp="area" dr="$C$3:$C$45" r="I49" sId="3"/>
    <undo index="2" exp="area" dr="X3:X45" r="X48" sId="3"/>
    <undo index="0" exp="area" dr="$C$3:$C$45" r="X48" sId="3"/>
    <undo index="2" exp="area" dr="W3:W45" r="W48" sId="3"/>
    <undo index="0" exp="area" dr="$C$3:$C$45" r="W48" sId="3"/>
    <undo index="2" exp="area" dr="V3:V45" r="V48" sId="3"/>
    <undo index="0" exp="area" dr="$C$3:$C$45" r="V48" sId="3"/>
    <undo index="2" exp="area" dr="U3:U45" r="U48" sId="3"/>
    <undo index="0" exp="area" dr="$C$3:$C$45" r="U48" sId="3"/>
    <undo index="2" exp="area" dr="T3:T45" r="T48" sId="3"/>
    <undo index="0" exp="area" dr="$C$3:$C$45" r="T48" sId="3"/>
    <undo index="2" exp="area" dr="S3:S45" r="S48" sId="3"/>
    <undo index="0" exp="area" dr="$C$3:$C$45" r="S48" sId="3"/>
    <undo index="2" exp="area" dr="R3:R45" r="R48" sId="3"/>
    <undo index="0" exp="area" dr="$C$3:$C$45" r="R48" sId="3"/>
    <undo index="2" exp="area" dr="Q3:Q45" r="Q48" sId="3"/>
    <undo index="0" exp="area" dr="$C$3:$C$45" r="Q48" sId="3"/>
    <undo index="2" exp="area" dr="P3:P45" r="P48" sId="3"/>
    <undo index="0" exp="area" dr="$C$3:$C$45" r="P48" sId="3"/>
    <undo index="2" exp="area" dr="O3:O45" r="O48" sId="3"/>
    <undo index="0" exp="area" dr="$C$3:$C$45" r="O48" sId="3"/>
    <undo index="2" exp="area" dr="M3:M45" r="M48" sId="3"/>
    <undo index="0" exp="area" dr="$C$3:$C$45" r="M48" sId="3"/>
    <undo index="2" exp="area" dr="L3:L45" r="L48" sId="3"/>
    <undo index="0" exp="area" dr="$C$3:$C$45" r="L48" sId="3"/>
    <undo index="2" exp="area" dr="K3:K45" r="K48" sId="3"/>
    <undo index="0" exp="area" dr="$C$3:$C$45" r="K48" sId="3"/>
    <undo index="2" exp="area" dr="I3:I45" r="I48" sId="3"/>
    <undo index="0" exp="area" dr="$C$3:$C$45" r="I48" sId="3"/>
    <undo index="2" exp="area" dr="X3:X45" r="X47" sId="3"/>
    <undo index="0" exp="area" dr="$C$3:$C$45" r="X47" sId="3"/>
    <undo index="2" exp="area" dr="W3:W45" r="W47" sId="3"/>
    <undo index="0" exp="area" dr="$C$3:$C$45" r="W47" sId="3"/>
    <undo index="2" exp="area" dr="V3:V45" r="V47" sId="3"/>
    <undo index="0" exp="area" dr="$C$3:$C$45" r="V47" sId="3"/>
    <undo index="2" exp="area" dr="U3:U45" r="U47" sId="3"/>
    <undo index="0" exp="area" dr="$C$3:$C$45" r="U47" sId="3"/>
    <undo index="2" exp="area" dr="T3:T45" r="T47" sId="3"/>
    <undo index="0" exp="area" dr="$C$3:$C$45" r="T47" sId="3"/>
    <undo index="2" exp="area" dr="S3:S45" r="S47" sId="3"/>
    <undo index="0" exp="area" dr="$C$3:$C$45" r="S47" sId="3"/>
    <undo index="2" exp="area" dr="R3:R45" r="R47" sId="3"/>
    <undo index="0" exp="area" dr="$C$3:$C$45" r="R47" sId="3"/>
    <undo index="2" exp="area" dr="Q3:Q45" r="Q47" sId="3"/>
    <undo index="0" exp="area" dr="$C$3:$C$45" r="Q47" sId="3"/>
    <undo index="2" exp="area" dr="P3:P45" r="P47" sId="3"/>
    <undo index="0" exp="area" dr="$C$3:$C$45" r="P47" sId="3"/>
    <undo index="2" exp="area" dr="O3:O45" r="O47" sId="3"/>
    <undo index="0" exp="area" dr="$C$3:$C$45" r="O47" sId="3"/>
    <undo index="2" exp="area" dr="M3:M45" r="M47" sId="3"/>
    <undo index="0" exp="area" dr="$C$3:$C$45" r="M47" sId="3"/>
    <undo index="2" exp="area" dr="L3:L45" r="L47" sId="3"/>
    <undo index="0" exp="area" dr="$C$3:$C$45" r="L47" sId="3"/>
    <undo index="2" exp="area" dr="K3:K45" r="K47" sId="3"/>
    <undo index="0" exp="area" dr="$C$3:$C$45" r="K47" sId="3"/>
    <undo index="2" exp="area" dr="I3:I45" r="I47" sId="3"/>
    <undo index="0" exp="area" dr="$C$3:$C$45" r="I47" sId="3"/>
    <undo index="0" exp="area" dr="X3:X45" r="X46" sId="3"/>
    <undo index="0" exp="area" dr="W3:W45" r="W46" sId="3"/>
    <undo index="0" exp="area" dr="V3:V45" r="V46" sId="3"/>
    <undo index="0" exp="area" dr="U3:U45" r="U46" sId="3"/>
    <undo index="0" exp="area" dr="T3:T45" r="T46" sId="3"/>
    <undo index="0" exp="area" dr="S3:S45" r="S46" sId="3"/>
    <undo index="0" exp="area" dr="R3:R45" r="R46" sId="3"/>
    <undo index="0" exp="area" dr="Q3:Q45" r="Q46" sId="3"/>
    <undo index="0" exp="area" dr="P3:P45" r="P46" sId="3"/>
    <undo index="0" exp="area" dr="O3:O45" r="O46" sId="3"/>
    <undo index="0" exp="area" dr="M3:M45" r="M46" sId="3"/>
    <undo index="0" exp="area" dr="L3:L45" r="L46" sId="3"/>
    <undo index="0" exp="area" dr="K3:K45" r="K46" sId="3"/>
    <undo index="0" exp="area" dr="I3:I45" r="I46" sId="3"/>
    <rfmt sheetId="3" xfDxf="1" sqref="A45:XFD45" start="0" length="0">
      <dxf>
        <font>
          <color rgb="FFFF0000"/>
        </font>
        <alignment horizontal="center" readingOrder="0"/>
      </dxf>
    </rfmt>
    <rfmt sheetId="3" sqref="A45" start="0" length="0">
      <dxf>
        <font>
          <sz val="8"/>
          <color rgb="FFFFC000"/>
          <name val="Arial"/>
          <scheme val="none"/>
        </font>
        <alignment vertical="center" wrapText="1" readingOrder="0"/>
        <border outline="0">
          <right style="thin">
            <color indexed="64"/>
          </right>
          <top style="thin">
            <color indexed="64"/>
          </top>
          <bottom style="thin">
            <color indexed="64"/>
          </bottom>
        </border>
      </dxf>
    </rfmt>
    <rfmt sheetId="3" sqref="B45" start="0" length="0">
      <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dxf>
    </rfmt>
    <rfmt sheetId="3" sqref="C45" start="0" length="0">
      <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dxf>
    </rfmt>
    <rfmt sheetId="3" sqref="D45" start="0" length="0">
      <dxf>
        <font>
          <sz val="8"/>
          <color rgb="FFFF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dxf>
    </rfmt>
    <rfmt sheetId="3" sqref="E45" start="0" length="0">
      <dxf>
        <font>
          <sz val="8"/>
          <color rgb="FFFF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dxf>
    </rfmt>
    <rfmt sheetId="3" sqref="F45" start="0" length="0">
      <dxf>
        <font>
          <sz val="8"/>
          <color rgb="FFFF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dxf>
    </rfmt>
    <rfmt sheetId="3" sqref="G45" start="0" length="0">
      <dxf>
        <font>
          <sz val="8"/>
          <color rgb="FFFF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dxf>
    </rfmt>
    <rfmt sheetId="3" sqref="H45" start="0" length="0">
      <dxf>
        <font>
          <sz val="8"/>
          <color rgb="FFFF0000"/>
          <name val="Arial"/>
          <scheme val="none"/>
        </font>
        <alignment vertical="center" wrapText="1" readingOrder="0"/>
        <border outline="0">
          <left style="thin">
            <color indexed="64"/>
          </left>
          <right style="thin">
            <color indexed="64"/>
          </right>
          <top style="thin">
            <color indexed="64"/>
          </top>
          <bottom style="thin">
            <color indexed="64"/>
          </bottom>
        </border>
      </dxf>
    </rfmt>
    <rfmt sheetId="3" sqref="I45" start="0" length="0">
      <dxf>
        <font>
          <sz val="8"/>
          <color rgb="FFFF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dxf>
    </rfmt>
    <rfmt sheetId="3" sqref="J45" start="0" length="0">
      <dxf>
        <font>
          <sz val="8"/>
          <color rgb="FFFF0000"/>
          <name val="Arial"/>
          <scheme val="none"/>
        </font>
        <numFmt numFmtId="4" formatCode="#,##0.00"/>
        <alignment vertical="center" wrapText="1" readingOrder="0"/>
        <border outline="0">
          <left style="thin">
            <color indexed="64"/>
          </left>
          <right style="thin">
            <color indexed="64"/>
          </right>
          <top style="thin">
            <color indexed="64"/>
          </top>
          <bottom style="thin">
            <color indexed="64"/>
          </bottom>
        </border>
      </dxf>
    </rfmt>
    <rfmt sheetId="3" sqref="K45" start="0" length="0">
      <dxf>
        <font>
          <sz val="8"/>
          <color rgb="FFFF0000"/>
          <name val="Arial"/>
          <scheme val="none"/>
        </font>
        <numFmt numFmtId="4" formatCode="#,##0.00"/>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3" sqref="L45" start="0" length="0">
      <dxf>
        <font>
          <b/>
          <sz val="8"/>
          <color rgb="FFFF0000"/>
          <name val="Arial"/>
          <scheme val="none"/>
        </font>
        <numFmt numFmtId="4" formatCode="#,##0.00"/>
        <alignment vertical="center" readingOrder="0"/>
        <border outline="0">
          <left style="thin">
            <color indexed="64"/>
          </left>
          <top style="thin">
            <color indexed="64"/>
          </top>
          <bottom style="thin">
            <color indexed="64"/>
          </bottom>
        </border>
      </dxf>
    </rfmt>
    <rcc rId="0" sId="3" dxf="1" numFmtId="4">
      <nc r="M45">
        <v>819777.15999999992</v>
      </nc>
      <ndxf>
        <font>
          <b/>
          <sz val="8"/>
          <color rgb="FFFF0000"/>
          <name val="Arial"/>
          <scheme val="none"/>
        </font>
        <numFmt numFmtId="4" formatCode="#,##0.00"/>
        <alignment vertical="center" readingOrder="0"/>
        <border outline="0">
          <left style="thin">
            <color indexed="64"/>
          </left>
          <right style="thin">
            <color indexed="64"/>
          </right>
          <top style="thin">
            <color indexed="64"/>
          </top>
        </border>
      </ndxf>
    </rcc>
    <rcc rId="0" sId="3" dxf="1" numFmtId="13">
      <nc r="N45">
        <v>0.7</v>
      </nc>
      <ndxf>
        <font>
          <sz val="8"/>
          <color rgb="FFFF0000"/>
          <name val="Arial"/>
          <scheme val="none"/>
        </font>
        <numFmt numFmtId="13" formatCode="0%"/>
        <alignment vertical="center" readingOrder="0"/>
        <border outline="0">
          <left style="thin">
            <color indexed="64"/>
          </left>
          <right style="thin">
            <color indexed="64"/>
          </right>
          <top style="thin">
            <color indexed="64"/>
          </top>
          <bottom style="thin">
            <color indexed="64"/>
          </bottom>
        </border>
      </ndxf>
    </rcc>
    <rcc rId="0" sId="3" dxf="1" numFmtId="4">
      <nc r="O45">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umFmtId="4">
      <nc r="P45">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s="1" dxf="1" numFmtId="4">
      <nc r="Q45">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dxf="1" numFmtId="4">
      <nc r="R45">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s="1" dxf="1" numFmtId="4">
      <nc r="S45">
        <v>0</v>
      </nc>
      <ndxf>
        <font>
          <sz val="8"/>
          <color rgb="FFFF0000"/>
          <name val="Arial"/>
          <scheme val="none"/>
        </font>
        <numFmt numFmtId="166" formatCode="#,##0.00_ ;\-#,##0.00\ "/>
        <alignment vertical="center" readingOrder="0"/>
        <border outline="0">
          <left style="thin">
            <color indexed="64"/>
          </left>
          <right style="thin">
            <color indexed="64"/>
          </right>
          <top style="thin">
            <color indexed="64"/>
          </top>
          <bottom style="thin">
            <color indexed="64"/>
          </bottom>
        </border>
      </ndxf>
    </rcc>
    <rfmt sheetId="3" sqref="T45" start="0" length="0">
      <dxf>
        <font>
          <sz val="8"/>
          <color rgb="FFFF0000"/>
          <name val="Arial"/>
          <scheme val="none"/>
        </font>
        <numFmt numFmtId="4" formatCode="#,##0.00"/>
        <alignment vertical="center" readingOrder="0"/>
        <border outline="0">
          <left style="thin">
            <color indexed="64"/>
          </left>
          <top style="thin">
            <color indexed="64"/>
          </top>
          <bottom style="thin">
            <color indexed="64"/>
          </bottom>
        </border>
      </dxf>
    </rfmt>
    <rcc rId="0" sId="3" dxf="1" numFmtId="4">
      <nc r="U45">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umFmtId="4">
      <nc r="V45">
        <v>0</v>
      </nc>
      <ndxf>
        <font>
          <sz val="8"/>
          <color rgb="FFFF0000"/>
          <name val="Arial"/>
          <scheme val="none"/>
        </font>
        <numFmt numFmtId="4" formatCode="#,##0.00"/>
        <alignment vertical="center" readingOrder="0"/>
        <border outline="0">
          <left style="thin">
            <color indexed="64"/>
          </left>
          <top style="thin">
            <color indexed="64"/>
          </top>
          <bottom style="thin">
            <color indexed="64"/>
          </bottom>
        </border>
      </ndxf>
    </rcc>
    <rcc rId="0" sId="3" dxf="1" numFmtId="4">
      <nc r="W45">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dxf="1" numFmtId="4">
      <nc r="X45">
        <v>0</v>
      </nc>
      <ndxf>
        <font>
          <sz val="8"/>
          <color rgb="FFFF0000"/>
          <name val="Arial"/>
          <scheme val="none"/>
        </font>
        <numFmt numFmtId="4" formatCode="#,##0.00"/>
        <alignment vertical="center" readingOrder="0"/>
        <border outline="0">
          <left style="thin">
            <color indexed="64"/>
          </left>
          <right style="thin">
            <color indexed="64"/>
          </right>
          <top style="thin">
            <color indexed="64"/>
          </top>
          <bottom style="thin">
            <color indexed="64"/>
          </bottom>
        </border>
      </ndxf>
    </rcc>
    <rcc rId="0" sId="3" dxf="1">
      <nc r="Y45">
        <f>L45=SUM(P45:X45)</f>
      </nc>
      <ndxf>
        <alignment vertical="center" readingOrder="0"/>
      </ndxf>
    </rcc>
    <rcc rId="0" sId="3" s="1" dxf="1">
      <nc r="Z45">
        <f>ROUND(L45/K45,4)</f>
      </nc>
      <ndxf>
        <numFmt numFmtId="13" formatCode="0%"/>
        <alignment vertical="center" readingOrder="0"/>
      </ndxf>
    </rcc>
    <rcc rId="0" sId="3" dxf="1">
      <nc r="AA45">
        <f>Z45=N45</f>
      </nc>
      <ndxf>
        <numFmt numFmtId="4" formatCode="#,##0.00"/>
        <alignment vertical="center" readingOrder="0"/>
      </ndxf>
    </rcc>
    <rcc rId="0" sId="3" dxf="1">
      <nc r="AB45">
        <f>K45=L45+M45</f>
      </nc>
      <ndxf>
        <numFmt numFmtId="4" formatCode="#,##0.00"/>
        <alignment vertical="center" readingOrder="0"/>
      </ndxf>
    </rcc>
  </rrc>
  <rcc rId="1090" sId="5">
    <nc r="C26" t="inlineStr">
      <is>
        <t>W</t>
      </is>
    </nc>
  </rcc>
  <rcc rId="1091" sId="5">
    <nc r="I26">
      <v>0.54700000000000004</v>
    </nc>
  </rcc>
  <rcc rId="1092" sId="5" numFmtId="4">
    <oc r="K26">
      <v>0</v>
    </oc>
    <nc r="K26">
      <v>2732590.55</v>
    </nc>
  </rcc>
  <rcc rId="1093" sId="5" numFmtId="4">
    <oc r="S26">
      <v>0</v>
    </oc>
    <nc r="S26">
      <v>650781.01</v>
    </nc>
  </rcc>
  <rcc rId="1094" sId="5">
    <oc r="B26" t="inlineStr">
      <is>
        <t>RFRD/2022/G/57 zadanie przeniesione na listę podstawową</t>
      </is>
    </oc>
    <nc r="B26" t="inlineStr">
      <is>
        <t>RFRD/2022/G/57</t>
      </is>
    </nc>
  </rcc>
  <rcc rId="1095" sId="5">
    <oc r="B13" t="inlineStr">
      <is>
        <t>RFRD/2022/G/9</t>
      </is>
    </oc>
    <nc r="B13" t="inlineStr">
      <is>
        <t>RFRD/2022/G/9 zadanie przeniesione na listę podstawową</t>
      </is>
    </nc>
  </rcc>
  <rcc rId="1096" sId="5">
    <oc r="C13" t="inlineStr">
      <is>
        <t>N</t>
      </is>
    </oc>
    <nc r="C13"/>
  </rcc>
  <rcc rId="1097" sId="5">
    <oc r="I13">
      <v>0.75</v>
    </oc>
    <nc r="I13"/>
  </rcc>
  <rcc rId="1098" sId="5" numFmtId="4">
    <oc r="K13">
      <v>4454111.71</v>
    </oc>
    <nc r="K13">
      <v>0</v>
    </nc>
  </rcc>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podst'!$A$2:$AY$21</formula>
    <oldFormula>'pow podst'!$A$2:$AY$21</oldFormula>
  </rdn>
  <rdn rId="0" localSheetId="3" customView="1" name="Z_8713D67E_80AD_4862_B39E_B3C8835229AA_.wvu.PrintArea" hidden="1" oldHidden="1">
    <formula>'gm podst'!$A$1:$X$53</formula>
    <oldFormula>'gm podst'!$A$1:$X$53</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podst'!$A$2:$AC$53</formula>
    <oldFormula>'gm podst'!$A$2:$AC$53</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K10" start="0" length="2147483647">
    <dxf>
      <font>
        <sz val="8"/>
      </font>
    </dxf>
  </rfmt>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podst'!$A$2:$AY$21</formula>
    <oldFormula>'pow podst'!$A$2:$AY$21</oldFormula>
  </rdn>
  <rdn rId="0" localSheetId="3" customView="1" name="Z_8713D67E_80AD_4862_B39E_B3C8835229AA_.wvu.PrintArea" hidden="1" oldHidden="1">
    <formula>'gm podst'!$A$1:$X$53</formula>
    <oldFormula>'gm podst'!$A$1:$X$53</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podst'!$A$2:$AC$53</formula>
    <oldFormula>'gm podst'!$A$2:$AC$53</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M3:M44" start="0" length="2147483647">
    <dxf>
      <font>
        <b val="0"/>
      </font>
    </dxf>
  </rfmt>
  <rfmt sheetId="3" sqref="K3" start="0" length="2147483647">
    <dxf>
      <font>
        <b val="0"/>
      </font>
    </dxf>
  </rfmt>
  <rfmt sheetId="3" sqref="L3:L44" start="0" length="2147483647">
    <dxf>
      <font>
        <b val="0"/>
      </font>
    </dxf>
  </rfmt>
  <rfmt sheetId="3" sqref="J17" start="0" length="2147483647">
    <dxf>
      <font>
        <sz val="8"/>
      </font>
    </dxf>
  </rfmt>
  <rfmt sheetId="3" sqref="J17">
    <dxf>
      <fill>
        <patternFill patternType="solid">
          <bgColor theme="9" tint="0.59999389629810485"/>
        </patternFill>
      </fill>
    </dxf>
  </rfmt>
  <rfmt sheetId="3" sqref="K17" start="0" length="2147483647">
    <dxf>
      <font>
        <sz val="8"/>
      </font>
    </dxf>
  </rfmt>
  <rcc rId="1125" sId="3">
    <oc r="J18" t="inlineStr">
      <is>
        <t>czerwiec 2023-wrzesień 2023</t>
      </is>
    </oc>
    <nc r="J18" t="inlineStr">
      <is>
        <t>czerwiec 2023 wrzesień 2023</t>
      </is>
    </nc>
  </rcc>
  <rcc rId="1126" sId="3">
    <oc r="J15" t="inlineStr">
      <is>
        <t>maj 2023 kwiecień 2024</t>
      </is>
    </oc>
    <nc r="J15" t="inlineStr">
      <is>
        <t>maj 2023                    kwiecień 2024</t>
      </is>
    </nc>
  </rcc>
  <rcc rId="1127" sId="3">
    <oc r="J24" t="inlineStr">
      <is>
        <t>maj 2023 listopad 2023</t>
      </is>
    </oc>
    <nc r="J24" t="inlineStr">
      <is>
        <t>maj 2023      listopad 2023</t>
      </is>
    </nc>
  </rcc>
  <rcc rId="1128" sId="3">
    <oc r="G26" t="inlineStr">
      <is>
        <t>Budowa drogi do nowopowstającego osiedla przy ul. Cibisa w Głogówku</t>
      </is>
    </oc>
    <nc r="G26" t="inlineStr">
      <is>
        <t>Budowa drogi do nowopowstającego osiedla przy ul. Cybisa w Głogówku</t>
      </is>
    </nc>
  </rcc>
  <rfmt sheetId="3" sqref="G26">
    <dxf>
      <fill>
        <patternFill patternType="solid">
          <bgColor theme="9" tint="0.59999389629810485"/>
        </patternFill>
      </fill>
    </dxf>
  </rfmt>
  <rcc rId="1129" sId="3">
    <oc r="J26" t="inlineStr">
      <is>
        <t>kwiecień 2023 październik 2023</t>
      </is>
    </oc>
    <nc r="J26" t="inlineStr">
      <is>
        <t>kwiecień 2023 wrzesień 2023</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G26">
    <dxf>
      <fill>
        <patternFill patternType="none">
          <bgColor auto="1"/>
        </patternFill>
      </fill>
    </dxf>
  </rfmt>
  <rcc rId="1130" sId="3">
    <oc r="J38" t="inlineStr">
      <is>
        <t>kwiecień 2023 grudzień 2023</t>
      </is>
    </oc>
    <nc r="J38" t="inlineStr">
      <is>
        <t>wrzesień 2023 grudzień 2023</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1" sId="5" numFmtId="4">
    <oc r="O22">
      <v>0</v>
    </oc>
    <nc r="O22"/>
  </rcc>
  <rcc rId="1132" sId="5" numFmtId="4">
    <oc r="P22">
      <v>0</v>
    </oc>
    <nc r="P22"/>
  </rcc>
  <rcc rId="1133" sId="5" numFmtId="4">
    <oc r="Q22">
      <v>0</v>
    </oc>
    <nc r="Q22"/>
  </rcc>
  <rcc rId="1134" sId="5" numFmtId="4">
    <oc r="R22">
      <v>0</v>
    </oc>
    <nc r="R22"/>
  </rcc>
  <rcc rId="1135" sId="5">
    <oc r="S22">
      <f>L22</f>
    </oc>
    <nc r="S22"/>
  </rcc>
  <rcc rId="1136" sId="5" numFmtId="4">
    <oc r="T22">
      <v>0</v>
    </oc>
    <nc r="T22"/>
  </rcc>
  <rcc rId="1137" sId="5" numFmtId="4">
    <oc r="U22">
      <v>0</v>
    </oc>
    <nc r="U22"/>
  </rcc>
  <rcc rId="1138" sId="5" numFmtId="4">
    <oc r="V22">
      <v>0</v>
    </oc>
    <nc r="V22"/>
  </rcc>
  <rcc rId="1139" sId="5" numFmtId="4">
    <oc r="W22">
      <v>0</v>
    </oc>
    <nc r="W22"/>
  </rcc>
  <rcc rId="1140" sId="5" numFmtId="4">
    <oc r="X22">
      <v>0</v>
    </oc>
    <nc r="X22"/>
  </rcc>
  <rcc rId="1141" sId="5" numFmtId="4">
    <oc r="O23">
      <v>0</v>
    </oc>
    <nc r="O23"/>
  </rcc>
  <rcc rId="1142" sId="5" numFmtId="4">
    <oc r="P23">
      <v>0</v>
    </oc>
    <nc r="P23"/>
  </rcc>
  <rcc rId="1143" sId="5" numFmtId="4">
    <oc r="Q23">
      <v>0</v>
    </oc>
    <nc r="Q23"/>
  </rcc>
  <rcc rId="1144" sId="5" numFmtId="4">
    <oc r="R23">
      <v>0</v>
    </oc>
    <nc r="R23"/>
  </rcc>
  <rcc rId="1145" sId="5">
    <oc r="S23">
      <f>L23</f>
    </oc>
    <nc r="S23"/>
  </rcc>
  <rcc rId="1146" sId="5" numFmtId="4">
    <oc r="T23">
      <v>0</v>
    </oc>
    <nc r="T23"/>
  </rcc>
  <rcc rId="1147" sId="5" numFmtId="4">
    <oc r="U23">
      <v>0</v>
    </oc>
    <nc r="U23"/>
  </rcc>
  <rcc rId="1148" sId="5" numFmtId="4">
    <oc r="V23">
      <v>0</v>
    </oc>
    <nc r="V23"/>
  </rcc>
  <rcc rId="1149" sId="5" numFmtId="4">
    <oc r="W23">
      <v>0</v>
    </oc>
    <nc r="W23"/>
  </rcc>
  <rcc rId="1150" sId="5" numFmtId="4">
    <oc r="X23">
      <v>0</v>
    </oc>
    <nc r="X23"/>
  </rcc>
  <rcc rId="1151" sId="5" numFmtId="4">
    <oc r="O29">
      <v>0</v>
    </oc>
    <nc r="O29"/>
  </rcc>
  <rcc rId="1152" sId="5" numFmtId="4">
    <oc r="P29">
      <v>0</v>
    </oc>
    <nc r="P29"/>
  </rcc>
  <rcc rId="1153" sId="5" numFmtId="4">
    <oc r="Q29">
      <v>0</v>
    </oc>
    <nc r="Q29"/>
  </rcc>
  <rcc rId="1154" sId="5" numFmtId="4">
    <oc r="R29">
      <v>0</v>
    </oc>
    <nc r="R29"/>
  </rcc>
  <rcc rId="1155" sId="5">
    <oc r="S29">
      <f>L29</f>
    </oc>
    <nc r="S29"/>
  </rcc>
  <rcc rId="1156" sId="5" numFmtId="4">
    <oc r="T29">
      <v>0</v>
    </oc>
    <nc r="T29"/>
  </rcc>
  <rcc rId="1157" sId="5" numFmtId="4">
    <oc r="U29">
      <v>0</v>
    </oc>
    <nc r="U29"/>
  </rcc>
  <rcc rId="1158" sId="5" numFmtId="4">
    <oc r="V29">
      <v>0</v>
    </oc>
    <nc r="V29"/>
  </rcc>
  <rcc rId="1159" sId="5" numFmtId="4">
    <oc r="W29">
      <v>0</v>
    </oc>
    <nc r="W29"/>
  </rcc>
  <rcc rId="1160" sId="5" numFmtId="4">
    <oc r="X29">
      <v>0</v>
    </oc>
    <nc r="X29"/>
  </rcc>
  <rcc rId="1161" sId="5" numFmtId="4">
    <oc r="O30">
      <v>0</v>
    </oc>
    <nc r="O30"/>
  </rcc>
  <rcc rId="1162" sId="5" numFmtId="4">
    <oc r="P30">
      <v>0</v>
    </oc>
    <nc r="P30"/>
  </rcc>
  <rcc rId="1163" sId="5" numFmtId="4">
    <oc r="Q30">
      <v>0</v>
    </oc>
    <nc r="Q30"/>
  </rcc>
  <rcc rId="1164" sId="5" numFmtId="4">
    <oc r="R30">
      <v>0</v>
    </oc>
    <nc r="R30"/>
  </rcc>
  <rcc rId="1165" sId="5">
    <oc r="S30">
      <f>L30</f>
    </oc>
    <nc r="S30"/>
  </rcc>
  <rcc rId="1166" sId="5" numFmtId="4">
    <oc r="T30">
      <v>0</v>
    </oc>
    <nc r="T30"/>
  </rcc>
  <rcc rId="1167" sId="5" numFmtId="4">
    <oc r="U30">
      <v>0</v>
    </oc>
    <nc r="U30"/>
  </rcc>
  <rcc rId="1168" sId="5" numFmtId="4">
    <oc r="V30">
      <v>0</v>
    </oc>
    <nc r="V30"/>
  </rcc>
  <rcc rId="1169" sId="5" numFmtId="4">
    <oc r="W30">
      <v>0</v>
    </oc>
    <nc r="W30"/>
  </rcc>
  <rcc rId="1170" sId="5" numFmtId="4">
    <oc r="X30">
      <v>0</v>
    </oc>
    <nc r="X30"/>
  </rcc>
  <rcc rId="1171" sId="5" numFmtId="4">
    <oc r="O32">
      <v>0</v>
    </oc>
    <nc r="O32"/>
  </rcc>
  <rcc rId="1172" sId="5" numFmtId="4">
    <oc r="P32">
      <v>0</v>
    </oc>
    <nc r="P32"/>
  </rcc>
  <rcc rId="1173" sId="5" numFmtId="4">
    <oc r="Q32">
      <v>0</v>
    </oc>
    <nc r="Q32"/>
  </rcc>
  <rcc rId="1174" sId="5" numFmtId="4">
    <oc r="R32">
      <v>0</v>
    </oc>
    <nc r="R32"/>
  </rcc>
  <rcc rId="1175" sId="5">
    <oc r="S32">
      <f>L32</f>
    </oc>
    <nc r="S32"/>
  </rcc>
  <rcc rId="1176" sId="5" numFmtId="4">
    <oc r="T32">
      <v>0</v>
    </oc>
    <nc r="T32"/>
  </rcc>
  <rcc rId="1177" sId="5" numFmtId="4">
    <oc r="U32">
      <v>0</v>
    </oc>
    <nc r="U32"/>
  </rcc>
  <rcc rId="1178" sId="5" numFmtId="4">
    <oc r="V32">
      <v>0</v>
    </oc>
    <nc r="V32"/>
  </rcc>
  <rcc rId="1179" sId="5" numFmtId="4">
    <oc r="W32">
      <v>0</v>
    </oc>
    <nc r="W32"/>
  </rcc>
  <rcc rId="1180" sId="5" numFmtId="4">
    <oc r="X32">
      <v>0</v>
    </oc>
    <nc r="X32"/>
  </rcc>
  <rcc rId="1181" sId="5" numFmtId="4">
    <oc r="O33">
      <v>0</v>
    </oc>
    <nc r="O33"/>
  </rcc>
  <rcc rId="1182" sId="5" numFmtId="4">
    <oc r="P33">
      <v>0</v>
    </oc>
    <nc r="P33"/>
  </rcc>
  <rcc rId="1183" sId="5" numFmtId="4">
    <oc r="Q33">
      <v>0</v>
    </oc>
    <nc r="Q33"/>
  </rcc>
  <rcc rId="1184" sId="5" numFmtId="4">
    <oc r="R33">
      <v>0</v>
    </oc>
    <nc r="R33"/>
  </rcc>
  <rcc rId="1185" sId="5">
    <oc r="S33">
      <f>L33</f>
    </oc>
    <nc r="S33"/>
  </rcc>
  <rcc rId="1186" sId="5" numFmtId="4">
    <oc r="T33">
      <v>0</v>
    </oc>
    <nc r="T33"/>
  </rcc>
  <rcc rId="1187" sId="5" numFmtId="4">
    <oc r="U33">
      <v>0</v>
    </oc>
    <nc r="U33"/>
  </rcc>
  <rcc rId="1188" sId="5" numFmtId="4">
    <oc r="V33">
      <v>0</v>
    </oc>
    <nc r="V33"/>
  </rcc>
  <rcc rId="1189" sId="5" numFmtId="4">
    <oc r="W33">
      <v>0</v>
    </oc>
    <nc r="W33"/>
  </rcc>
  <rcc rId="1190" sId="5" numFmtId="4">
    <oc r="X33">
      <v>0</v>
    </oc>
    <nc r="X33"/>
  </rcc>
  <rcc rId="1191" sId="5" numFmtId="4">
    <oc r="O34">
      <v>0</v>
    </oc>
    <nc r="O34"/>
  </rcc>
  <rcc rId="1192" sId="5" numFmtId="4">
    <oc r="P34">
      <v>0</v>
    </oc>
    <nc r="P34"/>
  </rcc>
  <rcc rId="1193" sId="5" numFmtId="4">
    <oc r="Q34">
      <v>0</v>
    </oc>
    <nc r="Q34"/>
  </rcc>
  <rcc rId="1194" sId="5" numFmtId="4">
    <oc r="R34">
      <v>0</v>
    </oc>
    <nc r="R34"/>
  </rcc>
  <rcc rId="1195" sId="5">
    <oc r="S34">
      <f>L34</f>
    </oc>
    <nc r="S34"/>
  </rcc>
  <rcc rId="1196" sId="5" numFmtId="4">
    <oc r="T34">
      <v>0</v>
    </oc>
    <nc r="T34"/>
  </rcc>
  <rcc rId="1197" sId="5" numFmtId="4">
    <oc r="U34">
      <v>0</v>
    </oc>
    <nc r="U34"/>
  </rcc>
  <rcc rId="1198" sId="5" numFmtId="4">
    <oc r="V34">
      <v>0</v>
    </oc>
    <nc r="V34"/>
  </rcc>
  <rcc rId="1199" sId="5" numFmtId="4">
    <oc r="W34">
      <v>0</v>
    </oc>
    <nc r="W34"/>
  </rcc>
  <rcc rId="1200" sId="5" numFmtId="4">
    <oc r="X34">
      <v>0</v>
    </oc>
    <nc r="X34"/>
  </rcc>
  <rcc rId="1201" sId="5" numFmtId="4">
    <oc r="O35">
      <v>0</v>
    </oc>
    <nc r="O35"/>
  </rcc>
  <rcc rId="1202" sId="5" numFmtId="4">
    <oc r="P35">
      <v>0</v>
    </oc>
    <nc r="P35"/>
  </rcc>
  <rcc rId="1203" sId="5" numFmtId="4">
    <oc r="Q35">
      <v>0</v>
    </oc>
    <nc r="Q35"/>
  </rcc>
  <rcc rId="1204" sId="5" numFmtId="4">
    <oc r="R35">
      <v>0</v>
    </oc>
    <nc r="R35"/>
  </rcc>
  <rcc rId="1205" sId="5">
    <oc r="S35">
      <f>L35</f>
    </oc>
    <nc r="S35"/>
  </rcc>
  <rcc rId="1206" sId="5" numFmtId="4">
    <oc r="T35">
      <v>0</v>
    </oc>
    <nc r="T35"/>
  </rcc>
  <rcc rId="1207" sId="5" numFmtId="4">
    <oc r="U35">
      <v>0</v>
    </oc>
    <nc r="U35"/>
  </rcc>
  <rcc rId="1208" sId="5" numFmtId="4">
    <oc r="V35">
      <v>0</v>
    </oc>
    <nc r="V35"/>
  </rcc>
  <rcc rId="1209" sId="5" numFmtId="4">
    <oc r="W35">
      <v>0</v>
    </oc>
    <nc r="W35"/>
  </rcc>
  <rcc rId="1210" sId="5" numFmtId="4">
    <oc r="X35">
      <v>0</v>
    </oc>
    <nc r="X35"/>
  </rcc>
  <rcc rId="1211" sId="5" numFmtId="4">
    <oc r="O36">
      <v>0</v>
    </oc>
    <nc r="O36"/>
  </rcc>
  <rcc rId="1212" sId="5" numFmtId="4">
    <oc r="P36">
      <v>0</v>
    </oc>
    <nc r="P36"/>
  </rcc>
  <rcc rId="1213" sId="5" numFmtId="4">
    <oc r="Q36">
      <v>0</v>
    </oc>
    <nc r="Q36"/>
  </rcc>
  <rcc rId="1214" sId="5" numFmtId="4">
    <oc r="R36">
      <v>0</v>
    </oc>
    <nc r="R36"/>
  </rcc>
  <rcc rId="1215" sId="5">
    <oc r="S36">
      <f>L36</f>
    </oc>
    <nc r="S36"/>
  </rcc>
  <rcc rId="1216" sId="5" numFmtId="4">
    <oc r="T36">
      <v>0</v>
    </oc>
    <nc r="T36"/>
  </rcc>
  <rcc rId="1217" sId="5" numFmtId="4">
    <oc r="U36">
      <v>0</v>
    </oc>
    <nc r="U36"/>
  </rcc>
  <rcc rId="1218" sId="5" numFmtId="4">
    <oc r="V36">
      <v>0</v>
    </oc>
    <nc r="V36"/>
  </rcc>
  <rcc rId="1219" sId="5" numFmtId="4">
    <oc r="W36">
      <v>0</v>
    </oc>
    <nc r="W36"/>
  </rcc>
  <rcc rId="1220" sId="5" numFmtId="4">
    <oc r="X36">
      <v>0</v>
    </oc>
    <nc r="X36"/>
  </rcc>
  <rcc rId="1221" sId="5" numFmtId="4">
    <oc r="O37">
      <v>0</v>
    </oc>
    <nc r="O37"/>
  </rcc>
  <rcc rId="1222" sId="5" numFmtId="4">
    <oc r="P37">
      <v>0</v>
    </oc>
    <nc r="P37"/>
  </rcc>
  <rcc rId="1223" sId="5" numFmtId="4">
    <oc r="Q37">
      <v>0</v>
    </oc>
    <nc r="Q37"/>
  </rcc>
  <rcc rId="1224" sId="5" numFmtId="4">
    <oc r="R37">
      <v>0</v>
    </oc>
    <nc r="R37"/>
  </rcc>
  <rcc rId="1225" sId="5">
    <oc r="S37">
      <f>L37</f>
    </oc>
    <nc r="S37"/>
  </rcc>
  <rcc rId="1226" sId="5" numFmtId="4">
    <oc r="T37">
      <v>0</v>
    </oc>
    <nc r="T37"/>
  </rcc>
  <rcc rId="1227" sId="5" numFmtId="4">
    <oc r="U37">
      <v>0</v>
    </oc>
    <nc r="U37"/>
  </rcc>
  <rcc rId="1228" sId="5" numFmtId="4">
    <oc r="V37">
      <v>0</v>
    </oc>
    <nc r="V37"/>
  </rcc>
  <rcc rId="1229" sId="5" numFmtId="4">
    <oc r="W37">
      <v>0</v>
    </oc>
    <nc r="W37"/>
  </rcc>
  <rcc rId="1230" sId="5" numFmtId="4">
    <oc r="X37">
      <v>0</v>
    </oc>
    <nc r="X37"/>
  </rcc>
  <rcc rId="1231" sId="3" numFmtId="4">
    <oc r="M43">
      <v>1759677</v>
    </oc>
    <nc r="M43">
      <f>K43-L43</f>
    </nc>
  </rcc>
  <rcc rId="1232" sId="3" numFmtId="4">
    <oc r="M44">
      <v>1336233.5099999998</v>
    </oc>
    <nc r="M44">
      <f>K44-L44</f>
    </nc>
  </rcc>
  <rcc rId="1233" sId="3">
    <oc r="P51">
      <f>S43+T43</f>
    </oc>
    <nc r="P51"/>
  </rcc>
  <rcc rId="1234" sId="3" numFmtId="4">
    <oc r="R51">
      <v>55485905.75</v>
    </oc>
    <nc r="R51"/>
  </rcc>
  <rcc rId="1235" sId="3">
    <oc r="S51">
      <v>11154986.359999999</v>
    </oc>
    <nc r="S51"/>
  </rcc>
  <rcc rId="1236" sId="3" numFmtId="4">
    <oc r="R52">
      <v>55096999.520000018</v>
    </oc>
    <nc r="R52"/>
  </rcc>
  <rcc rId="1237" sId="3">
    <oc r="S52">
      <v>16139532.720000003</v>
    </oc>
    <nc r="S52"/>
  </rcc>
  <rcc rId="1238" sId="3">
    <oc r="T52">
      <f>T43+S53</f>
    </oc>
    <nc r="T52"/>
  </rcc>
  <rcc rId="1239" sId="3">
    <oc r="R53">
      <f>ROUND(R51-R52,2)</f>
    </oc>
    <nc r="R53"/>
  </rcc>
  <rcc rId="1240" sId="3">
    <oc r="S53">
      <f>ROUND(S51-S52,2)</f>
    </oc>
    <nc r="S53"/>
  </rcc>
  <rcc rId="1241" sId="2" numFmtId="14">
    <oc r="M11">
      <f>K11/J11</f>
    </oc>
    <nc r="M11">
      <v>0.47520000000000001</v>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42" sId="5">
    <oc r="J9" t="inlineStr">
      <is>
        <t>REZYGNACJA</t>
      </is>
    </oc>
    <nc r="J9" t="inlineStr">
      <is>
        <t>marzec 2023 
grudzień 2024</t>
      </is>
    </nc>
  </rcc>
  <rcc rId="1243" sId="5" numFmtId="4">
    <nc r="K9">
      <v>0</v>
    </nc>
  </rcc>
  <rcc rId="1244" sId="5">
    <nc r="L9">
      <f>ROUND(K9*N9,2)</f>
    </nc>
  </rcc>
  <rcc rId="1245" sId="5" odxf="1" dxf="1">
    <nc r="M9">
      <f>K9-L9</f>
    </nc>
    <odxf/>
    <ndxf/>
  </rcc>
  <rcc rId="1246" sId="5" numFmtId="4">
    <nc r="O9">
      <v>0</v>
    </nc>
  </rcc>
  <rcc rId="1247" sId="5" numFmtId="4">
    <nc r="P9">
      <v>0</v>
    </nc>
  </rcc>
  <rcc rId="1248" sId="5">
    <nc r="T9">
      <f>L9-S9</f>
    </nc>
  </rcc>
  <rcc rId="1249" sId="5" odxf="1" dxf="1" numFmtId="4">
    <nc r="Q9">
      <v>0</v>
    </nc>
    <odxf/>
    <ndxf/>
  </rcc>
  <rcc rId="1250" sId="5" numFmtId="4">
    <nc r="R9">
      <v>0</v>
    </nc>
  </rcc>
  <rcc rId="1251" sId="5" numFmtId="4">
    <nc r="S9">
      <v>0</v>
    </nc>
  </rcc>
  <rcc rId="1252" sId="5" numFmtId="4">
    <nc r="U9">
      <v>0</v>
    </nc>
  </rcc>
  <rcc rId="1253" sId="5" numFmtId="4">
    <nc r="V9">
      <v>0</v>
    </nc>
  </rcc>
  <rcc rId="1254" sId="5" numFmtId="4">
    <nc r="W9">
      <v>0</v>
    </nc>
  </rcc>
  <rcc rId="1255" sId="5" numFmtId="4">
    <nc r="X9">
      <v>0</v>
    </nc>
  </rcc>
  <rcc rId="1256" sId="5">
    <oc r="C18" t="inlineStr">
      <is>
        <t>N</t>
      </is>
    </oc>
    <nc r="C18"/>
  </rcc>
  <rcc rId="1257" sId="5">
    <oc r="C25" t="inlineStr">
      <is>
        <t>N</t>
      </is>
    </oc>
    <nc r="C25"/>
  </rcc>
  <rcc rId="1258" sId="5">
    <oc r="I18">
      <v>0.314</v>
    </oc>
    <nc r="I18"/>
  </rcc>
  <rcc rId="1259" sId="5">
    <oc r="I25">
      <v>0.443</v>
    </oc>
    <nc r="I25"/>
  </rcc>
  <rcc rId="1260" sId="5">
    <oc r="J18" t="inlineStr">
      <is>
        <t>maj 2023 sierpień 2023</t>
      </is>
    </oc>
    <nc r="J18" t="inlineStr">
      <is>
        <t>REZYGNACJA</t>
      </is>
    </nc>
  </rcc>
  <rcc rId="1261" sId="5">
    <oc r="J25" t="inlineStr">
      <is>
        <t>maj 2023 sierpień 2023</t>
      </is>
    </oc>
    <nc r="J25" t="inlineStr">
      <is>
        <t>REZYGNACJA</t>
      </is>
    </nc>
  </rcc>
  <rcc rId="1262" sId="5" numFmtId="4">
    <oc r="K18">
      <v>283409.96999999997</v>
    </oc>
    <nc r="K18"/>
  </rcc>
  <rcc rId="1263" sId="5">
    <oc r="L18">
      <f>ROUND(K18*N18,2)</f>
    </oc>
    <nc r="L18"/>
  </rcc>
  <rcc rId="1264" sId="5">
    <oc r="M18">
      <f>K18-L18</f>
    </oc>
    <nc r="M18"/>
  </rcc>
  <rcc rId="1265" sId="5" numFmtId="4">
    <oc r="K25">
      <v>446871.92</v>
    </oc>
    <nc r="K25"/>
  </rcc>
  <rcc rId="1266" sId="5">
    <oc r="L25">
      <f>ROUND(K25*N25,2)</f>
    </oc>
    <nc r="L25"/>
  </rcc>
  <rcc rId="1267" sId="5">
    <oc r="M25">
      <f>K25-L25</f>
    </oc>
    <nc r="M25"/>
  </rcc>
  <rcc rId="1268" sId="5" numFmtId="4">
    <oc r="O18">
      <v>0</v>
    </oc>
    <nc r="O18"/>
  </rcc>
  <rcc rId="1269" sId="5" numFmtId="4">
    <oc r="P18">
      <v>0</v>
    </oc>
    <nc r="P18"/>
  </rcc>
  <rcc rId="1270" sId="5" numFmtId="4">
    <oc r="Q18">
      <v>0</v>
    </oc>
    <nc r="Q18"/>
  </rcc>
  <rcc rId="1271" sId="5" numFmtId="4">
    <oc r="R18">
      <v>0</v>
    </oc>
    <nc r="R18"/>
  </rcc>
  <rcc rId="1272" sId="5">
    <oc r="S18">
      <f>L18</f>
    </oc>
    <nc r="S18"/>
  </rcc>
  <rcc rId="1273" sId="5" numFmtId="4">
    <oc r="T18">
      <v>0</v>
    </oc>
    <nc r="T18"/>
  </rcc>
  <rcc rId="1274" sId="5" numFmtId="4">
    <oc r="U18">
      <v>0</v>
    </oc>
    <nc r="U18"/>
  </rcc>
  <rcc rId="1275" sId="5" numFmtId="4">
    <oc r="V18">
      <v>0</v>
    </oc>
    <nc r="V18"/>
  </rcc>
  <rcc rId="1276" sId="5" numFmtId="4">
    <oc r="W18">
      <v>0</v>
    </oc>
    <nc r="W18"/>
  </rcc>
  <rcc rId="1277" sId="5" numFmtId="4">
    <oc r="X18">
      <v>0</v>
    </oc>
    <nc r="X18"/>
  </rcc>
  <rcc rId="1278" sId="5" numFmtId="4">
    <oc r="O25">
      <v>0</v>
    </oc>
    <nc r="O25"/>
  </rcc>
  <rcc rId="1279" sId="5" numFmtId="4">
    <oc r="P25">
      <v>0</v>
    </oc>
    <nc r="P25"/>
  </rcc>
  <rcc rId="1280" sId="5" numFmtId="4">
    <oc r="Q25">
      <v>0</v>
    </oc>
    <nc r="Q25"/>
  </rcc>
  <rcc rId="1281" sId="5" numFmtId="4">
    <oc r="R25">
      <v>0</v>
    </oc>
    <nc r="R25"/>
  </rcc>
  <rcc rId="1282" sId="5">
    <oc r="S25">
      <f>L25</f>
    </oc>
    <nc r="S25"/>
  </rcc>
  <rcc rId="1283" sId="5" numFmtId="4">
    <oc r="T25">
      <v>0</v>
    </oc>
    <nc r="T25"/>
  </rcc>
  <rcc rId="1284" sId="5" numFmtId="4">
    <oc r="U25">
      <v>0</v>
    </oc>
    <nc r="U25"/>
  </rcc>
  <rcc rId="1285" sId="5" numFmtId="4">
    <oc r="V25">
      <v>0</v>
    </oc>
    <nc r="V25"/>
  </rcc>
  <rcc rId="1286" sId="5" numFmtId="4">
    <oc r="W25">
      <v>0</v>
    </oc>
    <nc r="W25"/>
  </rcc>
  <rcc rId="1287" sId="5" numFmtId="4">
    <oc r="X25">
      <v>0</v>
    </oc>
    <nc r="X25"/>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713D67E-80AD-4862-B39E-B3C8835229AA}" action="delete"/>
  <rdn rId="0" localSheetId="1" customView="1" name="Z_8713D67E_80AD_4862_B39E_B3C8835229AA_.wvu.PrintArea" hidden="1" oldHidden="1">
    <formula>'TERC - "nazwa woj"'!$A$1:$O$35</formula>
    <oldFormula>'TERC - "nazwa woj"'!$A$1:$O$35</oldFormula>
  </rdn>
  <rdn rId="0" localSheetId="2" customView="1" name="Z_8713D67E_80AD_4862_B39E_B3C8835229AA_.wvu.PrintArea" hidden="1" oldHidden="1">
    <formula>'pow podst'!$A$1:$W$23</formula>
    <oldFormula>'pow podst'!$A$1:$W$23</oldFormula>
  </rdn>
  <rdn rId="0" localSheetId="2" customView="1" name="Z_8713D67E_80AD_4862_B39E_B3C8835229AA_.wvu.PrintTitles" hidden="1" oldHidden="1">
    <formula>'pow podst'!$1:$2</formula>
    <oldFormula>'pow podst'!$1:$2</oldFormula>
  </rdn>
  <rdn rId="0" localSheetId="2" customView="1" name="Z_8713D67E_80AD_4862_B39E_B3C8835229AA_.wvu.FilterData" hidden="1" oldHidden="1">
    <formula>'pow podst'!$A$2:$AY$21</formula>
    <oldFormula>'pow podst'!$A$2:$AY$21</oldFormula>
  </rdn>
  <rdn rId="0" localSheetId="3" customView="1" name="Z_8713D67E_80AD_4862_B39E_B3C8835229AA_.wvu.PrintArea" hidden="1" oldHidden="1">
    <formula>'gm podst'!$A$1:$X$53</formula>
    <oldFormula>'gm podst'!$A$1:$X$53</oldFormula>
  </rdn>
  <rdn rId="0" localSheetId="3" customView="1" name="Z_8713D67E_80AD_4862_B39E_B3C8835229AA_.wvu.PrintTitles" hidden="1" oldHidden="1">
    <formula>'gm podst'!$1:$2</formula>
    <oldFormula>'gm podst'!$1:$2</oldFormula>
  </rdn>
  <rdn rId="0" localSheetId="3" customView="1" name="Z_8713D67E_80AD_4862_B39E_B3C8835229AA_.wvu.FilterData" hidden="1" oldHidden="1">
    <formula>'gm podst'!$A$2:$AC$53</formula>
    <oldFormula>'gm podst'!$A$2:$AC$53</oldFormula>
  </rdn>
  <rdn rId="0" localSheetId="4" customView="1" name="Z_8713D67E_80AD_4862_B39E_B3C8835229AA_.wvu.PrintArea" hidden="1" oldHidden="1">
    <formula>'pow rez'!$A$1:$W$14</formula>
    <oldFormula>'pow rez'!$A$1:$W$14</oldFormula>
  </rdn>
  <rdn rId="0" localSheetId="4" customView="1" name="Z_8713D67E_80AD_4862_B39E_B3C8835229AA_.wvu.PrintTitles" hidden="1" oldHidden="1">
    <formula>'pow rez'!$1:$2</formula>
    <oldFormula>'pow rez'!$1:$2</oldFormula>
  </rdn>
  <rdn rId="0" localSheetId="4" customView="1" name="Z_8713D67E_80AD_4862_B39E_B3C8835229AA_.wvu.FilterData" hidden="1" oldHidden="1">
    <formula>'pow rez'!$A$2:$AD$3</formula>
    <oldFormula>'pow rez'!$A$2:$AD$3</oldFormula>
  </rdn>
  <rdn rId="0" localSheetId="5" customView="1" name="Z_8713D67E_80AD_4862_B39E_B3C8835229AA_.wvu.PrintArea" hidden="1" oldHidden="1">
    <formula>'gm rez'!$A$1:$X$46</formula>
    <oldFormula>'gm rez'!$A$1:$X$46</oldFormula>
  </rdn>
  <rdn rId="0" localSheetId="5" customView="1" name="Z_8713D67E_80AD_4862_B39E_B3C8835229AA_.wvu.PrintTitles" hidden="1" oldHidden="1">
    <formula>'gm rez'!$1:$2</formula>
    <oldFormula>'gm rez'!$1:$2</oldFormula>
  </rdn>
  <rdn rId="0" localSheetId="5" customView="1" name="Z_8713D67E_80AD_4862_B39E_B3C8835229AA_.wvu.FilterData" hidden="1" oldHidden="1">
    <formula>'gm rez'!$A$2:$AB$41</formula>
    <oldFormula>'gm rez'!$A$2:$AB$41</oldFormula>
  </rdn>
  <rcv guid="{8713D67E-80AD-4862-B39E-B3C8835229AA}"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25">
    <dxf>
      <fill>
        <patternFill patternType="none">
          <bgColor auto="1"/>
        </patternFill>
      </fill>
    </dxf>
  </rfmt>
  <rfmt sheetId="3" sqref="D37">
    <dxf>
      <fill>
        <patternFill patternType="none">
          <bgColor auto="1"/>
        </patternFill>
      </fill>
    </dxf>
  </rfmt>
  <rfmt sheetId="3" sqref="J37:M37">
    <dxf>
      <fill>
        <patternFill patternType="none">
          <bgColor auto="1"/>
        </patternFill>
      </fill>
    </dxf>
  </rfmt>
  <rfmt sheetId="3" sqref="D3:D6">
    <dxf>
      <fill>
        <patternFill patternType="none">
          <bgColor auto="1"/>
        </patternFill>
      </fill>
    </dxf>
  </rfmt>
  <rfmt sheetId="3" sqref="J9:M9">
    <dxf>
      <fill>
        <patternFill patternType="none">
          <bgColor auto="1"/>
        </patternFill>
      </fill>
    </dxf>
  </rfmt>
  <rfmt sheetId="3" sqref="D9">
    <dxf>
      <fill>
        <patternFill patternType="none">
          <bgColor auto="1"/>
        </patternFill>
      </fill>
    </dxf>
  </rfmt>
  <rfmt sheetId="3" sqref="D11:D13">
    <dxf>
      <fill>
        <patternFill patternType="none">
          <bgColor auto="1"/>
        </patternFill>
      </fill>
    </dxf>
  </rfmt>
  <rfmt sheetId="3" sqref="D17:M17">
    <dxf>
      <fill>
        <patternFill patternType="none">
          <bgColor auto="1"/>
        </patternFill>
      </fill>
    </dxf>
  </rfmt>
  <rfmt sheetId="3" sqref="D23:J24">
    <dxf>
      <fill>
        <patternFill patternType="none">
          <bgColor auto="1"/>
        </patternFill>
      </fill>
    </dxf>
  </rfmt>
  <rfmt sheetId="3" sqref="D26:D28">
    <dxf>
      <fill>
        <patternFill patternType="none">
          <bgColor auto="1"/>
        </patternFill>
      </fill>
    </dxf>
  </rfmt>
  <rfmt sheetId="3" sqref="D38:J39">
    <dxf>
      <fill>
        <patternFill patternType="none">
          <bgColor auto="1"/>
        </patternFill>
      </fill>
    </dxf>
  </rfmt>
  <rcc rId="1301" sId="3">
    <oc r="I45">
      <f>SUM(I3:I44)</f>
    </oc>
    <nc r="I45">
      <f>SUM(I3:I44)</f>
    </nc>
  </rcc>
  <rcc rId="1302" sId="3">
    <oc r="M45">
      <f>SUM(M3:M44)</f>
    </oc>
    <nc r="M45">
      <f>SUM(M3:M44)</f>
    </nc>
  </rcc>
  <rcc rId="1303" sId="2">
    <oc r="K4">
      <f>ROUND(J4*M4,2)</f>
    </oc>
    <nc r="K4">
      <f>ROUND(J4*M4,2)</f>
    </nc>
  </rcc>
  <rcc rId="1304" sId="2">
    <oc r="K5">
      <f>ROUND(J5*M5,2)</f>
    </oc>
    <nc r="K5">
      <f>ROUND(J5*M5,2)</f>
    </nc>
  </rcc>
  <rcc rId="1305" sId="2">
    <oc r="K6">
      <f>ROUND(J6*M6,2)</f>
    </oc>
    <nc r="K6">
      <f>ROUND(J6*M6,2)</f>
    </nc>
  </rcc>
  <rfmt sheetId="2" sqref="I4:R6">
    <dxf>
      <fill>
        <patternFill patternType="none">
          <bgColor auto="1"/>
        </patternFill>
      </fill>
    </dxf>
  </rfmt>
  <rfmt sheetId="2" sqref="J10:R10">
    <dxf>
      <fill>
        <patternFill patternType="none">
          <bgColor auto="1"/>
        </patternFill>
      </fill>
    </dxf>
  </rfmt>
  <rcc rId="1306" sId="2">
    <oc r="I4" t="inlineStr">
      <is>
        <t>lipiec 2023 grudzień 2023</t>
      </is>
    </oc>
    <nc r="I4" t="inlineStr">
      <is>
        <t>lipiec 2023 
grudzień 2023</t>
      </is>
    </nc>
  </rcc>
  <rcc rId="1307" sId="2">
    <oc r="I6" t="inlineStr">
      <is>
        <t>czerwiec 2023 listopad 2023</t>
      </is>
    </oc>
    <nc r="I6" t="inlineStr">
      <is>
        <t>czerwiec 2023 
listopad 2023</t>
      </is>
    </nc>
  </rcc>
  <rcc rId="1308" sId="2">
    <oc r="I8" t="inlineStr">
      <is>
        <t>kwiecień 2023 do maj 2023</t>
      </is>
    </oc>
    <nc r="I8" t="inlineStr">
      <is>
        <t>kwiecień 2023 
maj 2023</t>
      </is>
    </nc>
  </rcc>
  <rcc rId="1309" sId="2">
    <oc r="I10" t="inlineStr">
      <is>
        <t>maj 2023 wrzesień 2023</t>
      </is>
    </oc>
    <nc r="I10" t="inlineStr">
      <is>
        <t>maj 2023 
wrzesień 2023</t>
      </is>
    </nc>
  </rcc>
  <rcc rId="1310" sId="2">
    <oc r="I11" t="inlineStr">
      <is>
        <t>lipiec 2023 grudzień 2023</t>
      </is>
    </oc>
    <nc r="I11" t="inlineStr">
      <is>
        <t>lipiec 2023 
grudzień 2023</t>
      </is>
    </nc>
  </rcc>
  <rfmt sheetId="2" sqref="J11:M11">
    <dxf>
      <fill>
        <patternFill patternType="none">
          <bgColor auto="1"/>
        </patternFill>
      </fill>
    </dxf>
  </rfmt>
  <rcc rId="1311" sId="2">
    <oc r="J13">
      <f>SUM(J3:J12)</f>
    </oc>
    <nc r="J13">
      <f>SUM(J3:J12)</f>
    </nc>
  </rcc>
  <rcc rId="1312" sId="2">
    <oc r="K13">
      <f>SUM(K3:K12)</f>
    </oc>
    <nc r="K13">
      <f>SUM(K3:K12)</f>
    </nc>
  </rcc>
  <rcc rId="1313" sId="2">
    <oc r="L13">
      <f>SUM(L3:L12)</f>
    </oc>
    <nc r="L13">
      <f>SUM(L3:L12)</f>
    </nc>
  </rcc>
  <rfmt sheetId="3" sqref="J32:N32">
    <dxf>
      <fill>
        <patternFill patternType="none">
          <bgColor auto="1"/>
        </patternFill>
      </fill>
    </dxf>
  </rfmt>
  <rfmt sheetId="3" sqref="D32">
    <dxf>
      <fill>
        <patternFill patternType="none">
          <bgColor auto="1"/>
        </patternFill>
      </fill>
    </dxf>
  </rfmt>
  <rfmt sheetId="3" sqref="D35">
    <dxf>
      <fill>
        <patternFill patternType="none">
          <bgColor auto="1"/>
        </patternFill>
      </fill>
    </dxf>
  </rfmt>
  <rfmt sheetId="3" sqref="D16">
    <dxf>
      <fill>
        <patternFill patternType="none">
          <bgColor auto="1"/>
        </patternFill>
      </fill>
    </dxf>
  </rfmt>
  <rfmt sheetId="3" sqref="A18:XFD18">
    <dxf>
      <fill>
        <patternFill patternType="none">
          <bgColor auto="1"/>
        </patternFill>
      </fill>
    </dxf>
  </rfmt>
  <rfmt sheetId="3" sqref="A19:XFD19">
    <dxf>
      <fill>
        <patternFill patternType="none">
          <bgColor auto="1"/>
        </patternFill>
      </fill>
    </dxf>
  </rfmt>
  <rfmt sheetId="3" sqref="S17">
    <dxf>
      <fill>
        <patternFill patternType="none">
          <bgColor auto="1"/>
        </patternFill>
      </fill>
    </dxf>
  </rfmt>
  <rfmt sheetId="3" sqref="A29:XFD29">
    <dxf>
      <fill>
        <patternFill patternType="none">
          <bgColor auto="1"/>
        </patternFill>
      </fill>
    </dxf>
  </rfmt>
  <rfmt sheetId="3" sqref="D31">
    <dxf>
      <fill>
        <patternFill patternType="none">
          <bgColor auto="1"/>
        </patternFill>
      </fill>
    </dxf>
  </rfmt>
  <rfmt sheetId="3" sqref="D30">
    <dxf>
      <fill>
        <patternFill patternType="none">
          <bgColor auto="1"/>
        </patternFill>
      </fill>
    </dxf>
  </rfmt>
  <rfmt sheetId="3" sqref="D33">
    <dxf>
      <fill>
        <patternFill patternType="none">
          <bgColor auto="1"/>
        </patternFill>
      </fill>
    </dxf>
  </rfmt>
  <rfmt sheetId="3" sqref="A34:XFD34">
    <dxf>
      <fill>
        <patternFill patternType="none">
          <bgColor auto="1"/>
        </patternFill>
      </fill>
    </dxf>
  </rfmt>
  <rfmt sheetId="3" sqref="D20:D21">
    <dxf>
      <fill>
        <patternFill patternType="none">
          <bgColor auto="1"/>
        </patternFill>
      </fill>
    </dxf>
  </rfmt>
  <rfmt sheetId="3" sqref="A15:XFD15">
    <dxf>
      <fill>
        <patternFill patternType="none">
          <bgColor auto="1"/>
        </patternFill>
      </fill>
    </dxf>
  </rfmt>
  <rfmt sheetId="3" sqref="A6:XFD6">
    <dxf>
      <fill>
        <patternFill patternType="none">
          <bgColor auto="1"/>
        </patternFill>
      </fill>
    </dxf>
  </rfmt>
  <rfmt sheetId="3" sqref="A36:XFD36">
    <dxf>
      <fill>
        <patternFill patternType="none">
          <bgColor auto="1"/>
        </patternFill>
      </fill>
    </dxf>
  </rfmt>
  <rfmt sheetId="3" sqref="A22:XFD22">
    <dxf>
      <fill>
        <patternFill patternType="none">
          <bgColor auto="1"/>
        </patternFill>
      </fill>
    </dxf>
  </rfmt>
  <rfmt sheetId="3" sqref="S10:T10">
    <dxf>
      <fill>
        <patternFill patternType="solid">
          <bgColor rgb="FF92D050"/>
        </patternFill>
      </fill>
    </dxf>
  </rfmt>
  <rfmt sheetId="3" sqref="S10:T10">
    <dxf>
      <fill>
        <patternFill>
          <bgColor theme="9" tint="0.59999389629810485"/>
        </patternFill>
      </fill>
    </dxf>
  </rfmt>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4" sId="3" numFmtId="4">
    <oc r="S10">
      <f>ROUND(N10*5606068.64,2)</f>
    </oc>
    <nc r="S10">
      <v>3924248.05</v>
    </nc>
  </rcc>
  <rcc rId="1315" sId="3" numFmtId="4">
    <oc r="T10">
      <f>L10-S10</f>
    </oc>
    <nc r="T10">
      <v>4085171.02</v>
    </nc>
  </rcc>
  <rfmt sheetId="3" sqref="A10:XFD10">
    <dxf>
      <fill>
        <patternFill patternType="none">
          <bgColor auto="1"/>
        </patternFill>
      </fill>
    </dxf>
  </rfmt>
  <rcc rId="1316" sId="3" numFmtId="4">
    <oc r="S44">
      <v>388906.23</v>
    </oc>
    <nc r="S44">
      <v>279027.28000000003</v>
    </nc>
  </rcc>
  <rcc rId="1317" sId="3" numFmtId="4">
    <oc r="L44">
      <v>388906.23</v>
    </oc>
    <nc r="L44">
      <v>279027.28000000003</v>
    </nc>
  </rcc>
  <rcc rId="1318" sId="3" numFmtId="4">
    <oc r="T43">
      <v>80135.120000000112</v>
    </oc>
    <nc r="T43">
      <v>190014.07</v>
    </nc>
  </rcc>
  <rcc rId="1319" sId="3" numFmtId="4">
    <oc r="L43">
      <v>2054161.6400000001</v>
    </oc>
    <nc r="L43">
      <v>2164040.59</v>
    </nc>
  </rcc>
  <rcc rId="1320" sId="3">
    <oc r="B41" t="inlineStr">
      <is>
        <t>RFRD/2022/G/26</t>
      </is>
    </oc>
    <nc r="B41" t="inlineStr">
      <is>
        <t>RFRD/2022/G/26
przeniesiono z listy rezerwowej</t>
      </is>
    </nc>
  </rcc>
  <rcc rId="1321" sId="3">
    <oc r="B42" t="inlineStr">
      <is>
        <t>RFRD/2022/G/91</t>
      </is>
    </oc>
    <nc r="B42" t="inlineStr">
      <is>
        <t>RFRD/2022/G/91
przeniesiono z listy rezerwowej</t>
      </is>
    </nc>
  </rcc>
  <rcc rId="1322" sId="3">
    <oc r="B44" t="inlineStr">
      <is>
        <t>RFRD/2022/G/9</t>
      </is>
    </oc>
    <nc r="B44" t="inlineStr">
      <is>
        <t>RFRD/2022/G/9
przeniesiono z listy rezerwowej</t>
      </is>
    </nc>
  </rcc>
  <rcc rId="1323" sId="3">
    <oc r="B43" t="inlineStr">
      <is>
        <t>RFRD/2022/G/7</t>
      </is>
    </oc>
    <nc r="B43" t="inlineStr">
      <is>
        <t>RFRD/2022/G/7
przeniesiono z listy rezerwowej</t>
      </is>
    </nc>
  </rcc>
  <rfmt sheetId="3" sqref="S37:T37">
    <dxf>
      <fill>
        <patternFill patternType="none">
          <bgColor auto="1"/>
        </patternFill>
      </fill>
    </dxf>
  </rfmt>
  <rfmt sheetId="3" sqref="S9">
    <dxf>
      <fill>
        <patternFill patternType="none">
          <bgColor auto="1"/>
        </patternFill>
      </fill>
    </dxf>
  </rfmt>
  <rcc rId="1324" sId="3" numFmtId="4">
    <oc r="K7">
      <v>1474788.55</v>
    </oc>
    <nc r="K7">
      <v>1099189.5</v>
    </nc>
  </rcc>
  <rcc rId="1325" sId="3" numFmtId="4">
    <oc r="R7">
      <f>ROUND(N7*642554.41,2)</f>
    </oc>
    <nc r="R7">
      <v>186868.75</v>
    </nc>
  </rcc>
  <rfmt sheetId="3" sqref="A7:XFD7">
    <dxf>
      <fill>
        <patternFill patternType="none">
          <bgColor auto="1"/>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D0BFC8-C8AD-4177-93C9-071059B157B4}" action="delete"/>
  <rdn rId="0" localSheetId="1" customView="1" name="Z_73D0BFC8_C8AD_4177_93C9_071059B157B4_.wvu.PrintArea" hidden="1" oldHidden="1">
    <formula>'TERC - "nazwa woj"'!$A$1:$O$35</formula>
    <oldFormula>'TERC - "nazwa woj"'!$A$1:$O$35</oldFormula>
  </rdn>
  <rdn rId="0" localSheetId="2" customView="1" name="Z_73D0BFC8_C8AD_4177_93C9_071059B157B4_.wvu.PrintArea" hidden="1" oldHidden="1">
    <formula>'pow podst'!$A$1:$W$23</formula>
    <oldFormula>'pow podst'!$A$1:$W$23</oldFormula>
  </rdn>
  <rdn rId="0" localSheetId="2" customView="1" name="Z_73D0BFC8_C8AD_4177_93C9_071059B157B4_.wvu.PrintTitles" hidden="1" oldHidden="1">
    <formula>'pow podst'!$1:$2</formula>
    <oldFormula>'pow podst'!$1:$2</oldFormula>
  </rdn>
  <rdn rId="0" localSheetId="2" customView="1" name="Z_73D0BFC8_C8AD_4177_93C9_071059B157B4_.wvu.FilterData" hidden="1" oldHidden="1">
    <formula>'pow podst'!$A$2:$AY$16</formula>
    <oldFormula>'pow podst'!$A$2:$AY$16</oldFormula>
  </rdn>
  <rdn rId="0" localSheetId="3" customView="1" name="Z_73D0BFC8_C8AD_4177_93C9_071059B157B4_.wvu.PrintArea" hidden="1" oldHidden="1">
    <formula>'gm podst'!$A$1:$X$49</formula>
    <oldFormula>'gm podst'!$A$1:$X$49</oldFormula>
  </rdn>
  <rdn rId="0" localSheetId="3" customView="1" name="Z_73D0BFC8_C8AD_4177_93C9_071059B157B4_.wvu.PrintTitles" hidden="1" oldHidden="1">
    <formula>'gm podst'!$1:$2</formula>
    <oldFormula>'gm podst'!$1:$2</oldFormula>
  </rdn>
  <rdn rId="0" localSheetId="3" customView="1" name="Z_73D0BFC8_C8AD_4177_93C9_071059B157B4_.wvu.FilterData" hidden="1" oldHidden="1">
    <formula>'gm podst'!$A$2:$AC$44</formula>
    <oldFormula>'gm podst'!$A$2:$AC$44</oldFormula>
  </rdn>
  <rdn rId="0" localSheetId="4" customView="1" name="Z_73D0BFC8_C8AD_4177_93C9_071059B157B4_.wvu.PrintArea" hidden="1" oldHidden="1">
    <formula>'pow rez'!$A$1:$W$14</formula>
    <oldFormula>'pow rez'!$A$1:$W$14</oldFormula>
  </rdn>
  <rdn rId="0" localSheetId="4" customView="1" name="Z_73D0BFC8_C8AD_4177_93C9_071059B157B4_.wvu.PrintTitles" hidden="1" oldHidden="1">
    <formula>'pow rez'!$1:$2</formula>
    <oldFormula>'pow rez'!$1:$2</oldFormula>
  </rdn>
  <rdn rId="0" localSheetId="4" customView="1" name="Z_73D0BFC8_C8AD_4177_93C9_071059B157B4_.wvu.FilterData" hidden="1" oldHidden="1">
    <formula>'pow rez'!$A$2:$AD$3</formula>
    <oldFormula>'pow rez'!$A$2:$AD$3</oldFormula>
  </rdn>
  <rdn rId="0" localSheetId="5" customView="1" name="Z_73D0BFC8_C8AD_4177_93C9_071059B157B4_.wvu.PrintArea" hidden="1" oldHidden="1">
    <formula>'gm rez'!$A$1:$X$46</formula>
    <oldFormula>'gm rez'!$A$1:$X$46</oldFormula>
  </rdn>
  <rdn rId="0" localSheetId="5" customView="1" name="Z_73D0BFC8_C8AD_4177_93C9_071059B157B4_.wvu.PrintTitles" hidden="1" oldHidden="1">
    <formula>'gm rez'!$1:$2</formula>
    <oldFormula>'gm rez'!$1:$2</oldFormula>
  </rdn>
  <rdn rId="0" localSheetId="5" customView="1" name="Z_73D0BFC8_C8AD_4177_93C9_071059B157B4_.wvu.FilterData" hidden="1" oldHidden="1">
    <formula>'gm rez'!$A$2:$AB$41</formula>
    <oldFormula>'gm rez'!$A$2:$AB$41</oldFormula>
  </rdn>
  <rcv guid="{73D0BFC8-C8AD-4177-93C9-071059B157B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6">
  <userInfo guid="{97692509-4F65-4A7C-AB74-C86679D4FA2D}" name="Agnieszka Wagner" id="-2040295950" dateTime="2023-05-30T15:11:41"/>
  <userInfo guid="{4E2D10B7-DE21-4558-B94F-DE8C62D22F0C}" name="Agnieszka Wagner" id="-2040300758" dateTime="2023-06-05T11:08:09"/>
  <userInfo guid="{50175233-7F40-4216-988D-738C6F688E62}" name="Agnieszka Wagner" id="-2040270159" dateTime="2023-07-06T09:28:31"/>
  <userInfo guid="{50175233-7F40-4216-988D-738C6F688E62}" name="Zofia Malik" id="-1387484210" dateTime="2023-07-06T14:31:35"/>
  <userInfo guid="{0F0C6ECA-EEFB-48A3-AFCA-6B4253089956}" name="Agnieszka Wagner" id="-2040267292" dateTime="2023-08-16T07:53:38"/>
  <userInfo guid="{4B03762B-65CE-41F3-B77B-45B9AAB21088}" name="Kinga Kucharska" id="-258707355" dateTime="2023-09-01T10:51:57"/>
</us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8">
    <pageSetUpPr fitToPage="1"/>
  </sheetPr>
  <dimension ref="A1:X42"/>
  <sheetViews>
    <sheetView tabSelected="1" view="pageBreakPreview" zoomScaleNormal="100" zoomScaleSheetLayoutView="90" workbookViewId="0">
      <selection activeCell="J20" sqref="J20"/>
    </sheetView>
  </sheetViews>
  <sheetFormatPr defaultColWidth="9.140625" defaultRowHeight="15" x14ac:dyDescent="0.25"/>
  <cols>
    <col min="1" max="1" width="32.140625" style="14" customWidth="1"/>
    <col min="2" max="2" width="10.7109375" style="14" customWidth="1"/>
    <col min="3" max="5" width="20.7109375" style="14" customWidth="1"/>
    <col min="6" max="6" width="15.7109375" style="14" customWidth="1"/>
    <col min="7" max="7" width="17.140625" style="14" customWidth="1"/>
    <col min="8" max="15" width="15.7109375" style="14" customWidth="1"/>
    <col min="16" max="16" width="9.140625" style="14"/>
    <col min="17" max="17" width="11.7109375" style="14" bestFit="1" customWidth="1"/>
    <col min="18" max="16384" width="9.140625" style="3"/>
  </cols>
  <sheetData>
    <row r="1" spans="1:24" s="10" customFormat="1" ht="42" customHeight="1" thickBot="1" x14ac:dyDescent="0.35">
      <c r="A1" s="7" t="s">
        <v>87</v>
      </c>
      <c r="B1" s="8"/>
      <c r="C1" s="8"/>
      <c r="D1" s="8"/>
      <c r="E1" s="8"/>
      <c r="F1" s="8"/>
      <c r="G1" s="338" t="s">
        <v>304</v>
      </c>
      <c r="H1" s="338"/>
      <c r="I1" s="8"/>
      <c r="J1" s="8"/>
      <c r="K1" s="8"/>
      <c r="L1" s="8"/>
      <c r="M1" s="8"/>
      <c r="N1" s="8"/>
      <c r="O1" s="8"/>
      <c r="P1" s="8"/>
      <c r="Q1" s="8"/>
      <c r="R1" s="9"/>
      <c r="S1" s="9"/>
      <c r="T1" s="9"/>
      <c r="U1" s="9"/>
      <c r="V1" s="9"/>
      <c r="W1" s="9"/>
      <c r="X1" s="9"/>
    </row>
    <row r="2" spans="1:24" x14ac:dyDescent="0.25">
      <c r="A2" s="11"/>
      <c r="B2" s="11"/>
      <c r="C2" s="11"/>
      <c r="D2" s="11"/>
      <c r="E2" s="11"/>
      <c r="F2" s="339" t="s">
        <v>17</v>
      </c>
      <c r="G2" s="340"/>
      <c r="H2" s="340"/>
      <c r="I2" s="340"/>
      <c r="J2" s="340"/>
      <c r="K2" s="340"/>
      <c r="L2" s="340"/>
      <c r="M2" s="340"/>
      <c r="N2" s="341"/>
      <c r="O2" s="11"/>
      <c r="P2" s="11"/>
      <c r="Q2" s="11"/>
      <c r="R2" s="12"/>
      <c r="S2" s="12"/>
      <c r="T2" s="12"/>
      <c r="U2" s="12"/>
      <c r="V2" s="12"/>
      <c r="W2" s="12"/>
      <c r="X2" s="12"/>
    </row>
    <row r="3" spans="1:24" x14ac:dyDescent="0.25">
      <c r="A3" s="13"/>
      <c r="B3" s="11"/>
      <c r="C3" s="11"/>
      <c r="D3" s="11"/>
      <c r="E3" s="11"/>
      <c r="F3" s="342"/>
      <c r="G3" s="343"/>
      <c r="H3" s="343"/>
      <c r="I3" s="343"/>
      <c r="J3" s="343"/>
      <c r="K3" s="343"/>
      <c r="L3" s="343"/>
      <c r="M3" s="343"/>
      <c r="N3" s="344"/>
      <c r="X3" s="12"/>
    </row>
    <row r="4" spans="1:24" x14ac:dyDescent="0.25">
      <c r="A4" s="294" t="s">
        <v>263</v>
      </c>
      <c r="B4" s="293"/>
      <c r="C4" s="16"/>
      <c r="D4" s="16"/>
      <c r="E4" s="16"/>
      <c r="F4" s="342"/>
      <c r="G4" s="343"/>
      <c r="H4" s="343"/>
      <c r="I4" s="343"/>
      <c r="J4" s="343"/>
      <c r="K4" s="343"/>
      <c r="L4" s="343"/>
      <c r="M4" s="343"/>
      <c r="N4" s="344"/>
      <c r="X4" s="17"/>
    </row>
    <row r="5" spans="1:24" x14ac:dyDescent="0.25">
      <c r="A5" s="16"/>
      <c r="B5" s="16"/>
      <c r="C5" s="16"/>
      <c r="D5" s="16"/>
      <c r="E5" s="16"/>
      <c r="F5" s="342"/>
      <c r="G5" s="343"/>
      <c r="H5" s="343"/>
      <c r="I5" s="343"/>
      <c r="J5" s="343"/>
      <c r="K5" s="343"/>
      <c r="L5" s="343"/>
      <c r="M5" s="343"/>
      <c r="N5" s="344"/>
      <c r="X5" s="12"/>
    </row>
    <row r="6" spans="1:24" x14ac:dyDescent="0.25">
      <c r="A6" s="15" t="s">
        <v>75</v>
      </c>
      <c r="B6" s="16"/>
      <c r="C6" s="16"/>
      <c r="D6" s="16"/>
      <c r="E6" s="16"/>
      <c r="F6" s="342"/>
      <c r="G6" s="343"/>
      <c r="H6" s="343"/>
      <c r="I6" s="343"/>
      <c r="J6" s="343"/>
      <c r="K6" s="343"/>
      <c r="L6" s="343"/>
      <c r="M6" s="343"/>
      <c r="N6" s="344"/>
      <c r="X6" s="17"/>
    </row>
    <row r="7" spans="1:24" ht="15.75" thickBot="1" x14ac:dyDescent="0.3">
      <c r="A7" s="16"/>
      <c r="B7" s="16"/>
      <c r="C7" s="16"/>
      <c r="D7" s="16"/>
      <c r="E7" s="16"/>
      <c r="F7" s="345" t="s">
        <v>18</v>
      </c>
      <c r="G7" s="346"/>
      <c r="H7" s="346"/>
      <c r="I7" s="346"/>
      <c r="J7" s="346"/>
      <c r="K7" s="346"/>
      <c r="L7" s="346"/>
      <c r="M7" s="346"/>
      <c r="N7" s="347"/>
      <c r="X7" s="12"/>
    </row>
    <row r="8" spans="1:24" x14ac:dyDescent="0.25">
      <c r="A8" s="16"/>
      <c r="B8" s="16"/>
      <c r="C8" s="16"/>
      <c r="D8" s="16"/>
      <c r="E8" s="16"/>
      <c r="F8" s="18"/>
      <c r="G8" s="18"/>
      <c r="H8" s="18"/>
      <c r="I8" s="18"/>
      <c r="J8" s="18"/>
      <c r="K8" s="18"/>
      <c r="L8" s="18"/>
      <c r="M8" s="18"/>
      <c r="N8" s="18"/>
      <c r="X8" s="12"/>
    </row>
    <row r="9" spans="1:24" ht="20.100000000000001" customHeight="1" thickBot="1" x14ac:dyDescent="0.3">
      <c r="A9" s="15" t="s">
        <v>0</v>
      </c>
      <c r="B9" s="16"/>
      <c r="C9" s="16"/>
      <c r="D9" s="16"/>
      <c r="E9" s="16"/>
      <c r="F9" s="18"/>
      <c r="G9" s="18"/>
      <c r="H9" s="18"/>
      <c r="I9" s="18"/>
      <c r="J9" s="18"/>
      <c r="K9" s="18"/>
      <c r="L9" s="18"/>
      <c r="M9" s="18"/>
      <c r="N9" s="18"/>
      <c r="X9" s="12"/>
    </row>
    <row r="10" spans="1:24" ht="20.100000000000001" customHeight="1" x14ac:dyDescent="0.25">
      <c r="A10" s="348" t="s">
        <v>1</v>
      </c>
      <c r="B10" s="350" t="s">
        <v>35</v>
      </c>
      <c r="C10" s="352" t="s">
        <v>19</v>
      </c>
      <c r="D10" s="354" t="s">
        <v>20</v>
      </c>
      <c r="E10" s="356" t="s">
        <v>21</v>
      </c>
      <c r="F10" s="63"/>
      <c r="G10" s="51"/>
      <c r="H10" s="52"/>
      <c r="I10" s="51"/>
      <c r="J10" s="52" t="s">
        <v>11</v>
      </c>
      <c r="K10" s="51"/>
      <c r="L10" s="51"/>
      <c r="M10" s="51"/>
      <c r="N10" s="52"/>
      <c r="O10" s="53"/>
      <c r="P10" s="31"/>
      <c r="Q10" s="31"/>
      <c r="R10" s="2"/>
      <c r="S10" s="2"/>
      <c r="T10" s="2"/>
      <c r="U10" s="2"/>
      <c r="X10" s="12"/>
    </row>
    <row r="11" spans="1:24" s="1" customFormat="1" ht="20.100000000000001" customHeight="1" thickBot="1" x14ac:dyDescent="0.3">
      <c r="A11" s="349"/>
      <c r="B11" s="351"/>
      <c r="C11" s="353"/>
      <c r="D11" s="355"/>
      <c r="E11" s="357"/>
      <c r="F11" s="69">
        <v>2019</v>
      </c>
      <c r="G11" s="70">
        <v>2020</v>
      </c>
      <c r="H11" s="70">
        <v>2021</v>
      </c>
      <c r="I11" s="70">
        <v>2022</v>
      </c>
      <c r="J11" s="70">
        <v>2023</v>
      </c>
      <c r="K11" s="70">
        <v>2024</v>
      </c>
      <c r="L11" s="70">
        <v>2025</v>
      </c>
      <c r="M11" s="70">
        <v>2026</v>
      </c>
      <c r="N11" s="70">
        <v>2027</v>
      </c>
      <c r="O11" s="71">
        <v>2028</v>
      </c>
      <c r="P11" s="18"/>
      <c r="Q11" s="18"/>
      <c r="R11" s="18"/>
      <c r="S11" s="18"/>
      <c r="T11" s="18"/>
      <c r="U11" s="18"/>
      <c r="V11" s="19"/>
      <c r="W11" s="19"/>
      <c r="X11" s="19"/>
    </row>
    <row r="12" spans="1:24" ht="39.950000000000003" customHeight="1" thickTop="1" x14ac:dyDescent="0.25">
      <c r="A12" s="73" t="s">
        <v>37</v>
      </c>
      <c r="B12" s="74">
        <f>COUNTA('pow podst'!L3:L12)</f>
        <v>10</v>
      </c>
      <c r="C12" s="75">
        <f>SUM('pow podst'!J3:J12)</f>
        <v>18057335.269999996</v>
      </c>
      <c r="D12" s="76">
        <f>SUM('pow podst'!L3:L12)</f>
        <v>9336543.9499999993</v>
      </c>
      <c r="E12" s="77">
        <f>SUM('pow podst'!K3:K12)</f>
        <v>8720791.3200000003</v>
      </c>
      <c r="F12" s="78">
        <f>SUM('pow podst'!N3:N12)</f>
        <v>0</v>
      </c>
      <c r="G12" s="78">
        <f>SUM('pow podst'!O3:O12)</f>
        <v>0</v>
      </c>
      <c r="H12" s="78">
        <f>SUM('pow podst'!P3:P12)</f>
        <v>0</v>
      </c>
      <c r="I12" s="78">
        <f>SUM('pow podst'!Q3:Q12)</f>
        <v>1187826.43</v>
      </c>
      <c r="J12" s="78">
        <f>SUM('pow podst'!R3:R12)</f>
        <v>7532964.8899999997</v>
      </c>
      <c r="K12" s="78">
        <f>SUM('pow podst'!S3:S12)</f>
        <v>0</v>
      </c>
      <c r="L12" s="78">
        <f>SUM('pow podst'!T3:T12)</f>
        <v>0</v>
      </c>
      <c r="M12" s="78">
        <f>SUM('pow podst'!U3:U12)</f>
        <v>0</v>
      </c>
      <c r="N12" s="78">
        <f>SUM('pow podst'!V3:V12)</f>
        <v>0</v>
      </c>
      <c r="O12" s="78">
        <f>SUM('pow podst'!W3:W12)</f>
        <v>0</v>
      </c>
      <c r="P12" s="20" t="b">
        <f>C12=(D12+E12)</f>
        <v>1</v>
      </c>
      <c r="Q12" s="42" t="b">
        <f>E12=SUM(F12:O12)</f>
        <v>1</v>
      </c>
      <c r="R12" s="21"/>
      <c r="S12" s="21"/>
      <c r="T12" s="22"/>
      <c r="U12" s="22"/>
      <c r="V12" s="23"/>
      <c r="W12" s="12"/>
      <c r="X12" s="12"/>
    </row>
    <row r="13" spans="1:24" ht="39.950000000000003" customHeight="1" x14ac:dyDescent="0.25">
      <c r="A13" s="79" t="s">
        <v>38</v>
      </c>
      <c r="B13" s="120">
        <f>COUNTIF('pow podst'!C3:C12,"K")</f>
        <v>1</v>
      </c>
      <c r="C13" s="121">
        <f>SUMIF('pow podst'!C3:C12,"K",'pow podst'!J3:J12)</f>
        <v>4004892.52</v>
      </c>
      <c r="D13" s="122">
        <f>SUMIF('pow podst'!C3:C12,"K",'pow podst'!L3:L12)</f>
        <v>2312566.09</v>
      </c>
      <c r="E13" s="47">
        <f>SUMIF('pow podst'!C3:C12,"K",'pow podst'!K3:K12)</f>
        <v>1692326.43</v>
      </c>
      <c r="F13" s="129">
        <f>SUMIF('pow podst'!C3:C12,"K",'pow podst'!N3:N12)</f>
        <v>0</v>
      </c>
      <c r="G13" s="121">
        <f>SUMIF('pow podst'!C3:C12,"K",'pow podst'!O3:O12)</f>
        <v>0</v>
      </c>
      <c r="H13" s="121">
        <f>SUMIF('pow podst'!C3:C12,"K",'pow podst'!P3:P12)</f>
        <v>0</v>
      </c>
      <c r="I13" s="121">
        <f>SUMIF('pow podst'!C3:C12,"K",'pow podst'!Q3:Q12)</f>
        <v>1187826.43</v>
      </c>
      <c r="J13" s="121">
        <f>SUMIF('pow podst'!C3:C12,"K",'pow podst'!R3:R12)</f>
        <v>504500</v>
      </c>
      <c r="K13" s="121">
        <f>SUMIF('pow podst'!C3:C12,"K",'pow podst'!S3:S12)</f>
        <v>0</v>
      </c>
      <c r="L13" s="121">
        <f>SUMIF('pow podst'!C3:C12,"K",'pow podst'!T3:T12)</f>
        <v>0</v>
      </c>
      <c r="M13" s="121">
        <f>SUMIF('pow podst'!C3:C12,"K",'pow podst'!U3:U12)</f>
        <v>0</v>
      </c>
      <c r="N13" s="121">
        <f>SUMIF('pow podst'!C3:C12,"K",'pow podst'!V3:V12)</f>
        <v>0</v>
      </c>
      <c r="O13" s="121">
        <f ca="1">SUMIF('pow podst'!C3:I12,"K",'pow podst'!W3:W12)</f>
        <v>0</v>
      </c>
      <c r="P13" s="20" t="b">
        <f t="shared" ref="P13:P22" si="0">C13=(D13+E13)</f>
        <v>1</v>
      </c>
      <c r="Q13" s="42" t="b">
        <f t="shared" ref="Q13:Q19" ca="1" si="1">E13=SUM(F13:O13)</f>
        <v>1</v>
      </c>
      <c r="R13" s="21"/>
      <c r="S13" s="21"/>
      <c r="T13" s="22"/>
      <c r="U13" s="22"/>
      <c r="V13" s="23"/>
      <c r="W13" s="12"/>
      <c r="X13" s="12"/>
    </row>
    <row r="14" spans="1:24" ht="39.950000000000003" customHeight="1" x14ac:dyDescent="0.25">
      <c r="A14" s="80" t="s">
        <v>39</v>
      </c>
      <c r="B14" s="123">
        <f>COUNTIF('pow podst'!C3:C12,"N")</f>
        <v>9</v>
      </c>
      <c r="C14" s="124">
        <f>SUMIF('pow podst'!C3:C12,"N",'pow podst'!J3:J12)</f>
        <v>14052442.75</v>
      </c>
      <c r="D14" s="125">
        <f>SUMIF('pow podst'!C3:C12,"N",'pow podst'!L3:L12)</f>
        <v>7023977.8599999985</v>
      </c>
      <c r="E14" s="46">
        <f>SUMIF('pow podst'!C3:C12,"N",'pow podst'!K3:K12)</f>
        <v>7028464.8899999997</v>
      </c>
      <c r="F14" s="130">
        <f>SUMIF('pow podst'!C3:C12,"N",'pow podst'!N3:N12)</f>
        <v>0</v>
      </c>
      <c r="G14" s="124">
        <f>SUMIF('pow podst'!C3:C12,"N",'pow podst'!O3:O12)</f>
        <v>0</v>
      </c>
      <c r="H14" s="124">
        <f>SUMIF('pow podst'!C3:C12,"N",'pow podst'!P3:P12)</f>
        <v>0</v>
      </c>
      <c r="I14" s="124">
        <f>SUMIF('pow podst'!C3:C12,"N",'pow podst'!Q3:Q12)</f>
        <v>0</v>
      </c>
      <c r="J14" s="124">
        <f>SUMIF('pow podst'!C3:C12,"N",'pow podst'!R3:R12)</f>
        <v>7028464.8899999997</v>
      </c>
      <c r="K14" s="124">
        <f>SUMIF('pow podst'!C3:C12,"N",'pow podst'!S3:S12)</f>
        <v>0</v>
      </c>
      <c r="L14" s="124">
        <f>SUMIF('pow podst'!C3:C12,"N",'pow podst'!T3:T12)</f>
        <v>0</v>
      </c>
      <c r="M14" s="124">
        <f>SUMIF('pow podst'!C3:C12,"N",'pow podst'!U3:U12)</f>
        <v>0</v>
      </c>
      <c r="N14" s="124">
        <f>SUMIF('pow podst'!C3:C12,"N",'pow podst'!V3:V12)</f>
        <v>0</v>
      </c>
      <c r="O14" s="124">
        <f ca="1">SUMIF('pow podst'!C3:I12,"N",'pow podst'!W3:W12)</f>
        <v>0</v>
      </c>
      <c r="P14" s="20" t="b">
        <f t="shared" si="0"/>
        <v>1</v>
      </c>
      <c r="Q14" s="42" t="b">
        <f ca="1">E14=SUM(F14:O14)</f>
        <v>1</v>
      </c>
      <c r="R14" s="21"/>
      <c r="S14" s="21"/>
      <c r="T14" s="22"/>
      <c r="U14" s="22"/>
      <c r="V14" s="23"/>
      <c r="W14" s="12"/>
      <c r="X14" s="12"/>
    </row>
    <row r="15" spans="1:24" ht="39.950000000000003" customHeight="1" thickBot="1" x14ac:dyDescent="0.3">
      <c r="A15" s="81" t="s">
        <v>40</v>
      </c>
      <c r="B15" s="120">
        <f>COUNTIF('pow podst'!C3:C12,"W")</f>
        <v>0</v>
      </c>
      <c r="C15" s="127">
        <f>SUMIF('pow podst'!C3:C12,"W",'pow podst'!J3:J12)</f>
        <v>0</v>
      </c>
      <c r="D15" s="128">
        <f>SUMIF('pow podst'!C3:C12,"W",'pow podst'!L3:L12)</f>
        <v>0</v>
      </c>
      <c r="E15" s="82">
        <f>SUMIF('pow podst'!C3:C12,"W",'pow podst'!K3:K12)</f>
        <v>0</v>
      </c>
      <c r="F15" s="131">
        <f>SUMIF('pow podst'!C3:C12,"W",'pow podst'!N3:N12)</f>
        <v>0</v>
      </c>
      <c r="G15" s="127">
        <f>SUMIF('pow podst'!C3:C12,"W",'pow podst'!O3:O12)</f>
        <v>0</v>
      </c>
      <c r="H15" s="127">
        <f>SUMIF('pow podst'!C3:C12,"W",'pow podst'!P3:P12)</f>
        <v>0</v>
      </c>
      <c r="I15" s="127">
        <f>SUMIF('pow podst'!C3:C12,"W",'pow podst'!Q3:Q12)</f>
        <v>0</v>
      </c>
      <c r="J15" s="127">
        <f>SUMIF('pow podst'!C3:C12,"W",'pow podst'!R3:R12)</f>
        <v>0</v>
      </c>
      <c r="K15" s="127">
        <f>SUMIF('pow podst'!C3:C12,"W",'pow podst'!S3:S12)</f>
        <v>0</v>
      </c>
      <c r="L15" s="127">
        <f>SUMIF('pow podst'!C3:C12,"W",'pow podst'!T3:T12)</f>
        <v>0</v>
      </c>
      <c r="M15" s="127">
        <f>SUMIF('pow podst'!C3:C12,"W",'pow podst'!U3:U12)</f>
        <v>0</v>
      </c>
      <c r="N15" s="127">
        <f>SUMIF('pow podst'!C3:C12,"W",'pow podst'!V3:V12)</f>
        <v>0</v>
      </c>
      <c r="O15" s="127">
        <f ca="1">SUMIF('pow podst'!C3:I12,"W",'pow podst'!W3:W12)</f>
        <v>0</v>
      </c>
      <c r="P15" s="20" t="b">
        <f t="shared" si="0"/>
        <v>1</v>
      </c>
      <c r="Q15" s="42" t="b">
        <f t="shared" ca="1" si="1"/>
        <v>1</v>
      </c>
      <c r="R15" s="21"/>
      <c r="S15" s="21"/>
      <c r="T15" s="22"/>
      <c r="U15" s="22"/>
      <c r="V15" s="23"/>
      <c r="W15" s="12"/>
      <c r="X15" s="12"/>
    </row>
    <row r="16" spans="1:24" ht="39.950000000000003" customHeight="1" thickTop="1" x14ac:dyDescent="0.25">
      <c r="A16" s="73" t="s">
        <v>41</v>
      </c>
      <c r="B16" s="74">
        <f>COUNTA('gm podst'!L3:L44)</f>
        <v>39</v>
      </c>
      <c r="C16" s="75">
        <f>SUM('gm podst'!K3:K44)</f>
        <v>121058799.29000002</v>
      </c>
      <c r="D16" s="76">
        <f>SUM('gm podst'!M3:M44)</f>
        <v>49268492.020000003</v>
      </c>
      <c r="E16" s="77">
        <f>SUM('gm podst'!L3:L44)</f>
        <v>71790307.269999996</v>
      </c>
      <c r="F16" s="132">
        <f>SUM('gm podst'!O3:O44)</f>
        <v>0</v>
      </c>
      <c r="G16" s="133">
        <f>SUM('gm podst'!P3:P44)</f>
        <v>0</v>
      </c>
      <c r="H16" s="133">
        <f>SUM('gm podst'!Q3:Q44)</f>
        <v>4124460.83</v>
      </c>
      <c r="I16" s="133">
        <f>SUM('gm podst'!R3:R44)</f>
        <v>8557919.2199999988</v>
      </c>
      <c r="J16" s="133">
        <f>SUM('gm podst'!S3:S44)</f>
        <v>47952940.860000022</v>
      </c>
      <c r="K16" s="133">
        <f>SUM('gm podst'!T3:T44)</f>
        <v>11154986.360000001</v>
      </c>
      <c r="L16" s="133">
        <f>SUM('gm podst'!U3:U44)</f>
        <v>0</v>
      </c>
      <c r="M16" s="133">
        <f>SUM('gm podst'!V3:V44)</f>
        <v>0</v>
      </c>
      <c r="N16" s="133">
        <f>SUM('gm podst'!W3:W44)</f>
        <v>0</v>
      </c>
      <c r="O16" s="133">
        <f>SUM('gm podst'!X3:X44)</f>
        <v>0</v>
      </c>
      <c r="P16" s="20" t="b">
        <f t="shared" si="0"/>
        <v>1</v>
      </c>
      <c r="Q16" s="42" t="b">
        <f t="shared" si="1"/>
        <v>1</v>
      </c>
      <c r="R16" s="21"/>
      <c r="S16" s="21"/>
      <c r="T16" s="22"/>
      <c r="U16" s="22"/>
      <c r="V16" s="22"/>
      <c r="W16" s="22"/>
      <c r="X16" s="22"/>
    </row>
    <row r="17" spans="1:24" ht="39.950000000000003" customHeight="1" x14ac:dyDescent="0.25">
      <c r="A17" s="79" t="s">
        <v>38</v>
      </c>
      <c r="B17" s="120">
        <f>COUNTIF('gm podst'!C3:C44,"K")</f>
        <v>5</v>
      </c>
      <c r="C17" s="121">
        <f>SUMIF('gm podst'!C3:C44,"K",'gm podst'!K3:K44)</f>
        <v>28479742.370000001</v>
      </c>
      <c r="D17" s="122">
        <f>SUMIF('gm podst'!C3:C44,"K",'gm podst'!M3:M44)</f>
        <v>11505151.089999998</v>
      </c>
      <c r="E17" s="47">
        <f>SUMIF('gm podst'!C3:C44,"K",'gm podst'!L3:L44)</f>
        <v>16974591.279999997</v>
      </c>
      <c r="F17" s="129">
        <f>SUMIF('gm podst'!C3:C44,"K",'gm podst'!O3:O44)</f>
        <v>0</v>
      </c>
      <c r="G17" s="121">
        <f>SUMIF('gm podst'!C3:C44,"K",'gm podst'!P3:P44)</f>
        <v>0</v>
      </c>
      <c r="H17" s="121">
        <f>SUMIF('gm podst'!C3:C44,"K",'gm podst'!Q3:Q44)</f>
        <v>4124460.83</v>
      </c>
      <c r="I17" s="121">
        <f>SUMIF('gm podst'!C3:C44,"K",'gm podst'!R3:R44)</f>
        <v>8557919.2199999988</v>
      </c>
      <c r="J17" s="121">
        <f>SUMIF('gm podst'!C3:C44,"K",'gm podst'!S3:S44)</f>
        <v>4292211.2300000004</v>
      </c>
      <c r="K17" s="121">
        <f>SUMIF('gm podst'!C3:C44,"K",'gm podst'!T3:T44)</f>
        <v>0</v>
      </c>
      <c r="L17" s="121">
        <f>SUMIF('gm podst'!C3:C44,"K",'gm podst'!U3:U44)</f>
        <v>0</v>
      </c>
      <c r="M17" s="121">
        <f>SUMIF('gm podst'!G3:G44,"K",'gm podst'!V3:V44)</f>
        <v>0</v>
      </c>
      <c r="N17" s="121">
        <f>SUMIF('gm podst'!C3:C44,"K",'gm podst'!W3:W44)</f>
        <v>0</v>
      </c>
      <c r="O17" s="121">
        <f>SUMIF('gm podst'!C3:C44,"K",'gm podst'!X3:X44)</f>
        <v>0</v>
      </c>
      <c r="P17" s="20" t="b">
        <f t="shared" si="0"/>
        <v>1</v>
      </c>
      <c r="Q17" s="42" t="b">
        <f t="shared" si="1"/>
        <v>1</v>
      </c>
      <c r="R17" s="21"/>
      <c r="S17" s="21"/>
      <c r="T17" s="22"/>
      <c r="U17" s="22"/>
      <c r="V17" s="22"/>
      <c r="W17" s="22"/>
      <c r="X17" s="22"/>
    </row>
    <row r="18" spans="1:24" ht="39.950000000000003" customHeight="1" x14ac:dyDescent="0.25">
      <c r="A18" s="80" t="s">
        <v>39</v>
      </c>
      <c r="B18" s="123">
        <f>COUNTIF('gm podst'!C3:C44,"N")</f>
        <v>25</v>
      </c>
      <c r="C18" s="124">
        <f>SUMIF('gm podst'!C3:C44,"N",'gm podst'!K3:K44)</f>
        <v>50874772.800000004</v>
      </c>
      <c r="D18" s="125">
        <f>SUMIF('gm podst'!C3:C44,"N",'gm podst'!M3:M44)</f>
        <v>20232239.060000002</v>
      </c>
      <c r="E18" s="46">
        <f>SUMIF('gm podst'!C3:C44,"N",'gm podst'!L3:L44)</f>
        <v>30642533.739999998</v>
      </c>
      <c r="F18" s="130">
        <f>SUMIF('gm podst'!C3:C44,"N",'gm podst'!O3:O44)</f>
        <v>0</v>
      </c>
      <c r="G18" s="124">
        <f>SUMIF('gm podst'!C3:C44,"N",'gm podst'!P3:P44)</f>
        <v>0</v>
      </c>
      <c r="H18" s="124">
        <f>SUMIF('gm podst'!C3:C44,"N",'gm podst'!Q3:Q44)</f>
        <v>0</v>
      </c>
      <c r="I18" s="124">
        <f>SUMIF('gm podst'!C3:C44,"N",'gm podst'!R3:R44)</f>
        <v>0</v>
      </c>
      <c r="J18" s="124">
        <f>SUMIF('gm podst'!C3:C44,"N",'gm podst'!S3:S44)</f>
        <v>30642533.739999998</v>
      </c>
      <c r="K18" s="124">
        <f>SUMIF('gm podst'!C3:C44,"N",'gm podst'!T3:T44)</f>
        <v>0</v>
      </c>
      <c r="L18" s="124">
        <f>SUMIF('gm podst'!C3:C44,"N",'gm podst'!U3:U44)</f>
        <v>0</v>
      </c>
      <c r="M18" s="124">
        <f>SUMIF('gm podst'!C3:C44,"N",'gm podst'!V3:V44)</f>
        <v>0</v>
      </c>
      <c r="N18" s="124">
        <f>SUMIF('gm podst'!C3:C44,"N",'gm podst'!W3:W44)</f>
        <v>0</v>
      </c>
      <c r="O18" s="124">
        <f>SUMIF('gm podst'!C3:C44,"N",'gm podst'!X3:X44)</f>
        <v>0</v>
      </c>
      <c r="P18" s="20" t="b">
        <f t="shared" si="0"/>
        <v>1</v>
      </c>
      <c r="Q18" s="42" t="b">
        <f t="shared" si="1"/>
        <v>1</v>
      </c>
      <c r="R18" s="21"/>
      <c r="S18" s="21"/>
      <c r="T18" s="22"/>
      <c r="U18" s="22"/>
      <c r="V18" s="22"/>
      <c r="W18" s="22"/>
      <c r="X18" s="22"/>
    </row>
    <row r="19" spans="1:24" ht="39.950000000000003" customHeight="1" thickBot="1" x14ac:dyDescent="0.3">
      <c r="A19" s="81" t="s">
        <v>40</v>
      </c>
      <c r="B19" s="126">
        <f>COUNTIF('gm podst'!C3:C44,"W")</f>
        <v>9</v>
      </c>
      <c r="C19" s="127">
        <f>SUMIF('gm podst'!C3:C44,"W",'gm podst'!K3:K44)</f>
        <v>41704284.120000005</v>
      </c>
      <c r="D19" s="128">
        <f>SUMIF('gm podst'!C3:C44,"W",'gm podst'!M3:M44)</f>
        <v>17531101.870000001</v>
      </c>
      <c r="E19" s="82">
        <f>SUMIF('gm podst'!C3:C44,"W",'gm podst'!L3:L44)</f>
        <v>24173182.25</v>
      </c>
      <c r="F19" s="131">
        <f>SUMIF('gm podst'!C3:C44,"W",'gm podst'!O3:O44)</f>
        <v>0</v>
      </c>
      <c r="G19" s="127">
        <f>SUMIF('gm podst'!C3:C44,"W",'gm podst'!P3:P44)</f>
        <v>0</v>
      </c>
      <c r="H19" s="127">
        <f>SUMIF('gm podst'!C3:C44,"W",'gm podst'!Q3:Q44)</f>
        <v>0</v>
      </c>
      <c r="I19" s="127">
        <f>SUMIF('gm podst'!C3:C44,"W",'gm podst'!R3:R44)</f>
        <v>0</v>
      </c>
      <c r="J19" s="127">
        <f>SUMIF('gm podst'!C3:C44,"W",'gm podst'!S3:S44)</f>
        <v>13018195.890000001</v>
      </c>
      <c r="K19" s="127">
        <f>SUMIF('gm podst'!C3:C44,"W",'gm podst'!T3:T44)</f>
        <v>11154986.360000001</v>
      </c>
      <c r="L19" s="127">
        <f>SUMIF('gm podst'!C3:C44,"W",'gm podst'!U3:U44)</f>
        <v>0</v>
      </c>
      <c r="M19" s="127">
        <f>SUMIF('gm podst'!C3:C44,"W",'gm podst'!V3:V44)</f>
        <v>0</v>
      </c>
      <c r="N19" s="127">
        <f>SUMIF('gm podst'!C3:C44,"W",'gm podst'!W3:W44)</f>
        <v>0</v>
      </c>
      <c r="O19" s="127">
        <f>SUMIF('gm podst'!C3:C44,"W",'gm podst'!X3:X44)</f>
        <v>0</v>
      </c>
      <c r="P19" s="20" t="b">
        <f t="shared" si="0"/>
        <v>1</v>
      </c>
      <c r="Q19" s="42" t="b">
        <f t="shared" si="1"/>
        <v>1</v>
      </c>
      <c r="R19" s="21"/>
      <c r="S19" s="21"/>
      <c r="T19" s="22"/>
      <c r="U19" s="22"/>
      <c r="V19" s="22"/>
      <c r="W19" s="22"/>
      <c r="X19" s="22"/>
    </row>
    <row r="20" spans="1:24" s="26" customFormat="1" ht="39.950000000000003" customHeight="1" thickTop="1" x14ac:dyDescent="0.25">
      <c r="A20" s="83" t="s">
        <v>42</v>
      </c>
      <c r="B20" s="84">
        <f>B12+B16</f>
        <v>49</v>
      </c>
      <c r="C20" s="85">
        <f>C12+C16</f>
        <v>139116134.56</v>
      </c>
      <c r="D20" s="86">
        <f t="shared" ref="C20:O22" si="2">D12+D16</f>
        <v>58605035.969999999</v>
      </c>
      <c r="E20" s="87">
        <f t="shared" si="2"/>
        <v>80511098.590000004</v>
      </c>
      <c r="F20" s="88">
        <f t="shared" si="2"/>
        <v>0</v>
      </c>
      <c r="G20" s="85">
        <f t="shared" si="2"/>
        <v>0</v>
      </c>
      <c r="H20" s="85">
        <f>H12+H16</f>
        <v>4124460.83</v>
      </c>
      <c r="I20" s="85">
        <f t="shared" si="2"/>
        <v>9745745.6499999985</v>
      </c>
      <c r="J20" s="85">
        <f t="shared" si="2"/>
        <v>55485905.750000022</v>
      </c>
      <c r="K20" s="85">
        <f t="shared" si="2"/>
        <v>11154986.360000001</v>
      </c>
      <c r="L20" s="85">
        <f t="shared" si="2"/>
        <v>0</v>
      </c>
      <c r="M20" s="85">
        <f t="shared" si="2"/>
        <v>0</v>
      </c>
      <c r="N20" s="85">
        <f t="shared" si="2"/>
        <v>0</v>
      </c>
      <c r="O20" s="85">
        <f t="shared" si="2"/>
        <v>0</v>
      </c>
      <c r="P20" s="20" t="b">
        <f t="shared" si="0"/>
        <v>1</v>
      </c>
      <c r="Q20" s="42" t="b">
        <f>E20=SUM(F20:O20)</f>
        <v>1</v>
      </c>
      <c r="R20" s="24"/>
      <c r="S20" s="24"/>
      <c r="T20" s="25"/>
      <c r="U20" s="25"/>
      <c r="V20" s="25"/>
      <c r="W20" s="25"/>
      <c r="X20" s="25"/>
    </row>
    <row r="21" spans="1:24" s="26" customFormat="1" ht="39.950000000000003" customHeight="1" x14ac:dyDescent="0.25">
      <c r="A21" s="89" t="s">
        <v>38</v>
      </c>
      <c r="B21" s="55">
        <f>B13+B17</f>
        <v>6</v>
      </c>
      <c r="C21" s="48">
        <f t="shared" si="2"/>
        <v>32484634.890000001</v>
      </c>
      <c r="D21" s="60">
        <f t="shared" si="2"/>
        <v>13817717.179999998</v>
      </c>
      <c r="E21" s="47">
        <f t="shared" si="2"/>
        <v>18666917.709999997</v>
      </c>
      <c r="F21" s="64">
        <f t="shared" si="2"/>
        <v>0</v>
      </c>
      <c r="G21" s="48">
        <f t="shared" si="2"/>
        <v>0</v>
      </c>
      <c r="H21" s="48">
        <f t="shared" si="2"/>
        <v>4124460.83</v>
      </c>
      <c r="I21" s="48">
        <f t="shared" si="2"/>
        <v>9745745.6499999985</v>
      </c>
      <c r="J21" s="48">
        <f t="shared" si="2"/>
        <v>4796711.2300000004</v>
      </c>
      <c r="K21" s="48">
        <f t="shared" si="2"/>
        <v>0</v>
      </c>
      <c r="L21" s="48">
        <f t="shared" si="2"/>
        <v>0</v>
      </c>
      <c r="M21" s="48">
        <f t="shared" si="2"/>
        <v>0</v>
      </c>
      <c r="N21" s="48">
        <f t="shared" si="2"/>
        <v>0</v>
      </c>
      <c r="O21" s="48">
        <f t="shared" ca="1" si="2"/>
        <v>0</v>
      </c>
      <c r="P21" s="20" t="b">
        <f t="shared" si="0"/>
        <v>1</v>
      </c>
      <c r="Q21" s="42" t="b">
        <f t="shared" ref="Q21:Q22" ca="1" si="3">E21=SUM(F21:O21)</f>
        <v>1</v>
      </c>
      <c r="R21" s="24"/>
      <c r="S21" s="24"/>
      <c r="T21" s="25"/>
      <c r="U21" s="25"/>
      <c r="V21" s="25"/>
      <c r="W21" s="25"/>
      <c r="X21" s="25"/>
    </row>
    <row r="22" spans="1:24" s="26" customFormat="1" ht="39.950000000000003" customHeight="1" x14ac:dyDescent="0.25">
      <c r="A22" s="90" t="s">
        <v>39</v>
      </c>
      <c r="B22" s="56">
        <f>B14+B18</f>
        <v>34</v>
      </c>
      <c r="C22" s="50">
        <f t="shared" si="2"/>
        <v>64927215.550000004</v>
      </c>
      <c r="D22" s="61">
        <f t="shared" si="2"/>
        <v>27256216.920000002</v>
      </c>
      <c r="E22" s="46">
        <f t="shared" si="2"/>
        <v>37670998.629999995</v>
      </c>
      <c r="F22" s="65">
        <f t="shared" si="2"/>
        <v>0</v>
      </c>
      <c r="G22" s="50">
        <f t="shared" si="2"/>
        <v>0</v>
      </c>
      <c r="H22" s="50">
        <f t="shared" si="2"/>
        <v>0</v>
      </c>
      <c r="I22" s="50">
        <f t="shared" si="2"/>
        <v>0</v>
      </c>
      <c r="J22" s="50">
        <f t="shared" si="2"/>
        <v>37670998.629999995</v>
      </c>
      <c r="K22" s="50">
        <f t="shared" si="2"/>
        <v>0</v>
      </c>
      <c r="L22" s="50">
        <f t="shared" si="2"/>
        <v>0</v>
      </c>
      <c r="M22" s="50">
        <f t="shared" si="2"/>
        <v>0</v>
      </c>
      <c r="N22" s="50">
        <f t="shared" si="2"/>
        <v>0</v>
      </c>
      <c r="O22" s="50">
        <f t="shared" ca="1" si="2"/>
        <v>0</v>
      </c>
      <c r="P22" s="20" t="b">
        <f t="shared" si="0"/>
        <v>1</v>
      </c>
      <c r="Q22" s="42" t="b">
        <f t="shared" ca="1" si="3"/>
        <v>1</v>
      </c>
      <c r="R22" s="24"/>
      <c r="S22" s="24"/>
      <c r="T22" s="25"/>
      <c r="U22" s="25"/>
      <c r="V22" s="25"/>
      <c r="W22" s="25"/>
      <c r="X22" s="25"/>
    </row>
    <row r="23" spans="1:24" s="26" customFormat="1" ht="39.950000000000003" customHeight="1" thickBot="1" x14ac:dyDescent="0.3">
      <c r="A23" s="91" t="s">
        <v>40</v>
      </c>
      <c r="B23" s="92">
        <f>B15+B19</f>
        <v>9</v>
      </c>
      <c r="C23" s="93">
        <f t="shared" ref="C23:O23" si="4">C15+C19</f>
        <v>41704284.120000005</v>
      </c>
      <c r="D23" s="94">
        <f t="shared" si="4"/>
        <v>17531101.870000001</v>
      </c>
      <c r="E23" s="82">
        <f>E15+E19</f>
        <v>24173182.25</v>
      </c>
      <c r="F23" s="95">
        <f t="shared" si="4"/>
        <v>0</v>
      </c>
      <c r="G23" s="93">
        <f>G15+G19</f>
        <v>0</v>
      </c>
      <c r="H23" s="93">
        <f>H15+H19</f>
        <v>0</v>
      </c>
      <c r="I23" s="93">
        <f t="shared" si="4"/>
        <v>0</v>
      </c>
      <c r="J23" s="93">
        <f t="shared" si="4"/>
        <v>13018195.890000001</v>
      </c>
      <c r="K23" s="93">
        <f t="shared" si="4"/>
        <v>11154986.360000001</v>
      </c>
      <c r="L23" s="93">
        <f t="shared" si="4"/>
        <v>0</v>
      </c>
      <c r="M23" s="93">
        <f t="shared" si="4"/>
        <v>0</v>
      </c>
      <c r="N23" s="93">
        <f t="shared" si="4"/>
        <v>0</v>
      </c>
      <c r="O23" s="93">
        <f t="shared" ca="1" si="4"/>
        <v>0</v>
      </c>
      <c r="P23" s="20" t="b">
        <f t="shared" ref="P23" si="5">C23=(D23+E23)</f>
        <v>1</v>
      </c>
      <c r="Q23" s="42" t="b">
        <f t="shared" ref="Q23" ca="1" si="6">E23=SUM(F23:O23)</f>
        <v>1</v>
      </c>
      <c r="R23" s="24"/>
      <c r="S23" s="24"/>
      <c r="T23" s="25"/>
      <c r="U23" s="25"/>
      <c r="V23" s="25"/>
      <c r="W23" s="25"/>
      <c r="X23" s="25"/>
    </row>
    <row r="24" spans="1:24" ht="39.950000000000003" customHeight="1" thickTop="1" x14ac:dyDescent="0.25">
      <c r="A24" s="73" t="s">
        <v>2</v>
      </c>
      <c r="B24" s="74">
        <f>COUNTA('pow rez'!H3:H3)</f>
        <v>0</v>
      </c>
      <c r="C24" s="75">
        <f>SUM('pow rez'!J3:J3)</f>
        <v>0</v>
      </c>
      <c r="D24" s="76">
        <f>SUM('pow rez'!L3:L3)</f>
        <v>0</v>
      </c>
      <c r="E24" s="77">
        <f>SUM('pow rez'!K3:K3)</f>
        <v>0</v>
      </c>
      <c r="F24" s="78">
        <f>SUM('pow rez'!N3:N3)</f>
        <v>0</v>
      </c>
      <c r="G24" s="78">
        <f>SUM('pow rez'!O3:O3)</f>
        <v>0</v>
      </c>
      <c r="H24" s="78">
        <f>SUM('pow rez'!P3:P3)</f>
        <v>0</v>
      </c>
      <c r="I24" s="78">
        <f>SUM('pow rez'!Q3:Q3)</f>
        <v>0</v>
      </c>
      <c r="J24" s="78">
        <f>SUM('pow rez'!R3:R3)</f>
        <v>0</v>
      </c>
      <c r="K24" s="78">
        <f>SUM('pow rez'!S3:S3)</f>
        <v>0</v>
      </c>
      <c r="L24" s="78">
        <f>SUM('pow rez'!T3:T3)</f>
        <v>0</v>
      </c>
      <c r="M24" s="78">
        <f>SUM('pow rez'!U3:U3)</f>
        <v>0</v>
      </c>
      <c r="N24" s="78">
        <f>SUM('pow rez'!V3:V3)</f>
        <v>0</v>
      </c>
      <c r="O24" s="78">
        <f>SUM('pow rez'!W3:W3)</f>
        <v>0</v>
      </c>
      <c r="P24" s="20" t="b">
        <f t="shared" ref="P24:P35" si="7">C24=(D24+E24)</f>
        <v>1</v>
      </c>
      <c r="Q24" s="42" t="b">
        <f t="shared" ref="Q24:Q35" si="8">E24=SUM(F24:O24)</f>
        <v>1</v>
      </c>
      <c r="R24" s="21"/>
      <c r="S24" s="21"/>
      <c r="T24" s="22"/>
      <c r="U24" s="22"/>
      <c r="V24" s="22"/>
      <c r="W24" s="22"/>
      <c r="X24" s="22"/>
    </row>
    <row r="25" spans="1:24" ht="39.950000000000003" customHeight="1" x14ac:dyDescent="0.25">
      <c r="A25" s="80" t="s">
        <v>39</v>
      </c>
      <c r="B25" s="123">
        <f>COUNTIF('pow rez'!C3:C3,"N")</f>
        <v>0</v>
      </c>
      <c r="C25" s="124">
        <f>SUMIF('pow rez'!C3:C3,"N",'pow rez'!J3:J3)</f>
        <v>0</v>
      </c>
      <c r="D25" s="125">
        <f>SUMIF('pow rez'!C3:C3,"N",'pow rez'!L3:L3)</f>
        <v>0</v>
      </c>
      <c r="E25" s="46">
        <f>SUMIF('pow rez'!C3:C3,"N",'pow rez'!K3:K3)</f>
        <v>0</v>
      </c>
      <c r="F25" s="130">
        <f>SUMIF('pow rez'!C3:C3,"N",'pow rez'!N3:N3)</f>
        <v>0</v>
      </c>
      <c r="G25" s="130">
        <f>SUMIF('pow rez'!C3:C3,"N",'pow rez'!O3:O3)</f>
        <v>0</v>
      </c>
      <c r="H25" s="130">
        <f>SUMIF('pow rez'!C3:C3,"N",'pow rez'!P3:P3)</f>
        <v>0</v>
      </c>
      <c r="I25" s="130">
        <f>SUMIF('pow rez'!C3:C3,"N",'pow rez'!Q3:Q3)</f>
        <v>0</v>
      </c>
      <c r="J25" s="130">
        <f>SUMIF('pow rez'!C3:C3,"N",'pow rez'!R3:R3)</f>
        <v>0</v>
      </c>
      <c r="K25" s="130">
        <f>SUMIF('pow rez'!C3:C3,"N",'pow rez'!S3:S3)</f>
        <v>0</v>
      </c>
      <c r="L25" s="130">
        <f>SUMIF('pow rez'!C3:C3,"N",'pow rez'!T3:T3)</f>
        <v>0</v>
      </c>
      <c r="M25" s="130">
        <f>SUMIF('pow rez'!C3:C3,"N",'pow rez'!U3:U3)</f>
        <v>0</v>
      </c>
      <c r="N25" s="130">
        <f>SUMIF('pow rez'!C3:C3,"N",'pow rez'!V3:V3)</f>
        <v>0</v>
      </c>
      <c r="O25" s="130">
        <f>SUMIF('pow rez'!C3:C3,"N",'pow rez'!W3:W3)</f>
        <v>0</v>
      </c>
      <c r="P25" s="20" t="b">
        <f t="shared" si="7"/>
        <v>1</v>
      </c>
      <c r="Q25" s="42" t="b">
        <f t="shared" si="8"/>
        <v>1</v>
      </c>
      <c r="R25" s="21"/>
      <c r="S25" s="21"/>
      <c r="T25" s="22"/>
      <c r="U25" s="22"/>
      <c r="V25" s="22"/>
      <c r="W25" s="22"/>
      <c r="X25" s="22"/>
    </row>
    <row r="26" spans="1:24" ht="39.950000000000003" customHeight="1" thickBot="1" x14ac:dyDescent="0.3">
      <c r="A26" s="81" t="s">
        <v>40</v>
      </c>
      <c r="B26" s="126">
        <f>COUNTIF('pow rez'!C3:C3,"W")</f>
        <v>0</v>
      </c>
      <c r="C26" s="127">
        <f>SUMIF('pow rez'!C3:C3,"W",'pow rez'!J3:J3)</f>
        <v>0</v>
      </c>
      <c r="D26" s="128">
        <f>SUMIF('pow rez'!C3:C3,"W",'pow rez'!L3:L3)</f>
        <v>0</v>
      </c>
      <c r="E26" s="82">
        <f>SUMIF('pow rez'!C3:C3,"W",'pow rez'!K3:K3)</f>
        <v>0</v>
      </c>
      <c r="F26" s="131">
        <f>SUMIF('pow rez'!C3:C3,"W",'pow rez'!N3:N3)</f>
        <v>0</v>
      </c>
      <c r="G26" s="131">
        <f>SUMIF('pow rez'!C3:C3,"W",'pow rez'!O3:O3)</f>
        <v>0</v>
      </c>
      <c r="H26" s="131">
        <f>SUMIF('pow rez'!C3:C3,"W",'pow rez'!P3:P3)</f>
        <v>0</v>
      </c>
      <c r="I26" s="131">
        <f>SUMIF('pow rez'!C3:C3,"W",'pow rez'!Q3:Q3)</f>
        <v>0</v>
      </c>
      <c r="J26" s="131">
        <f>SUMIF('pow rez'!C3:C3,"W",'pow rez'!R3:R3)</f>
        <v>0</v>
      </c>
      <c r="K26" s="131">
        <f>SUMIF('pow rez'!C3:C3,"W",'pow rez'!S3:S3)</f>
        <v>0</v>
      </c>
      <c r="L26" s="131">
        <f>SUMIF('pow rez'!C3:C3,"W",'pow rez'!T3:T3)</f>
        <v>0</v>
      </c>
      <c r="M26" s="131">
        <f>SUMIF('pow rez'!C3:C3,"W",'pow rez'!U3:U3)</f>
        <v>0</v>
      </c>
      <c r="N26" s="131">
        <f>SUMIF('pow rez'!C3:C3,"W",'pow rez'!V3:V3)</f>
        <v>0</v>
      </c>
      <c r="O26" s="131">
        <f>SUMIF('pow rez'!C3:C3,"W",'pow rez'!W3:W3)</f>
        <v>0</v>
      </c>
      <c r="P26" s="20" t="b">
        <f t="shared" si="7"/>
        <v>1</v>
      </c>
      <c r="Q26" s="42" t="b">
        <f t="shared" si="8"/>
        <v>1</v>
      </c>
      <c r="R26" s="21"/>
      <c r="S26" s="21"/>
      <c r="T26" s="22"/>
      <c r="U26" s="22"/>
      <c r="V26" s="22"/>
      <c r="W26" s="22"/>
      <c r="X26" s="22"/>
    </row>
    <row r="27" spans="1:24" ht="39.950000000000003" customHeight="1" thickTop="1" x14ac:dyDescent="0.25">
      <c r="A27" s="73" t="s">
        <v>3</v>
      </c>
      <c r="B27" s="74">
        <f>COUNTA('gm rez'!H3:H37)</f>
        <v>35</v>
      </c>
      <c r="C27" s="75">
        <f>SUM('gm rez'!K3:K37)</f>
        <v>33671723.619999997</v>
      </c>
      <c r="D27" s="76">
        <f>SUM('gm rez'!M3:M37)</f>
        <v>10563938.779999999</v>
      </c>
      <c r="E27" s="77">
        <f>SUM('gm rez'!L3:L37)</f>
        <v>23107784.84</v>
      </c>
      <c r="F27" s="78">
        <f>SUM('gm rez'!O3:O37)</f>
        <v>0</v>
      </c>
      <c r="G27" s="78">
        <f>SUM('gm rez'!P3:P37)</f>
        <v>0</v>
      </c>
      <c r="H27" s="78">
        <f>SUM('gm rez'!Q3:Q37)</f>
        <v>0</v>
      </c>
      <c r="I27" s="78">
        <f>SUM('gm rez'!R3:R37)</f>
        <v>0</v>
      </c>
      <c r="J27" s="78">
        <f>SUM('gm rez'!S3:S37)</f>
        <v>21845752.460000001</v>
      </c>
      <c r="K27" s="78">
        <f>SUM('gm rez'!T3:T37)</f>
        <v>1262032.3799999999</v>
      </c>
      <c r="L27" s="78">
        <f>SUM('gm rez'!U3:U37)</f>
        <v>0</v>
      </c>
      <c r="M27" s="78">
        <f>SUM('gm rez'!V3:V37)</f>
        <v>0</v>
      </c>
      <c r="N27" s="78">
        <f>SUM('gm rez'!W3:W37)</f>
        <v>0</v>
      </c>
      <c r="O27" s="78">
        <f>SUM('gm rez'!X3:X37)</f>
        <v>0</v>
      </c>
      <c r="P27" s="20" t="b">
        <f t="shared" si="7"/>
        <v>1</v>
      </c>
      <c r="Q27" s="42" t="b">
        <f t="shared" si="8"/>
        <v>1</v>
      </c>
      <c r="R27" s="27"/>
      <c r="S27" s="27"/>
      <c r="T27" s="28"/>
      <c r="U27" s="28"/>
      <c r="V27" s="23"/>
      <c r="W27" s="12"/>
      <c r="X27" s="12"/>
    </row>
    <row r="28" spans="1:24" ht="39.950000000000003" customHeight="1" x14ac:dyDescent="0.25">
      <c r="A28" s="80" t="s">
        <v>39</v>
      </c>
      <c r="B28" s="123">
        <f>COUNTIF('gm rez'!C3:C37,"N")</f>
        <v>9</v>
      </c>
      <c r="C28" s="124">
        <f>SUMIF('gm rez'!C3:C37,"N",'gm rez'!K3:K37)</f>
        <v>30939133.07</v>
      </c>
      <c r="D28" s="125">
        <f>SUMIF('gm rez'!C3:C37,"N",'gm rez'!M3:M37)</f>
        <v>9744161.6199999992</v>
      </c>
      <c r="E28" s="46">
        <f>SUMIF('gm rez'!C3:C37,"N",'gm rez'!L3:L37)</f>
        <v>21194971.449999999</v>
      </c>
      <c r="F28" s="130">
        <f>SUMIF('gm rez'!C3:C37,"N",'gm rez'!O3:O37)</f>
        <v>0</v>
      </c>
      <c r="G28" s="130">
        <f>SUMIF('gm rez'!C3:C37,"N",'gm rez'!P3:P37)</f>
        <v>0</v>
      </c>
      <c r="H28" s="130">
        <f>SUMIF('gm rez'!C3:C37,"N",'gm rez'!Q3:Q37)</f>
        <v>0</v>
      </c>
      <c r="I28" s="130">
        <f>SUMIF('gm rez'!C3:C37,"N",'gm rez'!R3:R37)</f>
        <v>0</v>
      </c>
      <c r="J28" s="130">
        <f>SUMIF('gm rez'!C3:C37,"N",'gm rez'!S3:S37)</f>
        <v>21194971.449999999</v>
      </c>
      <c r="K28" s="130">
        <f>SUMIF('gm rez'!C3:C37,"N",'gm rez'!T3:T37)</f>
        <v>0</v>
      </c>
      <c r="L28" s="130">
        <f>SUMIF('gm rez'!C3:C37,"N",'gm rez'!U3:U37)</f>
        <v>0</v>
      </c>
      <c r="M28" s="130">
        <f>SUMIF('gm rez'!C3:C37,"N",'gm rez'!V3:V37)</f>
        <v>0</v>
      </c>
      <c r="N28" s="130">
        <f>SUMIF('gm rez'!C3:C37,"N",'gm rez'!W3:W37)</f>
        <v>0</v>
      </c>
      <c r="O28" s="130">
        <f>SUMIF('gm rez'!C3:C37,"N",'gm rez'!X3:X37)</f>
        <v>0</v>
      </c>
      <c r="P28" s="20" t="b">
        <f t="shared" si="7"/>
        <v>1</v>
      </c>
      <c r="Q28" s="42" t="b">
        <f t="shared" si="8"/>
        <v>1</v>
      </c>
      <c r="R28" s="27"/>
      <c r="S28" s="27"/>
      <c r="T28" s="28"/>
      <c r="U28" s="28"/>
      <c r="V28" s="23"/>
      <c r="W28" s="12"/>
      <c r="X28" s="12"/>
    </row>
    <row r="29" spans="1:24" ht="39.950000000000003" customHeight="1" thickBot="1" x14ac:dyDescent="0.3">
      <c r="A29" s="81" t="s">
        <v>40</v>
      </c>
      <c r="B29" s="126">
        <f>COUNTIF('gm rez'!C3:C37,"W")</f>
        <v>1</v>
      </c>
      <c r="C29" s="127">
        <f>SUMIF('gm rez'!C3:C37,"W",'gm rez'!K3:K37)</f>
        <v>2732590.55</v>
      </c>
      <c r="D29" s="128">
        <f>SUMIF('gm rez'!C3:C37,"W",'gm rez'!M3:M37)</f>
        <v>819777.15999999992</v>
      </c>
      <c r="E29" s="82">
        <f>SUMIF('gm rez'!C3:C37,"W",'gm rez'!L3:L37)</f>
        <v>1912813.39</v>
      </c>
      <c r="F29" s="131">
        <f>SUMIF('gm rez'!C3:C37,"W",'gm rez'!O3:O37)</f>
        <v>0</v>
      </c>
      <c r="G29" s="131">
        <f>SUMIF('gm rez'!C3:C37,"W",'gm rez'!P3:P37)</f>
        <v>0</v>
      </c>
      <c r="H29" s="131">
        <f>SUMIF('gm rez'!C3:C37,"W",'gm rez'!Q3:Q37)</f>
        <v>0</v>
      </c>
      <c r="I29" s="131">
        <f>SUMIF('gm rez'!C3:C37,"W",'gm rez'!R3:R37)</f>
        <v>0</v>
      </c>
      <c r="J29" s="131">
        <f>SUMIF('gm rez'!C3:C37,"W",'gm rez'!S3:S37)</f>
        <v>650781.01</v>
      </c>
      <c r="K29" s="131">
        <f>SUMIF('gm rez'!C3:C37,"W",'gm rez'!T3:T37)</f>
        <v>1262032.3799999999</v>
      </c>
      <c r="L29" s="131">
        <f>SUMIF('gm rez'!C3:C37,"W",'gm rez'!U3:U37)</f>
        <v>0</v>
      </c>
      <c r="M29" s="131">
        <f>SUMIF('gm rez'!C3:C37,"W",'gm rez'!V3:V37)</f>
        <v>0</v>
      </c>
      <c r="N29" s="131">
        <f>SUMIF('gm rez'!C3:C37,"W",'gm rez'!W3:W37)</f>
        <v>0</v>
      </c>
      <c r="O29" s="131">
        <f>SUMIF('gm rez'!C3:C37,"W",'gm rez'!X3:X37)</f>
        <v>0</v>
      </c>
      <c r="P29" s="20" t="b">
        <f t="shared" si="7"/>
        <v>1</v>
      </c>
      <c r="Q29" s="42" t="b">
        <f t="shared" si="8"/>
        <v>1</v>
      </c>
      <c r="R29" s="27"/>
      <c r="S29" s="27"/>
      <c r="T29" s="28"/>
      <c r="U29" s="28"/>
      <c r="V29" s="23"/>
      <c r="W29" s="12"/>
      <c r="X29" s="12"/>
    </row>
    <row r="30" spans="1:24" ht="39.950000000000003" customHeight="1" thickTop="1" x14ac:dyDescent="0.25">
      <c r="A30" s="96" t="s">
        <v>22</v>
      </c>
      <c r="B30" s="97">
        <f>B24+B27</f>
        <v>35</v>
      </c>
      <c r="C30" s="98">
        <f>C24+C27</f>
        <v>33671723.619999997</v>
      </c>
      <c r="D30" s="99">
        <f t="shared" ref="D30:O30" si="9">D24+D27</f>
        <v>10563938.779999999</v>
      </c>
      <c r="E30" s="72">
        <f t="shared" si="9"/>
        <v>23107784.84</v>
      </c>
      <c r="F30" s="100">
        <f t="shared" si="9"/>
        <v>0</v>
      </c>
      <c r="G30" s="98">
        <f t="shared" si="9"/>
        <v>0</v>
      </c>
      <c r="H30" s="98">
        <f t="shared" si="9"/>
        <v>0</v>
      </c>
      <c r="I30" s="98">
        <f t="shared" si="9"/>
        <v>0</v>
      </c>
      <c r="J30" s="98">
        <f t="shared" si="9"/>
        <v>21845752.460000001</v>
      </c>
      <c r="K30" s="98">
        <f t="shared" si="9"/>
        <v>1262032.3799999999</v>
      </c>
      <c r="L30" s="98">
        <f t="shared" si="9"/>
        <v>0</v>
      </c>
      <c r="M30" s="98">
        <f t="shared" si="9"/>
        <v>0</v>
      </c>
      <c r="N30" s="98">
        <f t="shared" si="9"/>
        <v>0</v>
      </c>
      <c r="O30" s="101">
        <f t="shared" si="9"/>
        <v>0</v>
      </c>
      <c r="P30" s="20" t="b">
        <f t="shared" si="7"/>
        <v>1</v>
      </c>
      <c r="Q30" s="42" t="b">
        <f t="shared" si="8"/>
        <v>1</v>
      </c>
      <c r="R30" s="29"/>
      <c r="S30" s="29"/>
      <c r="T30" s="2"/>
      <c r="U30" s="2"/>
    </row>
    <row r="31" spans="1:24" ht="39.950000000000003" customHeight="1" x14ac:dyDescent="0.25">
      <c r="A31" s="59" t="s">
        <v>39</v>
      </c>
      <c r="B31" s="57">
        <f t="shared" ref="B31:O31" si="10">B25+B28</f>
        <v>9</v>
      </c>
      <c r="C31" s="49">
        <f t="shared" si="10"/>
        <v>30939133.07</v>
      </c>
      <c r="D31" s="62">
        <f t="shared" si="10"/>
        <v>9744161.6199999992</v>
      </c>
      <c r="E31" s="46">
        <f t="shared" si="10"/>
        <v>21194971.449999999</v>
      </c>
      <c r="F31" s="66">
        <f t="shared" si="10"/>
        <v>0</v>
      </c>
      <c r="G31" s="49">
        <f t="shared" si="10"/>
        <v>0</v>
      </c>
      <c r="H31" s="49">
        <f t="shared" si="10"/>
        <v>0</v>
      </c>
      <c r="I31" s="49">
        <f t="shared" si="10"/>
        <v>0</v>
      </c>
      <c r="J31" s="49">
        <f t="shared" si="10"/>
        <v>21194971.449999999</v>
      </c>
      <c r="K31" s="49">
        <f t="shared" si="10"/>
        <v>0</v>
      </c>
      <c r="L31" s="49">
        <f t="shared" si="10"/>
        <v>0</v>
      </c>
      <c r="M31" s="49">
        <f t="shared" si="10"/>
        <v>0</v>
      </c>
      <c r="N31" s="49">
        <f t="shared" si="10"/>
        <v>0</v>
      </c>
      <c r="O31" s="54">
        <f t="shared" si="10"/>
        <v>0</v>
      </c>
      <c r="P31" s="20" t="b">
        <f t="shared" si="7"/>
        <v>1</v>
      </c>
      <c r="Q31" s="42" t="b">
        <f t="shared" si="8"/>
        <v>1</v>
      </c>
      <c r="R31" s="29"/>
      <c r="S31" s="29"/>
      <c r="T31" s="2"/>
      <c r="U31" s="2"/>
    </row>
    <row r="32" spans="1:24" ht="39.950000000000003" customHeight="1" thickBot="1" x14ac:dyDescent="0.3">
      <c r="A32" s="102" t="s">
        <v>40</v>
      </c>
      <c r="B32" s="103">
        <f t="shared" ref="B32:O32" si="11">B26+B29</f>
        <v>1</v>
      </c>
      <c r="C32" s="104">
        <f t="shared" si="11"/>
        <v>2732590.55</v>
      </c>
      <c r="D32" s="105">
        <f t="shared" si="11"/>
        <v>819777.15999999992</v>
      </c>
      <c r="E32" s="106">
        <f t="shared" si="11"/>
        <v>1912813.39</v>
      </c>
      <c r="F32" s="107">
        <f t="shared" si="11"/>
        <v>0</v>
      </c>
      <c r="G32" s="104">
        <f t="shared" si="11"/>
        <v>0</v>
      </c>
      <c r="H32" s="104">
        <f t="shared" si="11"/>
        <v>0</v>
      </c>
      <c r="I32" s="104">
        <f t="shared" si="11"/>
        <v>0</v>
      </c>
      <c r="J32" s="104">
        <f t="shared" si="11"/>
        <v>650781.01</v>
      </c>
      <c r="K32" s="104">
        <f t="shared" si="11"/>
        <v>1262032.3799999999</v>
      </c>
      <c r="L32" s="104">
        <f t="shared" si="11"/>
        <v>0</v>
      </c>
      <c r="M32" s="104">
        <f t="shared" si="11"/>
        <v>0</v>
      </c>
      <c r="N32" s="104">
        <f t="shared" si="11"/>
        <v>0</v>
      </c>
      <c r="O32" s="108">
        <f t="shared" si="11"/>
        <v>0</v>
      </c>
      <c r="P32" s="20" t="b">
        <f t="shared" si="7"/>
        <v>1</v>
      </c>
      <c r="Q32" s="42" t="b">
        <f t="shared" si="8"/>
        <v>1</v>
      </c>
      <c r="R32" s="29"/>
      <c r="S32" s="29"/>
      <c r="T32" s="2"/>
      <c r="U32" s="2"/>
    </row>
    <row r="33" spans="1:21" ht="39.950000000000003" customHeight="1" thickTop="1" x14ac:dyDescent="0.25">
      <c r="A33" s="109" t="s">
        <v>34</v>
      </c>
      <c r="B33" s="110">
        <f>B20+B30</f>
        <v>84</v>
      </c>
      <c r="C33" s="111">
        <f>C20+C30</f>
        <v>172787858.18000001</v>
      </c>
      <c r="D33" s="112">
        <f t="shared" ref="D33:O33" si="12">D20+D30</f>
        <v>69168974.75</v>
      </c>
      <c r="E33" s="113">
        <f>E20+E30</f>
        <v>103618883.43000001</v>
      </c>
      <c r="F33" s="114">
        <f>F20+F30</f>
        <v>0</v>
      </c>
      <c r="G33" s="141">
        <f t="shared" ref="G33:I33" si="13">G20+G30</f>
        <v>0</v>
      </c>
      <c r="H33" s="141">
        <f t="shared" si="13"/>
        <v>4124460.83</v>
      </c>
      <c r="I33" s="141">
        <f t="shared" si="13"/>
        <v>9745745.6499999985</v>
      </c>
      <c r="J33" s="111">
        <f t="shared" si="12"/>
        <v>77331658.210000023</v>
      </c>
      <c r="K33" s="111">
        <f t="shared" si="12"/>
        <v>12417018.740000002</v>
      </c>
      <c r="L33" s="111">
        <f t="shared" si="12"/>
        <v>0</v>
      </c>
      <c r="M33" s="111">
        <f t="shared" si="12"/>
        <v>0</v>
      </c>
      <c r="N33" s="111">
        <f t="shared" si="12"/>
        <v>0</v>
      </c>
      <c r="O33" s="115">
        <f t="shared" si="12"/>
        <v>0</v>
      </c>
      <c r="P33" s="20" t="b">
        <f t="shared" si="7"/>
        <v>1</v>
      </c>
      <c r="Q33" s="42" t="b">
        <f t="shared" si="8"/>
        <v>1</v>
      </c>
      <c r="R33" s="29"/>
      <c r="S33" s="29"/>
      <c r="T33" s="2"/>
      <c r="U33" s="2"/>
    </row>
    <row r="34" spans="1:21" ht="39.950000000000003" customHeight="1" x14ac:dyDescent="0.25">
      <c r="A34" s="116" t="s">
        <v>39</v>
      </c>
      <c r="B34" s="58">
        <f>B22+B31</f>
        <v>43</v>
      </c>
      <c r="C34" s="140">
        <f t="shared" ref="C34:D34" si="14">C22+C31</f>
        <v>95866348.620000005</v>
      </c>
      <c r="D34" s="140">
        <f t="shared" si="14"/>
        <v>37000378.539999999</v>
      </c>
      <c r="E34" s="68">
        <f>E22+E31</f>
        <v>58865970.079999998</v>
      </c>
      <c r="F34" s="67">
        <f>F22+F31</f>
        <v>0</v>
      </c>
      <c r="G34" s="140">
        <f t="shared" ref="G34:O34" si="15">G22+G31</f>
        <v>0</v>
      </c>
      <c r="H34" s="140">
        <f t="shared" si="15"/>
        <v>0</v>
      </c>
      <c r="I34" s="140">
        <f t="shared" si="15"/>
        <v>0</v>
      </c>
      <c r="J34" s="140">
        <f t="shared" si="15"/>
        <v>58865970.079999998</v>
      </c>
      <c r="K34" s="140">
        <f t="shared" si="15"/>
        <v>0</v>
      </c>
      <c r="L34" s="140">
        <f t="shared" si="15"/>
        <v>0</v>
      </c>
      <c r="M34" s="140">
        <f t="shared" si="15"/>
        <v>0</v>
      </c>
      <c r="N34" s="140">
        <f t="shared" si="15"/>
        <v>0</v>
      </c>
      <c r="O34" s="140">
        <f t="shared" ca="1" si="15"/>
        <v>0</v>
      </c>
      <c r="P34" s="20" t="b">
        <f t="shared" si="7"/>
        <v>1</v>
      </c>
      <c r="Q34" s="42" t="b">
        <f t="shared" ca="1" si="8"/>
        <v>1</v>
      </c>
      <c r="R34" s="29"/>
      <c r="S34" s="29"/>
      <c r="T34" s="2"/>
      <c r="U34" s="2"/>
    </row>
    <row r="35" spans="1:21" ht="39.950000000000003" customHeight="1" thickBot="1" x14ac:dyDescent="0.3">
      <c r="A35" s="117" t="s">
        <v>40</v>
      </c>
      <c r="B35" s="118">
        <f>B23+B32</f>
        <v>10</v>
      </c>
      <c r="C35" s="142">
        <f t="shared" ref="C35:D35" si="16">C23+C32</f>
        <v>44436874.670000002</v>
      </c>
      <c r="D35" s="142">
        <f t="shared" si="16"/>
        <v>18350879.030000001</v>
      </c>
      <c r="E35" s="82">
        <f>E23+E32</f>
        <v>26085995.640000001</v>
      </c>
      <c r="F35" s="119">
        <f>F23+F32</f>
        <v>0</v>
      </c>
      <c r="G35" s="142">
        <f t="shared" ref="G35:O35" si="17">G23+G32</f>
        <v>0</v>
      </c>
      <c r="H35" s="142">
        <f t="shared" si="17"/>
        <v>0</v>
      </c>
      <c r="I35" s="142">
        <f t="shared" si="17"/>
        <v>0</v>
      </c>
      <c r="J35" s="142">
        <f t="shared" si="17"/>
        <v>13668976.9</v>
      </c>
      <c r="K35" s="142">
        <f t="shared" si="17"/>
        <v>12417018.740000002</v>
      </c>
      <c r="L35" s="142">
        <f t="shared" si="17"/>
        <v>0</v>
      </c>
      <c r="M35" s="142">
        <f t="shared" si="17"/>
        <v>0</v>
      </c>
      <c r="N35" s="142">
        <f t="shared" si="17"/>
        <v>0</v>
      </c>
      <c r="O35" s="142">
        <f t="shared" ca="1" si="17"/>
        <v>0</v>
      </c>
      <c r="P35" s="20" t="b">
        <f t="shared" si="7"/>
        <v>1</v>
      </c>
      <c r="Q35" s="42" t="b">
        <f t="shared" ca="1" si="8"/>
        <v>1</v>
      </c>
      <c r="R35" s="29"/>
      <c r="S35" s="29"/>
      <c r="T35" s="2"/>
      <c r="U35" s="2"/>
    </row>
    <row r="36" spans="1:21" ht="15.75" thickTop="1" x14ac:dyDescent="0.25">
      <c r="A36" s="30"/>
      <c r="B36" s="30"/>
      <c r="C36" s="30"/>
      <c r="D36" s="30"/>
      <c r="E36" s="30"/>
      <c r="F36" s="30"/>
      <c r="G36" s="30"/>
      <c r="H36" s="30"/>
      <c r="I36" s="30"/>
      <c r="J36" s="30"/>
      <c r="K36" s="30"/>
      <c r="L36" s="30"/>
      <c r="M36" s="30"/>
      <c r="N36" s="30"/>
      <c r="O36" s="30"/>
      <c r="P36" s="30"/>
      <c r="Q36" s="30"/>
      <c r="R36" s="29"/>
      <c r="S36" s="29"/>
      <c r="T36" s="2"/>
      <c r="U36" s="2"/>
    </row>
    <row r="37" spans="1:21" x14ac:dyDescent="0.25">
      <c r="A37" s="30"/>
      <c r="B37" s="30"/>
      <c r="C37" s="30"/>
      <c r="D37" s="30"/>
      <c r="E37" s="30"/>
      <c r="F37" s="30"/>
      <c r="G37" s="30"/>
      <c r="H37" s="30"/>
      <c r="I37" s="30"/>
      <c r="J37" s="30"/>
      <c r="K37" s="30"/>
      <c r="L37" s="30"/>
      <c r="M37" s="30"/>
      <c r="N37" s="30"/>
      <c r="O37" s="30"/>
      <c r="P37" s="30"/>
      <c r="Q37" s="30"/>
      <c r="R37" s="29"/>
      <c r="S37" s="29"/>
      <c r="T37" s="2"/>
      <c r="U37" s="2"/>
    </row>
    <row r="38" spans="1:21" x14ac:dyDescent="0.25">
      <c r="A38" s="30"/>
      <c r="B38" s="30"/>
      <c r="C38" s="30"/>
      <c r="D38" s="30"/>
      <c r="E38" s="30"/>
      <c r="F38" s="30"/>
      <c r="G38" s="30"/>
      <c r="H38" s="30"/>
      <c r="I38" s="30"/>
      <c r="J38" s="30"/>
      <c r="K38" s="30"/>
      <c r="L38" s="30"/>
      <c r="M38" s="30"/>
      <c r="N38" s="30"/>
      <c r="O38" s="30"/>
      <c r="P38" s="30"/>
      <c r="Q38" s="30"/>
      <c r="R38" s="29"/>
      <c r="S38" s="29"/>
      <c r="T38" s="2"/>
      <c r="U38" s="2"/>
    </row>
    <row r="39" spans="1:21" x14ac:dyDescent="0.25">
      <c r="A39" s="30"/>
      <c r="B39" s="30"/>
      <c r="C39" s="30"/>
      <c r="D39" s="30"/>
      <c r="E39" s="30"/>
      <c r="F39" s="30"/>
      <c r="G39" s="30"/>
      <c r="H39" s="30"/>
      <c r="I39" s="30"/>
      <c r="J39" s="30"/>
      <c r="K39" s="30"/>
      <c r="L39" s="30"/>
      <c r="M39" s="30"/>
      <c r="N39" s="30"/>
      <c r="O39" s="30"/>
      <c r="P39" s="30"/>
      <c r="Q39" s="30"/>
      <c r="R39" s="29"/>
      <c r="S39" s="29"/>
      <c r="T39" s="2"/>
      <c r="U39" s="2"/>
    </row>
    <row r="40" spans="1:21" x14ac:dyDescent="0.25">
      <c r="A40" s="31"/>
      <c r="B40" s="31"/>
      <c r="C40" s="31"/>
      <c r="D40" s="31"/>
      <c r="E40" s="31"/>
      <c r="F40" s="31"/>
      <c r="G40" s="31"/>
      <c r="H40" s="31"/>
      <c r="I40" s="31"/>
      <c r="J40" s="31"/>
      <c r="K40" s="31"/>
      <c r="L40" s="31"/>
      <c r="M40" s="31"/>
      <c r="N40" s="31"/>
      <c r="O40" s="31"/>
      <c r="P40" s="31"/>
      <c r="Q40" s="31"/>
      <c r="R40" s="2"/>
      <c r="S40" s="2"/>
      <c r="T40" s="2"/>
      <c r="U40" s="2"/>
    </row>
    <row r="41" spans="1:21" x14ac:dyDescent="0.25">
      <c r="A41" s="31"/>
      <c r="B41" s="31"/>
      <c r="C41" s="31"/>
      <c r="D41" s="31"/>
      <c r="E41" s="31"/>
      <c r="F41" s="31"/>
      <c r="G41" s="31"/>
      <c r="H41" s="31"/>
      <c r="I41" s="31"/>
      <c r="J41" s="31"/>
      <c r="K41" s="31"/>
      <c r="L41" s="31"/>
      <c r="M41" s="31"/>
      <c r="N41" s="31"/>
      <c r="O41" s="31"/>
      <c r="P41" s="31"/>
      <c r="Q41" s="31"/>
      <c r="R41" s="2"/>
      <c r="S41" s="2"/>
      <c r="T41" s="2"/>
      <c r="U41" s="2"/>
    </row>
    <row r="42" spans="1:21" x14ac:dyDescent="0.25">
      <c r="A42" s="31"/>
      <c r="B42" s="31"/>
      <c r="C42" s="31"/>
      <c r="D42" s="31"/>
      <c r="E42" s="31"/>
      <c r="F42" s="31"/>
      <c r="G42" s="31"/>
      <c r="H42" s="31"/>
      <c r="I42" s="31"/>
      <c r="J42" s="31"/>
      <c r="K42" s="31"/>
      <c r="L42" s="31"/>
      <c r="M42" s="31"/>
      <c r="N42" s="31"/>
      <c r="O42" s="31"/>
      <c r="P42" s="31"/>
      <c r="Q42" s="31"/>
      <c r="R42" s="2"/>
      <c r="S42" s="2"/>
      <c r="T42" s="2"/>
      <c r="U42" s="2"/>
    </row>
  </sheetData>
  <customSheetViews>
    <customSheetView guid="{3973A40E-5FBB-48CA-82B2-E78527605440}" showPageBreaks="1" fitToPage="1" printArea="1" view="pageBreakPreview">
      <selection activeCell="B18" sqref="B18"/>
      <pageMargins left="0.70866141732283472" right="0.70866141732283472" top="0.74803149606299213" bottom="0.74803149606299213" header="0.31496062992125984" footer="0.31496062992125984"/>
      <pageSetup paperSize="8" scale="64" orientation="landscape" r:id="rId1"/>
      <headerFooter>
        <oddHeader>&amp;LWojewództwo &amp;K000000Opolskie</oddHeader>
      </headerFooter>
    </customSheetView>
    <customSheetView guid="{6ADAECCC-622B-41E1-8182-8DD3E35EF5F9}" showPageBreaks="1" fitToPage="1" printArea="1" view="pageBreakPreview" topLeftCell="A10">
      <selection activeCell="J20" sqref="J20"/>
      <pageMargins left="0.70866141732283472" right="0.70866141732283472" top="0.74803149606299213" bottom="0.74803149606299213" header="0.31496062992125984" footer="0.31496062992125984"/>
      <pageSetup paperSize="8" scale="64" orientation="landscape" r:id="rId2"/>
      <headerFooter>
        <oddHeader>&amp;LWojewództwo &amp;K000000Opolskie</oddHeader>
      </headerFooter>
    </customSheetView>
    <customSheetView guid="{910E5BC9-C14F-44A3-BD6A-DB4FB1067C5C}" showPageBreaks="1" fitToPage="1" printArea="1" view="pageBreakPreview" topLeftCell="A10">
      <selection activeCell="J20" sqref="J20"/>
      <pageMargins left="0.70866141732283472" right="0.70866141732283472" top="0.74803149606299213" bottom="0.74803149606299213" header="0.31496062992125984" footer="0.31496062992125984"/>
      <pageSetup paperSize="8" scale="64" orientation="landscape" r:id="rId3"/>
      <headerFooter>
        <oddHeader>&amp;LWojewództwo &amp;K000000Opolskie</oddHeader>
      </headerFooter>
    </customSheetView>
    <customSheetView guid="{970B3EFC-385A-45DE-908A-ABE05BA5D65C}" showPageBreaks="1" fitToPage="1" printArea="1" view="pageBreakPreview" topLeftCell="A10">
      <selection activeCell="J20" sqref="J20"/>
      <pageMargins left="0.70866141732283472" right="0.70866141732283472" top="0.74803149606299213" bottom="0.74803149606299213" header="0.31496062992125984" footer="0.31496062992125984"/>
      <pageSetup paperSize="8" scale="64" orientation="landscape" r:id="rId4"/>
      <headerFooter>
        <oddHeader>&amp;LWojewództwo &amp;K000000Opolskie</oddHeader>
      </headerFooter>
    </customSheetView>
    <customSheetView guid="{73D0BFC8-C8AD-4177-93C9-071059B157B4}" showPageBreaks="1" fitToPage="1" printArea="1" view="pageBreakPreview" topLeftCell="A22">
      <selection activeCell="B18" sqref="B18"/>
      <pageMargins left="0.70866141732283472" right="0.70866141732283472" top="0.74803149606299213" bottom="0.74803149606299213" header="0.31496062992125984" footer="0.31496062992125984"/>
      <pageSetup paperSize="8" scale="43" orientation="landscape" r:id="rId5"/>
      <headerFooter>
        <oddHeader>&amp;LWojewództwo &amp;K000000Opolskie</oddHeader>
      </headerFooter>
    </customSheetView>
    <customSheetView guid="{8713D67E-80AD-4862-B39E-B3C8835229AA}" showPageBreaks="1" fitToPage="1" printArea="1" view="pageBreakPreview">
      <pageMargins left="0.70866141732283472" right="0.70866141732283472" top="0.74803149606299213" bottom="0.74803149606299213" header="0.31496062992125984" footer="0.31496062992125984"/>
      <pageSetup paperSize="8" scale="64" orientation="landscape" r:id="rId6"/>
      <headerFooter>
        <oddHeader>&amp;LWojewództwo &amp;K000000Opolskie</oddHeader>
      </headerFooter>
    </customSheetView>
  </customSheetViews>
  <mergeCells count="8">
    <mergeCell ref="G1:H1"/>
    <mergeCell ref="F2:N6"/>
    <mergeCell ref="F7:N7"/>
    <mergeCell ref="A10:A11"/>
    <mergeCell ref="B10:B11"/>
    <mergeCell ref="C10:C11"/>
    <mergeCell ref="D10:D11"/>
    <mergeCell ref="E10:E11"/>
  </mergeCells>
  <pageMargins left="0.70866141732283472" right="0.70866141732283472" top="0.74803149606299213" bottom="0.74803149606299213" header="0.31496062992125984" footer="0.31496062992125984"/>
  <pageSetup paperSize="8" scale="64" orientation="landscape" r:id="rId7"/>
  <headerFooter>
    <oddHeader>&amp;LWojewództwo &amp;K000000Opolskie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29"/>
  <sheetViews>
    <sheetView showGridLines="0" view="pageBreakPreview" zoomScale="78" zoomScaleNormal="78" zoomScaleSheetLayoutView="110" workbookViewId="0">
      <selection activeCell="K10" sqref="K10"/>
    </sheetView>
  </sheetViews>
  <sheetFormatPr defaultColWidth="9.140625" defaultRowHeight="11.25" x14ac:dyDescent="0.2"/>
  <cols>
    <col min="1" max="1" width="6.85546875" style="178" customWidth="1"/>
    <col min="2" max="3" width="15.5703125" style="178" customWidth="1"/>
    <col min="4" max="4" width="18" style="178" customWidth="1"/>
    <col min="5" max="5" width="15.5703125" style="178" customWidth="1"/>
    <col min="6" max="6" width="52.140625" style="178" customWidth="1"/>
    <col min="7" max="7" width="13" style="178" bestFit="1" customWidth="1"/>
    <col min="8" max="8" width="15" style="313" customWidth="1"/>
    <col min="9" max="9" width="20.42578125" style="178" bestFit="1" customWidth="1"/>
    <col min="10" max="10" width="18.140625" style="178" customWidth="1"/>
    <col min="11" max="11" width="13.5703125" style="178" bestFit="1" customWidth="1"/>
    <col min="12" max="12" width="18.5703125" style="178" customWidth="1"/>
    <col min="13" max="14" width="15.5703125" style="314" customWidth="1"/>
    <col min="15" max="23" width="15.5703125" style="178" customWidth="1"/>
    <col min="24" max="24" width="15.5703125" style="270" customWidth="1"/>
    <col min="25" max="26" width="15.7109375" style="160" customWidth="1"/>
    <col min="27" max="27" width="15.7109375" style="270" customWidth="1"/>
    <col min="28" max="29" width="9.140625" style="177"/>
    <col min="30" max="30" width="11.7109375" style="177" bestFit="1" customWidth="1"/>
    <col min="31" max="16384" width="9.140625" style="177"/>
  </cols>
  <sheetData>
    <row r="1" spans="1:51" ht="20.100000000000001" customHeight="1" x14ac:dyDescent="0.2">
      <c r="A1" s="362" t="s">
        <v>4</v>
      </c>
      <c r="B1" s="362" t="s">
        <v>5</v>
      </c>
      <c r="C1" s="363" t="s">
        <v>44</v>
      </c>
      <c r="D1" s="358" t="s">
        <v>6</v>
      </c>
      <c r="E1" s="358" t="s">
        <v>32</v>
      </c>
      <c r="F1" s="358" t="s">
        <v>7</v>
      </c>
      <c r="G1" s="362" t="s">
        <v>26</v>
      </c>
      <c r="H1" s="365" t="s">
        <v>83</v>
      </c>
      <c r="I1" s="362" t="s">
        <v>23</v>
      </c>
      <c r="J1" s="362" t="s">
        <v>8</v>
      </c>
      <c r="K1" s="362" t="s">
        <v>15</v>
      </c>
      <c r="L1" s="358" t="s">
        <v>12</v>
      </c>
      <c r="M1" s="362" t="s">
        <v>10</v>
      </c>
      <c r="N1" s="366" t="s">
        <v>11</v>
      </c>
      <c r="O1" s="367"/>
      <c r="P1" s="367"/>
      <c r="Q1" s="367"/>
      <c r="R1" s="367"/>
      <c r="S1" s="367"/>
      <c r="T1" s="367"/>
      <c r="U1" s="367"/>
      <c r="V1" s="367"/>
      <c r="W1" s="368"/>
      <c r="X1" s="254"/>
      <c r="Y1" s="254"/>
      <c r="Z1" s="254"/>
      <c r="AA1" s="255"/>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row>
    <row r="2" spans="1:51" ht="49.5" customHeight="1" x14ac:dyDescent="0.2">
      <c r="A2" s="362"/>
      <c r="B2" s="362"/>
      <c r="C2" s="364"/>
      <c r="D2" s="359"/>
      <c r="E2" s="359"/>
      <c r="F2" s="359"/>
      <c r="G2" s="362"/>
      <c r="H2" s="365"/>
      <c r="I2" s="362"/>
      <c r="J2" s="362"/>
      <c r="K2" s="362"/>
      <c r="L2" s="359"/>
      <c r="M2" s="362"/>
      <c r="N2" s="299">
        <v>2019</v>
      </c>
      <c r="O2" s="299">
        <v>2020</v>
      </c>
      <c r="P2" s="299">
        <v>2021</v>
      </c>
      <c r="Q2" s="299">
        <v>2022</v>
      </c>
      <c r="R2" s="299">
        <v>2023</v>
      </c>
      <c r="S2" s="299">
        <v>2024</v>
      </c>
      <c r="T2" s="299">
        <v>2025</v>
      </c>
      <c r="U2" s="299">
        <v>2026</v>
      </c>
      <c r="V2" s="299">
        <v>2027</v>
      </c>
      <c r="W2" s="299">
        <v>2028</v>
      </c>
      <c r="X2" s="254" t="s">
        <v>28</v>
      </c>
      <c r="Y2" s="254" t="s">
        <v>29</v>
      </c>
      <c r="Z2" s="254" t="s">
        <v>30</v>
      </c>
      <c r="AA2" s="257" t="s">
        <v>31</v>
      </c>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row>
    <row r="3" spans="1:51" s="258" customFormat="1" ht="35.1" customHeight="1" x14ac:dyDescent="0.2">
      <c r="A3" s="144">
        <v>1</v>
      </c>
      <c r="B3" s="144" t="s">
        <v>88</v>
      </c>
      <c r="C3" s="144" t="s">
        <v>48</v>
      </c>
      <c r="D3" s="281" t="s">
        <v>57</v>
      </c>
      <c r="E3" s="281">
        <v>1608</v>
      </c>
      <c r="F3" s="144" t="s">
        <v>89</v>
      </c>
      <c r="G3" s="144" t="s">
        <v>47</v>
      </c>
      <c r="H3" s="274">
        <v>1.9159999999999999</v>
      </c>
      <c r="I3" s="144" t="s">
        <v>262</v>
      </c>
      <c r="J3" s="175">
        <v>4004892.52</v>
      </c>
      <c r="K3" s="171">
        <v>1692326.43</v>
      </c>
      <c r="L3" s="176">
        <f t="shared" ref="L3" si="0">J3-K3</f>
        <v>2312566.09</v>
      </c>
      <c r="M3" s="282">
        <f>ROUND(K3/J3,4)</f>
        <v>0.42259999999999998</v>
      </c>
      <c r="N3" s="300">
        <v>0</v>
      </c>
      <c r="O3" s="300">
        <v>0</v>
      </c>
      <c r="P3" s="175">
        <v>0</v>
      </c>
      <c r="Q3" s="175">
        <v>1187826.43</v>
      </c>
      <c r="R3" s="175">
        <v>504500</v>
      </c>
      <c r="S3" s="300">
        <v>0</v>
      </c>
      <c r="T3" s="300">
        <v>0</v>
      </c>
      <c r="U3" s="300">
        <v>0</v>
      </c>
      <c r="V3" s="300">
        <v>0</v>
      </c>
      <c r="W3" s="300">
        <v>0</v>
      </c>
      <c r="X3" s="155" t="b">
        <f t="shared" ref="X3" si="1">K3=SUM(O3:W3)</f>
        <v>1</v>
      </c>
      <c r="Y3" s="263">
        <f t="shared" ref="Y3" si="2">ROUND(K3/J3,4)</f>
        <v>0.42259999999999998</v>
      </c>
      <c r="Z3" s="172" t="b">
        <f t="shared" ref="Z3" si="3">Y3=M3</f>
        <v>1</v>
      </c>
      <c r="AA3" s="172" t="b">
        <f t="shared" ref="AA3" si="4">J3=K3+L3</f>
        <v>1</v>
      </c>
    </row>
    <row r="4" spans="1:51" s="35" customFormat="1" ht="35.1" customHeight="1" x14ac:dyDescent="0.2">
      <c r="A4" s="156">
        <v>1</v>
      </c>
      <c r="B4" s="156" t="s">
        <v>118</v>
      </c>
      <c r="C4" s="155" t="s">
        <v>53</v>
      </c>
      <c r="D4" s="156" t="s">
        <v>56</v>
      </c>
      <c r="E4" s="156">
        <v>1609</v>
      </c>
      <c r="F4" s="156" t="s">
        <v>119</v>
      </c>
      <c r="G4" s="156" t="s">
        <v>84</v>
      </c>
      <c r="H4" s="259">
        <v>0.48699999999999999</v>
      </c>
      <c r="I4" s="173" t="s">
        <v>312</v>
      </c>
      <c r="J4" s="172">
        <v>2443601.98</v>
      </c>
      <c r="K4" s="170">
        <f>ROUND(J4*M4,2)</f>
        <v>1221800.99</v>
      </c>
      <c r="L4" s="173">
        <f t="shared" ref="L4:L12" si="5">J4-K4</f>
        <v>1221800.99</v>
      </c>
      <c r="M4" s="146">
        <v>0.5</v>
      </c>
      <c r="N4" s="301">
        <v>0</v>
      </c>
      <c r="O4" s="301">
        <v>0</v>
      </c>
      <c r="P4" s="172">
        <v>0</v>
      </c>
      <c r="Q4" s="172">
        <v>0</v>
      </c>
      <c r="R4" s="172">
        <f>K4</f>
        <v>1221800.99</v>
      </c>
      <c r="S4" s="301">
        <v>0</v>
      </c>
      <c r="T4" s="301">
        <v>0</v>
      </c>
      <c r="U4" s="301">
        <v>0</v>
      </c>
      <c r="V4" s="301">
        <v>0</v>
      </c>
      <c r="W4" s="301">
        <v>0</v>
      </c>
      <c r="X4" s="260" t="b">
        <f t="shared" ref="X4:X11" si="6">K4=SUM(O4:W4)</f>
        <v>1</v>
      </c>
      <c r="Y4" s="261">
        <f t="shared" ref="Y4:Y12" si="7">ROUND(K4/J4,4)</f>
        <v>0.5</v>
      </c>
      <c r="Z4" s="208" t="b">
        <f t="shared" ref="Z4:Z12" si="8">Y4=M4</f>
        <v>1</v>
      </c>
      <c r="AA4" s="208" t="b">
        <f t="shared" ref="AA4:AA12" si="9">J4=K4+L4</f>
        <v>1</v>
      </c>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row>
    <row r="5" spans="1:51" s="264" customFormat="1" ht="35.1" customHeight="1" x14ac:dyDescent="0.2">
      <c r="A5" s="156">
        <v>3</v>
      </c>
      <c r="B5" s="156" t="s">
        <v>120</v>
      </c>
      <c r="C5" s="155" t="s">
        <v>53</v>
      </c>
      <c r="D5" s="156" t="s">
        <v>56</v>
      </c>
      <c r="E5" s="156">
        <v>1609</v>
      </c>
      <c r="F5" s="156" t="s">
        <v>121</v>
      </c>
      <c r="G5" s="156" t="s">
        <v>47</v>
      </c>
      <c r="H5" s="259">
        <v>0.48299999999999998</v>
      </c>
      <c r="I5" s="173" t="s">
        <v>289</v>
      </c>
      <c r="J5" s="173">
        <v>783173.28</v>
      </c>
      <c r="K5" s="170">
        <f>ROUND(J5*M5,2)</f>
        <v>391586.64</v>
      </c>
      <c r="L5" s="173">
        <f t="shared" si="5"/>
        <v>391586.64</v>
      </c>
      <c r="M5" s="146">
        <v>0.5</v>
      </c>
      <c r="N5" s="301">
        <v>0</v>
      </c>
      <c r="O5" s="301">
        <v>0</v>
      </c>
      <c r="P5" s="172">
        <v>0</v>
      </c>
      <c r="Q5" s="172">
        <v>0</v>
      </c>
      <c r="R5" s="172">
        <f t="shared" ref="R5:R12" si="10">K5</f>
        <v>391586.64</v>
      </c>
      <c r="S5" s="301">
        <v>0</v>
      </c>
      <c r="T5" s="301">
        <v>0</v>
      </c>
      <c r="U5" s="301">
        <v>0</v>
      </c>
      <c r="V5" s="301">
        <v>0</v>
      </c>
      <c r="W5" s="301">
        <v>0</v>
      </c>
      <c r="X5" s="155" t="b">
        <f t="shared" si="6"/>
        <v>1</v>
      </c>
      <c r="Y5" s="263">
        <f t="shared" si="7"/>
        <v>0.5</v>
      </c>
      <c r="Z5" s="172" t="b">
        <f t="shared" si="8"/>
        <v>1</v>
      </c>
      <c r="AA5" s="172" t="b">
        <f t="shared" si="9"/>
        <v>1</v>
      </c>
    </row>
    <row r="6" spans="1:51" s="266" customFormat="1" ht="35.1" customHeight="1" x14ac:dyDescent="0.2">
      <c r="A6" s="156">
        <v>4</v>
      </c>
      <c r="B6" s="156" t="s">
        <v>122</v>
      </c>
      <c r="C6" s="155" t="s">
        <v>53</v>
      </c>
      <c r="D6" s="156" t="s">
        <v>71</v>
      </c>
      <c r="E6" s="156">
        <v>1602</v>
      </c>
      <c r="F6" s="156" t="s">
        <v>123</v>
      </c>
      <c r="G6" s="156" t="s">
        <v>47</v>
      </c>
      <c r="H6" s="259">
        <v>0.998</v>
      </c>
      <c r="I6" s="173" t="s">
        <v>221</v>
      </c>
      <c r="J6" s="172">
        <v>2842852.76</v>
      </c>
      <c r="K6" s="334">
        <f>ROUND(J6*M6,2)</f>
        <v>1421426.38</v>
      </c>
      <c r="L6" s="335">
        <f t="shared" si="5"/>
        <v>1421426.38</v>
      </c>
      <c r="M6" s="146">
        <v>0.5</v>
      </c>
      <c r="N6" s="301">
        <v>0</v>
      </c>
      <c r="O6" s="301">
        <v>0</v>
      </c>
      <c r="P6" s="172">
        <v>0</v>
      </c>
      <c r="Q6" s="172">
        <v>0</v>
      </c>
      <c r="R6" s="172">
        <f t="shared" si="10"/>
        <v>1421426.38</v>
      </c>
      <c r="S6" s="301">
        <v>0</v>
      </c>
      <c r="T6" s="301">
        <v>0</v>
      </c>
      <c r="U6" s="301">
        <v>0</v>
      </c>
      <c r="V6" s="301">
        <v>0</v>
      </c>
      <c r="W6" s="301">
        <v>0</v>
      </c>
      <c r="X6" s="257" t="b">
        <f t="shared" si="6"/>
        <v>1</v>
      </c>
      <c r="Y6" s="265">
        <f t="shared" si="7"/>
        <v>0.5</v>
      </c>
      <c r="Z6" s="207" t="b">
        <f t="shared" si="8"/>
        <v>1</v>
      </c>
      <c r="AA6" s="207" t="b">
        <f t="shared" si="9"/>
        <v>1</v>
      </c>
    </row>
    <row r="7" spans="1:51" s="266" customFormat="1" ht="39" customHeight="1" x14ac:dyDescent="0.2">
      <c r="A7" s="156">
        <v>5</v>
      </c>
      <c r="B7" s="156" t="s">
        <v>124</v>
      </c>
      <c r="C7" s="155" t="s">
        <v>53</v>
      </c>
      <c r="D7" s="156" t="s">
        <v>57</v>
      </c>
      <c r="E7" s="156">
        <v>1608</v>
      </c>
      <c r="F7" s="156" t="s">
        <v>125</v>
      </c>
      <c r="G7" s="156" t="s">
        <v>47</v>
      </c>
      <c r="H7" s="259">
        <v>0.92100000000000004</v>
      </c>
      <c r="I7" s="173" t="s">
        <v>126</v>
      </c>
      <c r="J7" s="172">
        <v>559815.26</v>
      </c>
      <c r="K7" s="172">
        <f t="shared" ref="K7:K10" si="11">ROUND(J7*M7,2)</f>
        <v>279907.63</v>
      </c>
      <c r="L7" s="173">
        <f t="shared" si="5"/>
        <v>279907.63</v>
      </c>
      <c r="M7" s="146">
        <v>0.5</v>
      </c>
      <c r="N7" s="301">
        <v>0</v>
      </c>
      <c r="O7" s="301">
        <v>0</v>
      </c>
      <c r="P7" s="172">
        <v>0</v>
      </c>
      <c r="Q7" s="172">
        <v>0</v>
      </c>
      <c r="R7" s="172">
        <f t="shared" si="10"/>
        <v>279907.63</v>
      </c>
      <c r="S7" s="301">
        <v>0</v>
      </c>
      <c r="T7" s="301">
        <v>0</v>
      </c>
      <c r="U7" s="301">
        <v>0</v>
      </c>
      <c r="V7" s="301">
        <v>0</v>
      </c>
      <c r="W7" s="301">
        <v>0</v>
      </c>
      <c r="X7" s="257" t="b">
        <f t="shared" si="6"/>
        <v>1</v>
      </c>
      <c r="Y7" s="265">
        <f t="shared" si="7"/>
        <v>0.5</v>
      </c>
      <c r="Z7" s="207" t="b">
        <f t="shared" si="8"/>
        <v>1</v>
      </c>
      <c r="AA7" s="207" t="b">
        <f t="shared" si="9"/>
        <v>1</v>
      </c>
    </row>
    <row r="8" spans="1:51" s="298" customFormat="1" ht="29.25" customHeight="1" x14ac:dyDescent="0.2">
      <c r="A8" s="156">
        <v>6</v>
      </c>
      <c r="B8" s="156" t="s">
        <v>127</v>
      </c>
      <c r="C8" s="155" t="s">
        <v>53</v>
      </c>
      <c r="D8" s="156" t="s">
        <v>72</v>
      </c>
      <c r="E8" s="302">
        <v>1604</v>
      </c>
      <c r="F8" s="303" t="s">
        <v>128</v>
      </c>
      <c r="G8" s="156" t="s">
        <v>85</v>
      </c>
      <c r="H8" s="259">
        <v>0.6</v>
      </c>
      <c r="I8" s="173" t="s">
        <v>313</v>
      </c>
      <c r="J8" s="172">
        <v>389403.54</v>
      </c>
      <c r="K8" s="172">
        <f>ROUND(J8*M8,2)</f>
        <v>311522.83</v>
      </c>
      <c r="L8" s="173">
        <f t="shared" si="5"/>
        <v>77880.709999999963</v>
      </c>
      <c r="M8" s="146">
        <v>0.8</v>
      </c>
      <c r="N8" s="301">
        <v>0</v>
      </c>
      <c r="O8" s="301">
        <v>0</v>
      </c>
      <c r="P8" s="172">
        <v>0</v>
      </c>
      <c r="Q8" s="172">
        <v>0</v>
      </c>
      <c r="R8" s="172">
        <f>K8</f>
        <v>311522.83</v>
      </c>
      <c r="S8" s="301">
        <v>0</v>
      </c>
      <c r="T8" s="301">
        <v>0</v>
      </c>
      <c r="U8" s="301">
        <v>0</v>
      </c>
      <c r="V8" s="301">
        <v>0</v>
      </c>
      <c r="W8" s="301">
        <v>0</v>
      </c>
      <c r="X8" s="295" t="b">
        <f t="shared" si="6"/>
        <v>1</v>
      </c>
      <c r="Y8" s="296">
        <f t="shared" si="7"/>
        <v>0.8</v>
      </c>
      <c r="Z8" s="297" t="b">
        <f t="shared" si="8"/>
        <v>1</v>
      </c>
      <c r="AA8" s="297" t="b">
        <f t="shared" si="9"/>
        <v>1</v>
      </c>
    </row>
    <row r="9" spans="1:51" s="267" customFormat="1" ht="33" customHeight="1" x14ac:dyDescent="0.2">
      <c r="A9" s="156">
        <v>7</v>
      </c>
      <c r="B9" s="156" t="s">
        <v>129</v>
      </c>
      <c r="C9" s="155" t="s">
        <v>53</v>
      </c>
      <c r="D9" s="156" t="s">
        <v>57</v>
      </c>
      <c r="E9" s="156">
        <v>1608</v>
      </c>
      <c r="F9" s="156" t="s">
        <v>130</v>
      </c>
      <c r="G9" s="156" t="s">
        <v>47</v>
      </c>
      <c r="H9" s="259">
        <v>0.995</v>
      </c>
      <c r="I9" s="173" t="s">
        <v>126</v>
      </c>
      <c r="J9" s="172">
        <v>541498.43999999994</v>
      </c>
      <c r="K9" s="172">
        <f t="shared" si="11"/>
        <v>270749.21999999997</v>
      </c>
      <c r="L9" s="173">
        <f t="shared" si="5"/>
        <v>270749.21999999997</v>
      </c>
      <c r="M9" s="146">
        <v>0.5</v>
      </c>
      <c r="N9" s="301">
        <v>0</v>
      </c>
      <c r="O9" s="301">
        <v>0</v>
      </c>
      <c r="P9" s="172">
        <v>0</v>
      </c>
      <c r="Q9" s="172">
        <v>0</v>
      </c>
      <c r="R9" s="172">
        <f t="shared" si="10"/>
        <v>270749.21999999997</v>
      </c>
      <c r="S9" s="301">
        <v>0</v>
      </c>
      <c r="T9" s="301">
        <v>0</v>
      </c>
      <c r="U9" s="301">
        <v>0</v>
      </c>
      <c r="V9" s="301">
        <v>0</v>
      </c>
      <c r="W9" s="301">
        <v>0</v>
      </c>
      <c r="X9" s="257" t="b">
        <f t="shared" si="6"/>
        <v>1</v>
      </c>
      <c r="Y9" s="265">
        <f t="shared" si="7"/>
        <v>0.5</v>
      </c>
      <c r="Z9" s="207" t="b">
        <f t="shared" si="8"/>
        <v>1</v>
      </c>
      <c r="AA9" s="207" t="b">
        <f t="shared" si="9"/>
        <v>1</v>
      </c>
    </row>
    <row r="10" spans="1:51" s="267" customFormat="1" ht="25.5" customHeight="1" x14ac:dyDescent="0.2">
      <c r="A10" s="156">
        <v>8</v>
      </c>
      <c r="B10" s="156" t="s">
        <v>131</v>
      </c>
      <c r="C10" s="155" t="s">
        <v>53</v>
      </c>
      <c r="D10" s="156" t="s">
        <v>73</v>
      </c>
      <c r="E10" s="156">
        <v>1603</v>
      </c>
      <c r="F10" s="156" t="s">
        <v>132</v>
      </c>
      <c r="G10" s="156" t="s">
        <v>85</v>
      </c>
      <c r="H10" s="259">
        <v>0.69399999999999995</v>
      </c>
      <c r="I10" s="173" t="s">
        <v>314</v>
      </c>
      <c r="J10" s="172">
        <v>1107761.1599999999</v>
      </c>
      <c r="K10" s="172">
        <f t="shared" si="11"/>
        <v>553880.57999999996</v>
      </c>
      <c r="L10" s="173">
        <f t="shared" si="5"/>
        <v>553880.57999999996</v>
      </c>
      <c r="M10" s="146">
        <v>0.5</v>
      </c>
      <c r="N10" s="301">
        <v>0</v>
      </c>
      <c r="O10" s="301">
        <v>0</v>
      </c>
      <c r="P10" s="172">
        <v>0</v>
      </c>
      <c r="Q10" s="172">
        <v>0</v>
      </c>
      <c r="R10" s="172">
        <f t="shared" si="10"/>
        <v>553880.57999999996</v>
      </c>
      <c r="S10" s="301">
        <v>0</v>
      </c>
      <c r="T10" s="301">
        <v>0</v>
      </c>
      <c r="U10" s="301">
        <v>0</v>
      </c>
      <c r="V10" s="301">
        <v>0</v>
      </c>
      <c r="W10" s="301">
        <v>0</v>
      </c>
      <c r="X10" s="257" t="b">
        <f t="shared" si="6"/>
        <v>1</v>
      </c>
      <c r="Y10" s="265">
        <f t="shared" si="7"/>
        <v>0.5</v>
      </c>
      <c r="Z10" s="207" t="b">
        <f t="shared" si="8"/>
        <v>1</v>
      </c>
      <c r="AA10" s="207" t="b">
        <f t="shared" si="9"/>
        <v>1</v>
      </c>
    </row>
    <row r="11" spans="1:51" s="267" customFormat="1" ht="42" customHeight="1" x14ac:dyDescent="0.2">
      <c r="A11" s="156">
        <v>9</v>
      </c>
      <c r="B11" s="156" t="s">
        <v>133</v>
      </c>
      <c r="C11" s="155" t="s">
        <v>53</v>
      </c>
      <c r="D11" s="156" t="s">
        <v>58</v>
      </c>
      <c r="E11" s="156">
        <v>1611</v>
      </c>
      <c r="F11" s="156" t="s">
        <v>134</v>
      </c>
      <c r="G11" s="156" t="s">
        <v>47</v>
      </c>
      <c r="H11" s="259">
        <v>1.294</v>
      </c>
      <c r="I11" s="173" t="s">
        <v>312</v>
      </c>
      <c r="J11" s="172">
        <v>4620920.5599999996</v>
      </c>
      <c r="K11" s="172">
        <v>2195882.73</v>
      </c>
      <c r="L11" s="173">
        <f t="shared" si="5"/>
        <v>2425037.8299999996</v>
      </c>
      <c r="M11" s="336">
        <v>0.47520000000000001</v>
      </c>
      <c r="N11" s="301">
        <v>0</v>
      </c>
      <c r="O11" s="301">
        <v>0</v>
      </c>
      <c r="P11" s="172">
        <v>0</v>
      </c>
      <c r="Q11" s="172">
        <v>0</v>
      </c>
      <c r="R11" s="172">
        <f t="shared" si="10"/>
        <v>2195882.73</v>
      </c>
      <c r="S11" s="301">
        <v>0</v>
      </c>
      <c r="T11" s="301">
        <v>0</v>
      </c>
      <c r="U11" s="301">
        <v>0</v>
      </c>
      <c r="V11" s="301">
        <v>0</v>
      </c>
      <c r="W11" s="301">
        <v>0</v>
      </c>
      <c r="X11" s="257" t="b">
        <f t="shared" si="6"/>
        <v>1</v>
      </c>
      <c r="Y11" s="265">
        <f t="shared" si="7"/>
        <v>0.47520000000000001</v>
      </c>
      <c r="Z11" s="207" t="b">
        <f t="shared" si="8"/>
        <v>1</v>
      </c>
      <c r="AA11" s="207" t="b">
        <f t="shared" si="9"/>
        <v>1</v>
      </c>
    </row>
    <row r="12" spans="1:51" s="267" customFormat="1" ht="35.1" customHeight="1" x14ac:dyDescent="0.2">
      <c r="A12" s="156">
        <v>10</v>
      </c>
      <c r="B12" s="156" t="s">
        <v>136</v>
      </c>
      <c r="C12" s="155" t="s">
        <v>53</v>
      </c>
      <c r="D12" s="156" t="s">
        <v>137</v>
      </c>
      <c r="E12" s="156">
        <v>1605</v>
      </c>
      <c r="F12" s="156" t="s">
        <v>138</v>
      </c>
      <c r="G12" s="156" t="s">
        <v>47</v>
      </c>
      <c r="H12" s="259">
        <v>0.2</v>
      </c>
      <c r="I12" s="173" t="s">
        <v>139</v>
      </c>
      <c r="J12" s="172">
        <v>763415.77</v>
      </c>
      <c r="K12" s="172">
        <f>ROUND(J12*M12,2)</f>
        <v>381707.89</v>
      </c>
      <c r="L12" s="173">
        <f t="shared" si="5"/>
        <v>381707.88</v>
      </c>
      <c r="M12" s="146">
        <v>0.5</v>
      </c>
      <c r="N12" s="301">
        <v>0</v>
      </c>
      <c r="O12" s="301">
        <v>0</v>
      </c>
      <c r="P12" s="172">
        <v>0</v>
      </c>
      <c r="Q12" s="172">
        <v>0</v>
      </c>
      <c r="R12" s="172">
        <f t="shared" si="10"/>
        <v>381707.89</v>
      </c>
      <c r="S12" s="301">
        <v>0</v>
      </c>
      <c r="T12" s="301">
        <v>0</v>
      </c>
      <c r="U12" s="301">
        <v>0</v>
      </c>
      <c r="V12" s="301">
        <v>0</v>
      </c>
      <c r="W12" s="301">
        <v>0</v>
      </c>
      <c r="X12" s="257" t="b">
        <f t="shared" ref="X12" si="12">K12=SUM(O12:W12)</f>
        <v>1</v>
      </c>
      <c r="Y12" s="265">
        <f t="shared" si="7"/>
        <v>0.5</v>
      </c>
      <c r="Z12" s="207" t="b">
        <f t="shared" si="8"/>
        <v>1</v>
      </c>
      <c r="AA12" s="207" t="b">
        <f t="shared" si="9"/>
        <v>1</v>
      </c>
    </row>
    <row r="13" spans="1:51" ht="20.100000000000001" customHeight="1" x14ac:dyDescent="0.2">
      <c r="A13" s="361" t="s">
        <v>45</v>
      </c>
      <c r="B13" s="361"/>
      <c r="C13" s="361"/>
      <c r="D13" s="361"/>
      <c r="E13" s="361"/>
      <c r="F13" s="361"/>
      <c r="G13" s="361"/>
      <c r="H13" s="304">
        <f>SUM(H3:H12)</f>
        <v>8.5879999999999992</v>
      </c>
      <c r="I13" s="305" t="s">
        <v>13</v>
      </c>
      <c r="J13" s="162">
        <f>SUM(J3:J12)</f>
        <v>18057335.269999996</v>
      </c>
      <c r="K13" s="162">
        <f>SUM(K3:K12)</f>
        <v>8720791.3200000003</v>
      </c>
      <c r="L13" s="162">
        <f>SUM(L3:L12)</f>
        <v>9336543.9499999993</v>
      </c>
      <c r="M13" s="306" t="s">
        <v>13</v>
      </c>
      <c r="N13" s="301">
        <f t="shared" ref="N13:W13" si="13">SUM(N3:N12)</f>
        <v>0</v>
      </c>
      <c r="O13" s="162">
        <f t="shared" si="13"/>
        <v>0</v>
      </c>
      <c r="P13" s="162">
        <f t="shared" si="13"/>
        <v>0</v>
      </c>
      <c r="Q13" s="307">
        <f t="shared" si="13"/>
        <v>1187826.43</v>
      </c>
      <c r="R13" s="307">
        <f t="shared" si="13"/>
        <v>7532964.8899999997</v>
      </c>
      <c r="S13" s="307">
        <f t="shared" si="13"/>
        <v>0</v>
      </c>
      <c r="T13" s="307">
        <f t="shared" si="13"/>
        <v>0</v>
      </c>
      <c r="U13" s="307">
        <f t="shared" si="13"/>
        <v>0</v>
      </c>
      <c r="V13" s="307">
        <f t="shared" si="13"/>
        <v>0</v>
      </c>
      <c r="W13" s="307">
        <f t="shared" si="13"/>
        <v>0</v>
      </c>
      <c r="X13" s="160" t="b">
        <f>K13=SUM(O13:W13)</f>
        <v>1</v>
      </c>
      <c r="Y13" s="268">
        <f>ROUND(K13/J13,4)</f>
        <v>0.48299999999999998</v>
      </c>
      <c r="Z13" s="269" t="s">
        <v>13</v>
      </c>
      <c r="AA13" s="269" t="b">
        <f>J13=K13+L13</f>
        <v>1</v>
      </c>
    </row>
    <row r="14" spans="1:51" ht="20.100000000000001" customHeight="1" x14ac:dyDescent="0.2">
      <c r="A14" s="360" t="s">
        <v>38</v>
      </c>
      <c r="B14" s="360"/>
      <c r="C14" s="360"/>
      <c r="D14" s="360"/>
      <c r="E14" s="360"/>
      <c r="F14" s="360"/>
      <c r="G14" s="360"/>
      <c r="H14" s="308">
        <f>SUMIF($C$3:$C$12,"K",H3:H12)</f>
        <v>1.9159999999999999</v>
      </c>
      <c r="I14" s="309" t="s">
        <v>13</v>
      </c>
      <c r="J14" s="180">
        <f>SUMIF($C$3:$C$12,"K",J3:J12)</f>
        <v>4004892.52</v>
      </c>
      <c r="K14" s="180">
        <f>SUMIF($C$3:$C$12,"K",K3:K12)</f>
        <v>1692326.43</v>
      </c>
      <c r="L14" s="180">
        <f>SUMIF($C$3:$C$12,"K",L3:L12)</f>
        <v>2312566.09</v>
      </c>
      <c r="M14" s="310" t="s">
        <v>13</v>
      </c>
      <c r="N14" s="311">
        <f t="shared" ref="N14:W14" si="14">SUMIF($C$3:$C$12,"K",N3:N12)</f>
        <v>0</v>
      </c>
      <c r="O14" s="180">
        <f t="shared" si="14"/>
        <v>0</v>
      </c>
      <c r="P14" s="180">
        <f t="shared" si="14"/>
        <v>0</v>
      </c>
      <c r="Q14" s="312">
        <f t="shared" si="14"/>
        <v>1187826.43</v>
      </c>
      <c r="R14" s="312">
        <f t="shared" si="14"/>
        <v>504500</v>
      </c>
      <c r="S14" s="312">
        <f t="shared" si="14"/>
        <v>0</v>
      </c>
      <c r="T14" s="312">
        <f t="shared" si="14"/>
        <v>0</v>
      </c>
      <c r="U14" s="312">
        <f t="shared" si="14"/>
        <v>0</v>
      </c>
      <c r="V14" s="312">
        <f t="shared" si="14"/>
        <v>0</v>
      </c>
      <c r="W14" s="312">
        <f t="shared" si="14"/>
        <v>0</v>
      </c>
      <c r="X14" s="160" t="b">
        <f>K14=SUM(O14:W14)</f>
        <v>1</v>
      </c>
      <c r="Y14" s="268">
        <f>ROUND(K14/J14,4)</f>
        <v>0.42259999999999998</v>
      </c>
      <c r="Z14" s="269" t="s">
        <v>13</v>
      </c>
      <c r="AA14" s="269" t="b">
        <f>J14=K14+L14</f>
        <v>1</v>
      </c>
    </row>
    <row r="15" spans="1:51" ht="20.100000000000001" customHeight="1" x14ac:dyDescent="0.2">
      <c r="A15" s="361" t="s">
        <v>39</v>
      </c>
      <c r="B15" s="361"/>
      <c r="C15" s="361"/>
      <c r="D15" s="361"/>
      <c r="E15" s="361"/>
      <c r="F15" s="361"/>
      <c r="G15" s="361"/>
      <c r="H15" s="304">
        <f>SUMIF($C$3:$C$12,"N",H3:H12)</f>
        <v>6.6719999999999997</v>
      </c>
      <c r="I15" s="305" t="s">
        <v>13</v>
      </c>
      <c r="J15" s="162">
        <f>SUMIF($C$3:$C$12,"N",J3:J12)</f>
        <v>14052442.75</v>
      </c>
      <c r="K15" s="162">
        <f>SUMIF($C$3:$C$12,"N",K3:K12)</f>
        <v>7028464.8899999997</v>
      </c>
      <c r="L15" s="162">
        <f>SUMIF($C$3:$C$12,"N",L3:L12)</f>
        <v>7023977.8599999985</v>
      </c>
      <c r="M15" s="306" t="s">
        <v>13</v>
      </c>
      <c r="N15" s="301">
        <f t="shared" ref="N15:W15" si="15">SUMIF($C$3:$C$12,"N",N3:N12)</f>
        <v>0</v>
      </c>
      <c r="O15" s="162">
        <f t="shared" si="15"/>
        <v>0</v>
      </c>
      <c r="P15" s="162">
        <f t="shared" si="15"/>
        <v>0</v>
      </c>
      <c r="Q15" s="307">
        <f t="shared" si="15"/>
        <v>0</v>
      </c>
      <c r="R15" s="307">
        <f t="shared" si="15"/>
        <v>7028464.8899999997</v>
      </c>
      <c r="S15" s="307">
        <f t="shared" si="15"/>
        <v>0</v>
      </c>
      <c r="T15" s="307">
        <f t="shared" si="15"/>
        <v>0</v>
      </c>
      <c r="U15" s="307">
        <f t="shared" si="15"/>
        <v>0</v>
      </c>
      <c r="V15" s="307">
        <f t="shared" si="15"/>
        <v>0</v>
      </c>
      <c r="W15" s="307">
        <f t="shared" si="15"/>
        <v>0</v>
      </c>
      <c r="X15" s="160" t="b">
        <f>K15=SUM(O15:W15)</f>
        <v>1</v>
      </c>
      <c r="Y15" s="268">
        <f>ROUND(K15/J15,4)</f>
        <v>0.50019999999999998</v>
      </c>
      <c r="Z15" s="269" t="s">
        <v>13</v>
      </c>
      <c r="AA15" s="269" t="b">
        <f>J15=K15+L15</f>
        <v>1</v>
      </c>
    </row>
    <row r="16" spans="1:51" ht="20.100000000000001" customHeight="1" x14ac:dyDescent="0.2">
      <c r="A16" s="360" t="s">
        <v>40</v>
      </c>
      <c r="B16" s="360"/>
      <c r="C16" s="360"/>
      <c r="D16" s="360"/>
      <c r="E16" s="360"/>
      <c r="F16" s="360"/>
      <c r="G16" s="360"/>
      <c r="H16" s="308">
        <f>SUMIF($C$3:$C$12,"W",H3:H12)</f>
        <v>0</v>
      </c>
      <c r="I16" s="309" t="s">
        <v>13</v>
      </c>
      <c r="J16" s="180">
        <f>SUMIF($C$3:$C$12,"W",J3:J12)</f>
        <v>0</v>
      </c>
      <c r="K16" s="180">
        <f>SUMIF($C$3:$C$12,"W",K3:K12)</f>
        <v>0</v>
      </c>
      <c r="L16" s="180">
        <f>SUMIF($C$3:$C$12,"W",L3:L12)</f>
        <v>0</v>
      </c>
      <c r="M16" s="310" t="s">
        <v>13</v>
      </c>
      <c r="N16" s="311">
        <f t="shared" ref="N16:W16" si="16">SUMIF($C$3:$C$12,"W",N3:N12)</f>
        <v>0</v>
      </c>
      <c r="O16" s="180">
        <f t="shared" si="16"/>
        <v>0</v>
      </c>
      <c r="P16" s="180">
        <f t="shared" si="16"/>
        <v>0</v>
      </c>
      <c r="Q16" s="312">
        <f t="shared" si="16"/>
        <v>0</v>
      </c>
      <c r="R16" s="312">
        <f t="shared" si="16"/>
        <v>0</v>
      </c>
      <c r="S16" s="312">
        <f t="shared" si="16"/>
        <v>0</v>
      </c>
      <c r="T16" s="312">
        <f t="shared" si="16"/>
        <v>0</v>
      </c>
      <c r="U16" s="312">
        <f t="shared" si="16"/>
        <v>0</v>
      </c>
      <c r="V16" s="312">
        <f t="shared" si="16"/>
        <v>0</v>
      </c>
      <c r="W16" s="312">
        <f t="shared" si="16"/>
        <v>0</v>
      </c>
      <c r="X16" s="160" t="b">
        <f>K16=SUM(O16:W16)</f>
        <v>1</v>
      </c>
      <c r="Y16" s="268" t="e">
        <f>ROUND(K16/J16,4)</f>
        <v>#DIV/0!</v>
      </c>
      <c r="Z16" s="269" t="s">
        <v>13</v>
      </c>
      <c r="AA16" s="269" t="b">
        <f>J16=K16+L16</f>
        <v>1</v>
      </c>
    </row>
    <row r="17" spans="1:27" x14ac:dyDescent="0.2">
      <c r="A17" s="225"/>
      <c r="B17" s="225"/>
      <c r="C17" s="225"/>
      <c r="D17" s="225"/>
      <c r="E17" s="225"/>
      <c r="F17" s="324"/>
      <c r="G17" s="225"/>
      <c r="P17" s="315"/>
      <c r="Q17" s="315"/>
    </row>
    <row r="18" spans="1:27" x14ac:dyDescent="0.2">
      <c r="A18" s="183" t="s">
        <v>24</v>
      </c>
      <c r="B18" s="183"/>
      <c r="C18" s="183"/>
      <c r="D18" s="183"/>
      <c r="E18" s="183"/>
      <c r="F18" s="325"/>
      <c r="G18" s="183"/>
      <c r="H18" s="316"/>
      <c r="I18" s="317"/>
      <c r="J18" s="6"/>
      <c r="K18" s="317"/>
      <c r="L18" s="317"/>
      <c r="O18" s="317"/>
      <c r="P18" s="318"/>
      <c r="Q18" s="318"/>
      <c r="R18" s="317"/>
      <c r="S18" s="317"/>
      <c r="T18" s="317"/>
      <c r="U18" s="317"/>
      <c r="V18" s="317"/>
      <c r="W18" s="317"/>
      <c r="X18" s="160"/>
      <c r="AA18" s="269"/>
    </row>
    <row r="19" spans="1:27" x14ac:dyDescent="0.2">
      <c r="A19" s="271" t="s">
        <v>25</v>
      </c>
      <c r="B19" s="271"/>
      <c r="C19" s="271"/>
      <c r="D19" s="271"/>
      <c r="E19" s="271"/>
      <c r="F19" s="325"/>
      <c r="G19" s="271"/>
      <c r="H19" s="316"/>
      <c r="I19" s="317"/>
      <c r="J19" s="272"/>
      <c r="K19" s="317"/>
      <c r="L19" s="317"/>
      <c r="O19" s="318"/>
      <c r="P19" s="318"/>
      <c r="Q19" s="318"/>
      <c r="R19" s="317"/>
      <c r="S19" s="317"/>
      <c r="T19" s="317"/>
      <c r="U19" s="317"/>
      <c r="V19" s="317"/>
      <c r="W19" s="317"/>
      <c r="X19" s="160"/>
    </row>
    <row r="20" spans="1:27" x14ac:dyDescent="0.2">
      <c r="A20" s="183" t="s">
        <v>43</v>
      </c>
      <c r="B20" s="225"/>
      <c r="C20" s="225"/>
      <c r="D20" s="225"/>
      <c r="E20" s="225"/>
      <c r="F20" s="225"/>
      <c r="G20" s="225"/>
      <c r="J20" s="273"/>
      <c r="P20" s="315"/>
      <c r="Q20" s="315"/>
    </row>
    <row r="21" spans="1:27" x14ac:dyDescent="0.2">
      <c r="A21" s="226" t="s">
        <v>27</v>
      </c>
      <c r="B21" s="226"/>
      <c r="C21" s="226"/>
      <c r="D21" s="226"/>
      <c r="E21" s="226"/>
      <c r="F21" s="226"/>
      <c r="G21" s="226"/>
      <c r="J21" s="273"/>
    </row>
    <row r="29" spans="1:27" x14ac:dyDescent="0.2">
      <c r="M29" s="319"/>
      <c r="N29" s="319"/>
    </row>
  </sheetData>
  <autoFilter ref="A2:AY21" xr:uid="{00000000-0009-0000-0000-000001000000}"/>
  <customSheetViews>
    <customSheetView guid="{3973A40E-5FBB-48CA-82B2-E78527605440}" showPageBreaks="1" showGridLines="0" fitToPage="1" printArea="1" filter="1" showAutoFilter="1" view="pageBreakPreview" topLeftCell="C1">
      <selection activeCell="F19" sqref="F19"/>
      <pageMargins left="0.23622047244094491" right="0.23622047244094491" top="0.74803149606299213" bottom="0.74803149606299213" header="0.31496062992125984" footer="0.31496062992125984"/>
      <pageSetup paperSize="8" scale="51" fitToHeight="0" orientation="landscape" r:id="rId1"/>
      <headerFooter>
        <oddHeader>&amp;LWojewództwo Opolskie&amp;KFF0000 &amp;K01+000- zadania powiatowe lista podstawowa</oddHeader>
        <oddFooter>Strona &amp;P z &amp;N</oddFooter>
      </headerFooter>
      <autoFilter ref="A2:AY21" xr:uid="{00000000-0000-0000-0000-000000000000}">
        <filterColumn colId="3">
          <filters>
            <filter val="Powiat Głubczycki"/>
          </filters>
        </filterColumn>
      </autoFilter>
    </customSheetView>
    <customSheetView guid="{6ADAECCC-622B-41E1-8182-8DD3E35EF5F9}" scale="78" showPageBreaks="1" showGridLines="0" fitToPage="1" printArea="1" showAutoFilter="1" view="pageBreakPreview">
      <selection activeCell="H11" sqref="H11"/>
      <pageMargins left="0.23622047244094491" right="0.23622047244094491" top="0.74803149606299213" bottom="0.74803149606299213" header="0.31496062992125984" footer="0.31496062992125984"/>
      <pageSetup paperSize="8" scale="51" fitToHeight="0" orientation="landscape" r:id="rId2"/>
      <headerFooter>
        <oddHeader>&amp;LWojewództwo Opolskie&amp;KFF0000 &amp;K01+000- zadania powiatowe lista podstawowa</oddHeader>
        <oddFooter>Strona &amp;P z &amp;N</oddFooter>
      </headerFooter>
      <autoFilter ref="A2:AY21" xr:uid="{00000000-0000-0000-0000-000000000000}"/>
    </customSheetView>
    <customSheetView guid="{910E5BC9-C14F-44A3-BD6A-DB4FB1067C5C}" scale="78" showPageBreaks="1" showGridLines="0" fitToPage="1" printArea="1" showAutoFilter="1" view="pageBreakPreview">
      <selection activeCell="I7" sqref="I7:L11"/>
      <pageMargins left="0.23622047244094491" right="0.23622047244094491" top="0.74803149606299213" bottom="0.74803149606299213" header="0.31496062992125984" footer="0.31496062992125984"/>
      <pageSetup paperSize="8" scale="51" fitToHeight="0" orientation="landscape" r:id="rId3"/>
      <headerFooter>
        <oddHeader>&amp;LWojewództwo Opolskie&amp;KFF0000 &amp;K01+000- zadania powiatowe lista podstawowa</oddHeader>
        <oddFooter>Strona &amp;P z &amp;N</oddFooter>
      </headerFooter>
      <autoFilter ref="A2:AY16" xr:uid="{00000000-0000-0000-0000-000000000000}"/>
    </customSheetView>
    <customSheetView guid="{970B3EFC-385A-45DE-908A-ABE05BA5D65C}" scale="78" showPageBreaks="1" showGridLines="0" fitToPage="1" printArea="1" showAutoFilter="1" view="pageBreakPreview">
      <selection activeCell="K10" sqref="K10"/>
      <pageMargins left="0.23622047244094491" right="0.23622047244094491" top="0.74803149606299213" bottom="0.74803149606299213" header="0.31496062992125984" footer="0.31496062992125984"/>
      <pageSetup paperSize="8" scale="51" fitToHeight="0" orientation="landscape" r:id="rId4"/>
      <headerFooter>
        <oddHeader>&amp;LWojewództwo Opolskie&amp;KFF0000 &amp;K01+000- zadania powiatowe lista podstawowa</oddHeader>
        <oddFooter>Strona &amp;P z &amp;N</oddFooter>
      </headerFooter>
      <autoFilter ref="A2:AY21" xr:uid="{00000000-0000-0000-0000-000000000000}"/>
    </customSheetView>
    <customSheetView guid="{73D0BFC8-C8AD-4177-93C9-071059B157B4}" scale="78" showPageBreaks="1" showGridLines="0" fitToPage="1" printArea="1" filter="1" showAutoFilter="1" view="pageBreakPreview">
      <selection activeCell="L10" sqref="L10"/>
      <pageMargins left="0.23622047244094491" right="0.23622047244094491" top="0.74803149606299213" bottom="0.74803149606299213" header="0.31496062992125984" footer="0.31496062992125984"/>
      <pageSetup paperSize="8" scale="36" fitToHeight="0" orientation="landscape" r:id="rId5"/>
      <headerFooter>
        <oddHeader>&amp;LWojewództwo Opolskie&amp;KFF0000 &amp;K01+000- zadania powiatowe lista podstawowa</oddHeader>
        <oddFooter>Strona &amp;P z &amp;N</oddFooter>
      </headerFooter>
      <autoFilter ref="A2:AY21" xr:uid="{00000000-0000-0000-0000-000000000000}">
        <filterColumn colId="5">
          <filters>
            <filter val="Remont drogi powiatowej nr 2066 O ul. Piotra Skargi w Kędzierzynie - Koźlu"/>
          </filters>
        </filterColumn>
      </autoFilter>
    </customSheetView>
    <customSheetView guid="{8713D67E-80AD-4862-B39E-B3C8835229AA}" scale="90" showPageBreaks="1" showGridLines="0" fitToPage="1" printArea="1" showAutoFilter="1" view="pageBreakPreview" topLeftCell="D1">
      <selection activeCell="D1" sqref="D1:D2"/>
      <pageMargins left="0.23622047244094491" right="0.23622047244094491" top="0.74803149606299213" bottom="0.74803149606299213" header="0.31496062992125984" footer="0.31496062992125984"/>
      <pageSetup paperSize="8" scale="51" fitToHeight="0" orientation="landscape" r:id="rId6"/>
      <headerFooter>
        <oddHeader>&amp;LWojewództwo Opolskie&amp;KFF0000 &amp;K01+000- zadania powiatowe lista podstawowa</oddHeader>
        <oddFooter>Strona &amp;P z &amp;N</oddFooter>
      </headerFooter>
      <autoFilter ref="A2:AY21" xr:uid="{00000000-0000-0000-0000-000000000000}"/>
    </customSheetView>
  </customSheetViews>
  <mergeCells count="18">
    <mergeCell ref="H1:H2"/>
    <mergeCell ref="I1:I2"/>
    <mergeCell ref="J1:J2"/>
    <mergeCell ref="K1:K2"/>
    <mergeCell ref="N1:W1"/>
    <mergeCell ref="L1:L2"/>
    <mergeCell ref="M1:M2"/>
    <mergeCell ref="D1:D2"/>
    <mergeCell ref="A16:G16"/>
    <mergeCell ref="A15:G15"/>
    <mergeCell ref="E1:E2"/>
    <mergeCell ref="A13:G13"/>
    <mergeCell ref="A1:A2"/>
    <mergeCell ref="B1:B2"/>
    <mergeCell ref="C1:C2"/>
    <mergeCell ref="F1:F2"/>
    <mergeCell ref="G1:G2"/>
    <mergeCell ref="A14:G14"/>
  </mergeCells>
  <conditionalFormatting sqref="AA18 X3:AA14">
    <cfRule type="cellIs" dxfId="91" priority="32" operator="equal">
      <formula>FALSE</formula>
    </cfRule>
  </conditionalFormatting>
  <conditionalFormatting sqref="AA18">
    <cfRule type="cellIs" dxfId="90" priority="31" operator="equal">
      <formula>FALSE</formula>
    </cfRule>
  </conditionalFormatting>
  <conditionalFormatting sqref="Y16:Z16">
    <cfRule type="cellIs" dxfId="89" priority="14" operator="equal">
      <formula>FALSE</formula>
    </cfRule>
  </conditionalFormatting>
  <conditionalFormatting sqref="X16">
    <cfRule type="cellIs" dxfId="88" priority="13" operator="equal">
      <formula>FALSE</formula>
    </cfRule>
  </conditionalFormatting>
  <conditionalFormatting sqref="AA16">
    <cfRule type="cellIs" dxfId="87" priority="10" operator="equal">
      <formula>FALSE</formula>
    </cfRule>
  </conditionalFormatting>
  <conditionalFormatting sqref="Y15:Z15">
    <cfRule type="cellIs" dxfId="86" priority="9" operator="equal">
      <formula>FALSE</formula>
    </cfRule>
  </conditionalFormatting>
  <conditionalFormatting sqref="X3:Z14">
    <cfRule type="containsText" dxfId="85" priority="15" operator="containsText" text="fałsz">
      <formula>NOT(ISERROR(SEARCH("fałsz",X3)))</formula>
    </cfRule>
  </conditionalFormatting>
  <conditionalFormatting sqref="X16:Z16">
    <cfRule type="containsText" dxfId="84" priority="12" operator="containsText" text="fałsz">
      <formula>NOT(ISERROR(SEARCH("fałsz",X16)))</formula>
    </cfRule>
  </conditionalFormatting>
  <conditionalFormatting sqref="AA16">
    <cfRule type="cellIs" dxfId="83" priority="11" operator="equal">
      <formula>FALSE</formula>
    </cfRule>
  </conditionalFormatting>
  <conditionalFormatting sqref="X15">
    <cfRule type="cellIs" dxfId="82" priority="8" operator="equal">
      <formula>FALSE</formula>
    </cfRule>
  </conditionalFormatting>
  <conditionalFormatting sqref="X15:Z15">
    <cfRule type="containsText" dxfId="81" priority="7" operator="containsText" text="fałsz">
      <formula>NOT(ISERROR(SEARCH("fałsz",X15)))</formula>
    </cfRule>
  </conditionalFormatting>
  <conditionalFormatting sqref="AA15">
    <cfRule type="cellIs" dxfId="80" priority="6" operator="equal">
      <formula>FALSE</formula>
    </cfRule>
  </conditionalFormatting>
  <conditionalFormatting sqref="AA15">
    <cfRule type="cellIs" dxfId="79" priority="5" operator="equal">
      <formula>FALSE</formula>
    </cfRule>
  </conditionalFormatting>
  <dataValidations count="2">
    <dataValidation type="list" allowBlank="1" showInputMessage="1" showErrorMessage="1" sqref="C11:C12 C3:C9" xr:uid="{00000000-0002-0000-0100-000000000000}">
      <formula1>"N,K,W"</formula1>
    </dataValidation>
    <dataValidation type="list" allowBlank="1" showInputMessage="1" showErrorMessage="1" sqref="G3:G12" xr:uid="{00000000-0002-0000-0100-000001000000}">
      <formula1>"B,P,R"</formula1>
    </dataValidation>
  </dataValidations>
  <pageMargins left="0.23622047244094491" right="0.23622047244094491" top="0.74803149606299213" bottom="0.74803149606299213" header="0.31496062992125984" footer="0.31496062992125984"/>
  <pageSetup paperSize="8" scale="51" fitToHeight="0" orientation="landscape" r:id="rId7"/>
  <headerFooter>
    <oddHeader>&amp;LWojewództwo Opolskie&amp;KFF0000 &amp;K01+000- zadania powiatowe lista podstawowa</oddHeader>
    <oddFoote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6"/>
  <sheetViews>
    <sheetView showGridLines="0" view="pageBreakPreview" topLeftCell="G1" zoomScaleNormal="100" zoomScaleSheetLayoutView="80" workbookViewId="0">
      <selection activeCell="L7" sqref="L7"/>
    </sheetView>
  </sheetViews>
  <sheetFormatPr defaultColWidth="9.140625" defaultRowHeight="15" x14ac:dyDescent="0.25"/>
  <cols>
    <col min="1" max="1" width="4.85546875" style="3" customWidth="1"/>
    <col min="2" max="2" width="17.7109375" style="3" customWidth="1"/>
    <col min="3" max="3" width="12.140625" style="3" customWidth="1"/>
    <col min="4" max="4" width="21.7109375" style="3" customWidth="1"/>
    <col min="5" max="5" width="9.5703125" style="3" bestFit="1" customWidth="1"/>
    <col min="6" max="6" width="17.7109375" style="3" bestFit="1" customWidth="1"/>
    <col min="7" max="7" width="29.5703125" style="3" customWidth="1"/>
    <col min="8" max="8" width="12.42578125" style="3" bestFit="1" customWidth="1"/>
    <col min="9" max="9" width="14.85546875" style="253" customWidth="1"/>
    <col min="10" max="10" width="12.85546875" style="3" customWidth="1"/>
    <col min="11" max="11" width="20.42578125" style="4" customWidth="1"/>
    <col min="12" max="13" width="17.7109375" style="3" customWidth="1"/>
    <col min="14" max="14" width="15.7109375" style="1" customWidth="1"/>
    <col min="15" max="15" width="12.7109375" style="1" customWidth="1"/>
    <col min="16" max="16" width="13.28515625" style="3" customWidth="1"/>
    <col min="17" max="17" width="13" style="3" customWidth="1"/>
    <col min="18" max="18" width="12.7109375" style="3" customWidth="1"/>
    <col min="19" max="19" width="13.28515625" style="3" customWidth="1"/>
    <col min="20" max="20" width="12.7109375" style="3" customWidth="1"/>
    <col min="21" max="21" width="9.5703125" style="3" customWidth="1"/>
    <col min="22" max="22" width="10.85546875" style="3" customWidth="1"/>
    <col min="23" max="23" width="11.140625" style="3" customWidth="1"/>
    <col min="24" max="24" width="11.7109375" style="3" customWidth="1"/>
    <col min="25" max="27" width="15.7109375" style="14" customWidth="1"/>
    <col min="28" max="28" width="15.7109375" style="3" customWidth="1"/>
    <col min="29" max="29" width="11.42578125" style="3" bestFit="1" customWidth="1"/>
    <col min="30" max="16384" width="9.140625" style="3"/>
  </cols>
  <sheetData>
    <row r="1" spans="1:29" ht="20.100000000000001" customHeight="1" x14ac:dyDescent="0.25">
      <c r="A1" s="375" t="s">
        <v>4</v>
      </c>
      <c r="B1" s="376" t="s">
        <v>5</v>
      </c>
      <c r="C1" s="377" t="s">
        <v>44</v>
      </c>
      <c r="D1" s="369" t="s">
        <v>6</v>
      </c>
      <c r="E1" s="147"/>
      <c r="F1" s="147"/>
      <c r="G1" s="376" t="s">
        <v>7</v>
      </c>
      <c r="H1" s="369" t="s">
        <v>26</v>
      </c>
      <c r="I1" s="379" t="s">
        <v>83</v>
      </c>
      <c r="J1" s="376" t="s">
        <v>23</v>
      </c>
      <c r="K1" s="368" t="s">
        <v>8</v>
      </c>
      <c r="L1" s="376" t="s">
        <v>16</v>
      </c>
      <c r="M1" s="369" t="s">
        <v>12</v>
      </c>
      <c r="N1" s="376" t="s">
        <v>10</v>
      </c>
      <c r="O1" s="373" t="s">
        <v>11</v>
      </c>
      <c r="P1" s="374"/>
      <c r="Q1" s="374"/>
      <c r="R1" s="374"/>
      <c r="S1" s="374"/>
      <c r="T1" s="374"/>
      <c r="U1" s="374"/>
      <c r="V1" s="374"/>
      <c r="W1" s="374"/>
      <c r="X1" s="375"/>
    </row>
    <row r="2" spans="1:29" ht="39" customHeight="1" x14ac:dyDescent="0.25">
      <c r="A2" s="375"/>
      <c r="B2" s="376"/>
      <c r="C2" s="378"/>
      <c r="D2" s="370"/>
      <c r="E2" s="148" t="s">
        <v>32</v>
      </c>
      <c r="F2" s="148" t="s">
        <v>14</v>
      </c>
      <c r="G2" s="376"/>
      <c r="H2" s="370"/>
      <c r="I2" s="379"/>
      <c r="J2" s="376"/>
      <c r="K2" s="368"/>
      <c r="L2" s="376"/>
      <c r="M2" s="370"/>
      <c r="N2" s="376"/>
      <c r="O2" s="153">
        <v>2019</v>
      </c>
      <c r="P2" s="149">
        <v>2020</v>
      </c>
      <c r="Q2" s="149">
        <v>2021</v>
      </c>
      <c r="R2" s="149">
        <v>2022</v>
      </c>
      <c r="S2" s="149">
        <v>2023</v>
      </c>
      <c r="T2" s="149">
        <v>2024</v>
      </c>
      <c r="U2" s="149">
        <v>2025</v>
      </c>
      <c r="V2" s="149">
        <v>2026</v>
      </c>
      <c r="W2" s="192">
        <v>2027</v>
      </c>
      <c r="X2" s="192">
        <v>2028</v>
      </c>
      <c r="Y2" s="1" t="s">
        <v>28</v>
      </c>
      <c r="Z2" s="1" t="s">
        <v>29</v>
      </c>
      <c r="AA2" s="1" t="s">
        <v>30</v>
      </c>
      <c r="AB2" s="43" t="s">
        <v>31</v>
      </c>
    </row>
    <row r="3" spans="1:29" s="227" customFormat="1" ht="38.25" customHeight="1" x14ac:dyDescent="0.25">
      <c r="A3" s="283">
        <v>1</v>
      </c>
      <c r="B3" s="284" t="s">
        <v>77</v>
      </c>
      <c r="C3" s="158" t="s">
        <v>48</v>
      </c>
      <c r="D3" s="285" t="s">
        <v>66</v>
      </c>
      <c r="E3" s="144">
        <v>1605023</v>
      </c>
      <c r="F3" s="144" t="s">
        <v>60</v>
      </c>
      <c r="G3" s="144" t="s">
        <v>82</v>
      </c>
      <c r="H3" s="144" t="s">
        <v>84</v>
      </c>
      <c r="I3" s="286">
        <v>3.5409999999999999</v>
      </c>
      <c r="J3" s="285" t="s">
        <v>115</v>
      </c>
      <c r="K3" s="175">
        <v>11292507</v>
      </c>
      <c r="L3" s="171">
        <f>ROUND(K3*N3,2)</f>
        <v>6775504.2000000002</v>
      </c>
      <c r="M3" s="175">
        <f t="shared" ref="M3:M36" si="0">K3-L3</f>
        <v>4517002.8</v>
      </c>
      <c r="N3" s="159">
        <v>0.6</v>
      </c>
      <c r="O3" s="171">
        <v>0</v>
      </c>
      <c r="P3" s="287">
        <v>0</v>
      </c>
      <c r="Q3" s="235">
        <f>ROUND(N3*6874101.38,2)</f>
        <v>4124460.83</v>
      </c>
      <c r="R3" s="235">
        <f>L3-Q3</f>
        <v>2651043.37</v>
      </c>
      <c r="S3" s="171">
        <v>0</v>
      </c>
      <c r="T3" s="171">
        <v>0</v>
      </c>
      <c r="U3" s="171">
        <v>0</v>
      </c>
      <c r="V3" s="171">
        <v>0</v>
      </c>
      <c r="W3" s="171">
        <v>0</v>
      </c>
      <c r="X3" s="171">
        <v>0</v>
      </c>
      <c r="Y3" s="209" t="b">
        <f t="shared" ref="Y3:Y34" si="1">L3=SUM(P3:X3)</f>
        <v>1</v>
      </c>
      <c r="Z3" s="210">
        <f t="shared" ref="Z3:Z34" si="2">ROUND(L3/K3,4)</f>
        <v>0.6</v>
      </c>
      <c r="AA3" s="211" t="b">
        <f t="shared" ref="AA3:AA34" si="3">Z3=N3</f>
        <v>1</v>
      </c>
      <c r="AB3" s="211" t="b">
        <f t="shared" ref="AB3:AB34" si="4">K3=L3+M3</f>
        <v>1</v>
      </c>
      <c r="AC3" s="288"/>
    </row>
    <row r="4" spans="1:29" s="227" customFormat="1" ht="35.25" customHeight="1" x14ac:dyDescent="0.25">
      <c r="A4" s="283">
        <v>2</v>
      </c>
      <c r="B4" s="144" t="s">
        <v>90</v>
      </c>
      <c r="C4" s="158" t="s">
        <v>48</v>
      </c>
      <c r="D4" s="144" t="s">
        <v>51</v>
      </c>
      <c r="E4" s="144">
        <v>1607054</v>
      </c>
      <c r="F4" s="144" t="s">
        <v>46</v>
      </c>
      <c r="G4" s="144" t="s">
        <v>93</v>
      </c>
      <c r="H4" s="144" t="s">
        <v>84</v>
      </c>
      <c r="I4" s="274">
        <v>0.95</v>
      </c>
      <c r="J4" s="176" t="s">
        <v>290</v>
      </c>
      <c r="K4" s="289">
        <v>9735877.0399999991</v>
      </c>
      <c r="L4" s="175">
        <v>5855385.1600000001</v>
      </c>
      <c r="M4" s="327">
        <f t="shared" si="0"/>
        <v>3880491.879999999</v>
      </c>
      <c r="N4" s="282">
        <f>L4/K4</f>
        <v>0.60142349127285211</v>
      </c>
      <c r="O4" s="171">
        <v>0</v>
      </c>
      <c r="P4" s="175">
        <v>0</v>
      </c>
      <c r="Q4" s="240">
        <v>0</v>
      </c>
      <c r="R4" s="171">
        <v>3341332.46</v>
      </c>
      <c r="S4" s="171">
        <f>L4-R4</f>
        <v>2514052.7000000002</v>
      </c>
      <c r="T4" s="171">
        <v>0</v>
      </c>
      <c r="U4" s="171">
        <v>0</v>
      </c>
      <c r="V4" s="171">
        <v>0</v>
      </c>
      <c r="W4" s="175">
        <v>0</v>
      </c>
      <c r="X4" s="175">
        <v>0</v>
      </c>
      <c r="Y4" s="241" t="b">
        <f t="shared" si="1"/>
        <v>1</v>
      </c>
      <c r="Z4" s="290">
        <f t="shared" si="2"/>
        <v>0.60140000000000005</v>
      </c>
      <c r="AA4" s="243" t="b">
        <f t="shared" si="3"/>
        <v>0</v>
      </c>
      <c r="AB4" s="243" t="b">
        <f t="shared" si="4"/>
        <v>1</v>
      </c>
    </row>
    <row r="5" spans="1:29" s="138" customFormat="1" ht="58.5" customHeight="1" x14ac:dyDescent="0.25">
      <c r="A5" s="283">
        <v>3</v>
      </c>
      <c r="B5" s="144" t="s">
        <v>91</v>
      </c>
      <c r="C5" s="158" t="s">
        <v>48</v>
      </c>
      <c r="D5" s="144" t="s">
        <v>68</v>
      </c>
      <c r="E5" s="144">
        <v>1606023</v>
      </c>
      <c r="F5" s="144" t="s">
        <v>59</v>
      </c>
      <c r="G5" s="144" t="s">
        <v>94</v>
      </c>
      <c r="H5" s="144" t="s">
        <v>84</v>
      </c>
      <c r="I5" s="274">
        <v>0.65100000000000002</v>
      </c>
      <c r="J5" s="176" t="s">
        <v>95</v>
      </c>
      <c r="K5" s="171">
        <v>3191581.78</v>
      </c>
      <c r="L5" s="175">
        <v>1420949.27</v>
      </c>
      <c r="M5" s="327">
        <f t="shared" si="0"/>
        <v>1770632.5099999998</v>
      </c>
      <c r="N5" s="282">
        <f>ROUND(L5/K5,4)</f>
        <v>0.44519999999999998</v>
      </c>
      <c r="O5" s="171">
        <v>0</v>
      </c>
      <c r="P5" s="175">
        <v>0</v>
      </c>
      <c r="Q5" s="240">
        <v>0</v>
      </c>
      <c r="R5" s="171">
        <v>712274.64</v>
      </c>
      <c r="S5" s="171">
        <v>708674.63</v>
      </c>
      <c r="T5" s="171">
        <v>0</v>
      </c>
      <c r="U5" s="171">
        <v>0</v>
      </c>
      <c r="V5" s="171">
        <v>0</v>
      </c>
      <c r="W5" s="175">
        <v>0</v>
      </c>
      <c r="X5" s="175">
        <v>0</v>
      </c>
      <c r="Y5" s="241" t="b">
        <f t="shared" si="1"/>
        <v>1</v>
      </c>
      <c r="Z5" s="290">
        <f t="shared" si="2"/>
        <v>0.44519999999999998</v>
      </c>
      <c r="AA5" s="243" t="b">
        <f t="shared" si="3"/>
        <v>1</v>
      </c>
      <c r="AB5" s="243" t="b">
        <f t="shared" si="4"/>
        <v>1</v>
      </c>
    </row>
    <row r="6" spans="1:29" s="138" customFormat="1" ht="30.75" customHeight="1" x14ac:dyDescent="0.25">
      <c r="A6" s="337">
        <v>4</v>
      </c>
      <c r="B6" s="144" t="s">
        <v>96</v>
      </c>
      <c r="C6" s="158" t="s">
        <v>48</v>
      </c>
      <c r="D6" s="144" t="s">
        <v>97</v>
      </c>
      <c r="E6" s="144">
        <v>1607013</v>
      </c>
      <c r="F6" s="144" t="s">
        <v>46</v>
      </c>
      <c r="G6" s="144" t="s">
        <v>98</v>
      </c>
      <c r="H6" s="144" t="s">
        <v>84</v>
      </c>
      <c r="I6" s="274">
        <v>0.44</v>
      </c>
      <c r="J6" s="176" t="s">
        <v>140</v>
      </c>
      <c r="K6" s="289">
        <v>3160587.05</v>
      </c>
      <c r="L6" s="175">
        <v>2153320</v>
      </c>
      <c r="M6" s="327">
        <f t="shared" si="0"/>
        <v>1007267.0499999998</v>
      </c>
      <c r="N6" s="282">
        <f>ROUND(L6/K6,4)</f>
        <v>0.68130000000000002</v>
      </c>
      <c r="O6" s="171">
        <v>0</v>
      </c>
      <c r="P6" s="175">
        <v>0</v>
      </c>
      <c r="Q6" s="240">
        <v>0</v>
      </c>
      <c r="R6" s="171">
        <v>1666400</v>
      </c>
      <c r="S6" s="171">
        <f>L6-R6</f>
        <v>486920</v>
      </c>
      <c r="T6" s="171">
        <v>0</v>
      </c>
      <c r="U6" s="171">
        <v>0</v>
      </c>
      <c r="V6" s="171">
        <v>0</v>
      </c>
      <c r="W6" s="175">
        <v>0</v>
      </c>
      <c r="X6" s="175">
        <v>0</v>
      </c>
      <c r="Y6" s="241" t="b">
        <f t="shared" si="1"/>
        <v>1</v>
      </c>
      <c r="Z6" s="290">
        <f t="shared" si="2"/>
        <v>0.68130000000000002</v>
      </c>
      <c r="AA6" s="243" t="b">
        <f t="shared" si="3"/>
        <v>1</v>
      </c>
      <c r="AB6" s="243" t="b">
        <f t="shared" si="4"/>
        <v>1</v>
      </c>
    </row>
    <row r="7" spans="1:29" s="138" customFormat="1" ht="50.25" customHeight="1" x14ac:dyDescent="0.25">
      <c r="A7" s="337">
        <v>5</v>
      </c>
      <c r="B7" s="144" t="s">
        <v>259</v>
      </c>
      <c r="C7" s="158" t="s">
        <v>48</v>
      </c>
      <c r="D7" s="144" t="s">
        <v>54</v>
      </c>
      <c r="E7" s="291">
        <v>1601011</v>
      </c>
      <c r="F7" s="144" t="s">
        <v>49</v>
      </c>
      <c r="G7" s="144" t="s">
        <v>99</v>
      </c>
      <c r="H7" s="292" t="s">
        <v>85</v>
      </c>
      <c r="I7" s="274">
        <v>0.45700000000000002</v>
      </c>
      <c r="J7" s="176" t="s">
        <v>100</v>
      </c>
      <c r="K7" s="176">
        <v>1099189.5</v>
      </c>
      <c r="L7" s="171">
        <f t="shared" ref="L7:L36" si="5">ROUND(K7*N7,2)</f>
        <v>769432.65</v>
      </c>
      <c r="M7" s="171">
        <f t="shared" si="0"/>
        <v>329756.84999999998</v>
      </c>
      <c r="N7" s="159">
        <v>0.7</v>
      </c>
      <c r="O7" s="171">
        <v>0</v>
      </c>
      <c r="P7" s="171">
        <v>0</v>
      </c>
      <c r="Q7" s="176">
        <v>0</v>
      </c>
      <c r="R7" s="171">
        <v>186868.75</v>
      </c>
      <c r="S7" s="171">
        <f>L7-R7</f>
        <v>582563.9</v>
      </c>
      <c r="T7" s="171">
        <v>0</v>
      </c>
      <c r="U7" s="171">
        <v>0</v>
      </c>
      <c r="V7" s="171">
        <v>0</v>
      </c>
      <c r="W7" s="175">
        <v>0</v>
      </c>
      <c r="X7" s="175">
        <v>0</v>
      </c>
      <c r="Y7" s="241" t="b">
        <f t="shared" si="1"/>
        <v>1</v>
      </c>
      <c r="Z7" s="242">
        <f t="shared" si="2"/>
        <v>0.7</v>
      </c>
      <c r="AA7" s="243" t="b">
        <f t="shared" si="3"/>
        <v>1</v>
      </c>
      <c r="AB7" s="243" t="b">
        <f t="shared" si="4"/>
        <v>1</v>
      </c>
    </row>
    <row r="8" spans="1:29" s="138" customFormat="1" ht="68.25" customHeight="1" x14ac:dyDescent="0.25">
      <c r="A8" s="278">
        <v>6</v>
      </c>
      <c r="B8" s="144" t="s">
        <v>141</v>
      </c>
      <c r="C8" s="158"/>
      <c r="D8" s="218" t="s">
        <v>51</v>
      </c>
      <c r="E8" s="218">
        <v>1607053</v>
      </c>
      <c r="F8" s="218" t="s">
        <v>46</v>
      </c>
      <c r="G8" s="218" t="s">
        <v>142</v>
      </c>
      <c r="H8" s="144" t="s">
        <v>84</v>
      </c>
      <c r="I8" s="234"/>
      <c r="J8" s="320" t="s">
        <v>266</v>
      </c>
      <c r="K8" s="175"/>
      <c r="L8" s="171"/>
      <c r="M8" s="328"/>
      <c r="N8" s="159">
        <v>0.6</v>
      </c>
      <c r="O8" s="171"/>
      <c r="P8" s="175"/>
      <c r="Q8" s="169"/>
      <c r="R8" s="171"/>
      <c r="S8" s="235"/>
      <c r="T8" s="171"/>
      <c r="U8" s="171"/>
      <c r="V8" s="171"/>
      <c r="W8" s="175"/>
      <c r="X8" s="175"/>
      <c r="Y8" s="209" t="b">
        <f t="shared" si="1"/>
        <v>1</v>
      </c>
      <c r="Z8" s="210" t="e">
        <f t="shared" si="2"/>
        <v>#DIV/0!</v>
      </c>
      <c r="AA8" s="211" t="e">
        <f t="shared" si="3"/>
        <v>#DIV/0!</v>
      </c>
      <c r="AB8" s="211" t="b">
        <f t="shared" si="4"/>
        <v>1</v>
      </c>
    </row>
    <row r="9" spans="1:29" s="228" customFormat="1" ht="39.75" customHeight="1" x14ac:dyDescent="0.25">
      <c r="A9" s="278">
        <v>7</v>
      </c>
      <c r="B9" s="156" t="s">
        <v>143</v>
      </c>
      <c r="C9" s="157" t="s">
        <v>53</v>
      </c>
      <c r="D9" s="156" t="s">
        <v>144</v>
      </c>
      <c r="E9" s="217">
        <v>1609083</v>
      </c>
      <c r="F9" s="217" t="s">
        <v>56</v>
      </c>
      <c r="G9" s="217" t="s">
        <v>145</v>
      </c>
      <c r="H9" s="156" t="s">
        <v>84</v>
      </c>
      <c r="I9" s="222">
        <v>0.63709000000000005</v>
      </c>
      <c r="J9" s="173" t="s">
        <v>286</v>
      </c>
      <c r="K9" s="172">
        <v>8627898.6099999994</v>
      </c>
      <c r="L9" s="170">
        <f t="shared" si="5"/>
        <v>6039529.0300000003</v>
      </c>
      <c r="M9" s="170">
        <f t="shared" si="0"/>
        <v>2588369.5799999991</v>
      </c>
      <c r="N9" s="146">
        <v>0.7</v>
      </c>
      <c r="O9" s="170">
        <v>0</v>
      </c>
      <c r="P9" s="172">
        <v>0</v>
      </c>
      <c r="Q9" s="170">
        <v>0</v>
      </c>
      <c r="R9" s="170">
        <v>0</v>
      </c>
      <c r="S9" s="170">
        <f>L9</f>
        <v>6039529.0300000003</v>
      </c>
      <c r="T9" s="170">
        <v>0</v>
      </c>
      <c r="U9" s="170">
        <v>0</v>
      </c>
      <c r="V9" s="170">
        <v>0</v>
      </c>
      <c r="W9" s="172">
        <v>0</v>
      </c>
      <c r="X9" s="172">
        <v>0</v>
      </c>
      <c r="Y9" s="230" t="b">
        <f t="shared" si="1"/>
        <v>1</v>
      </c>
      <c r="Z9" s="231">
        <f t="shared" si="2"/>
        <v>0.7</v>
      </c>
      <c r="AA9" s="232" t="b">
        <f t="shared" si="3"/>
        <v>1</v>
      </c>
      <c r="AB9" s="232" t="b">
        <f t="shared" si="4"/>
        <v>1</v>
      </c>
    </row>
    <row r="10" spans="1:29" s="138" customFormat="1" ht="35.25" customHeight="1" x14ac:dyDescent="0.25">
      <c r="A10" s="280">
        <v>8</v>
      </c>
      <c r="B10" s="144" t="s">
        <v>147</v>
      </c>
      <c r="C10" s="158" t="s">
        <v>74</v>
      </c>
      <c r="D10" s="144" t="s">
        <v>64</v>
      </c>
      <c r="E10" s="144">
        <v>1603062</v>
      </c>
      <c r="F10" s="144" t="s">
        <v>61</v>
      </c>
      <c r="G10" s="144" t="s">
        <v>148</v>
      </c>
      <c r="H10" s="144" t="s">
        <v>84</v>
      </c>
      <c r="I10" s="274">
        <v>1.581</v>
      </c>
      <c r="J10" s="176" t="s">
        <v>287</v>
      </c>
      <c r="K10" s="175">
        <v>11772051.92</v>
      </c>
      <c r="L10" s="171">
        <v>8009419.0700000003</v>
      </c>
      <c r="M10" s="330">
        <f t="shared" si="0"/>
        <v>3762632.8499999996</v>
      </c>
      <c r="N10" s="282">
        <v>0.6804</v>
      </c>
      <c r="O10" s="171">
        <v>0</v>
      </c>
      <c r="P10" s="175">
        <v>0</v>
      </c>
      <c r="Q10" s="240">
        <v>0</v>
      </c>
      <c r="R10" s="171">
        <v>0</v>
      </c>
      <c r="S10" s="235">
        <v>3924248.05</v>
      </c>
      <c r="T10" s="171">
        <v>4085171.02</v>
      </c>
      <c r="U10" s="171">
        <v>0</v>
      </c>
      <c r="V10" s="171">
        <v>0</v>
      </c>
      <c r="W10" s="175">
        <v>0</v>
      </c>
      <c r="X10" s="175">
        <v>0</v>
      </c>
      <c r="Y10" s="241" t="b">
        <f t="shared" si="1"/>
        <v>1</v>
      </c>
      <c r="Z10" s="242">
        <f t="shared" si="2"/>
        <v>0.6804</v>
      </c>
      <c r="AA10" s="243" t="b">
        <f t="shared" si="3"/>
        <v>1</v>
      </c>
      <c r="AB10" s="243" t="b">
        <f t="shared" si="4"/>
        <v>1</v>
      </c>
    </row>
    <row r="11" spans="1:29" s="228" customFormat="1" ht="39.75" customHeight="1" x14ac:dyDescent="0.25">
      <c r="A11" s="278">
        <v>9</v>
      </c>
      <c r="B11" s="156" t="s">
        <v>151</v>
      </c>
      <c r="C11" s="157" t="s">
        <v>53</v>
      </c>
      <c r="D11" s="156" t="s">
        <v>76</v>
      </c>
      <c r="E11" s="217">
        <v>1609022</v>
      </c>
      <c r="F11" s="217" t="s">
        <v>56</v>
      </c>
      <c r="G11" s="217" t="s">
        <v>152</v>
      </c>
      <c r="H11" s="156" t="s">
        <v>47</v>
      </c>
      <c r="I11" s="222">
        <v>0.89900000000000002</v>
      </c>
      <c r="J11" s="173" t="s">
        <v>270</v>
      </c>
      <c r="K11" s="172">
        <v>2328483.16</v>
      </c>
      <c r="L11" s="170">
        <f t="shared" si="5"/>
        <v>1397089.9</v>
      </c>
      <c r="M11" s="170">
        <f t="shared" si="0"/>
        <v>931393.26000000024</v>
      </c>
      <c r="N11" s="146">
        <v>0.6</v>
      </c>
      <c r="O11" s="170">
        <v>0</v>
      </c>
      <c r="P11" s="172">
        <v>0</v>
      </c>
      <c r="Q11" s="168">
        <v>0</v>
      </c>
      <c r="R11" s="170">
        <v>0</v>
      </c>
      <c r="S11" s="170">
        <f>L11</f>
        <v>1397089.9</v>
      </c>
      <c r="T11" s="170">
        <v>0</v>
      </c>
      <c r="U11" s="170">
        <v>0</v>
      </c>
      <c r="V11" s="170">
        <v>0</v>
      </c>
      <c r="W11" s="172">
        <v>0</v>
      </c>
      <c r="X11" s="172">
        <v>0</v>
      </c>
      <c r="Y11" s="230" t="b">
        <f t="shared" si="1"/>
        <v>1</v>
      </c>
      <c r="Z11" s="231">
        <f t="shared" si="2"/>
        <v>0.6</v>
      </c>
      <c r="AA11" s="232" t="b">
        <f t="shared" si="3"/>
        <v>1</v>
      </c>
      <c r="AB11" s="232" t="b">
        <f t="shared" si="4"/>
        <v>1</v>
      </c>
    </row>
    <row r="12" spans="1:29" s="229" customFormat="1" ht="39" customHeight="1" x14ac:dyDescent="0.25">
      <c r="A12" s="278">
        <v>10</v>
      </c>
      <c r="B12" s="156" t="s">
        <v>153</v>
      </c>
      <c r="C12" s="157" t="s">
        <v>53</v>
      </c>
      <c r="D12" s="156" t="s">
        <v>78</v>
      </c>
      <c r="E12" s="217">
        <v>1608033</v>
      </c>
      <c r="F12" s="217" t="s">
        <v>57</v>
      </c>
      <c r="G12" s="217" t="s">
        <v>154</v>
      </c>
      <c r="H12" s="156" t="s">
        <v>47</v>
      </c>
      <c r="I12" s="222">
        <v>0.38600000000000001</v>
      </c>
      <c r="J12" s="173" t="s">
        <v>274</v>
      </c>
      <c r="K12" s="172">
        <v>1300551.3400000001</v>
      </c>
      <c r="L12" s="170">
        <f t="shared" si="5"/>
        <v>910385.94</v>
      </c>
      <c r="M12" s="329">
        <f>K12-L12</f>
        <v>390165.40000000014</v>
      </c>
      <c r="N12" s="146">
        <v>0.7</v>
      </c>
      <c r="O12" s="170">
        <v>0</v>
      </c>
      <c r="P12" s="172">
        <v>0</v>
      </c>
      <c r="Q12" s="168">
        <v>0</v>
      </c>
      <c r="R12" s="170">
        <v>0</v>
      </c>
      <c r="S12" s="170">
        <f>L12</f>
        <v>910385.94</v>
      </c>
      <c r="T12" s="170">
        <v>0</v>
      </c>
      <c r="U12" s="170">
        <v>0</v>
      </c>
      <c r="V12" s="170">
        <v>0</v>
      </c>
      <c r="W12" s="172">
        <v>0</v>
      </c>
      <c r="X12" s="172">
        <v>0</v>
      </c>
      <c r="Y12" s="230" t="b">
        <f t="shared" si="1"/>
        <v>1</v>
      </c>
      <c r="Z12" s="231">
        <f t="shared" si="2"/>
        <v>0.7</v>
      </c>
      <c r="AA12" s="232" t="b">
        <f t="shared" si="3"/>
        <v>1</v>
      </c>
      <c r="AB12" s="232" t="b">
        <f t="shared" si="4"/>
        <v>1</v>
      </c>
    </row>
    <row r="13" spans="1:29" s="227" customFormat="1" ht="36.75" customHeight="1" x14ac:dyDescent="0.25">
      <c r="A13" s="278">
        <v>11</v>
      </c>
      <c r="B13" s="144" t="s">
        <v>155</v>
      </c>
      <c r="C13" s="158" t="s">
        <v>74</v>
      </c>
      <c r="D13" s="144" t="s">
        <v>156</v>
      </c>
      <c r="E13" s="144">
        <v>1609073</v>
      </c>
      <c r="F13" s="144" t="s">
        <v>56</v>
      </c>
      <c r="G13" s="144" t="s">
        <v>157</v>
      </c>
      <c r="H13" s="144" t="s">
        <v>84</v>
      </c>
      <c r="I13" s="234">
        <v>0.98199999999999998</v>
      </c>
      <c r="J13" s="176" t="s">
        <v>294</v>
      </c>
      <c r="K13" s="175">
        <v>5593904.75</v>
      </c>
      <c r="L13" s="171">
        <f t="shared" si="5"/>
        <v>3915733.33</v>
      </c>
      <c r="M13" s="330">
        <f t="shared" si="0"/>
        <v>1678171.42</v>
      </c>
      <c r="N13" s="159">
        <v>0.7</v>
      </c>
      <c r="O13" s="171">
        <v>0</v>
      </c>
      <c r="P13" s="175">
        <v>0</v>
      </c>
      <c r="Q13" s="169">
        <v>0</v>
      </c>
      <c r="R13" s="171">
        <v>0</v>
      </c>
      <c r="S13" s="235">
        <f>ROUND(N13*819474.2,2)</f>
        <v>573631.93999999994</v>
      </c>
      <c r="T13" s="171">
        <f>L13-S13</f>
        <v>3342101.39</v>
      </c>
      <c r="U13" s="171">
        <v>0</v>
      </c>
      <c r="V13" s="171">
        <v>0</v>
      </c>
      <c r="W13" s="175">
        <v>0</v>
      </c>
      <c r="X13" s="175">
        <v>0</v>
      </c>
      <c r="Y13" s="209" t="b">
        <f t="shared" si="1"/>
        <v>1</v>
      </c>
      <c r="Z13" s="210">
        <f t="shared" si="2"/>
        <v>0.7</v>
      </c>
      <c r="AA13" s="211" t="b">
        <f t="shared" si="3"/>
        <v>1</v>
      </c>
      <c r="AB13" s="211" t="b">
        <f t="shared" si="4"/>
        <v>1</v>
      </c>
    </row>
    <row r="14" spans="1:29" s="227" customFormat="1" ht="33.75" customHeight="1" x14ac:dyDescent="0.25">
      <c r="A14" s="278">
        <v>12</v>
      </c>
      <c r="B14" s="144" t="s">
        <v>158</v>
      </c>
      <c r="C14" s="158"/>
      <c r="D14" s="144" t="s">
        <v>51</v>
      </c>
      <c r="E14" s="144">
        <v>1607053</v>
      </c>
      <c r="F14" s="218" t="s">
        <v>46</v>
      </c>
      <c r="G14" s="144" t="s">
        <v>159</v>
      </c>
      <c r="H14" s="144" t="s">
        <v>84</v>
      </c>
      <c r="I14" s="274"/>
      <c r="J14" s="320" t="s">
        <v>266</v>
      </c>
      <c r="K14" s="175"/>
      <c r="L14" s="171"/>
      <c r="M14" s="328"/>
      <c r="N14" s="159">
        <v>0.6</v>
      </c>
      <c r="O14" s="171"/>
      <c r="P14" s="175"/>
      <c r="Q14" s="169"/>
      <c r="R14" s="171"/>
      <c r="S14" s="235"/>
      <c r="T14" s="171"/>
      <c r="U14" s="171"/>
      <c r="V14" s="171"/>
      <c r="W14" s="175"/>
      <c r="X14" s="175"/>
      <c r="Y14" s="209" t="b">
        <f t="shared" si="1"/>
        <v>1</v>
      </c>
      <c r="Z14" s="210" t="e">
        <f t="shared" si="2"/>
        <v>#DIV/0!</v>
      </c>
      <c r="AA14" s="211" t="e">
        <f t="shared" si="3"/>
        <v>#DIV/0!</v>
      </c>
      <c r="AB14" s="211" t="b">
        <f t="shared" si="4"/>
        <v>1</v>
      </c>
    </row>
    <row r="15" spans="1:29" s="138" customFormat="1" ht="40.5" customHeight="1" x14ac:dyDescent="0.25">
      <c r="A15" s="280">
        <v>13</v>
      </c>
      <c r="B15" s="144" t="s">
        <v>160</v>
      </c>
      <c r="C15" s="158" t="s">
        <v>74</v>
      </c>
      <c r="D15" s="144" t="s">
        <v>97</v>
      </c>
      <c r="E15" s="144">
        <v>1607013</v>
      </c>
      <c r="F15" s="144" t="s">
        <v>46</v>
      </c>
      <c r="G15" s="144" t="s">
        <v>161</v>
      </c>
      <c r="H15" s="144" t="s">
        <v>84</v>
      </c>
      <c r="I15" s="274">
        <v>1.3407500000000001</v>
      </c>
      <c r="J15" s="176" t="s">
        <v>307</v>
      </c>
      <c r="K15" s="175">
        <v>6691889.3700000001</v>
      </c>
      <c r="L15" s="171">
        <v>4678354.46</v>
      </c>
      <c r="M15" s="330">
        <f t="shared" si="0"/>
        <v>2013534.9100000001</v>
      </c>
      <c r="N15" s="282">
        <v>0.69910000000000005</v>
      </c>
      <c r="O15" s="171">
        <v>0</v>
      </c>
      <c r="P15" s="175">
        <v>0</v>
      </c>
      <c r="Q15" s="240">
        <v>0</v>
      </c>
      <c r="R15" s="171">
        <v>0</v>
      </c>
      <c r="S15" s="235">
        <v>3266354.46</v>
      </c>
      <c r="T15" s="171">
        <f>L15-S15</f>
        <v>1412000</v>
      </c>
      <c r="U15" s="171">
        <v>0</v>
      </c>
      <c r="V15" s="171">
        <v>0</v>
      </c>
      <c r="W15" s="175">
        <v>0</v>
      </c>
      <c r="X15" s="175">
        <v>0</v>
      </c>
      <c r="Y15" s="241" t="b">
        <f t="shared" si="1"/>
        <v>1</v>
      </c>
      <c r="Z15" s="242">
        <f t="shared" si="2"/>
        <v>0.69910000000000005</v>
      </c>
      <c r="AA15" s="243" t="b">
        <f t="shared" si="3"/>
        <v>1</v>
      </c>
      <c r="AB15" s="243" t="b">
        <f t="shared" si="4"/>
        <v>1</v>
      </c>
    </row>
    <row r="16" spans="1:29" s="227" customFormat="1" ht="51.75" customHeight="1" x14ac:dyDescent="0.25">
      <c r="A16" s="278">
        <v>14</v>
      </c>
      <c r="B16" s="144" t="s">
        <v>149</v>
      </c>
      <c r="C16" s="158" t="s">
        <v>74</v>
      </c>
      <c r="D16" s="144" t="s">
        <v>92</v>
      </c>
      <c r="E16" s="218">
        <v>1603011</v>
      </c>
      <c r="F16" s="218" t="s">
        <v>61</v>
      </c>
      <c r="G16" s="218" t="s">
        <v>150</v>
      </c>
      <c r="H16" s="144" t="s">
        <v>47</v>
      </c>
      <c r="I16" s="274">
        <v>0.191</v>
      </c>
      <c r="J16" s="176" t="s">
        <v>277</v>
      </c>
      <c r="K16" s="175">
        <v>1568775.01</v>
      </c>
      <c r="L16" s="171">
        <f t="shared" si="5"/>
        <v>784387.51</v>
      </c>
      <c r="M16" s="330">
        <f t="shared" si="0"/>
        <v>784387.5</v>
      </c>
      <c r="N16" s="159">
        <v>0.5</v>
      </c>
      <c r="O16" s="171">
        <v>0</v>
      </c>
      <c r="P16" s="175">
        <v>0</v>
      </c>
      <c r="Q16" s="169">
        <v>0</v>
      </c>
      <c r="R16" s="171">
        <v>0</v>
      </c>
      <c r="S16" s="235">
        <f t="shared" ref="S16:S21" si="6">L16</f>
        <v>784387.51</v>
      </c>
      <c r="T16" s="171">
        <v>0</v>
      </c>
      <c r="U16" s="171">
        <v>0</v>
      </c>
      <c r="V16" s="171">
        <v>0</v>
      </c>
      <c r="W16" s="175">
        <v>0</v>
      </c>
      <c r="X16" s="175">
        <v>0</v>
      </c>
      <c r="Y16" s="209" t="b">
        <f t="shared" si="1"/>
        <v>1</v>
      </c>
      <c r="Z16" s="210">
        <f t="shared" si="2"/>
        <v>0.5</v>
      </c>
      <c r="AA16" s="211" t="b">
        <f t="shared" si="3"/>
        <v>1</v>
      </c>
      <c r="AB16" s="211" t="b">
        <f t="shared" si="4"/>
        <v>1</v>
      </c>
    </row>
    <row r="17" spans="1:28" s="229" customFormat="1" ht="36.75" customHeight="1" x14ac:dyDescent="0.25">
      <c r="A17" s="278">
        <v>15</v>
      </c>
      <c r="B17" s="237" t="s">
        <v>257</v>
      </c>
      <c r="C17" s="224" t="s">
        <v>53</v>
      </c>
      <c r="D17" s="223" t="s">
        <v>62</v>
      </c>
      <c r="E17" s="237">
        <v>1610043</v>
      </c>
      <c r="F17" s="237" t="s">
        <v>50</v>
      </c>
      <c r="G17" s="237" t="s">
        <v>258</v>
      </c>
      <c r="H17" s="237" t="s">
        <v>84</v>
      </c>
      <c r="I17" s="275">
        <v>0.56927000000000005</v>
      </c>
      <c r="J17" s="332" t="s">
        <v>146</v>
      </c>
      <c r="K17" s="333">
        <v>1441041.9</v>
      </c>
      <c r="L17" s="170">
        <f t="shared" si="5"/>
        <v>1152833.52</v>
      </c>
      <c r="M17" s="329">
        <f t="shared" si="0"/>
        <v>288208.37999999989</v>
      </c>
      <c r="N17" s="146">
        <v>0.8</v>
      </c>
      <c r="O17" s="170">
        <v>0</v>
      </c>
      <c r="P17" s="172">
        <v>0</v>
      </c>
      <c r="Q17" s="168">
        <v>0</v>
      </c>
      <c r="R17" s="170">
        <v>0</v>
      </c>
      <c r="S17" s="170">
        <f t="shared" si="6"/>
        <v>1152833.52</v>
      </c>
      <c r="T17" s="170">
        <v>0</v>
      </c>
      <c r="U17" s="170">
        <v>0</v>
      </c>
      <c r="V17" s="170">
        <v>0</v>
      </c>
      <c r="W17" s="172">
        <v>0</v>
      </c>
      <c r="X17" s="172">
        <v>0</v>
      </c>
      <c r="Y17" s="230" t="b">
        <f t="shared" si="1"/>
        <v>1</v>
      </c>
      <c r="Z17" s="231">
        <f t="shared" si="2"/>
        <v>0.8</v>
      </c>
      <c r="AA17" s="232" t="b">
        <f t="shared" si="3"/>
        <v>1</v>
      </c>
      <c r="AB17" s="232" t="b">
        <f t="shared" si="4"/>
        <v>1</v>
      </c>
    </row>
    <row r="18" spans="1:28" s="229" customFormat="1" ht="42" customHeight="1" x14ac:dyDescent="0.25">
      <c r="A18" s="280">
        <v>16</v>
      </c>
      <c r="B18" s="156" t="s">
        <v>166</v>
      </c>
      <c r="C18" s="157" t="s">
        <v>53</v>
      </c>
      <c r="D18" s="156" t="s">
        <v>78</v>
      </c>
      <c r="E18" s="156">
        <v>1608033</v>
      </c>
      <c r="F18" s="156" t="s">
        <v>57</v>
      </c>
      <c r="G18" s="156" t="s">
        <v>167</v>
      </c>
      <c r="H18" s="156" t="s">
        <v>47</v>
      </c>
      <c r="I18" s="259">
        <v>0.23599999999999999</v>
      </c>
      <c r="J18" s="173" t="s">
        <v>222</v>
      </c>
      <c r="K18" s="172">
        <v>519502.06</v>
      </c>
      <c r="L18" s="170">
        <f t="shared" si="5"/>
        <v>363651.44</v>
      </c>
      <c r="M18" s="329">
        <f t="shared" si="0"/>
        <v>155850.62</v>
      </c>
      <c r="N18" s="146">
        <v>0.7</v>
      </c>
      <c r="O18" s="170">
        <v>0</v>
      </c>
      <c r="P18" s="172">
        <v>0</v>
      </c>
      <c r="Q18" s="246">
        <v>0</v>
      </c>
      <c r="R18" s="170">
        <v>0</v>
      </c>
      <c r="S18" s="170">
        <f t="shared" si="6"/>
        <v>363651.44</v>
      </c>
      <c r="T18" s="170">
        <v>0</v>
      </c>
      <c r="U18" s="170">
        <v>0</v>
      </c>
      <c r="V18" s="170">
        <v>0</v>
      </c>
      <c r="W18" s="172">
        <v>0</v>
      </c>
      <c r="X18" s="172">
        <v>0</v>
      </c>
      <c r="Y18" s="247" t="b">
        <f t="shared" si="1"/>
        <v>1</v>
      </c>
      <c r="Z18" s="248">
        <f t="shared" si="2"/>
        <v>0.7</v>
      </c>
      <c r="AA18" s="249" t="b">
        <f t="shared" si="3"/>
        <v>1</v>
      </c>
      <c r="AB18" s="249" t="b">
        <f t="shared" si="4"/>
        <v>1</v>
      </c>
    </row>
    <row r="19" spans="1:28" s="229" customFormat="1" ht="51" customHeight="1" x14ac:dyDescent="0.25">
      <c r="A19" s="280">
        <v>17</v>
      </c>
      <c r="B19" s="156" t="s">
        <v>182</v>
      </c>
      <c r="C19" s="157" t="s">
        <v>53</v>
      </c>
      <c r="D19" s="156" t="s">
        <v>67</v>
      </c>
      <c r="E19" s="156">
        <v>1607092</v>
      </c>
      <c r="F19" s="156" t="s">
        <v>46</v>
      </c>
      <c r="G19" s="156" t="s">
        <v>183</v>
      </c>
      <c r="H19" s="156" t="s">
        <v>84</v>
      </c>
      <c r="I19" s="259">
        <v>0.502</v>
      </c>
      <c r="J19" s="173" t="s">
        <v>292</v>
      </c>
      <c r="K19" s="172">
        <v>3612074.81</v>
      </c>
      <c r="L19" s="170">
        <v>2528452.36</v>
      </c>
      <c r="M19" s="329">
        <f t="shared" si="0"/>
        <v>1083622.4500000002</v>
      </c>
      <c r="N19" s="146">
        <v>0.7</v>
      </c>
      <c r="O19" s="170">
        <v>0</v>
      </c>
      <c r="P19" s="172">
        <v>0</v>
      </c>
      <c r="Q19" s="246">
        <v>0</v>
      </c>
      <c r="R19" s="170">
        <v>0</v>
      </c>
      <c r="S19" s="170">
        <f t="shared" si="6"/>
        <v>2528452.36</v>
      </c>
      <c r="T19" s="170">
        <v>0</v>
      </c>
      <c r="U19" s="170">
        <v>0</v>
      </c>
      <c r="V19" s="170">
        <v>0</v>
      </c>
      <c r="W19" s="172">
        <v>0</v>
      </c>
      <c r="X19" s="172">
        <v>0</v>
      </c>
      <c r="Y19" s="247" t="b">
        <f t="shared" si="1"/>
        <v>1</v>
      </c>
      <c r="Z19" s="248">
        <f t="shared" si="2"/>
        <v>0.7</v>
      </c>
      <c r="AA19" s="249" t="b">
        <f t="shared" si="3"/>
        <v>1</v>
      </c>
      <c r="AB19" s="249" t="b">
        <f t="shared" si="4"/>
        <v>1</v>
      </c>
    </row>
    <row r="20" spans="1:28" s="229" customFormat="1" ht="36.75" customHeight="1" x14ac:dyDescent="0.25">
      <c r="A20" s="278">
        <v>18</v>
      </c>
      <c r="B20" s="156" t="s">
        <v>168</v>
      </c>
      <c r="C20" s="157" t="s">
        <v>53</v>
      </c>
      <c r="D20" s="156" t="s">
        <v>69</v>
      </c>
      <c r="E20" s="217">
        <v>1603042</v>
      </c>
      <c r="F20" s="217" t="s">
        <v>61</v>
      </c>
      <c r="G20" s="217" t="s">
        <v>169</v>
      </c>
      <c r="H20" s="156" t="s">
        <v>47</v>
      </c>
      <c r="I20" s="222">
        <v>0.60599999999999998</v>
      </c>
      <c r="J20" s="173" t="s">
        <v>273</v>
      </c>
      <c r="K20" s="172">
        <v>987755.39</v>
      </c>
      <c r="L20" s="170">
        <f t="shared" si="5"/>
        <v>592653.23</v>
      </c>
      <c r="M20" s="329">
        <f t="shared" si="0"/>
        <v>395102.16000000003</v>
      </c>
      <c r="N20" s="146">
        <v>0.6</v>
      </c>
      <c r="O20" s="170">
        <v>0</v>
      </c>
      <c r="P20" s="172">
        <v>0</v>
      </c>
      <c r="Q20" s="168">
        <v>0</v>
      </c>
      <c r="R20" s="170">
        <v>0</v>
      </c>
      <c r="S20" s="170">
        <f t="shared" si="6"/>
        <v>592653.23</v>
      </c>
      <c r="T20" s="170">
        <v>0</v>
      </c>
      <c r="U20" s="170">
        <v>0</v>
      </c>
      <c r="V20" s="170">
        <v>0</v>
      </c>
      <c r="W20" s="172">
        <v>0</v>
      </c>
      <c r="X20" s="172">
        <v>0</v>
      </c>
      <c r="Y20" s="230" t="b">
        <f t="shared" si="1"/>
        <v>1</v>
      </c>
      <c r="Z20" s="231">
        <f t="shared" si="2"/>
        <v>0.6</v>
      </c>
      <c r="AA20" s="232" t="b">
        <f t="shared" si="3"/>
        <v>1</v>
      </c>
      <c r="AB20" s="232" t="b">
        <f t="shared" si="4"/>
        <v>1</v>
      </c>
    </row>
    <row r="21" spans="1:28" s="229" customFormat="1" ht="30.75" customHeight="1" x14ac:dyDescent="0.25">
      <c r="A21" s="278">
        <v>19</v>
      </c>
      <c r="B21" s="156" t="s">
        <v>170</v>
      </c>
      <c r="C21" s="157" t="s">
        <v>53</v>
      </c>
      <c r="D21" s="156" t="s">
        <v>63</v>
      </c>
      <c r="E21" s="217">
        <v>1609032</v>
      </c>
      <c r="F21" s="217" t="s">
        <v>56</v>
      </c>
      <c r="G21" s="217" t="s">
        <v>171</v>
      </c>
      <c r="H21" s="156" t="s">
        <v>85</v>
      </c>
      <c r="I21" s="222">
        <v>0.45467999999999997</v>
      </c>
      <c r="J21" s="173" t="s">
        <v>271</v>
      </c>
      <c r="K21" s="172">
        <v>848985.36</v>
      </c>
      <c r="L21" s="170">
        <f t="shared" si="5"/>
        <v>594289.75</v>
      </c>
      <c r="M21" s="329">
        <f>K21-L21</f>
        <v>254695.61</v>
      </c>
      <c r="N21" s="146">
        <v>0.7</v>
      </c>
      <c r="O21" s="170">
        <v>0</v>
      </c>
      <c r="P21" s="172">
        <v>0</v>
      </c>
      <c r="Q21" s="168">
        <v>0</v>
      </c>
      <c r="R21" s="170">
        <v>0</v>
      </c>
      <c r="S21" s="170">
        <f t="shared" si="6"/>
        <v>594289.75</v>
      </c>
      <c r="T21" s="170">
        <v>0</v>
      </c>
      <c r="U21" s="170">
        <v>0</v>
      </c>
      <c r="V21" s="170">
        <v>0</v>
      </c>
      <c r="W21" s="172">
        <v>0</v>
      </c>
      <c r="X21" s="172">
        <v>0</v>
      </c>
      <c r="Y21" s="230" t="b">
        <f t="shared" si="1"/>
        <v>1</v>
      </c>
      <c r="Z21" s="231">
        <f t="shared" si="2"/>
        <v>0.7</v>
      </c>
      <c r="AA21" s="232" t="b">
        <f t="shared" si="3"/>
        <v>1</v>
      </c>
      <c r="AB21" s="232" t="b">
        <f t="shared" si="4"/>
        <v>1</v>
      </c>
    </row>
    <row r="22" spans="1:28" s="138" customFormat="1" ht="30.75" customHeight="1" x14ac:dyDescent="0.25">
      <c r="A22" s="280">
        <v>20</v>
      </c>
      <c r="B22" s="144" t="s">
        <v>172</v>
      </c>
      <c r="C22" s="158" t="s">
        <v>74</v>
      </c>
      <c r="D22" s="144" t="s">
        <v>173</v>
      </c>
      <c r="E22" s="144">
        <v>1611063</v>
      </c>
      <c r="F22" s="144" t="s">
        <v>58</v>
      </c>
      <c r="G22" s="144" t="s">
        <v>174</v>
      </c>
      <c r="H22" s="144" t="s">
        <v>84</v>
      </c>
      <c r="I22" s="274">
        <v>0.64900000000000002</v>
      </c>
      <c r="J22" s="176" t="s">
        <v>286</v>
      </c>
      <c r="K22" s="175">
        <v>2232450</v>
      </c>
      <c r="L22" s="171">
        <f t="shared" si="5"/>
        <v>1116225</v>
      </c>
      <c r="M22" s="330">
        <f t="shared" si="0"/>
        <v>1116225</v>
      </c>
      <c r="N22" s="159">
        <v>0.5</v>
      </c>
      <c r="O22" s="171">
        <v>0</v>
      </c>
      <c r="P22" s="175">
        <v>0</v>
      </c>
      <c r="Q22" s="240">
        <v>0</v>
      </c>
      <c r="R22" s="171">
        <v>0</v>
      </c>
      <c r="S22" s="235">
        <f>ROUND(N22*1261605.21,2)</f>
        <v>630802.61</v>
      </c>
      <c r="T22" s="235">
        <f>L22-S22</f>
        <v>485422.39</v>
      </c>
      <c r="U22" s="171">
        <v>0</v>
      </c>
      <c r="V22" s="171">
        <v>0</v>
      </c>
      <c r="W22" s="175"/>
      <c r="X22" s="175">
        <v>0</v>
      </c>
      <c r="Y22" s="241" t="b">
        <f t="shared" si="1"/>
        <v>1</v>
      </c>
      <c r="Z22" s="242">
        <f t="shared" si="2"/>
        <v>0.5</v>
      </c>
      <c r="AA22" s="243" t="b">
        <f t="shared" si="3"/>
        <v>1</v>
      </c>
      <c r="AB22" s="243" t="b">
        <f t="shared" si="4"/>
        <v>1</v>
      </c>
    </row>
    <row r="23" spans="1:28" s="229" customFormat="1" ht="35.25" customHeight="1" x14ac:dyDescent="0.25">
      <c r="A23" s="278">
        <v>21</v>
      </c>
      <c r="B23" s="156" t="s">
        <v>175</v>
      </c>
      <c r="C23" s="157" t="s">
        <v>53</v>
      </c>
      <c r="D23" s="156" t="s">
        <v>63</v>
      </c>
      <c r="E23" s="156">
        <v>1609032</v>
      </c>
      <c r="F23" s="156" t="s">
        <v>56</v>
      </c>
      <c r="G23" s="156" t="s">
        <v>176</v>
      </c>
      <c r="H23" s="156" t="s">
        <v>84</v>
      </c>
      <c r="I23" s="259">
        <v>7.2999999999999995E-2</v>
      </c>
      <c r="J23" s="173" t="s">
        <v>293</v>
      </c>
      <c r="K23" s="172">
        <v>791345.4</v>
      </c>
      <c r="L23" s="170">
        <f>ROUND(K23*N23,2)</f>
        <v>553941.78</v>
      </c>
      <c r="M23" s="329">
        <f t="shared" si="0"/>
        <v>237403.62</v>
      </c>
      <c r="N23" s="146">
        <v>0.7</v>
      </c>
      <c r="O23" s="170">
        <v>0</v>
      </c>
      <c r="P23" s="172">
        <v>0</v>
      </c>
      <c r="Q23" s="168">
        <v>0</v>
      </c>
      <c r="R23" s="170">
        <v>0</v>
      </c>
      <c r="S23" s="170">
        <f t="shared" ref="S23:S29" si="7">L23</f>
        <v>553941.78</v>
      </c>
      <c r="T23" s="170">
        <v>0</v>
      </c>
      <c r="U23" s="170">
        <v>0</v>
      </c>
      <c r="V23" s="170">
        <v>0</v>
      </c>
      <c r="W23" s="172">
        <v>0</v>
      </c>
      <c r="X23" s="172">
        <v>0</v>
      </c>
      <c r="Y23" s="230" t="b">
        <f t="shared" si="1"/>
        <v>1</v>
      </c>
      <c r="Z23" s="231">
        <f t="shared" si="2"/>
        <v>0.7</v>
      </c>
      <c r="AA23" s="232" t="b">
        <f t="shared" si="3"/>
        <v>1</v>
      </c>
      <c r="AB23" s="232" t="b">
        <f t="shared" si="4"/>
        <v>1</v>
      </c>
    </row>
    <row r="24" spans="1:28" s="229" customFormat="1" ht="44.25" customHeight="1" x14ac:dyDescent="0.25">
      <c r="A24" s="278">
        <v>22</v>
      </c>
      <c r="B24" s="156" t="s">
        <v>177</v>
      </c>
      <c r="C24" s="157" t="s">
        <v>53</v>
      </c>
      <c r="D24" s="156" t="s">
        <v>68</v>
      </c>
      <c r="E24" s="156">
        <v>1606023</v>
      </c>
      <c r="F24" s="156" t="s">
        <v>59</v>
      </c>
      <c r="G24" s="156" t="s">
        <v>178</v>
      </c>
      <c r="H24" s="156" t="s">
        <v>84</v>
      </c>
      <c r="I24" s="259">
        <v>0.49099999999999999</v>
      </c>
      <c r="J24" s="173" t="s">
        <v>308</v>
      </c>
      <c r="K24" s="172">
        <v>931500.6</v>
      </c>
      <c r="L24" s="170">
        <f t="shared" si="5"/>
        <v>558900.36</v>
      </c>
      <c r="M24" s="331">
        <f t="shared" si="0"/>
        <v>372600.24</v>
      </c>
      <c r="N24" s="146">
        <v>0.6</v>
      </c>
      <c r="O24" s="170">
        <v>0</v>
      </c>
      <c r="P24" s="172">
        <v>0</v>
      </c>
      <c r="Q24" s="168">
        <v>0</v>
      </c>
      <c r="R24" s="170">
        <v>0</v>
      </c>
      <c r="S24" s="170">
        <f t="shared" si="7"/>
        <v>558900.36</v>
      </c>
      <c r="T24" s="170">
        <v>0</v>
      </c>
      <c r="U24" s="170">
        <v>0</v>
      </c>
      <c r="V24" s="170">
        <v>0</v>
      </c>
      <c r="W24" s="172">
        <v>0</v>
      </c>
      <c r="X24" s="172">
        <v>0</v>
      </c>
      <c r="Y24" s="230" t="b">
        <f t="shared" si="1"/>
        <v>1</v>
      </c>
      <c r="Z24" s="231">
        <f t="shared" si="2"/>
        <v>0.6</v>
      </c>
      <c r="AA24" s="232" t="b">
        <f t="shared" si="3"/>
        <v>1</v>
      </c>
      <c r="AB24" s="232" t="b">
        <f t="shared" si="4"/>
        <v>1</v>
      </c>
    </row>
    <row r="25" spans="1:28" s="229" customFormat="1" ht="30.75" customHeight="1" x14ac:dyDescent="0.25">
      <c r="A25" s="278">
        <v>23</v>
      </c>
      <c r="B25" s="156" t="s">
        <v>180</v>
      </c>
      <c r="C25" s="157" t="s">
        <v>53</v>
      </c>
      <c r="D25" s="217" t="s">
        <v>52</v>
      </c>
      <c r="E25" s="217">
        <v>1601033</v>
      </c>
      <c r="F25" s="217" t="s">
        <v>49</v>
      </c>
      <c r="G25" s="217" t="s">
        <v>181</v>
      </c>
      <c r="H25" s="156" t="s">
        <v>47</v>
      </c>
      <c r="I25" s="222">
        <v>0.20200000000000001</v>
      </c>
      <c r="J25" s="173" t="s">
        <v>208</v>
      </c>
      <c r="K25" s="172">
        <v>1838284.37</v>
      </c>
      <c r="L25" s="170">
        <f t="shared" si="5"/>
        <v>1102970.6200000001</v>
      </c>
      <c r="M25" s="329">
        <f t="shared" si="0"/>
        <v>735313.75</v>
      </c>
      <c r="N25" s="146">
        <v>0.6</v>
      </c>
      <c r="O25" s="170">
        <v>0</v>
      </c>
      <c r="P25" s="172">
        <v>0</v>
      </c>
      <c r="Q25" s="168">
        <v>0</v>
      </c>
      <c r="R25" s="170">
        <v>0</v>
      </c>
      <c r="S25" s="170">
        <f t="shared" si="7"/>
        <v>1102970.6200000001</v>
      </c>
      <c r="T25" s="170">
        <v>0</v>
      </c>
      <c r="U25" s="170">
        <v>0</v>
      </c>
      <c r="V25" s="170">
        <v>0</v>
      </c>
      <c r="W25" s="172">
        <v>0</v>
      </c>
      <c r="X25" s="172">
        <v>0</v>
      </c>
      <c r="Y25" s="230" t="b">
        <f t="shared" si="1"/>
        <v>1</v>
      </c>
      <c r="Z25" s="231">
        <f t="shared" si="2"/>
        <v>0.6</v>
      </c>
      <c r="AA25" s="232" t="b">
        <f t="shared" si="3"/>
        <v>1</v>
      </c>
      <c r="AB25" s="232" t="b">
        <f t="shared" si="4"/>
        <v>1</v>
      </c>
    </row>
    <row r="26" spans="1:28" s="229" customFormat="1" ht="39.75" customHeight="1" x14ac:dyDescent="0.25">
      <c r="A26" s="278">
        <v>24</v>
      </c>
      <c r="B26" s="156" t="s">
        <v>185</v>
      </c>
      <c r="C26" s="157" t="s">
        <v>53</v>
      </c>
      <c r="D26" s="156" t="s">
        <v>186</v>
      </c>
      <c r="E26" s="156">
        <v>1610023</v>
      </c>
      <c r="F26" s="156" t="s">
        <v>50</v>
      </c>
      <c r="G26" s="156" t="s">
        <v>309</v>
      </c>
      <c r="H26" s="156" t="s">
        <v>84</v>
      </c>
      <c r="I26" s="259">
        <v>0.15029999999999999</v>
      </c>
      <c r="J26" s="173" t="s">
        <v>273</v>
      </c>
      <c r="K26" s="172">
        <v>282161.89</v>
      </c>
      <c r="L26" s="170">
        <f t="shared" si="5"/>
        <v>169297.13</v>
      </c>
      <c r="M26" s="329">
        <f t="shared" si="0"/>
        <v>112864.76000000001</v>
      </c>
      <c r="N26" s="146">
        <v>0.6</v>
      </c>
      <c r="O26" s="170">
        <v>0</v>
      </c>
      <c r="P26" s="172">
        <v>0</v>
      </c>
      <c r="Q26" s="168">
        <v>0</v>
      </c>
      <c r="R26" s="170">
        <v>0</v>
      </c>
      <c r="S26" s="170">
        <f t="shared" si="7"/>
        <v>169297.13</v>
      </c>
      <c r="T26" s="170">
        <v>0</v>
      </c>
      <c r="U26" s="170">
        <v>0</v>
      </c>
      <c r="V26" s="170">
        <v>0</v>
      </c>
      <c r="W26" s="172">
        <v>0</v>
      </c>
      <c r="X26" s="172">
        <v>0</v>
      </c>
      <c r="Y26" s="230" t="b">
        <f t="shared" si="1"/>
        <v>1</v>
      </c>
      <c r="Z26" s="231">
        <f t="shared" si="2"/>
        <v>0.6</v>
      </c>
      <c r="AA26" s="232" t="b">
        <f t="shared" si="3"/>
        <v>1</v>
      </c>
      <c r="AB26" s="232" t="b">
        <f t="shared" si="4"/>
        <v>1</v>
      </c>
    </row>
    <row r="27" spans="1:28" s="229" customFormat="1" ht="42" customHeight="1" x14ac:dyDescent="0.25">
      <c r="A27" s="278">
        <v>25</v>
      </c>
      <c r="B27" s="156" t="s">
        <v>187</v>
      </c>
      <c r="C27" s="157" t="s">
        <v>53</v>
      </c>
      <c r="D27" s="156" t="s">
        <v>54</v>
      </c>
      <c r="E27" s="217">
        <v>1601011</v>
      </c>
      <c r="F27" s="217" t="s">
        <v>49</v>
      </c>
      <c r="G27" s="217" t="s">
        <v>188</v>
      </c>
      <c r="H27" s="156" t="s">
        <v>84</v>
      </c>
      <c r="I27" s="222">
        <v>0.14649999999999999</v>
      </c>
      <c r="J27" s="173" t="s">
        <v>269</v>
      </c>
      <c r="K27" s="172">
        <v>1027403.05</v>
      </c>
      <c r="L27" s="170">
        <f t="shared" si="5"/>
        <v>821922.44</v>
      </c>
      <c r="M27" s="329">
        <f t="shared" si="0"/>
        <v>205480.6100000001</v>
      </c>
      <c r="N27" s="146">
        <v>0.8</v>
      </c>
      <c r="O27" s="170">
        <v>0</v>
      </c>
      <c r="P27" s="172">
        <v>0</v>
      </c>
      <c r="Q27" s="168">
        <v>0</v>
      </c>
      <c r="R27" s="170">
        <v>0</v>
      </c>
      <c r="S27" s="170">
        <f t="shared" si="7"/>
        <v>821922.44</v>
      </c>
      <c r="T27" s="170">
        <v>0</v>
      </c>
      <c r="U27" s="170">
        <v>0</v>
      </c>
      <c r="V27" s="170">
        <v>0</v>
      </c>
      <c r="W27" s="172">
        <v>0</v>
      </c>
      <c r="X27" s="172">
        <v>0</v>
      </c>
      <c r="Y27" s="230" t="b">
        <f t="shared" si="1"/>
        <v>1</v>
      </c>
      <c r="Z27" s="231">
        <f t="shared" si="2"/>
        <v>0.8</v>
      </c>
      <c r="AA27" s="232" t="b">
        <f t="shared" si="3"/>
        <v>1</v>
      </c>
      <c r="AB27" s="232" t="b">
        <f t="shared" si="4"/>
        <v>1</v>
      </c>
    </row>
    <row r="28" spans="1:28" s="228" customFormat="1" ht="36.75" customHeight="1" x14ac:dyDescent="0.25">
      <c r="A28" s="278">
        <v>26</v>
      </c>
      <c r="B28" s="156" t="s">
        <v>162</v>
      </c>
      <c r="C28" s="157" t="s">
        <v>53</v>
      </c>
      <c r="D28" s="156" t="s">
        <v>92</v>
      </c>
      <c r="E28" s="156">
        <v>1603011</v>
      </c>
      <c r="F28" s="217" t="s">
        <v>61</v>
      </c>
      <c r="G28" s="156" t="s">
        <v>163</v>
      </c>
      <c r="H28" s="156" t="s">
        <v>85</v>
      </c>
      <c r="I28" s="259">
        <v>0.107</v>
      </c>
      <c r="J28" s="173" t="s">
        <v>276</v>
      </c>
      <c r="K28" s="172">
        <v>1522487.5</v>
      </c>
      <c r="L28" s="170">
        <f t="shared" si="5"/>
        <v>761243.75</v>
      </c>
      <c r="M28" s="329">
        <f t="shared" si="0"/>
        <v>761243.75</v>
      </c>
      <c r="N28" s="146">
        <v>0.5</v>
      </c>
      <c r="O28" s="170">
        <v>0</v>
      </c>
      <c r="P28" s="172">
        <v>0</v>
      </c>
      <c r="Q28" s="168">
        <v>0</v>
      </c>
      <c r="R28" s="170">
        <v>0</v>
      </c>
      <c r="S28" s="170">
        <f t="shared" si="7"/>
        <v>761243.75</v>
      </c>
      <c r="T28" s="170">
        <v>0</v>
      </c>
      <c r="U28" s="170">
        <v>0</v>
      </c>
      <c r="V28" s="170">
        <v>0</v>
      </c>
      <c r="W28" s="172">
        <v>0</v>
      </c>
      <c r="X28" s="172">
        <v>0</v>
      </c>
      <c r="Y28" s="230" t="b">
        <f t="shared" si="1"/>
        <v>1</v>
      </c>
      <c r="Z28" s="231">
        <f t="shared" si="2"/>
        <v>0.5</v>
      </c>
      <c r="AA28" s="232" t="b">
        <f t="shared" si="3"/>
        <v>1</v>
      </c>
      <c r="AB28" s="232" t="b">
        <f t="shared" si="4"/>
        <v>1</v>
      </c>
    </row>
    <row r="29" spans="1:28" s="229" customFormat="1" ht="34.5" customHeight="1" x14ac:dyDescent="0.25">
      <c r="A29" s="280">
        <v>27</v>
      </c>
      <c r="B29" s="156" t="s">
        <v>189</v>
      </c>
      <c r="C29" s="157" t="s">
        <v>53</v>
      </c>
      <c r="D29" s="156" t="s">
        <v>62</v>
      </c>
      <c r="E29" s="156">
        <v>1610043</v>
      </c>
      <c r="F29" s="156" t="s">
        <v>50</v>
      </c>
      <c r="G29" s="156" t="s">
        <v>190</v>
      </c>
      <c r="H29" s="156" t="s">
        <v>47</v>
      </c>
      <c r="I29" s="259">
        <v>0.376</v>
      </c>
      <c r="J29" s="173" t="s">
        <v>295</v>
      </c>
      <c r="K29" s="172">
        <v>1170411.1499999999</v>
      </c>
      <c r="L29" s="170">
        <f t="shared" si="5"/>
        <v>936328.92</v>
      </c>
      <c r="M29" s="329">
        <f t="shared" si="0"/>
        <v>234082.22999999986</v>
      </c>
      <c r="N29" s="146">
        <v>0.8</v>
      </c>
      <c r="O29" s="170">
        <v>0</v>
      </c>
      <c r="P29" s="172">
        <v>0</v>
      </c>
      <c r="Q29" s="246">
        <v>0</v>
      </c>
      <c r="R29" s="170">
        <v>0</v>
      </c>
      <c r="S29" s="170">
        <f t="shared" si="7"/>
        <v>936328.92</v>
      </c>
      <c r="T29" s="170">
        <v>0</v>
      </c>
      <c r="U29" s="170">
        <v>0</v>
      </c>
      <c r="V29" s="170">
        <v>0</v>
      </c>
      <c r="W29" s="172">
        <v>0</v>
      </c>
      <c r="X29" s="172">
        <v>0</v>
      </c>
      <c r="Y29" s="247" t="b">
        <f t="shared" si="1"/>
        <v>1</v>
      </c>
      <c r="Z29" s="248">
        <f t="shared" si="2"/>
        <v>0.8</v>
      </c>
      <c r="AA29" s="249" t="b">
        <f t="shared" si="3"/>
        <v>1</v>
      </c>
      <c r="AB29" s="249" t="b">
        <f t="shared" si="4"/>
        <v>1</v>
      </c>
    </row>
    <row r="30" spans="1:28" s="227" customFormat="1" ht="45.75" customHeight="1" x14ac:dyDescent="0.25">
      <c r="A30" s="278">
        <v>28</v>
      </c>
      <c r="B30" s="144" t="s">
        <v>192</v>
      </c>
      <c r="C30" s="158" t="s">
        <v>74</v>
      </c>
      <c r="D30" s="144" t="s">
        <v>81</v>
      </c>
      <c r="E30" s="218">
        <v>1611022</v>
      </c>
      <c r="F30" s="218" t="s">
        <v>58</v>
      </c>
      <c r="G30" s="218" t="s">
        <v>193</v>
      </c>
      <c r="H30" s="144" t="s">
        <v>47</v>
      </c>
      <c r="I30" s="234">
        <v>0.437</v>
      </c>
      <c r="J30" s="176" t="s">
        <v>285</v>
      </c>
      <c r="K30" s="220">
        <v>878260</v>
      </c>
      <c r="L30" s="171">
        <f t="shared" si="5"/>
        <v>614782</v>
      </c>
      <c r="M30" s="328">
        <f t="shared" si="0"/>
        <v>263478</v>
      </c>
      <c r="N30" s="159">
        <v>0.7</v>
      </c>
      <c r="O30" s="171">
        <v>0</v>
      </c>
      <c r="P30" s="175">
        <v>0</v>
      </c>
      <c r="Q30" s="169">
        <v>0</v>
      </c>
      <c r="R30" s="171">
        <v>0</v>
      </c>
      <c r="S30" s="235">
        <f>L30</f>
        <v>614782</v>
      </c>
      <c r="T30" s="171">
        <f>L30-S30</f>
        <v>0</v>
      </c>
      <c r="U30" s="171">
        <v>0</v>
      </c>
      <c r="V30" s="171">
        <v>0</v>
      </c>
      <c r="W30" s="175">
        <v>0</v>
      </c>
      <c r="X30" s="175">
        <v>0</v>
      </c>
      <c r="Y30" s="209" t="b">
        <f t="shared" si="1"/>
        <v>1</v>
      </c>
      <c r="Z30" s="210">
        <f t="shared" si="2"/>
        <v>0.7</v>
      </c>
      <c r="AA30" s="211" t="b">
        <f t="shared" si="3"/>
        <v>1</v>
      </c>
      <c r="AB30" s="211" t="b">
        <f t="shared" si="4"/>
        <v>1</v>
      </c>
    </row>
    <row r="31" spans="1:28" s="229" customFormat="1" ht="34.5" customHeight="1" x14ac:dyDescent="0.25">
      <c r="A31" s="278">
        <v>29</v>
      </c>
      <c r="B31" s="156" t="s">
        <v>194</v>
      </c>
      <c r="C31" s="157" t="s">
        <v>53</v>
      </c>
      <c r="D31" s="156" t="s">
        <v>79</v>
      </c>
      <c r="E31" s="156">
        <v>1610013</v>
      </c>
      <c r="F31" s="156" t="s">
        <v>50</v>
      </c>
      <c r="G31" s="156" t="s">
        <v>195</v>
      </c>
      <c r="H31" s="156" t="s">
        <v>47</v>
      </c>
      <c r="I31" s="259">
        <v>0.99988999999999995</v>
      </c>
      <c r="J31" s="173" t="s">
        <v>272</v>
      </c>
      <c r="K31" s="172">
        <v>3392650.05</v>
      </c>
      <c r="L31" s="170">
        <f t="shared" si="5"/>
        <v>2374855.04</v>
      </c>
      <c r="M31" s="329">
        <f t="shared" si="0"/>
        <v>1017795.0099999998</v>
      </c>
      <c r="N31" s="146">
        <v>0.7</v>
      </c>
      <c r="O31" s="170">
        <v>0</v>
      </c>
      <c r="P31" s="172">
        <v>0</v>
      </c>
      <c r="Q31" s="246">
        <v>0</v>
      </c>
      <c r="R31" s="170">
        <v>0</v>
      </c>
      <c r="S31" s="170">
        <f t="shared" ref="S31:S34" si="8">L31</f>
        <v>2374855.04</v>
      </c>
      <c r="T31" s="170">
        <v>0</v>
      </c>
      <c r="U31" s="170">
        <v>0</v>
      </c>
      <c r="V31" s="170">
        <v>0</v>
      </c>
      <c r="W31" s="172">
        <v>0</v>
      </c>
      <c r="X31" s="172">
        <v>0</v>
      </c>
      <c r="Y31" s="247" t="b">
        <f t="shared" si="1"/>
        <v>1</v>
      </c>
      <c r="Z31" s="248">
        <f t="shared" si="2"/>
        <v>0.7</v>
      </c>
      <c r="AA31" s="249" t="b">
        <f t="shared" si="3"/>
        <v>1</v>
      </c>
      <c r="AB31" s="249" t="b">
        <f t="shared" si="4"/>
        <v>1</v>
      </c>
    </row>
    <row r="32" spans="1:28" s="228" customFormat="1" ht="46.5" customHeight="1" x14ac:dyDescent="0.25">
      <c r="A32" s="278">
        <v>30</v>
      </c>
      <c r="B32" s="156" t="s">
        <v>209</v>
      </c>
      <c r="C32" s="156" t="s">
        <v>53</v>
      </c>
      <c r="D32" s="156" t="s">
        <v>92</v>
      </c>
      <c r="E32" s="233">
        <v>1603011</v>
      </c>
      <c r="F32" s="217" t="s">
        <v>61</v>
      </c>
      <c r="G32" s="217" t="s">
        <v>210</v>
      </c>
      <c r="H32" s="156" t="s">
        <v>85</v>
      </c>
      <c r="I32" s="222">
        <v>5.5E-2</v>
      </c>
      <c r="J32" s="173" t="s">
        <v>288</v>
      </c>
      <c r="K32" s="172">
        <v>3215500</v>
      </c>
      <c r="L32" s="170">
        <v>959354</v>
      </c>
      <c r="M32" s="329">
        <f t="shared" si="0"/>
        <v>2256146</v>
      </c>
      <c r="N32" s="336">
        <v>0.2984</v>
      </c>
      <c r="O32" s="170">
        <v>0</v>
      </c>
      <c r="P32" s="172">
        <v>0</v>
      </c>
      <c r="Q32" s="168">
        <v>0</v>
      </c>
      <c r="R32" s="170">
        <v>0</v>
      </c>
      <c r="S32" s="170">
        <f t="shared" si="8"/>
        <v>959354</v>
      </c>
      <c r="T32" s="170">
        <v>0</v>
      </c>
      <c r="U32" s="170">
        <v>0</v>
      </c>
      <c r="V32" s="170">
        <v>0</v>
      </c>
      <c r="W32" s="172">
        <v>0</v>
      </c>
      <c r="X32" s="172">
        <v>0</v>
      </c>
      <c r="Y32" s="230" t="b">
        <f t="shared" si="1"/>
        <v>1</v>
      </c>
      <c r="Z32" s="231">
        <f t="shared" si="2"/>
        <v>0.2984</v>
      </c>
      <c r="AA32" s="232" t="b">
        <f t="shared" si="3"/>
        <v>1</v>
      </c>
      <c r="AB32" s="232" t="b">
        <f t="shared" si="4"/>
        <v>1</v>
      </c>
    </row>
    <row r="33" spans="1:28" s="228" customFormat="1" ht="46.5" customHeight="1" x14ac:dyDescent="0.25">
      <c r="A33" s="278">
        <v>31</v>
      </c>
      <c r="B33" s="156" t="s">
        <v>197</v>
      </c>
      <c r="C33" s="157" t="s">
        <v>53</v>
      </c>
      <c r="D33" s="156" t="s">
        <v>76</v>
      </c>
      <c r="E33" s="217">
        <v>1609022</v>
      </c>
      <c r="F33" s="217" t="s">
        <v>56</v>
      </c>
      <c r="G33" s="217" t="s">
        <v>198</v>
      </c>
      <c r="H33" s="156" t="s">
        <v>47</v>
      </c>
      <c r="I33" s="222">
        <v>0.79100000000000004</v>
      </c>
      <c r="J33" s="173" t="s">
        <v>270</v>
      </c>
      <c r="K33" s="172">
        <v>961346.68</v>
      </c>
      <c r="L33" s="170">
        <f t="shared" si="5"/>
        <v>576808.01</v>
      </c>
      <c r="M33" s="329">
        <f t="shared" si="0"/>
        <v>384538.67000000004</v>
      </c>
      <c r="N33" s="146">
        <v>0.6</v>
      </c>
      <c r="O33" s="170">
        <v>0</v>
      </c>
      <c r="P33" s="172">
        <v>0</v>
      </c>
      <c r="Q33" s="168">
        <v>0</v>
      </c>
      <c r="R33" s="170">
        <v>0</v>
      </c>
      <c r="S33" s="170">
        <f t="shared" si="8"/>
        <v>576808.01</v>
      </c>
      <c r="T33" s="170">
        <v>0</v>
      </c>
      <c r="U33" s="170">
        <v>0</v>
      </c>
      <c r="V33" s="170">
        <v>0</v>
      </c>
      <c r="W33" s="172">
        <v>0</v>
      </c>
      <c r="X33" s="172">
        <v>0</v>
      </c>
      <c r="Y33" s="230" t="b">
        <f t="shared" si="1"/>
        <v>1</v>
      </c>
      <c r="Z33" s="231">
        <f t="shared" si="2"/>
        <v>0.6</v>
      </c>
      <c r="AA33" s="232" t="b">
        <f t="shared" si="3"/>
        <v>1</v>
      </c>
      <c r="AB33" s="232" t="b">
        <f t="shared" si="4"/>
        <v>1</v>
      </c>
    </row>
    <row r="34" spans="1:28" s="229" customFormat="1" ht="36" customHeight="1" x14ac:dyDescent="0.25">
      <c r="A34" s="280">
        <v>32</v>
      </c>
      <c r="B34" s="156" t="s">
        <v>200</v>
      </c>
      <c r="C34" s="157" t="s">
        <v>53</v>
      </c>
      <c r="D34" s="156" t="s">
        <v>116</v>
      </c>
      <c r="E34" s="244">
        <v>1611033</v>
      </c>
      <c r="F34" s="156" t="s">
        <v>58</v>
      </c>
      <c r="G34" s="156" t="s">
        <v>201</v>
      </c>
      <c r="H34" s="156" t="s">
        <v>84</v>
      </c>
      <c r="I34" s="259">
        <v>0.48299999999999998</v>
      </c>
      <c r="J34" s="173" t="s">
        <v>296</v>
      </c>
      <c r="K34" s="172">
        <v>1099600.8400000001</v>
      </c>
      <c r="L34" s="170">
        <f t="shared" si="5"/>
        <v>769720.59</v>
      </c>
      <c r="M34" s="172">
        <f t="shared" si="0"/>
        <v>329880.25000000012</v>
      </c>
      <c r="N34" s="146">
        <v>0.7</v>
      </c>
      <c r="O34" s="170">
        <v>0</v>
      </c>
      <c r="P34" s="172">
        <v>0</v>
      </c>
      <c r="Q34" s="246">
        <v>0</v>
      </c>
      <c r="R34" s="170">
        <v>0</v>
      </c>
      <c r="S34" s="170">
        <f t="shared" si="8"/>
        <v>769720.59</v>
      </c>
      <c r="T34" s="170">
        <v>0</v>
      </c>
      <c r="U34" s="170">
        <v>0</v>
      </c>
      <c r="V34" s="170">
        <v>0</v>
      </c>
      <c r="W34" s="172">
        <v>0</v>
      </c>
      <c r="X34" s="172">
        <v>0</v>
      </c>
      <c r="Y34" s="247" t="b">
        <f t="shared" si="1"/>
        <v>1</v>
      </c>
      <c r="Z34" s="248">
        <f t="shared" si="2"/>
        <v>0.7</v>
      </c>
      <c r="AA34" s="249" t="b">
        <f t="shared" si="3"/>
        <v>1</v>
      </c>
      <c r="AB34" s="249" t="b">
        <f t="shared" si="4"/>
        <v>1</v>
      </c>
    </row>
    <row r="35" spans="1:28" s="228" customFormat="1" ht="36" customHeight="1" x14ac:dyDescent="0.25">
      <c r="A35" s="278">
        <v>33</v>
      </c>
      <c r="B35" s="156" t="s">
        <v>264</v>
      </c>
      <c r="C35" s="157" t="s">
        <v>53</v>
      </c>
      <c r="D35" s="156" t="s">
        <v>92</v>
      </c>
      <c r="E35" s="233">
        <v>1603011</v>
      </c>
      <c r="F35" s="217" t="s">
        <v>61</v>
      </c>
      <c r="G35" s="217" t="s">
        <v>164</v>
      </c>
      <c r="H35" s="156" t="s">
        <v>47</v>
      </c>
      <c r="I35" s="222">
        <v>0.20600000000000002</v>
      </c>
      <c r="J35" s="173" t="s">
        <v>275</v>
      </c>
      <c r="K35" s="172">
        <v>1891658.75</v>
      </c>
      <c r="L35" s="170">
        <f t="shared" si="5"/>
        <v>945829.38</v>
      </c>
      <c r="M35" s="172">
        <f t="shared" si="0"/>
        <v>945829.37</v>
      </c>
      <c r="N35" s="146">
        <v>0.5</v>
      </c>
      <c r="O35" s="170">
        <v>0</v>
      </c>
      <c r="P35" s="172">
        <v>0</v>
      </c>
      <c r="Q35" s="168">
        <v>0</v>
      </c>
      <c r="R35" s="170">
        <v>0</v>
      </c>
      <c r="S35" s="170">
        <v>945829.38</v>
      </c>
      <c r="T35" s="170">
        <v>0</v>
      </c>
      <c r="U35" s="170">
        <v>0</v>
      </c>
      <c r="V35" s="170">
        <v>0</v>
      </c>
      <c r="W35" s="172">
        <v>0</v>
      </c>
      <c r="X35" s="172">
        <v>0</v>
      </c>
      <c r="Y35" s="230" t="b">
        <f t="shared" ref="Y35:Y38" si="9">L35=SUM(P35:X35)</f>
        <v>1</v>
      </c>
      <c r="Z35" s="231">
        <f t="shared" ref="Z35:Z38" si="10">ROUND(L35/K35,4)</f>
        <v>0.5</v>
      </c>
      <c r="AA35" s="232" t="b">
        <f t="shared" ref="AA35:AA38" si="11">Z35=N35</f>
        <v>1</v>
      </c>
      <c r="AB35" s="232" t="b">
        <f t="shared" ref="AB35:AB38" si="12">K35=L35+M35</f>
        <v>1</v>
      </c>
    </row>
    <row r="36" spans="1:28" s="229" customFormat="1" ht="36" customHeight="1" x14ac:dyDescent="0.25">
      <c r="A36" s="280">
        <v>34</v>
      </c>
      <c r="B36" s="156" t="s">
        <v>265</v>
      </c>
      <c r="C36" s="157" t="s">
        <v>53</v>
      </c>
      <c r="D36" s="156" t="s">
        <v>206</v>
      </c>
      <c r="E36" s="156">
        <v>1608023</v>
      </c>
      <c r="F36" s="156" t="s">
        <v>57</v>
      </c>
      <c r="G36" s="156" t="s">
        <v>207</v>
      </c>
      <c r="H36" s="156" t="s">
        <v>47</v>
      </c>
      <c r="I36" s="156">
        <v>2.4792800000000002</v>
      </c>
      <c r="J36" s="173" t="s">
        <v>179</v>
      </c>
      <c r="K36" s="172">
        <v>4274687.8</v>
      </c>
      <c r="L36" s="170">
        <f t="shared" si="5"/>
        <v>2992281.46</v>
      </c>
      <c r="M36" s="172">
        <f t="shared" si="0"/>
        <v>1282406.3399999999</v>
      </c>
      <c r="N36" s="146">
        <v>0.7</v>
      </c>
      <c r="O36" s="170">
        <v>0</v>
      </c>
      <c r="P36" s="172">
        <v>0</v>
      </c>
      <c r="Q36" s="246">
        <v>0</v>
      </c>
      <c r="R36" s="170">
        <v>0</v>
      </c>
      <c r="S36" s="170">
        <f>L36</f>
        <v>2992281.46</v>
      </c>
      <c r="T36" s="170">
        <v>0</v>
      </c>
      <c r="U36" s="170">
        <v>0</v>
      </c>
      <c r="V36" s="170">
        <v>0</v>
      </c>
      <c r="W36" s="172">
        <v>0</v>
      </c>
      <c r="X36" s="172">
        <v>0</v>
      </c>
      <c r="Y36" s="247" t="b">
        <f t="shared" si="9"/>
        <v>1</v>
      </c>
      <c r="Z36" s="248">
        <f t="shared" si="10"/>
        <v>0.7</v>
      </c>
      <c r="AA36" s="249" t="b">
        <f t="shared" si="11"/>
        <v>1</v>
      </c>
      <c r="AB36" s="249" t="b">
        <f t="shared" si="12"/>
        <v>1</v>
      </c>
    </row>
    <row r="37" spans="1:28" s="227" customFormat="1" ht="36" customHeight="1" x14ac:dyDescent="0.25">
      <c r="A37" s="283">
        <v>35</v>
      </c>
      <c r="B37" s="144" t="s">
        <v>278</v>
      </c>
      <c r="C37" s="144" t="s">
        <v>74</v>
      </c>
      <c r="D37" s="144" t="s">
        <v>52</v>
      </c>
      <c r="E37" s="219">
        <v>1601033</v>
      </c>
      <c r="F37" s="218" t="s">
        <v>49</v>
      </c>
      <c r="G37" s="218" t="s">
        <v>211</v>
      </c>
      <c r="H37" s="144" t="s">
        <v>85</v>
      </c>
      <c r="I37" s="218">
        <v>0.47799999999999998</v>
      </c>
      <c r="J37" s="176" t="s">
        <v>297</v>
      </c>
      <c r="K37" s="175">
        <v>2223070.79</v>
      </c>
      <c r="L37" s="171">
        <f t="shared" ref="L37" si="13">ROUND(K37*N37,2)</f>
        <v>1333842.47</v>
      </c>
      <c r="M37" s="330">
        <f t="shared" ref="M37" si="14">K37-L37</f>
        <v>889228.32000000007</v>
      </c>
      <c r="N37" s="159">
        <v>0.6</v>
      </c>
      <c r="O37" s="171">
        <v>0</v>
      </c>
      <c r="P37" s="175">
        <v>0</v>
      </c>
      <c r="Q37" s="240">
        <v>0</v>
      </c>
      <c r="R37" s="171">
        <v>0</v>
      </c>
      <c r="S37" s="235">
        <f>ROUND(N37*784539.82,2)</f>
        <v>470723.89</v>
      </c>
      <c r="T37" s="171">
        <f>L37-S37</f>
        <v>863118.58</v>
      </c>
      <c r="U37" s="170">
        <v>0</v>
      </c>
      <c r="V37" s="170">
        <v>0</v>
      </c>
      <c r="W37" s="172">
        <v>0</v>
      </c>
      <c r="X37" s="172">
        <v>0</v>
      </c>
      <c r="Y37" s="230" t="b">
        <f t="shared" si="9"/>
        <v>1</v>
      </c>
      <c r="Z37" s="231">
        <f t="shared" si="10"/>
        <v>0.6</v>
      </c>
      <c r="AA37" s="232" t="b">
        <f t="shared" si="11"/>
        <v>1</v>
      </c>
      <c r="AB37" s="232" t="b">
        <f t="shared" si="12"/>
        <v>1</v>
      </c>
    </row>
    <row r="38" spans="1:28" s="228" customFormat="1" ht="36" customHeight="1" x14ac:dyDescent="0.25">
      <c r="A38" s="278">
        <v>36</v>
      </c>
      <c r="B38" s="156" t="s">
        <v>279</v>
      </c>
      <c r="C38" s="156" t="s">
        <v>53</v>
      </c>
      <c r="D38" s="156" t="s">
        <v>116</v>
      </c>
      <c r="E38" s="244">
        <v>1611033</v>
      </c>
      <c r="F38" s="156" t="s">
        <v>58</v>
      </c>
      <c r="G38" s="156" t="s">
        <v>213</v>
      </c>
      <c r="H38" s="156" t="s">
        <v>84</v>
      </c>
      <c r="I38" s="156">
        <v>0.6</v>
      </c>
      <c r="J38" s="173" t="s">
        <v>310</v>
      </c>
      <c r="K38" s="221">
        <v>1816505.49</v>
      </c>
      <c r="L38" s="170">
        <f t="shared" ref="L38:L39" si="15">ROUND(K38*N38,2)</f>
        <v>1271553.8400000001</v>
      </c>
      <c r="M38" s="331">
        <f t="shared" ref="M38:M39" si="16">K38-L38</f>
        <v>544951.64999999991</v>
      </c>
      <c r="N38" s="146">
        <v>0.7</v>
      </c>
      <c r="O38" s="170">
        <v>0</v>
      </c>
      <c r="P38" s="172">
        <v>0</v>
      </c>
      <c r="Q38" s="168">
        <v>0</v>
      </c>
      <c r="R38" s="170">
        <v>0</v>
      </c>
      <c r="S38" s="170">
        <f>L38</f>
        <v>1271553.8400000001</v>
      </c>
      <c r="T38" s="170">
        <v>0</v>
      </c>
      <c r="U38" s="170">
        <v>0</v>
      </c>
      <c r="V38" s="170">
        <v>0</v>
      </c>
      <c r="W38" s="172">
        <v>0</v>
      </c>
      <c r="X38" s="172">
        <v>0</v>
      </c>
      <c r="Y38" s="230" t="b">
        <f t="shared" si="9"/>
        <v>1</v>
      </c>
      <c r="Z38" s="231">
        <f t="shared" si="10"/>
        <v>0.7</v>
      </c>
      <c r="AA38" s="232" t="b">
        <f t="shared" si="11"/>
        <v>1</v>
      </c>
      <c r="AB38" s="232" t="b">
        <f t="shared" si="12"/>
        <v>1</v>
      </c>
    </row>
    <row r="39" spans="1:28" s="227" customFormat="1" ht="36" customHeight="1" x14ac:dyDescent="0.25">
      <c r="A39" s="283">
        <v>37</v>
      </c>
      <c r="B39" s="144" t="s">
        <v>280</v>
      </c>
      <c r="C39" s="144" t="s">
        <v>74</v>
      </c>
      <c r="D39" s="144" t="s">
        <v>97</v>
      </c>
      <c r="E39" s="291">
        <v>1607013</v>
      </c>
      <c r="F39" s="144" t="s">
        <v>46</v>
      </c>
      <c r="G39" s="144" t="s">
        <v>214</v>
      </c>
      <c r="H39" s="144" t="s">
        <v>84</v>
      </c>
      <c r="I39" s="144">
        <v>1.0629999999999999</v>
      </c>
      <c r="J39" s="176" t="s">
        <v>291</v>
      </c>
      <c r="K39" s="220">
        <v>1945497.28</v>
      </c>
      <c r="L39" s="171">
        <f t="shared" si="15"/>
        <v>1556397.82</v>
      </c>
      <c r="M39" s="328">
        <f t="shared" si="16"/>
        <v>389099.45999999996</v>
      </c>
      <c r="N39" s="159">
        <v>0.8</v>
      </c>
      <c r="O39" s="171">
        <v>0</v>
      </c>
      <c r="P39" s="175">
        <v>0</v>
      </c>
      <c r="Q39" s="169">
        <v>0</v>
      </c>
      <c r="R39" s="171">
        <v>0</v>
      </c>
      <c r="S39" s="235">
        <f>ROUND(N39*974048.64,2)</f>
        <v>779238.91</v>
      </c>
      <c r="T39" s="171">
        <v>777158.91</v>
      </c>
      <c r="U39" s="170">
        <v>0</v>
      </c>
      <c r="V39" s="170">
        <v>0</v>
      </c>
      <c r="W39" s="172">
        <v>0</v>
      </c>
      <c r="X39" s="172">
        <v>0</v>
      </c>
      <c r="Y39" s="230" t="b">
        <f t="shared" ref="Y39" si="17">L39=SUM(P39:X39)</f>
        <v>1</v>
      </c>
      <c r="Z39" s="231">
        <f t="shared" ref="Z39" si="18">ROUND(L39/K39,4)</f>
        <v>0.8</v>
      </c>
      <c r="AA39" s="232" t="b">
        <f t="shared" ref="AA39" si="19">Z39=N39</f>
        <v>1</v>
      </c>
      <c r="AB39" s="232" t="b">
        <f t="shared" ref="AB39" si="20">K39=L39+M39</f>
        <v>1</v>
      </c>
    </row>
    <row r="40" spans="1:28" s="228" customFormat="1" ht="36" customHeight="1" x14ac:dyDescent="0.25">
      <c r="A40" s="283">
        <v>38</v>
      </c>
      <c r="B40" s="144" t="s">
        <v>298</v>
      </c>
      <c r="C40" s="158"/>
      <c r="D40" s="144" t="s">
        <v>92</v>
      </c>
      <c r="E40" s="144">
        <v>1603011</v>
      </c>
      <c r="F40" s="144" t="s">
        <v>61</v>
      </c>
      <c r="G40" s="144" t="s">
        <v>196</v>
      </c>
      <c r="H40" s="144" t="s">
        <v>84</v>
      </c>
      <c r="I40" s="144"/>
      <c r="J40" s="320" t="s">
        <v>266</v>
      </c>
      <c r="K40" s="175"/>
      <c r="L40" s="171"/>
      <c r="M40" s="328"/>
      <c r="N40" s="159">
        <v>0.5</v>
      </c>
      <c r="O40" s="171"/>
      <c r="P40" s="175"/>
      <c r="Q40" s="169"/>
      <c r="R40" s="171"/>
      <c r="S40" s="235"/>
      <c r="T40" s="171"/>
      <c r="U40" s="170"/>
      <c r="V40" s="170"/>
      <c r="W40" s="172"/>
      <c r="X40" s="172"/>
      <c r="Y40" s="230" t="b">
        <f t="shared" ref="Y40:Y43" si="21">L40=SUM(P40:X40)</f>
        <v>1</v>
      </c>
      <c r="Z40" s="231" t="e">
        <f t="shared" ref="Z40:Z43" si="22">ROUND(L40/K40,4)</f>
        <v>#DIV/0!</v>
      </c>
      <c r="AA40" s="232" t="e">
        <f t="shared" ref="AA40:AA43" si="23">Z40=N40</f>
        <v>#DIV/0!</v>
      </c>
      <c r="AB40" s="232" t="b">
        <f t="shared" ref="AB40:AB43" si="24">K40=L40+M40</f>
        <v>1</v>
      </c>
    </row>
    <row r="41" spans="1:28" s="228" customFormat="1" ht="36" customHeight="1" x14ac:dyDescent="0.25">
      <c r="A41" s="278">
        <v>39</v>
      </c>
      <c r="B41" s="156" t="s">
        <v>315</v>
      </c>
      <c r="C41" s="156" t="s">
        <v>53</v>
      </c>
      <c r="D41" s="217" t="s">
        <v>70</v>
      </c>
      <c r="E41" s="233">
        <v>1604023</v>
      </c>
      <c r="F41" s="217" t="s">
        <v>72</v>
      </c>
      <c r="G41" s="217" t="s">
        <v>219</v>
      </c>
      <c r="H41" s="156" t="s">
        <v>85</v>
      </c>
      <c r="I41" s="217">
        <v>0.78</v>
      </c>
      <c r="J41" s="173" t="s">
        <v>220</v>
      </c>
      <c r="K41" s="221">
        <v>2124365.5</v>
      </c>
      <c r="L41" s="170">
        <f t="shared" ref="L41:L42" si="25">ROUND(K41*N41,2)</f>
        <v>1699492.4</v>
      </c>
      <c r="M41" s="331">
        <f t="shared" ref="M41:M42" si="26">K41-L41</f>
        <v>424873.10000000009</v>
      </c>
      <c r="N41" s="146">
        <v>0.8</v>
      </c>
      <c r="O41" s="170">
        <v>0</v>
      </c>
      <c r="P41" s="172">
        <v>0</v>
      </c>
      <c r="Q41" s="168">
        <v>0</v>
      </c>
      <c r="R41" s="170">
        <v>0</v>
      </c>
      <c r="S41" s="321">
        <f>L41</f>
        <v>1699492.4</v>
      </c>
      <c r="T41" s="170">
        <v>0</v>
      </c>
      <c r="U41" s="170">
        <v>0</v>
      </c>
      <c r="V41" s="170">
        <v>0</v>
      </c>
      <c r="W41" s="172">
        <v>0</v>
      </c>
      <c r="X41" s="172">
        <v>0</v>
      </c>
      <c r="Y41" s="230" t="b">
        <f t="shared" si="21"/>
        <v>1</v>
      </c>
      <c r="Z41" s="231">
        <f t="shared" si="22"/>
        <v>0.8</v>
      </c>
      <c r="AA41" s="232" t="b">
        <f t="shared" si="23"/>
        <v>1</v>
      </c>
      <c r="AB41" s="232" t="b">
        <f t="shared" si="24"/>
        <v>1</v>
      </c>
    </row>
    <row r="42" spans="1:28" s="228" customFormat="1" ht="36" customHeight="1" x14ac:dyDescent="0.25">
      <c r="A42" s="278">
        <v>40</v>
      </c>
      <c r="B42" s="156" t="s">
        <v>316</v>
      </c>
      <c r="C42" s="156" t="s">
        <v>53</v>
      </c>
      <c r="D42" s="217" t="s">
        <v>65</v>
      </c>
      <c r="E42" s="233">
        <v>1607033</v>
      </c>
      <c r="F42" s="217" t="s">
        <v>46</v>
      </c>
      <c r="G42" s="217" t="s">
        <v>101</v>
      </c>
      <c r="H42" s="156" t="s">
        <v>47</v>
      </c>
      <c r="I42" s="217">
        <v>0.16700000000000001</v>
      </c>
      <c r="J42" s="173" t="s">
        <v>221</v>
      </c>
      <c r="K42" s="221">
        <v>414459.39</v>
      </c>
      <c r="L42" s="170">
        <f t="shared" si="25"/>
        <v>290121.57</v>
      </c>
      <c r="M42" s="331">
        <f t="shared" si="26"/>
        <v>124337.82</v>
      </c>
      <c r="N42" s="146">
        <v>0.7</v>
      </c>
      <c r="O42" s="170">
        <v>0</v>
      </c>
      <c r="P42" s="172">
        <v>0</v>
      </c>
      <c r="Q42" s="168">
        <v>0</v>
      </c>
      <c r="R42" s="170">
        <v>0</v>
      </c>
      <c r="S42" s="321">
        <f>L42</f>
        <v>290121.57</v>
      </c>
      <c r="T42" s="170">
        <v>0</v>
      </c>
      <c r="U42" s="170">
        <v>0</v>
      </c>
      <c r="V42" s="170">
        <v>0</v>
      </c>
      <c r="W42" s="172">
        <v>0</v>
      </c>
      <c r="X42" s="172">
        <v>0</v>
      </c>
      <c r="Y42" s="230" t="b">
        <f t="shared" si="21"/>
        <v>1</v>
      </c>
      <c r="Z42" s="231">
        <f t="shared" si="22"/>
        <v>0.7</v>
      </c>
      <c r="AA42" s="232" t="b">
        <f t="shared" si="23"/>
        <v>1</v>
      </c>
      <c r="AB42" s="232" t="b">
        <f t="shared" si="24"/>
        <v>1</v>
      </c>
    </row>
    <row r="43" spans="1:28" s="227" customFormat="1" ht="36" customHeight="1" x14ac:dyDescent="0.25">
      <c r="A43" s="279" t="s">
        <v>305</v>
      </c>
      <c r="B43" s="144" t="s">
        <v>318</v>
      </c>
      <c r="C43" s="144" t="s">
        <v>74</v>
      </c>
      <c r="D43" s="218" t="s">
        <v>203</v>
      </c>
      <c r="E43" s="219">
        <v>1608062</v>
      </c>
      <c r="F43" s="218" t="s">
        <v>57</v>
      </c>
      <c r="G43" s="218" t="s">
        <v>204</v>
      </c>
      <c r="H43" s="144" t="s">
        <v>47</v>
      </c>
      <c r="I43" s="218">
        <v>2.883</v>
      </c>
      <c r="J43" s="176" t="s">
        <v>205</v>
      </c>
      <c r="K43" s="220">
        <v>8798385</v>
      </c>
      <c r="L43" s="171">
        <v>2164040.59</v>
      </c>
      <c r="M43" s="328">
        <f>K43-L43</f>
        <v>6634344.4100000001</v>
      </c>
      <c r="N43" s="159">
        <v>0.8</v>
      </c>
      <c r="O43" s="171">
        <v>0</v>
      </c>
      <c r="P43" s="175">
        <v>0</v>
      </c>
      <c r="Q43" s="169">
        <v>0</v>
      </c>
      <c r="R43" s="171">
        <v>0</v>
      </c>
      <c r="S43" s="235">
        <f>ROUND(N43*2467533.15,2)</f>
        <v>1974026.52</v>
      </c>
      <c r="T43" s="171">
        <v>190014.07</v>
      </c>
      <c r="U43" s="171">
        <v>0</v>
      </c>
      <c r="V43" s="171">
        <v>0</v>
      </c>
      <c r="W43" s="175">
        <v>0</v>
      </c>
      <c r="X43" s="175">
        <v>0</v>
      </c>
      <c r="Y43" s="209" t="b">
        <f t="shared" si="21"/>
        <v>1</v>
      </c>
      <c r="Z43" s="210">
        <f t="shared" si="22"/>
        <v>0.246</v>
      </c>
      <c r="AA43" s="211" t="b">
        <f t="shared" si="23"/>
        <v>0</v>
      </c>
      <c r="AB43" s="211" t="b">
        <f t="shared" si="24"/>
        <v>1</v>
      </c>
    </row>
    <row r="44" spans="1:28" s="228" customFormat="1" ht="36" customHeight="1" x14ac:dyDescent="0.25">
      <c r="A44" s="279" t="s">
        <v>300</v>
      </c>
      <c r="B44" s="156" t="s">
        <v>317</v>
      </c>
      <c r="C44" s="156" t="s">
        <v>53</v>
      </c>
      <c r="D44" s="156" t="s">
        <v>67</v>
      </c>
      <c r="E44" s="244">
        <v>1607092</v>
      </c>
      <c r="F44" s="156" t="s">
        <v>46</v>
      </c>
      <c r="G44" s="156" t="s">
        <v>218</v>
      </c>
      <c r="H44" s="156" t="s">
        <v>84</v>
      </c>
      <c r="I44" s="156">
        <v>0.75</v>
      </c>
      <c r="J44" s="173" t="s">
        <v>184</v>
      </c>
      <c r="K44" s="172">
        <v>4454111.71</v>
      </c>
      <c r="L44" s="170">
        <v>279027.28000000003</v>
      </c>
      <c r="M44" s="331">
        <f>K44-L44</f>
        <v>4175084.4299999997</v>
      </c>
      <c r="N44" s="146">
        <v>0.7</v>
      </c>
      <c r="O44" s="170">
        <v>0</v>
      </c>
      <c r="P44" s="172">
        <v>0</v>
      </c>
      <c r="Q44" s="168">
        <v>0</v>
      </c>
      <c r="R44" s="170">
        <v>0</v>
      </c>
      <c r="S44" s="321">
        <v>279027.28000000003</v>
      </c>
      <c r="T44" s="170">
        <v>0</v>
      </c>
      <c r="U44" s="170">
        <v>0</v>
      </c>
      <c r="V44" s="170">
        <v>0</v>
      </c>
      <c r="W44" s="172">
        <v>0</v>
      </c>
      <c r="X44" s="172">
        <v>0</v>
      </c>
      <c r="Y44" s="230" t="b">
        <f t="shared" ref="Y44" si="27">L44=SUM(P44:X44)</f>
        <v>1</v>
      </c>
      <c r="Z44" s="231">
        <f t="shared" ref="Z44" si="28">ROUND(L44/K44,4)</f>
        <v>6.2600000000000003E-2</v>
      </c>
      <c r="AA44" s="232" t="b">
        <f t="shared" ref="AA44" si="29">Z44=N44</f>
        <v>0</v>
      </c>
      <c r="AB44" s="232" t="b">
        <f t="shared" ref="AB44" si="30">K44=L44+M44</f>
        <v>1</v>
      </c>
    </row>
    <row r="45" spans="1:28" ht="19.5" customHeight="1" x14ac:dyDescent="0.25">
      <c r="A45" s="373" t="s">
        <v>45</v>
      </c>
      <c r="B45" s="374"/>
      <c r="C45" s="374"/>
      <c r="D45" s="374"/>
      <c r="E45" s="374"/>
      <c r="F45" s="374"/>
      <c r="G45" s="374"/>
      <c r="H45" s="152"/>
      <c r="I45" s="276">
        <f>SUM(I3:I44)</f>
        <v>28.790760000000002</v>
      </c>
      <c r="J45" s="161" t="s">
        <v>13</v>
      </c>
      <c r="K45" s="162">
        <f>SUM(K3:K44)</f>
        <v>121058799.29000002</v>
      </c>
      <c r="L45" s="162">
        <f>SUM(L3:L44)</f>
        <v>71790307.269999996</v>
      </c>
      <c r="M45" s="162">
        <f>SUM(M3:M44)</f>
        <v>49268492.020000003</v>
      </c>
      <c r="N45" s="164" t="s">
        <v>13</v>
      </c>
      <c r="O45" s="163">
        <f t="shared" ref="O45:X45" si="31">SUM(O3:O44)</f>
        <v>0</v>
      </c>
      <c r="P45" s="163">
        <f t="shared" si="31"/>
        <v>0</v>
      </c>
      <c r="Q45" s="163">
        <f t="shared" si="31"/>
        <v>4124460.83</v>
      </c>
      <c r="R45" s="163">
        <f t="shared" si="31"/>
        <v>8557919.2199999988</v>
      </c>
      <c r="S45" s="163">
        <f t="shared" si="31"/>
        <v>47952940.860000022</v>
      </c>
      <c r="T45" s="163">
        <f t="shared" si="31"/>
        <v>11154986.360000001</v>
      </c>
      <c r="U45" s="163">
        <f t="shared" si="31"/>
        <v>0</v>
      </c>
      <c r="V45" s="163">
        <f t="shared" si="31"/>
        <v>0</v>
      </c>
      <c r="W45" s="163">
        <f t="shared" si="31"/>
        <v>0</v>
      </c>
      <c r="X45" s="163">
        <f t="shared" si="31"/>
        <v>0</v>
      </c>
      <c r="Y45" s="1" t="b">
        <f>L45=SUM(O45:X45)</f>
        <v>1</v>
      </c>
      <c r="Z45" s="44">
        <f>ROUND(L45/K45,4)</f>
        <v>0.59299999999999997</v>
      </c>
      <c r="AA45" s="45" t="s">
        <v>13</v>
      </c>
      <c r="AB45" s="45" t="b">
        <f>K45=L45+M45</f>
        <v>1</v>
      </c>
    </row>
    <row r="46" spans="1:28" s="212" customFormat="1" ht="19.5" customHeight="1" x14ac:dyDescent="0.25">
      <c r="A46" s="371" t="s">
        <v>38</v>
      </c>
      <c r="B46" s="372"/>
      <c r="C46" s="372"/>
      <c r="D46" s="372"/>
      <c r="E46" s="372"/>
      <c r="F46" s="372"/>
      <c r="G46" s="372"/>
      <c r="H46" s="184"/>
      <c r="I46" s="277">
        <f>SUMIF($C$3:$C$44,"K",I3:I44)</f>
        <v>6.0389999999999997</v>
      </c>
      <c r="J46" s="205" t="s">
        <v>13</v>
      </c>
      <c r="K46" s="180">
        <f>SUMIF($C$3:$C$44,"K",K3:K44)</f>
        <v>28479742.370000001</v>
      </c>
      <c r="L46" s="180">
        <f>SUMIF($C$3:$C$44,"K",L3:L44)</f>
        <v>16974591.279999997</v>
      </c>
      <c r="M46" s="180">
        <f>SUMIF($C$3:$C$44,"K",M3:M44)</f>
        <v>11505151.089999998</v>
      </c>
      <c r="N46" s="181" t="s">
        <v>13</v>
      </c>
      <c r="O46" s="182">
        <f t="shared" ref="O46:X46" si="32">SUMIF($C$3:$C$44,"K",O3:O44)</f>
        <v>0</v>
      </c>
      <c r="P46" s="182">
        <f t="shared" si="32"/>
        <v>0</v>
      </c>
      <c r="Q46" s="182">
        <f t="shared" si="32"/>
        <v>4124460.83</v>
      </c>
      <c r="R46" s="182">
        <f t="shared" si="32"/>
        <v>8557919.2199999988</v>
      </c>
      <c r="S46" s="182">
        <f t="shared" si="32"/>
        <v>4292211.2300000004</v>
      </c>
      <c r="T46" s="182">
        <f t="shared" si="32"/>
        <v>0</v>
      </c>
      <c r="U46" s="182">
        <f t="shared" si="32"/>
        <v>0</v>
      </c>
      <c r="V46" s="182">
        <f t="shared" si="32"/>
        <v>0</v>
      </c>
      <c r="W46" s="182">
        <f t="shared" si="32"/>
        <v>0</v>
      </c>
      <c r="X46" s="182">
        <f t="shared" si="32"/>
        <v>0</v>
      </c>
      <c r="Y46" s="209" t="b">
        <f>L46=SUM(O46:X46)</f>
        <v>1</v>
      </c>
      <c r="Z46" s="210">
        <f>ROUND(L46/K46,4)</f>
        <v>0.59599999999999997</v>
      </c>
      <c r="AA46" s="211" t="s">
        <v>13</v>
      </c>
      <c r="AB46" s="211" t="b">
        <f>K46=L46+M46</f>
        <v>1</v>
      </c>
    </row>
    <row r="47" spans="1:28" ht="19.5" customHeight="1" x14ac:dyDescent="0.25">
      <c r="A47" s="373" t="s">
        <v>39</v>
      </c>
      <c r="B47" s="374"/>
      <c r="C47" s="374"/>
      <c r="D47" s="374"/>
      <c r="E47" s="374"/>
      <c r="F47" s="374"/>
      <c r="G47" s="374"/>
      <c r="H47" s="152"/>
      <c r="I47" s="276">
        <f>SUMIF($C$3:$C$44,"N",I3:I44)</f>
        <v>13.147009999999996</v>
      </c>
      <c r="J47" s="161" t="s">
        <v>13</v>
      </c>
      <c r="K47" s="162">
        <f>SUMIF($C$3:$C$44,"N",K3:K44)</f>
        <v>50874772.800000004</v>
      </c>
      <c r="L47" s="162">
        <f>SUMIF($C$3:$C$44,"N",L3:L44)</f>
        <v>30642533.739999998</v>
      </c>
      <c r="M47" s="162">
        <f>SUMIF($C$3:$C$44,"N",M3:M44)</f>
        <v>20232239.060000002</v>
      </c>
      <c r="N47" s="164" t="s">
        <v>13</v>
      </c>
      <c r="O47" s="163">
        <f t="shared" ref="O47:X47" si="33">SUMIF($C$3:$C$44,"N",O3:O44)</f>
        <v>0</v>
      </c>
      <c r="P47" s="163">
        <f t="shared" si="33"/>
        <v>0</v>
      </c>
      <c r="Q47" s="163">
        <f t="shared" si="33"/>
        <v>0</v>
      </c>
      <c r="R47" s="163">
        <f t="shared" si="33"/>
        <v>0</v>
      </c>
      <c r="S47" s="163">
        <f t="shared" si="33"/>
        <v>30642533.739999998</v>
      </c>
      <c r="T47" s="163">
        <f t="shared" si="33"/>
        <v>0</v>
      </c>
      <c r="U47" s="163">
        <f t="shared" si="33"/>
        <v>0</v>
      </c>
      <c r="V47" s="163">
        <f t="shared" si="33"/>
        <v>0</v>
      </c>
      <c r="W47" s="163">
        <f t="shared" si="33"/>
        <v>0</v>
      </c>
      <c r="X47" s="163">
        <f t="shared" si="33"/>
        <v>0</v>
      </c>
      <c r="Y47" s="1" t="b">
        <f>L47=SUM(O47:X47)</f>
        <v>1</v>
      </c>
      <c r="Z47" s="44">
        <f>ROUND(L47/K47,4)</f>
        <v>0.60229999999999995</v>
      </c>
      <c r="AA47" s="45" t="s">
        <v>13</v>
      </c>
      <c r="AB47" s="45" t="b">
        <f>K47=L47+M47</f>
        <v>1</v>
      </c>
    </row>
    <row r="48" spans="1:28" ht="19.5" customHeight="1" x14ac:dyDescent="0.25">
      <c r="A48" s="371" t="s">
        <v>40</v>
      </c>
      <c r="B48" s="372"/>
      <c r="C48" s="372"/>
      <c r="D48" s="372"/>
      <c r="E48" s="372"/>
      <c r="F48" s="372"/>
      <c r="G48" s="372"/>
      <c r="H48" s="184"/>
      <c r="I48" s="277">
        <f>SUMIF($C$3:$C$44,"W",I3:I44)</f>
        <v>9.6047499999999992</v>
      </c>
      <c r="J48" s="193" t="s">
        <v>13</v>
      </c>
      <c r="K48" s="180">
        <f>SUMIF($C$3:$C$44,"W",K3:K44)</f>
        <v>41704284.120000005</v>
      </c>
      <c r="L48" s="180">
        <f>SUMIF($C$3:$C$44,"W",L3:L44)</f>
        <v>24173182.25</v>
      </c>
      <c r="M48" s="180">
        <f>SUMIF($C$3:$C$44,"W",M3:M44)</f>
        <v>17531101.870000001</v>
      </c>
      <c r="N48" s="181" t="s">
        <v>13</v>
      </c>
      <c r="O48" s="182">
        <f t="shared" ref="O48:X48" si="34">SUMIF($C$3:$C$44,"W",O3:O44)</f>
        <v>0</v>
      </c>
      <c r="P48" s="182">
        <f t="shared" si="34"/>
        <v>0</v>
      </c>
      <c r="Q48" s="182">
        <f t="shared" si="34"/>
        <v>0</v>
      </c>
      <c r="R48" s="182">
        <f t="shared" si="34"/>
        <v>0</v>
      </c>
      <c r="S48" s="182">
        <f t="shared" si="34"/>
        <v>13018195.890000001</v>
      </c>
      <c r="T48" s="182">
        <f t="shared" si="34"/>
        <v>11154986.360000001</v>
      </c>
      <c r="U48" s="182">
        <f t="shared" si="34"/>
        <v>0</v>
      </c>
      <c r="V48" s="182">
        <f t="shared" si="34"/>
        <v>0</v>
      </c>
      <c r="W48" s="182">
        <f t="shared" si="34"/>
        <v>0</v>
      </c>
      <c r="X48" s="182">
        <f t="shared" si="34"/>
        <v>0</v>
      </c>
      <c r="Y48" s="1" t="b">
        <f>L48=SUM(O48:X48)</f>
        <v>1</v>
      </c>
      <c r="Z48" s="44">
        <f>ROUND(L48/K48,4)</f>
        <v>0.5796</v>
      </c>
      <c r="AA48" s="45" t="s">
        <v>13</v>
      </c>
      <c r="AB48" s="45" t="b">
        <f>K48=L48+M48</f>
        <v>1</v>
      </c>
    </row>
    <row r="49" spans="1:20" ht="15.75" customHeight="1" x14ac:dyDescent="0.25">
      <c r="A49" s="32"/>
      <c r="G49" s="322"/>
      <c r="K49" s="5"/>
      <c r="Q49" s="137"/>
    </row>
    <row r="50" spans="1:20" ht="15.75" customHeight="1" x14ac:dyDescent="0.25">
      <c r="A50" s="33" t="s">
        <v>24</v>
      </c>
      <c r="G50" s="323"/>
      <c r="L50" s="137"/>
      <c r="M50" s="137"/>
      <c r="Q50" s="137"/>
      <c r="R50" s="137"/>
    </row>
    <row r="51" spans="1:20" ht="15.75" customHeight="1" x14ac:dyDescent="0.25">
      <c r="A51" s="34" t="s">
        <v>25</v>
      </c>
      <c r="G51" s="323"/>
      <c r="M51" s="137"/>
      <c r="P51" s="326"/>
      <c r="Q51" s="137"/>
      <c r="R51" s="137"/>
    </row>
    <row r="52" spans="1:20" ht="30" customHeight="1" x14ac:dyDescent="0.25">
      <c r="A52" s="33" t="s">
        <v>43</v>
      </c>
      <c r="M52" s="137"/>
      <c r="N52" s="45"/>
      <c r="Q52" s="137"/>
      <c r="R52" s="137"/>
      <c r="T52" s="137"/>
    </row>
    <row r="53" spans="1:20" x14ac:dyDescent="0.25">
      <c r="A53" s="36" t="s">
        <v>27</v>
      </c>
      <c r="R53" s="137"/>
    </row>
    <row r="56" spans="1:20" x14ac:dyDescent="0.25">
      <c r="Q56" s="137"/>
    </row>
  </sheetData>
  <autoFilter ref="A2:AC53" xr:uid="{00000000-0009-0000-0000-000002000000}"/>
  <customSheetViews>
    <customSheetView guid="{3973A40E-5FBB-48CA-82B2-E78527605440}" showPageBreaks="1" showGridLines="0" fitToPage="1" printArea="1" filter="1" showAutoFilter="1" view="pageBreakPreview" topLeftCell="E1">
      <selection activeCell="J53" sqref="J53"/>
      <pageMargins left="0.25" right="0.25" top="0.75" bottom="0.75" header="0.3" footer="0.3"/>
      <pageSetup paperSize="8" scale="57" fitToHeight="0" orientation="landscape" r:id="rId1"/>
      <headerFooter>
        <oddHeader>&amp;LWojewództwo &amp;K000000Opolskie&amp;K01+000 - zadania gminne lista podstawowa</oddHeader>
        <oddFooter>Strona &amp;P z &amp;N</oddFooter>
      </headerFooter>
      <autoFilter ref="A2:AC49" xr:uid="{00000000-0000-0000-0000-000000000000}">
        <filterColumn colId="3">
          <filters>
            <filter val="Gmina Grodków"/>
          </filters>
        </filterColumn>
      </autoFilter>
    </customSheetView>
    <customSheetView guid="{6ADAECCC-622B-41E1-8182-8DD3E35EF5F9}" showPageBreaks="1" showGridLines="0" fitToPage="1" printArea="1" showAutoFilter="1" view="pageBreakPreview" topLeftCell="A34">
      <selection activeCell="K47" sqref="K47"/>
      <pageMargins left="0.25" right="0.25" top="0.75" bottom="0.75" header="0.3" footer="0.3"/>
      <pageSetup paperSize="8" scale="57" fitToHeight="0" orientation="landscape" r:id="rId2"/>
      <headerFooter>
        <oddHeader>&amp;LWojewództwo &amp;K000000Opolskie&amp;K01+000 - zadania gminne lista podstawowa</oddHeader>
        <oddFooter>Strona &amp;P z &amp;N</oddFooter>
      </headerFooter>
      <autoFilter ref="A2:AC49" xr:uid="{00000000-0000-0000-0000-000000000000}"/>
    </customSheetView>
    <customSheetView guid="{910E5BC9-C14F-44A3-BD6A-DB4FB1067C5C}" scale="120" showPageBreaks="1" showGridLines="0" fitToPage="1" printArea="1" filter="1" showAutoFilter="1" view="pageBreakPreview">
      <selection activeCell="M17" sqref="M17"/>
      <pageMargins left="0.25" right="0.25" top="0.75" bottom="0.75" header="0.3" footer="0.3"/>
      <pageSetup paperSize="8" scale="57" fitToHeight="0" orientation="landscape" r:id="rId3"/>
      <headerFooter>
        <oddHeader>&amp;LWojewództwo &amp;K000000Opolskie&amp;K01+000 - zadania gminne lista podstawowa</oddHeader>
        <oddFooter>Strona &amp;P z &amp;N</oddFooter>
      </headerFooter>
      <autoFilter ref="A2:AC44" xr:uid="{00000000-0000-0000-0000-000000000000}">
        <filterColumn colId="3">
          <filters>
            <filter val="Gmina Prudnik"/>
          </filters>
        </filterColumn>
      </autoFilter>
    </customSheetView>
    <customSheetView guid="{970B3EFC-385A-45DE-908A-ABE05BA5D65C}" showPageBreaks="1" showGridLines="0" fitToPage="1" printArea="1" showAutoFilter="1" view="pageBreakPreview" topLeftCell="F1">
      <selection activeCell="K4" sqref="K4"/>
      <pageMargins left="0.25" right="0.25" top="0.75" bottom="0.75" header="0.3" footer="0.3"/>
      <pageSetup paperSize="8" scale="57" fitToHeight="0" orientation="landscape" r:id="rId4"/>
      <headerFooter>
        <oddHeader>&amp;LWojewództwo &amp;K000000Opolskie&amp;K01+000 - zadania gminne lista podstawowa</oddHeader>
        <oddFooter>Strona &amp;P z &amp;N</oddFooter>
      </headerFooter>
      <autoFilter ref="A2:AC49" xr:uid="{00000000-0000-0000-0000-000000000000}"/>
    </customSheetView>
    <customSheetView guid="{73D0BFC8-C8AD-4177-93C9-071059B157B4}" showPageBreaks="1" showGridLines="0" fitToPage="1" printArea="1" filter="1" showAutoFilter="1" view="pageBreakPreview">
      <selection activeCell="J60" sqref="J60"/>
      <pageMargins left="0.25" right="0.25" top="0.75" bottom="0.75" header="0.3" footer="0.3"/>
      <pageSetup paperSize="8" scale="40" fitToHeight="0" orientation="landscape" r:id="rId5"/>
      <headerFooter>
        <oddHeader>&amp;LWojewództwo &amp;K000000Opolskie&amp;K01+000 - zadania gminne lista podstawowa</oddHeader>
        <oddFooter>Strona &amp;P z &amp;N</oddFooter>
      </headerFooter>
      <autoFilter ref="A1:AB49" xr:uid="{00000000-0000-0000-0000-000000000000}">
        <filterColumn colId="3">
          <filters>
            <filter val="Gmina Ujazd"/>
          </filters>
        </filterColumn>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customSheetView>
    <customSheetView guid="{8713D67E-80AD-4862-B39E-B3C8835229AA}" showPageBreaks="1" showGridLines="0" fitToPage="1" printArea="1" showAutoFilter="1" view="pageBreakPreview">
      <selection sqref="A1:A2"/>
      <pageMargins left="0.25" right="0.25" top="0.75" bottom="0.75" header="0.3" footer="0.3"/>
      <pageSetup paperSize="8" scale="59" fitToHeight="0" orientation="landscape" r:id="rId6"/>
      <headerFooter>
        <oddHeader>&amp;LWojewództwo &amp;K000000Opolskie&amp;K01+000 - zadania gminne lista podstawowa</oddHeader>
        <oddFooter>Strona &amp;P z &amp;N</oddFooter>
      </headerFooter>
      <autoFilter ref="A2:AC53" xr:uid="{00000000-0000-0000-0000-000000000000}"/>
    </customSheetView>
  </customSheetViews>
  <mergeCells count="17">
    <mergeCell ref="O1:X1"/>
    <mergeCell ref="N1:N2"/>
    <mergeCell ref="L1:L2"/>
    <mergeCell ref="M1:M2"/>
    <mergeCell ref="I1:I2"/>
    <mergeCell ref="K1:K2"/>
    <mergeCell ref="J1:J2"/>
    <mergeCell ref="H1:H2"/>
    <mergeCell ref="A48:G48"/>
    <mergeCell ref="A47:G47"/>
    <mergeCell ref="A46:G46"/>
    <mergeCell ref="A45:G45"/>
    <mergeCell ref="A1:A2"/>
    <mergeCell ref="B1:B2"/>
    <mergeCell ref="C1:C2"/>
    <mergeCell ref="G1:G2"/>
    <mergeCell ref="D1:D2"/>
  </mergeCells>
  <conditionalFormatting sqref="Y9:AA9 AB8:AB9 Y8:AB8 Y3:AB3 Y10:AB46">
    <cfRule type="cellIs" dxfId="78" priority="44" operator="equal">
      <formula>FALSE</formula>
    </cfRule>
  </conditionalFormatting>
  <conditionalFormatting sqref="Y3:AA3 Y45:AA46 Y8:AA33">
    <cfRule type="containsText" dxfId="77" priority="42" operator="containsText" text="fałsz">
      <formula>NOT(ISERROR(SEARCH("fałsz",Y3)))</formula>
    </cfRule>
  </conditionalFormatting>
  <conditionalFormatting sqref="Z48:AA48">
    <cfRule type="cellIs" dxfId="76" priority="39" operator="equal">
      <formula>FALSE</formula>
    </cfRule>
  </conditionalFormatting>
  <conditionalFormatting sqref="Y48:AA48">
    <cfRule type="containsText" dxfId="75" priority="37" operator="containsText" text="fałsz">
      <formula>NOT(ISERROR(SEARCH("fałsz",Y48)))</formula>
    </cfRule>
  </conditionalFormatting>
  <conditionalFormatting sqref="Y48">
    <cfRule type="cellIs" dxfId="74" priority="38" operator="equal">
      <formula>FALSE</formula>
    </cfRule>
  </conditionalFormatting>
  <conditionalFormatting sqref="AB48">
    <cfRule type="cellIs" dxfId="73" priority="36" operator="equal">
      <formula>FALSE</formula>
    </cfRule>
  </conditionalFormatting>
  <conditionalFormatting sqref="AB48">
    <cfRule type="cellIs" dxfId="72" priority="35" operator="equal">
      <formula>FALSE</formula>
    </cfRule>
  </conditionalFormatting>
  <conditionalFormatting sqref="Z47:AA47">
    <cfRule type="cellIs" dxfId="71" priority="34" operator="equal">
      <formula>FALSE</formula>
    </cfRule>
  </conditionalFormatting>
  <conditionalFormatting sqref="Y47">
    <cfRule type="cellIs" dxfId="70" priority="33" operator="equal">
      <formula>FALSE</formula>
    </cfRule>
  </conditionalFormatting>
  <conditionalFormatting sqref="Y47:AA47">
    <cfRule type="containsText" dxfId="69" priority="32" operator="containsText" text="fałsz">
      <formula>NOT(ISERROR(SEARCH("fałsz",Y47)))</formula>
    </cfRule>
  </conditionalFormatting>
  <conditionalFormatting sqref="AB47">
    <cfRule type="cellIs" dxfId="68" priority="31" operator="equal">
      <formula>FALSE</formula>
    </cfRule>
  </conditionalFormatting>
  <conditionalFormatting sqref="AB47">
    <cfRule type="cellIs" dxfId="67" priority="30" operator="equal">
      <formula>FALSE</formula>
    </cfRule>
  </conditionalFormatting>
  <conditionalFormatting sqref="Y8">
    <cfRule type="cellIs" dxfId="66" priority="21" operator="equal">
      <formula>FALSE</formula>
    </cfRule>
  </conditionalFormatting>
  <conditionalFormatting sqref="Y8">
    <cfRule type="containsText" dxfId="65" priority="20" operator="containsText" text="fałsz">
      <formula>NOT(ISERROR(SEARCH("fałsz",Y8)))</formula>
    </cfRule>
  </conditionalFormatting>
  <conditionalFormatting sqref="Y6:AA6">
    <cfRule type="containsText" dxfId="64" priority="7" operator="containsText" text="fałsz">
      <formula>NOT(ISERROR(SEARCH("fałsz",Y6)))</formula>
    </cfRule>
  </conditionalFormatting>
  <conditionalFormatting sqref="Y7:AB7">
    <cfRule type="cellIs" dxfId="63" priority="14" operator="equal">
      <formula>FALSE</formula>
    </cfRule>
  </conditionalFormatting>
  <conditionalFormatting sqref="Y7:AA7">
    <cfRule type="containsText" dxfId="62" priority="13" operator="containsText" text="fałsz">
      <formula>NOT(ISERROR(SEARCH("fałsz",Y7)))</formula>
    </cfRule>
  </conditionalFormatting>
  <conditionalFormatting sqref="Y4:AB4">
    <cfRule type="cellIs" dxfId="61" priority="12" operator="equal">
      <formula>FALSE</formula>
    </cfRule>
  </conditionalFormatting>
  <conditionalFormatting sqref="Y4:AA4">
    <cfRule type="containsText" dxfId="60" priority="11" operator="containsText" text="fałsz">
      <formula>NOT(ISERROR(SEARCH("fałsz",Y4)))</formula>
    </cfRule>
  </conditionalFormatting>
  <conditionalFormatting sqref="Y5:AB5">
    <cfRule type="cellIs" dxfId="59" priority="10" operator="equal">
      <formula>FALSE</formula>
    </cfRule>
  </conditionalFormatting>
  <conditionalFormatting sqref="Y5:AA5">
    <cfRule type="containsText" dxfId="58" priority="9" operator="containsText" text="fałsz">
      <formula>NOT(ISERROR(SEARCH("fałsz",Y5)))</formula>
    </cfRule>
  </conditionalFormatting>
  <conditionalFormatting sqref="Y6:AB6">
    <cfRule type="cellIs" dxfId="57" priority="8" operator="equal">
      <formula>FALSE</formula>
    </cfRule>
  </conditionalFormatting>
  <conditionalFormatting sqref="Y34:AA35">
    <cfRule type="containsText" dxfId="56" priority="83" operator="containsText" text="fałsz">
      <formula>NOT(ISERROR(SEARCH("fałsz",Y56)))</formula>
    </cfRule>
  </conditionalFormatting>
  <conditionalFormatting sqref="Y43:AA44">
    <cfRule type="containsText" dxfId="55" priority="85" operator="containsText" text="fałsz">
      <formula>NOT(ISERROR(SEARCH("fałsz",Y60)))</formula>
    </cfRule>
  </conditionalFormatting>
  <conditionalFormatting sqref="Y42:AA42">
    <cfRule type="containsText" dxfId="54" priority="86" operator="containsText" text="fałsz">
      <formula>NOT(ISERROR(SEARCH("fałsz",Y60)))</formula>
    </cfRule>
  </conditionalFormatting>
  <conditionalFormatting sqref="Y41:AA41">
    <cfRule type="containsText" dxfId="53" priority="87" operator="containsText" text="fałsz">
      <formula>NOT(ISERROR(SEARCH("fałsz",Y60)))</formula>
    </cfRule>
  </conditionalFormatting>
  <conditionalFormatting sqref="Y40:AA40">
    <cfRule type="containsText" dxfId="52" priority="88" operator="containsText" text="fałsz">
      <formula>NOT(ISERROR(SEARCH("fałsz",Y60)))</formula>
    </cfRule>
  </conditionalFormatting>
  <conditionalFormatting sqref="Y36:AA39">
    <cfRule type="containsText" dxfId="51" priority="89" operator="containsText" text="fałsz">
      <formula>NOT(ISERROR(SEARCH("fałsz",Y57)))</formula>
    </cfRule>
  </conditionalFormatting>
  <dataValidations count="3">
    <dataValidation type="list" allowBlank="1" showInputMessage="1" showErrorMessage="1" sqref="WVK4:WVK7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C3:C44" xr:uid="{00000000-0002-0000-0200-000000000000}">
      <formula1>"N,K,W"</formula1>
    </dataValidation>
    <dataValidation type="list" allowBlank="1" showInputMessage="1" showErrorMessage="1" sqref="WVP4:WVP7 JD4:JD7 SZ4:SZ7 ACV4:ACV7 AMR4:AMR7 AWN4:AWN7 BGJ4:BGJ7 BQF4:BQF7 CAB4:CAB7 CJX4:CJX7 CTT4:CTT7 DDP4:DDP7 DNL4:DNL7 DXH4:DXH7 EHD4:EHD7 EQZ4:EQZ7 FAV4:FAV7 FKR4:FKR7 FUN4:FUN7 GEJ4:GEJ7 GOF4:GOF7 GYB4:GYB7 HHX4:HHX7 HRT4:HRT7 IBP4:IBP7 ILL4:ILL7 IVH4:IVH7 JFD4:JFD7 JOZ4:JOZ7 JYV4:JYV7 KIR4:KIR7 KSN4:KSN7 LCJ4:LCJ7 LMF4:LMF7 LWB4:LWB7 MFX4:MFX7 MPT4:MPT7 MZP4:MZP7 NJL4:NJL7 NTH4:NTH7 ODD4:ODD7 OMZ4:OMZ7 OWV4:OWV7 PGR4:PGR7 PQN4:PQN7 QAJ4:QAJ7 QKF4:QKF7 QUB4:QUB7 RDX4:RDX7 RNT4:RNT7 RXP4:RXP7 SHL4:SHL7 SRH4:SRH7 TBD4:TBD7 TKZ4:TKZ7 TUV4:TUV7 UER4:UER7 UON4:UON7 UYJ4:UYJ7 VIF4:VIF7 VSB4:VSB7 WBX4:WBX7 WLT4:WLT7 H3:H44" xr:uid="{00000000-0002-0000-0200-000001000000}">
      <formula1>"B,P,R"</formula1>
    </dataValidation>
    <dataValidation type="list" allowBlank="1" showInputMessage="1" showErrorMessage="1" sqref="D7 IZ7 SV7 ACR7 AMN7 AWJ7 BGF7 BQB7 BZX7 CJT7 CTP7 DDL7 DNH7 DXD7 EGZ7 EQV7 FAR7 FKN7 FUJ7 GEF7 GOB7 GXX7 HHT7 HRP7 IBL7 ILH7 IVD7 JEZ7 JOV7 JYR7 KIN7 KSJ7 LCF7 LMB7 LVX7 MFT7 MPP7 MZL7 NJH7 NTD7 OCZ7 OMV7 OWR7 PGN7 PQJ7 QAF7 QKB7 QTX7 RDT7 RNP7 RXL7 SHH7 SRD7 TAZ7 TKV7 TUR7 UEN7 UOJ7 UYF7 VIB7 VRX7 WBT7 WLP7 WVL7" xr:uid="{00000000-0002-0000-0200-000002000000}">
      <formula1>"N,W"</formula1>
    </dataValidation>
  </dataValidations>
  <pageMargins left="0.25" right="0.25" top="0.75" bottom="0.75" header="0.3" footer="0.3"/>
  <pageSetup paperSize="8" scale="59" fitToHeight="0" orientation="landscape" r:id="rId7"/>
  <headerFooter>
    <oddHeader>&amp;LWojewództwo &amp;K000000Opolskie&amp;K01+000 - zadania gminne lista podstawowa</oddHeader>
    <oddFoote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3"/>
  <sheetViews>
    <sheetView showGridLines="0" view="pageBreakPreview" zoomScale="90" zoomScaleNormal="78" zoomScaleSheetLayoutView="90" workbookViewId="0">
      <selection sqref="A1:A2"/>
    </sheetView>
  </sheetViews>
  <sheetFormatPr defaultColWidth="9.140625" defaultRowHeight="15" x14ac:dyDescent="0.25"/>
  <cols>
    <col min="1" max="1" width="7.85546875" style="14" customWidth="1"/>
    <col min="2" max="2" width="12.28515625" style="14" customWidth="1"/>
    <col min="3" max="3" width="9.85546875" style="14" customWidth="1"/>
    <col min="4" max="4" width="18" style="154" customWidth="1"/>
    <col min="5" max="5" width="11.42578125" style="189" customWidth="1"/>
    <col min="6" max="6" width="43" style="14" customWidth="1"/>
    <col min="7" max="7" width="8.7109375" style="189" customWidth="1"/>
    <col min="8" max="8" width="13.28515625" style="14" customWidth="1"/>
    <col min="9" max="9" width="15.7109375" style="186" customWidth="1"/>
    <col min="10" max="10" width="15.7109375" style="39" customWidth="1"/>
    <col min="11" max="11" width="21.140625" style="14" customWidth="1"/>
    <col min="12" max="12" width="15.7109375" style="14" customWidth="1"/>
    <col min="13" max="14" width="9.42578125" style="1" customWidth="1"/>
    <col min="15" max="15" width="8.42578125" style="14" customWidth="1"/>
    <col min="16" max="16" width="15.7109375" style="14" customWidth="1"/>
    <col min="17" max="17" width="10" style="14" customWidth="1"/>
    <col min="18" max="18" width="8.85546875" style="14" customWidth="1"/>
    <col min="19" max="19" width="11.140625" style="14" customWidth="1"/>
    <col min="20" max="20" width="9.5703125" style="14" customWidth="1"/>
    <col min="21" max="21" width="10" style="14" customWidth="1"/>
    <col min="22" max="22" width="8.140625" style="14" customWidth="1"/>
    <col min="23" max="23" width="10.42578125" style="14" customWidth="1"/>
    <col min="24" max="27" width="15.7109375" style="14" customWidth="1"/>
    <col min="28" max="16384" width="9.140625" style="14"/>
  </cols>
  <sheetData>
    <row r="1" spans="1:30" ht="20.100000000000001" customHeight="1" x14ac:dyDescent="0.25">
      <c r="A1" s="376" t="s">
        <v>4</v>
      </c>
      <c r="B1" s="376" t="s">
        <v>5</v>
      </c>
      <c r="C1" s="377" t="s">
        <v>33</v>
      </c>
      <c r="D1" s="369" t="s">
        <v>6</v>
      </c>
      <c r="E1" s="382" t="s">
        <v>32</v>
      </c>
      <c r="F1" s="369" t="s">
        <v>7</v>
      </c>
      <c r="G1" s="381" t="s">
        <v>26</v>
      </c>
      <c r="H1" s="376" t="s">
        <v>83</v>
      </c>
      <c r="I1" s="381" t="s">
        <v>23</v>
      </c>
      <c r="J1" s="362" t="s">
        <v>8</v>
      </c>
      <c r="K1" s="376" t="s">
        <v>9</v>
      </c>
      <c r="L1" s="369" t="s">
        <v>12</v>
      </c>
      <c r="M1" s="376" t="s">
        <v>10</v>
      </c>
      <c r="N1" s="373" t="s">
        <v>11</v>
      </c>
      <c r="O1" s="374"/>
      <c r="P1" s="374"/>
      <c r="Q1" s="374"/>
      <c r="R1" s="187"/>
      <c r="S1" s="187"/>
      <c r="T1" s="187"/>
      <c r="U1" s="187"/>
      <c r="V1" s="187"/>
      <c r="W1" s="188"/>
    </row>
    <row r="2" spans="1:30" ht="26.25" customHeight="1" x14ac:dyDescent="0.25">
      <c r="A2" s="376"/>
      <c r="B2" s="376"/>
      <c r="C2" s="378"/>
      <c r="D2" s="370"/>
      <c r="E2" s="383"/>
      <c r="F2" s="370"/>
      <c r="G2" s="381"/>
      <c r="H2" s="376"/>
      <c r="I2" s="381"/>
      <c r="J2" s="362"/>
      <c r="K2" s="376"/>
      <c r="L2" s="370"/>
      <c r="M2" s="376"/>
      <c r="N2" s="185">
        <v>2019</v>
      </c>
      <c r="O2" s="38">
        <v>2020</v>
      </c>
      <c r="P2" s="38">
        <v>2021</v>
      </c>
      <c r="Q2" s="143">
        <v>2022</v>
      </c>
      <c r="R2" s="38">
        <v>2023</v>
      </c>
      <c r="S2" s="38">
        <v>2024</v>
      </c>
      <c r="T2" s="38">
        <v>2025</v>
      </c>
      <c r="U2" s="38">
        <v>2026</v>
      </c>
      <c r="V2" s="38">
        <v>2027</v>
      </c>
      <c r="W2" s="38">
        <v>2028</v>
      </c>
      <c r="X2" s="1" t="s">
        <v>28</v>
      </c>
      <c r="Y2" s="1" t="s">
        <v>29</v>
      </c>
      <c r="Z2" s="1" t="s">
        <v>30</v>
      </c>
      <c r="AA2" s="43" t="s">
        <v>31</v>
      </c>
    </row>
    <row r="3" spans="1:30" s="199" customFormat="1" ht="37.5" customHeight="1" thickBot="1" x14ac:dyDescent="0.3">
      <c r="A3" s="194"/>
      <c r="B3" s="206"/>
      <c r="C3" s="156"/>
      <c r="D3" s="213"/>
      <c r="E3" s="213"/>
      <c r="F3" s="213"/>
      <c r="G3" s="156"/>
      <c r="H3" s="216"/>
      <c r="I3" s="173"/>
      <c r="J3" s="207"/>
      <c r="K3" s="195"/>
      <c r="L3" s="195"/>
      <c r="M3" s="191"/>
      <c r="N3" s="172"/>
      <c r="O3" s="172"/>
      <c r="P3" s="172"/>
      <c r="Q3" s="172"/>
      <c r="R3" s="170"/>
      <c r="S3" s="170"/>
      <c r="T3" s="170"/>
      <c r="U3" s="170"/>
      <c r="V3" s="170"/>
      <c r="W3" s="172"/>
      <c r="X3" s="196" t="b">
        <f t="shared" ref="X3" si="0">K3=SUM(O3:W3)</f>
        <v>1</v>
      </c>
      <c r="Y3" s="134" t="e">
        <f t="shared" ref="Y3" si="1">ROUND(K3/J3,4)</f>
        <v>#DIV/0!</v>
      </c>
      <c r="Z3" s="135" t="s">
        <v>13</v>
      </c>
      <c r="AA3" s="135" t="b">
        <f t="shared" ref="AA3" si="2">J3=K3+L3</f>
        <v>1</v>
      </c>
      <c r="AB3" s="197"/>
      <c r="AC3" s="198"/>
      <c r="AD3" s="198"/>
    </row>
    <row r="4" spans="1:30" s="139" customFormat="1" ht="37.5" customHeight="1" x14ac:dyDescent="0.25">
      <c r="A4" s="194"/>
      <c r="B4" s="206"/>
      <c r="C4" s="156"/>
      <c r="D4" s="213"/>
      <c r="E4" s="213"/>
      <c r="F4" s="213"/>
      <c r="G4" s="156"/>
      <c r="H4" s="216"/>
      <c r="I4" s="173"/>
      <c r="J4" s="207"/>
      <c r="K4" s="195"/>
      <c r="L4" s="195"/>
      <c r="M4" s="191"/>
      <c r="N4" s="172"/>
      <c r="O4" s="172"/>
      <c r="P4" s="172"/>
      <c r="Q4" s="172"/>
      <c r="R4" s="170"/>
      <c r="S4" s="170"/>
      <c r="T4" s="170"/>
      <c r="U4" s="170"/>
      <c r="V4" s="170"/>
      <c r="W4" s="172"/>
      <c r="X4" s="196"/>
      <c r="Y4" s="134"/>
      <c r="Z4" s="135"/>
      <c r="AA4" s="135"/>
      <c r="AB4" s="250"/>
      <c r="AC4" s="251"/>
      <c r="AD4" s="251"/>
    </row>
    <row r="5" spans="1:30" s="136" customFormat="1" ht="21.75" customHeight="1" x14ac:dyDescent="0.25">
      <c r="A5" s="376" t="s">
        <v>45</v>
      </c>
      <c r="B5" s="376"/>
      <c r="C5" s="376"/>
      <c r="D5" s="376"/>
      <c r="E5" s="376"/>
      <c r="F5" s="376"/>
      <c r="G5" s="376"/>
      <c r="H5" s="200">
        <f>SUM(H3:H3)</f>
        <v>0</v>
      </c>
      <c r="I5" s="201" t="s">
        <v>13</v>
      </c>
      <c r="J5" s="202">
        <f>SUM(J3:J3)</f>
        <v>0</v>
      </c>
      <c r="K5" s="163">
        <f>SUM(K3:K3)</f>
        <v>0</v>
      </c>
      <c r="L5" s="163">
        <f>SUM(L3:L3)</f>
        <v>0</v>
      </c>
      <c r="M5" s="203" t="s">
        <v>13</v>
      </c>
      <c r="N5" s="204">
        <f t="shared" ref="N5:W5" si="3">SUM(N3:N3)</f>
        <v>0</v>
      </c>
      <c r="O5" s="204">
        <f t="shared" si="3"/>
        <v>0</v>
      </c>
      <c r="P5" s="204">
        <f t="shared" si="3"/>
        <v>0</v>
      </c>
      <c r="Q5" s="204">
        <f t="shared" si="3"/>
        <v>0</v>
      </c>
      <c r="R5" s="204">
        <f t="shared" si="3"/>
        <v>0</v>
      </c>
      <c r="S5" s="204">
        <f t="shared" si="3"/>
        <v>0</v>
      </c>
      <c r="T5" s="204">
        <f t="shared" si="3"/>
        <v>0</v>
      </c>
      <c r="U5" s="204">
        <f t="shared" si="3"/>
        <v>0</v>
      </c>
      <c r="V5" s="204">
        <f t="shared" si="3"/>
        <v>0</v>
      </c>
      <c r="W5" s="204">
        <f t="shared" si="3"/>
        <v>0</v>
      </c>
      <c r="X5" s="1" t="b">
        <f>K5=SUM(O5:W5)</f>
        <v>1</v>
      </c>
      <c r="Y5" s="44" t="e">
        <f>ROUND(K5/J5,4)</f>
        <v>#DIV/0!</v>
      </c>
      <c r="Z5" s="45" t="s">
        <v>13</v>
      </c>
      <c r="AA5" s="45" t="b">
        <f>J5=K5+L5</f>
        <v>1</v>
      </c>
      <c r="AB5" s="134"/>
      <c r="AC5" s="135"/>
      <c r="AD5" s="135"/>
    </row>
    <row r="6" spans="1:30" ht="20.100000000000001" customHeight="1" x14ac:dyDescent="0.25">
      <c r="A6" s="376" t="s">
        <v>39</v>
      </c>
      <c r="B6" s="376"/>
      <c r="C6" s="376"/>
      <c r="D6" s="376"/>
      <c r="E6" s="376"/>
      <c r="F6" s="376"/>
      <c r="G6" s="376"/>
      <c r="H6" s="174">
        <f>SUMIF($C$3:$C$3,"N",H3:H3)</f>
        <v>0</v>
      </c>
      <c r="I6" s="190" t="s">
        <v>13</v>
      </c>
      <c r="J6" s="162">
        <f>SUMIF($C$3:$C$3,"N",J3:J3)</f>
        <v>0</v>
      </c>
      <c r="K6" s="162">
        <f>SUMIF($C$3:$C$3,"N",K3:K3)</f>
        <v>0</v>
      </c>
      <c r="L6" s="162">
        <f>SUMIF($C$3:$C$3,"N",L3:L3)</f>
        <v>0</v>
      </c>
      <c r="M6" s="162" t="s">
        <v>13</v>
      </c>
      <c r="N6" s="162">
        <f t="shared" ref="N6:W6" si="4">SUMIF($C$3:$C$3,"N",N3:N3)</f>
        <v>0</v>
      </c>
      <c r="O6" s="162">
        <f t="shared" si="4"/>
        <v>0</v>
      </c>
      <c r="P6" s="162">
        <f t="shared" si="4"/>
        <v>0</v>
      </c>
      <c r="Q6" s="162">
        <f t="shared" si="4"/>
        <v>0</v>
      </c>
      <c r="R6" s="162">
        <f t="shared" si="4"/>
        <v>0</v>
      </c>
      <c r="S6" s="162">
        <f t="shared" si="4"/>
        <v>0</v>
      </c>
      <c r="T6" s="162">
        <f t="shared" si="4"/>
        <v>0</v>
      </c>
      <c r="U6" s="162">
        <f t="shared" si="4"/>
        <v>0</v>
      </c>
      <c r="V6" s="162">
        <f t="shared" si="4"/>
        <v>0</v>
      </c>
      <c r="W6" s="162">
        <f t="shared" si="4"/>
        <v>0</v>
      </c>
      <c r="X6" s="1" t="b">
        <f>K6=SUM(O6:W6)</f>
        <v>1</v>
      </c>
      <c r="Y6" s="44" t="e">
        <f>ROUND(K6/J6,4)</f>
        <v>#DIV/0!</v>
      </c>
      <c r="Z6" s="45" t="s">
        <v>13</v>
      </c>
      <c r="AA6" s="45" t="b">
        <f>J6=K6+L6</f>
        <v>1</v>
      </c>
      <c r="AB6" s="37"/>
    </row>
    <row r="7" spans="1:30" ht="20.100000000000001" customHeight="1" x14ac:dyDescent="0.25">
      <c r="A7" s="376" t="s">
        <v>40</v>
      </c>
      <c r="B7" s="376"/>
      <c r="C7" s="376"/>
      <c r="D7" s="376"/>
      <c r="E7" s="376"/>
      <c r="F7" s="376"/>
      <c r="G7" s="376"/>
      <c r="H7" s="174">
        <f>SUMIF($C$3:$C$3,"W",H3:H3)</f>
        <v>0</v>
      </c>
      <c r="I7" s="190" t="s">
        <v>13</v>
      </c>
      <c r="J7" s="162">
        <f>SUMIF($C$3:$C$3,"W",J3:J3)</f>
        <v>0</v>
      </c>
      <c r="K7" s="162">
        <f>SUMIF($C$3:$C$3,"W",K3:K3)</f>
        <v>0</v>
      </c>
      <c r="L7" s="162">
        <f>SUMIF($C$3:$C$3,"W",L3:L3)</f>
        <v>0</v>
      </c>
      <c r="M7" s="162" t="s">
        <v>13</v>
      </c>
      <c r="N7" s="162">
        <f t="shared" ref="N7:W7" si="5">SUMIF($C$3:$C$3,"W",N3:N3)</f>
        <v>0</v>
      </c>
      <c r="O7" s="162">
        <f t="shared" si="5"/>
        <v>0</v>
      </c>
      <c r="P7" s="162">
        <f t="shared" si="5"/>
        <v>0</v>
      </c>
      <c r="Q7" s="162">
        <f t="shared" si="5"/>
        <v>0</v>
      </c>
      <c r="R7" s="162">
        <f t="shared" si="5"/>
        <v>0</v>
      </c>
      <c r="S7" s="162">
        <f t="shared" si="5"/>
        <v>0</v>
      </c>
      <c r="T7" s="162">
        <f t="shared" si="5"/>
        <v>0</v>
      </c>
      <c r="U7" s="162">
        <f t="shared" si="5"/>
        <v>0</v>
      </c>
      <c r="V7" s="162">
        <f t="shared" si="5"/>
        <v>0</v>
      </c>
      <c r="W7" s="162">
        <f t="shared" si="5"/>
        <v>0</v>
      </c>
      <c r="X7" s="1" t="b">
        <f>K7=SUM(O7:W7)</f>
        <v>1</v>
      </c>
      <c r="Y7" s="44" t="e">
        <f>ROUND(K7/J7,4)</f>
        <v>#DIV/0!</v>
      </c>
      <c r="Z7" s="45" t="s">
        <v>13</v>
      </c>
      <c r="AA7" s="45" t="b">
        <f>J7=K7+L7</f>
        <v>1</v>
      </c>
      <c r="AB7" s="37"/>
    </row>
    <row r="8" spans="1:30" ht="20.100000000000001" customHeight="1" x14ac:dyDescent="0.25">
      <c r="A8" s="380" t="s">
        <v>40</v>
      </c>
      <c r="B8" s="380"/>
      <c r="C8" s="380"/>
      <c r="D8" s="380"/>
      <c r="E8" s="380"/>
      <c r="F8" s="380"/>
      <c r="G8" s="380"/>
      <c r="H8" s="179">
        <f>SUMIF($C$3:$C$3,"W",H3:H3)</f>
        <v>0</v>
      </c>
      <c r="I8" s="190" t="s">
        <v>13</v>
      </c>
      <c r="J8" s="180">
        <f>SUMIF($C$3:$C$3,"W",J3:J3)</f>
        <v>0</v>
      </c>
      <c r="K8" s="180">
        <f>SUMIF($C$3:$C$3,"W",K3:K3)</f>
        <v>0</v>
      </c>
      <c r="L8" s="180">
        <f>SUMIF($C$3:$C$3,"W",L3:L3)</f>
        <v>0</v>
      </c>
      <c r="M8" s="180" t="s">
        <v>13</v>
      </c>
      <c r="N8" s="180">
        <f t="shared" ref="N8:W8" si="6">SUMIF($C$3:$C$3,"W",N3:N3)</f>
        <v>0</v>
      </c>
      <c r="O8" s="180">
        <f t="shared" si="6"/>
        <v>0</v>
      </c>
      <c r="P8" s="180">
        <f t="shared" si="6"/>
        <v>0</v>
      </c>
      <c r="Q8" s="180">
        <f t="shared" si="6"/>
        <v>0</v>
      </c>
      <c r="R8" s="180">
        <f t="shared" si="6"/>
        <v>0</v>
      </c>
      <c r="S8" s="180">
        <f t="shared" si="6"/>
        <v>0</v>
      </c>
      <c r="T8" s="180">
        <f t="shared" si="6"/>
        <v>0</v>
      </c>
      <c r="U8" s="180">
        <f t="shared" si="6"/>
        <v>0</v>
      </c>
      <c r="V8" s="180">
        <f t="shared" si="6"/>
        <v>0</v>
      </c>
      <c r="W8" s="180">
        <f t="shared" si="6"/>
        <v>0</v>
      </c>
      <c r="X8" s="1" t="b">
        <f>K8=SUM(O8:W8)</f>
        <v>1</v>
      </c>
      <c r="Y8" s="44" t="e">
        <f>ROUND(K8/J8,4)</f>
        <v>#DIV/0!</v>
      </c>
      <c r="Z8" s="45" t="s">
        <v>13</v>
      </c>
      <c r="AA8" s="45" t="b">
        <f>J8=K8+L8</f>
        <v>1</v>
      </c>
      <c r="AB8" s="37"/>
    </row>
    <row r="9" spans="1:30" x14ac:dyDescent="0.25">
      <c r="A9" s="40"/>
      <c r="P9" s="137"/>
    </row>
    <row r="10" spans="1:30" x14ac:dyDescent="0.25">
      <c r="A10" s="33" t="s">
        <v>24</v>
      </c>
      <c r="O10" s="145"/>
      <c r="P10" s="37"/>
    </row>
    <row r="11" spans="1:30" x14ac:dyDescent="0.25">
      <c r="A11" s="34" t="s">
        <v>25</v>
      </c>
      <c r="P11" s="37"/>
    </row>
    <row r="12" spans="1:30" x14ac:dyDescent="0.25">
      <c r="A12" s="33" t="s">
        <v>36</v>
      </c>
    </row>
    <row r="13" spans="1:30" x14ac:dyDescent="0.25">
      <c r="A13" s="41"/>
    </row>
  </sheetData>
  <customSheetViews>
    <customSheetView guid="{3973A40E-5FBB-48CA-82B2-E78527605440}"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1"/>
      <headerFooter>
        <oddHeader>&amp;LWojewództwo&amp;K000000 Opolskie&amp;K01+000 - zadania powiatowe lista rezerwowa</oddHeader>
        <oddFooter>Strona &amp;P z &amp;N</oddFooter>
      </headerFooter>
    </customSheetView>
    <customSheetView guid="{6ADAECCC-622B-41E1-8182-8DD3E35EF5F9}"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2"/>
      <headerFooter>
        <oddHeader>&amp;LWojewództwo&amp;K000000 Opolskie&amp;K01+000 - zadania powiatowe lista rezerwowa</oddHeader>
        <oddFooter>Strona &amp;P z &amp;N</oddFooter>
      </headerFooter>
    </customSheetView>
    <customSheetView guid="{910E5BC9-C14F-44A3-BD6A-DB4FB1067C5C}"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3"/>
      <headerFooter>
        <oddHeader>&amp;LWojewództwo&amp;K000000 Opolskie&amp;K01+000 - zadania powiatowe lista rezerwowa</oddHeader>
        <oddFooter>Strona &amp;P z &amp;N</oddFooter>
      </headerFooter>
    </customSheetView>
    <customSheetView guid="{970B3EFC-385A-45DE-908A-ABE05BA5D65C}"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4"/>
      <headerFooter>
        <oddHeader>&amp;LWojewództwo&amp;K000000 Opolskie&amp;K01+000 - zadania powiatowe lista rezerwowa</oddHeader>
        <oddFooter>Strona &amp;P z &amp;N</oddFooter>
      </headerFooter>
    </customSheetView>
    <customSheetView guid="{73D0BFC8-C8AD-4177-93C9-071059B157B4}"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47" fitToHeight="0" orientation="landscape" r:id="rId5"/>
      <headerFooter>
        <oddHeader>&amp;LWojewództwo&amp;K000000 Opolskie&amp;K01+000 - zadania powiatowe lista rezerwowa</oddHeader>
        <oddFooter>Strona &amp;P z &amp;N</oddFooter>
      </headerFooter>
    </customSheetView>
    <customSheetView guid="{8713D67E-80AD-4862-B39E-B3C8835229AA}" scale="90" showPageBreaks="1" showGridLines="0" fitToPage="1" printArea="1" view="pageBreakPreview">
      <selection sqref="A1:A2"/>
      <pageMargins left="0.23622047244094491" right="0.23622047244094491" top="0.74803149606299213" bottom="0.74803149606299213" header="0.31496062992125984" footer="0.31496062992125984"/>
      <pageSetup paperSize="8" scale="67" fitToHeight="0" orientation="landscape" r:id="rId6"/>
      <headerFooter>
        <oddHeader>&amp;LWojewództwo&amp;K000000 Opolskie&amp;K01+000 - zadania powiatowe lista rezerwowa</oddHeader>
        <oddFooter>Strona &amp;P z &amp;N</oddFooter>
      </headerFooter>
    </customSheetView>
  </customSheetViews>
  <mergeCells count="18">
    <mergeCell ref="N1:Q1"/>
    <mergeCell ref="J1:J2"/>
    <mergeCell ref="K1:K2"/>
    <mergeCell ref="L1:L2"/>
    <mergeCell ref="M1:M2"/>
    <mergeCell ref="A8:G8"/>
    <mergeCell ref="I1:I2"/>
    <mergeCell ref="A1:A2"/>
    <mergeCell ref="B1:B2"/>
    <mergeCell ref="C1:C2"/>
    <mergeCell ref="F1:F2"/>
    <mergeCell ref="G1:G2"/>
    <mergeCell ref="H1:H2"/>
    <mergeCell ref="D1:D2"/>
    <mergeCell ref="A6:G6"/>
    <mergeCell ref="E1:E2"/>
    <mergeCell ref="A7:G7"/>
    <mergeCell ref="A5:G5"/>
  </mergeCells>
  <conditionalFormatting sqref="AA8 X3:AD5">
    <cfRule type="cellIs" dxfId="50" priority="27" operator="equal">
      <formula>FALSE</formula>
    </cfRule>
  </conditionalFormatting>
  <conditionalFormatting sqref="AB8">
    <cfRule type="cellIs" dxfId="49" priority="32" operator="equal">
      <formula>FALSE</formula>
    </cfRule>
  </conditionalFormatting>
  <conditionalFormatting sqref="AB8">
    <cfRule type="cellIs" dxfId="48" priority="31" operator="equal">
      <formula>FALSE</formula>
    </cfRule>
  </conditionalFormatting>
  <conditionalFormatting sqref="Y8:Z8">
    <cfRule type="cellIs" dxfId="47" priority="30" operator="equal">
      <formula>FALSE</formula>
    </cfRule>
  </conditionalFormatting>
  <conditionalFormatting sqref="X8">
    <cfRule type="cellIs" dxfId="46" priority="29" operator="equal">
      <formula>FALSE</formula>
    </cfRule>
  </conditionalFormatting>
  <conditionalFormatting sqref="X8:Z8 X3:Z5 AB3:AC5">
    <cfRule type="containsText" dxfId="45" priority="28" operator="containsText" text="fałsz">
      <formula>NOT(ISERROR(SEARCH("fałsz",X3)))</formula>
    </cfRule>
  </conditionalFormatting>
  <conditionalFormatting sqref="AA8">
    <cfRule type="cellIs" dxfId="44" priority="26" operator="equal">
      <formula>FALSE</formula>
    </cfRule>
  </conditionalFormatting>
  <conditionalFormatting sqref="AB6:AB7">
    <cfRule type="cellIs" dxfId="43" priority="25" operator="equal">
      <formula>FALSE</formula>
    </cfRule>
  </conditionalFormatting>
  <conditionalFormatting sqref="AB6:AB7">
    <cfRule type="cellIs" dxfId="42" priority="24" operator="equal">
      <formula>FALSE</formula>
    </cfRule>
  </conditionalFormatting>
  <conditionalFormatting sqref="Y6:Z6">
    <cfRule type="cellIs" dxfId="41" priority="23" operator="equal">
      <formula>FALSE</formula>
    </cfRule>
  </conditionalFormatting>
  <conditionalFormatting sqref="X6">
    <cfRule type="cellIs" dxfId="40" priority="22" operator="equal">
      <formula>FALSE</formula>
    </cfRule>
  </conditionalFormatting>
  <conditionalFormatting sqref="X6:Z6">
    <cfRule type="containsText" dxfId="39" priority="21" operator="containsText" text="fałsz">
      <formula>NOT(ISERROR(SEARCH("fałsz",X6)))</formula>
    </cfRule>
  </conditionalFormatting>
  <conditionalFormatting sqref="AA6">
    <cfRule type="cellIs" dxfId="38" priority="20" operator="equal">
      <formula>FALSE</formula>
    </cfRule>
  </conditionalFormatting>
  <conditionalFormatting sqref="AA6">
    <cfRule type="cellIs" dxfId="37" priority="19" operator="equal">
      <formula>FALSE</formula>
    </cfRule>
  </conditionalFormatting>
  <conditionalFormatting sqref="Y7:Z7">
    <cfRule type="cellIs" dxfId="36" priority="18" operator="equal">
      <formula>FALSE</formula>
    </cfRule>
  </conditionalFormatting>
  <conditionalFormatting sqref="X7">
    <cfRule type="cellIs" dxfId="35" priority="17" operator="equal">
      <formula>FALSE</formula>
    </cfRule>
  </conditionalFormatting>
  <conditionalFormatting sqref="X7:Z7">
    <cfRule type="containsText" dxfId="34" priority="16" operator="containsText" text="fałsz">
      <formula>NOT(ISERROR(SEARCH("fałsz",X7)))</formula>
    </cfRule>
  </conditionalFormatting>
  <conditionalFormatting sqref="AA7">
    <cfRule type="cellIs" dxfId="33" priority="15" operator="equal">
      <formula>FALSE</formula>
    </cfRule>
  </conditionalFormatting>
  <conditionalFormatting sqref="AA7">
    <cfRule type="cellIs" dxfId="32" priority="14" operator="equal">
      <formula>FALSE</formula>
    </cfRule>
  </conditionalFormatting>
  <dataValidations count="2">
    <dataValidation type="list" allowBlank="1" showInputMessage="1" showErrorMessage="1" sqref="G3:G4" xr:uid="{00000000-0002-0000-0300-000000000000}">
      <formula1>"B,P,R"</formula1>
    </dataValidation>
    <dataValidation type="list" allowBlank="1" showInputMessage="1" showErrorMessage="1" sqref="C3:C4" xr:uid="{00000000-0002-0000-0300-000001000000}">
      <formula1>"N,K,W"</formula1>
    </dataValidation>
  </dataValidations>
  <pageMargins left="0.23622047244094491" right="0.23622047244094491" top="0.74803149606299213" bottom="0.74803149606299213" header="0.31496062992125984" footer="0.31496062992125984"/>
  <pageSetup paperSize="8" scale="67" fitToHeight="0" orientation="landscape" r:id="rId7"/>
  <headerFooter>
    <oddHeader>&amp;LWojewództwo&amp;K000000 Opolskie&amp;K01+000 - zadania powiatowe lista rezerwowa</oddHeader>
    <oddFoote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50"/>
  <sheetViews>
    <sheetView showGridLines="0" view="pageBreakPreview" zoomScale="78" zoomScaleNormal="78" zoomScaleSheetLayoutView="78" workbookViewId="0">
      <selection activeCell="R11" sqref="R11"/>
    </sheetView>
  </sheetViews>
  <sheetFormatPr defaultColWidth="9.140625" defaultRowHeight="15" x14ac:dyDescent="0.25"/>
  <cols>
    <col min="1" max="1" width="9.28515625" style="14" customWidth="1"/>
    <col min="2" max="2" width="14.140625" style="14" customWidth="1"/>
    <col min="3" max="3" width="8" style="14" customWidth="1"/>
    <col min="4" max="4" width="21" style="14" customWidth="1"/>
    <col min="5" max="5" width="10.42578125" style="14" bestFit="1" customWidth="1"/>
    <col min="6" max="6" width="13.5703125" style="14" customWidth="1"/>
    <col min="7" max="7" width="37.5703125" style="14" customWidth="1"/>
    <col min="8" max="8" width="13.85546875" style="14" customWidth="1"/>
    <col min="9" max="9" width="9.42578125" style="14" customWidth="1"/>
    <col min="10" max="10" width="14.42578125" style="154" customWidth="1"/>
    <col min="11" max="11" width="15.7109375" style="39" customWidth="1"/>
    <col min="12" max="13" width="15.7109375" style="14" customWidth="1"/>
    <col min="14" max="14" width="9.140625" style="1" customWidth="1"/>
    <col min="15" max="15" width="7.42578125" style="14" customWidth="1"/>
    <col min="16" max="16" width="7.28515625" style="14" customWidth="1"/>
    <col min="17" max="17" width="14.42578125" style="14" customWidth="1"/>
    <col min="18" max="18" width="13.140625" style="14" customWidth="1"/>
    <col min="19" max="19" width="16.7109375" style="14" customWidth="1"/>
    <col min="20" max="20" width="11.85546875" style="14" customWidth="1"/>
    <col min="21" max="21" width="8.7109375" style="14" customWidth="1"/>
    <col min="22" max="22" width="8.5703125" style="14" customWidth="1"/>
    <col min="23" max="23" width="6.85546875" style="14" customWidth="1"/>
    <col min="24" max="24" width="9" style="14" customWidth="1"/>
    <col min="25" max="28" width="15.7109375" style="14" customWidth="1"/>
    <col min="29" max="16384" width="9.140625" style="14"/>
  </cols>
  <sheetData>
    <row r="1" spans="1:28" ht="20.100000000000001" customHeight="1" x14ac:dyDescent="0.25">
      <c r="A1" s="376" t="s">
        <v>4</v>
      </c>
      <c r="B1" s="376" t="s">
        <v>5</v>
      </c>
      <c r="C1" s="377" t="s">
        <v>33</v>
      </c>
      <c r="D1" s="369" t="s">
        <v>6</v>
      </c>
      <c r="E1" s="147"/>
      <c r="F1" s="147"/>
      <c r="G1" s="165"/>
      <c r="H1" s="385" t="s">
        <v>26</v>
      </c>
      <c r="I1" s="384" t="s">
        <v>83</v>
      </c>
      <c r="J1" s="369" t="s">
        <v>86</v>
      </c>
      <c r="K1" s="362" t="s">
        <v>8</v>
      </c>
      <c r="L1" s="376" t="s">
        <v>9</v>
      </c>
      <c r="M1" s="369" t="s">
        <v>12</v>
      </c>
      <c r="N1" s="376" t="s">
        <v>10</v>
      </c>
      <c r="O1" s="373" t="s">
        <v>11</v>
      </c>
      <c r="P1" s="374"/>
      <c r="Q1" s="374"/>
      <c r="R1" s="374"/>
      <c r="S1" s="187"/>
      <c r="T1" s="187"/>
      <c r="U1" s="187"/>
      <c r="V1" s="187"/>
      <c r="W1" s="187"/>
      <c r="X1" s="188"/>
    </row>
    <row r="2" spans="1:28" ht="33" customHeight="1" x14ac:dyDescent="0.25">
      <c r="A2" s="376"/>
      <c r="B2" s="376"/>
      <c r="C2" s="378"/>
      <c r="D2" s="370"/>
      <c r="E2" s="148" t="s">
        <v>32</v>
      </c>
      <c r="F2" s="148" t="s">
        <v>14</v>
      </c>
      <c r="G2" s="148" t="s">
        <v>7</v>
      </c>
      <c r="H2" s="386"/>
      <c r="I2" s="370"/>
      <c r="J2" s="370"/>
      <c r="K2" s="362"/>
      <c r="L2" s="376"/>
      <c r="M2" s="370"/>
      <c r="N2" s="376"/>
      <c r="O2" s="149">
        <v>2019</v>
      </c>
      <c r="P2" s="149">
        <v>2020</v>
      </c>
      <c r="Q2" s="149">
        <v>2021</v>
      </c>
      <c r="R2" s="149">
        <v>2022</v>
      </c>
      <c r="S2" s="149">
        <v>2023</v>
      </c>
      <c r="T2" s="149">
        <v>2024</v>
      </c>
      <c r="U2" s="149">
        <v>2025</v>
      </c>
      <c r="V2" s="149">
        <v>2026</v>
      </c>
      <c r="W2" s="149">
        <v>2027</v>
      </c>
      <c r="X2" s="149">
        <v>2028</v>
      </c>
      <c r="Y2" s="1" t="s">
        <v>28</v>
      </c>
      <c r="Z2" s="1" t="s">
        <v>29</v>
      </c>
      <c r="AA2" s="1" t="s">
        <v>30</v>
      </c>
      <c r="AB2" s="43" t="s">
        <v>31</v>
      </c>
    </row>
    <row r="3" spans="1:28" s="229" customFormat="1" ht="54" customHeight="1" x14ac:dyDescent="0.25">
      <c r="A3" s="278">
        <v>1</v>
      </c>
      <c r="B3" s="156" t="s">
        <v>267</v>
      </c>
      <c r="C3" s="157"/>
      <c r="D3" s="217" t="s">
        <v>92</v>
      </c>
      <c r="E3" s="217">
        <v>1603011</v>
      </c>
      <c r="F3" s="217" t="s">
        <v>61</v>
      </c>
      <c r="G3" s="217" t="s">
        <v>164</v>
      </c>
      <c r="H3" s="156" t="s">
        <v>47</v>
      </c>
      <c r="I3" s="217"/>
      <c r="J3" s="173" t="s">
        <v>165</v>
      </c>
      <c r="K3" s="172">
        <v>0</v>
      </c>
      <c r="L3" s="172">
        <v>0</v>
      </c>
      <c r="M3" s="172">
        <v>0</v>
      </c>
      <c r="N3" s="146">
        <v>0.5</v>
      </c>
      <c r="O3" s="170">
        <v>0</v>
      </c>
      <c r="P3" s="172">
        <v>0</v>
      </c>
      <c r="Q3" s="168">
        <v>0</v>
      </c>
      <c r="R3" s="170">
        <v>0</v>
      </c>
      <c r="S3" s="170">
        <f>L3</f>
        <v>0</v>
      </c>
      <c r="T3" s="170">
        <v>0</v>
      </c>
      <c r="U3" s="170">
        <v>0</v>
      </c>
      <c r="V3" s="170">
        <v>0</v>
      </c>
      <c r="W3" s="172">
        <v>0</v>
      </c>
      <c r="X3" s="172">
        <v>0</v>
      </c>
      <c r="Y3" s="230" t="b">
        <f t="shared" ref="Y3:Y37" si="0">L3=SUM(P3:X3)</f>
        <v>1</v>
      </c>
      <c r="Z3" s="231" t="e">
        <f t="shared" ref="Z3:Z37" si="1">ROUND(L3/K3,4)</f>
        <v>#DIV/0!</v>
      </c>
      <c r="AA3" s="232" t="e">
        <f t="shared" ref="AA3:AA37" si="2">Z3=N3</f>
        <v>#DIV/0!</v>
      </c>
      <c r="AB3" s="232" t="b">
        <f t="shared" ref="AB3:AB37" si="3">K3=L3+M3</f>
        <v>1</v>
      </c>
    </row>
    <row r="4" spans="1:28" s="228" customFormat="1" ht="48" customHeight="1" x14ac:dyDescent="0.25">
      <c r="A4" s="278">
        <v>2</v>
      </c>
      <c r="B4" s="156" t="s">
        <v>268</v>
      </c>
      <c r="C4" s="156"/>
      <c r="D4" s="217" t="s">
        <v>206</v>
      </c>
      <c r="E4" s="233">
        <v>1608023</v>
      </c>
      <c r="F4" s="217" t="s">
        <v>57</v>
      </c>
      <c r="G4" s="217" t="s">
        <v>207</v>
      </c>
      <c r="H4" s="156" t="s">
        <v>47</v>
      </c>
      <c r="I4" s="217"/>
      <c r="J4" s="173" t="s">
        <v>208</v>
      </c>
      <c r="K4" s="172">
        <v>0</v>
      </c>
      <c r="L4" s="172">
        <v>0</v>
      </c>
      <c r="M4" s="172">
        <v>0</v>
      </c>
      <c r="N4" s="146">
        <v>0.7</v>
      </c>
      <c r="O4" s="170">
        <v>0</v>
      </c>
      <c r="P4" s="172">
        <v>0</v>
      </c>
      <c r="Q4" s="168">
        <v>0</v>
      </c>
      <c r="R4" s="170">
        <v>0</v>
      </c>
      <c r="S4" s="170">
        <f>L4</f>
        <v>0</v>
      </c>
      <c r="T4" s="170">
        <v>0</v>
      </c>
      <c r="U4" s="170">
        <v>0</v>
      </c>
      <c r="V4" s="170">
        <v>0</v>
      </c>
      <c r="W4" s="172">
        <v>0</v>
      </c>
      <c r="X4" s="172">
        <v>0</v>
      </c>
      <c r="Y4" s="230" t="b">
        <f t="shared" si="0"/>
        <v>1</v>
      </c>
      <c r="Z4" s="231" t="e">
        <f t="shared" si="1"/>
        <v>#DIV/0!</v>
      </c>
      <c r="AA4" s="232" t="e">
        <f t="shared" si="2"/>
        <v>#DIV/0!</v>
      </c>
      <c r="AB4" s="232" t="b">
        <f t="shared" si="3"/>
        <v>1</v>
      </c>
    </row>
    <row r="5" spans="1:28" s="138" customFormat="1" ht="39.75" customHeight="1" x14ac:dyDescent="0.25">
      <c r="A5" s="278">
        <v>3</v>
      </c>
      <c r="B5" s="144" t="s">
        <v>281</v>
      </c>
      <c r="C5" s="158"/>
      <c r="D5" s="144" t="s">
        <v>97</v>
      </c>
      <c r="E5" s="144">
        <v>1607013</v>
      </c>
      <c r="F5" s="144" t="s">
        <v>46</v>
      </c>
      <c r="G5" s="144" t="s">
        <v>199</v>
      </c>
      <c r="H5" s="144" t="s">
        <v>84</v>
      </c>
      <c r="I5" s="144"/>
      <c r="J5" s="176" t="s">
        <v>266</v>
      </c>
      <c r="K5" s="175"/>
      <c r="L5" s="214"/>
      <c r="M5" s="239"/>
      <c r="N5" s="159">
        <v>0.8</v>
      </c>
      <c r="O5" s="171"/>
      <c r="P5" s="175"/>
      <c r="Q5" s="240"/>
      <c r="R5" s="171"/>
      <c r="S5" s="235"/>
      <c r="T5" s="171"/>
      <c r="U5" s="171"/>
      <c r="V5" s="171"/>
      <c r="W5" s="175"/>
      <c r="X5" s="175"/>
      <c r="Y5" s="241" t="b">
        <f t="shared" si="0"/>
        <v>1</v>
      </c>
      <c r="Z5" s="242" t="e">
        <f t="shared" si="1"/>
        <v>#DIV/0!</v>
      </c>
      <c r="AA5" s="243" t="e">
        <f t="shared" si="2"/>
        <v>#DIV/0!</v>
      </c>
      <c r="AB5" s="243" t="b">
        <f t="shared" si="3"/>
        <v>1</v>
      </c>
    </row>
    <row r="6" spans="1:28" s="227" customFormat="1" ht="36" customHeight="1" x14ac:dyDescent="0.25">
      <c r="A6" s="278">
        <v>4</v>
      </c>
      <c r="B6" s="144" t="s">
        <v>282</v>
      </c>
      <c r="C6" s="144"/>
      <c r="D6" s="218" t="s">
        <v>52</v>
      </c>
      <c r="E6" s="219">
        <v>1601033</v>
      </c>
      <c r="F6" s="218" t="s">
        <v>49</v>
      </c>
      <c r="G6" s="218" t="s">
        <v>211</v>
      </c>
      <c r="H6" s="144" t="s">
        <v>85</v>
      </c>
      <c r="I6" s="218"/>
      <c r="J6" s="176" t="s">
        <v>212</v>
      </c>
      <c r="K6" s="220">
        <v>0</v>
      </c>
      <c r="L6" s="214">
        <f t="shared" ref="L6:L31" si="4">ROUND(K6*N6,2)</f>
        <v>0</v>
      </c>
      <c r="M6" s="215">
        <f t="shared" ref="M6:M31" si="5">K6-L6</f>
        <v>0</v>
      </c>
      <c r="N6" s="159">
        <v>0.6</v>
      </c>
      <c r="O6" s="171">
        <v>0</v>
      </c>
      <c r="P6" s="175">
        <v>0</v>
      </c>
      <c r="Q6" s="169">
        <v>0</v>
      </c>
      <c r="R6" s="171">
        <v>0</v>
      </c>
      <c r="S6" s="235">
        <v>0</v>
      </c>
      <c r="T6" s="171">
        <f>L6-S6</f>
        <v>0</v>
      </c>
      <c r="U6" s="171">
        <v>0</v>
      </c>
      <c r="V6" s="171">
        <v>0</v>
      </c>
      <c r="W6" s="175">
        <v>0</v>
      </c>
      <c r="X6" s="175">
        <v>0</v>
      </c>
      <c r="Y6" s="209" t="b">
        <f t="shared" si="0"/>
        <v>1</v>
      </c>
      <c r="Z6" s="210" t="e">
        <f t="shared" si="1"/>
        <v>#DIV/0!</v>
      </c>
      <c r="AA6" s="211" t="e">
        <f t="shared" si="2"/>
        <v>#DIV/0!</v>
      </c>
      <c r="AB6" s="211" t="b">
        <f t="shared" si="3"/>
        <v>1</v>
      </c>
    </row>
    <row r="7" spans="1:28" s="228" customFormat="1" ht="36" customHeight="1" x14ac:dyDescent="0.25">
      <c r="A7" s="278">
        <v>5</v>
      </c>
      <c r="B7" s="156" t="s">
        <v>283</v>
      </c>
      <c r="C7" s="156"/>
      <c r="D7" s="217" t="s">
        <v>116</v>
      </c>
      <c r="E7" s="233">
        <v>1611033</v>
      </c>
      <c r="F7" s="217" t="s">
        <v>58</v>
      </c>
      <c r="G7" s="217" t="s">
        <v>213</v>
      </c>
      <c r="H7" s="156" t="s">
        <v>84</v>
      </c>
      <c r="I7" s="217"/>
      <c r="J7" s="173" t="s">
        <v>202</v>
      </c>
      <c r="K7" s="221">
        <v>0</v>
      </c>
      <c r="L7" s="166">
        <f t="shared" si="4"/>
        <v>0</v>
      </c>
      <c r="M7" s="167">
        <f t="shared" si="5"/>
        <v>0</v>
      </c>
      <c r="N7" s="146">
        <v>0.7</v>
      </c>
      <c r="O7" s="170">
        <v>0</v>
      </c>
      <c r="P7" s="172">
        <v>0</v>
      </c>
      <c r="Q7" s="168">
        <v>0</v>
      </c>
      <c r="R7" s="170">
        <v>0</v>
      </c>
      <c r="S7" s="170">
        <f>L7</f>
        <v>0</v>
      </c>
      <c r="T7" s="170">
        <v>0</v>
      </c>
      <c r="U7" s="170">
        <v>0</v>
      </c>
      <c r="V7" s="170">
        <v>0</v>
      </c>
      <c r="W7" s="172">
        <v>0</v>
      </c>
      <c r="X7" s="172">
        <v>0</v>
      </c>
      <c r="Y7" s="230" t="b">
        <f t="shared" si="0"/>
        <v>1</v>
      </c>
      <c r="Z7" s="231" t="e">
        <f t="shared" si="1"/>
        <v>#DIV/0!</v>
      </c>
      <c r="AA7" s="232" t="e">
        <f t="shared" si="2"/>
        <v>#DIV/0!</v>
      </c>
      <c r="AB7" s="232" t="b">
        <f t="shared" si="3"/>
        <v>1</v>
      </c>
    </row>
    <row r="8" spans="1:28" s="227" customFormat="1" ht="36" customHeight="1" x14ac:dyDescent="0.25">
      <c r="A8" s="278">
        <v>6</v>
      </c>
      <c r="B8" s="144" t="s">
        <v>284</v>
      </c>
      <c r="C8" s="144"/>
      <c r="D8" s="218" t="s">
        <v>97</v>
      </c>
      <c r="E8" s="219">
        <v>1607013</v>
      </c>
      <c r="F8" s="218" t="s">
        <v>46</v>
      </c>
      <c r="G8" s="218" t="s">
        <v>214</v>
      </c>
      <c r="H8" s="144" t="s">
        <v>84</v>
      </c>
      <c r="I8" s="218"/>
      <c r="J8" s="176" t="s">
        <v>215</v>
      </c>
      <c r="K8" s="220">
        <v>0</v>
      </c>
      <c r="L8" s="214">
        <f t="shared" si="4"/>
        <v>0</v>
      </c>
      <c r="M8" s="215">
        <f t="shared" si="5"/>
        <v>0</v>
      </c>
      <c r="N8" s="159">
        <v>0.8</v>
      </c>
      <c r="O8" s="171">
        <v>0</v>
      </c>
      <c r="P8" s="175">
        <v>0</v>
      </c>
      <c r="Q8" s="169">
        <v>0</v>
      </c>
      <c r="R8" s="171">
        <v>0</v>
      </c>
      <c r="S8" s="235">
        <v>0</v>
      </c>
      <c r="T8" s="171">
        <f>L8-S8</f>
        <v>0</v>
      </c>
      <c r="U8" s="171">
        <v>0</v>
      </c>
      <c r="V8" s="171">
        <v>0</v>
      </c>
      <c r="W8" s="175">
        <v>0</v>
      </c>
      <c r="X8" s="175">
        <v>0</v>
      </c>
      <c r="Y8" s="209" t="b">
        <f t="shared" si="0"/>
        <v>1</v>
      </c>
      <c r="Z8" s="210" t="e">
        <f t="shared" si="1"/>
        <v>#DIV/0!</v>
      </c>
      <c r="AA8" s="211" t="e">
        <f t="shared" si="2"/>
        <v>#DIV/0!</v>
      </c>
      <c r="AB8" s="211" t="b">
        <f t="shared" si="3"/>
        <v>1</v>
      </c>
    </row>
    <row r="9" spans="1:28" s="138" customFormat="1" ht="34.5" customHeight="1" x14ac:dyDescent="0.25">
      <c r="A9" s="278">
        <v>7</v>
      </c>
      <c r="B9" s="144" t="s">
        <v>299</v>
      </c>
      <c r="C9" s="158"/>
      <c r="D9" s="144" t="s">
        <v>92</v>
      </c>
      <c r="E9" s="144">
        <v>1603011</v>
      </c>
      <c r="F9" s="144" t="s">
        <v>61</v>
      </c>
      <c r="G9" s="144" t="s">
        <v>196</v>
      </c>
      <c r="H9" s="144" t="s">
        <v>84</v>
      </c>
      <c r="I9" s="144"/>
      <c r="J9" s="176" t="s">
        <v>311</v>
      </c>
      <c r="K9" s="175">
        <v>0</v>
      </c>
      <c r="L9" s="214">
        <f t="shared" ref="L9" si="6">ROUND(K9*N9,2)</f>
        <v>0</v>
      </c>
      <c r="M9" s="215">
        <f t="shared" ref="M9" si="7">K9-L9</f>
        <v>0</v>
      </c>
      <c r="N9" s="159">
        <v>0.5</v>
      </c>
      <c r="O9" s="171">
        <v>0</v>
      </c>
      <c r="P9" s="175">
        <v>0</v>
      </c>
      <c r="Q9" s="169">
        <v>0</v>
      </c>
      <c r="R9" s="171">
        <v>0</v>
      </c>
      <c r="S9" s="235">
        <v>0</v>
      </c>
      <c r="T9" s="171">
        <f>L9-S9</f>
        <v>0</v>
      </c>
      <c r="U9" s="171">
        <v>0</v>
      </c>
      <c r="V9" s="171">
        <v>0</v>
      </c>
      <c r="W9" s="175">
        <v>0</v>
      </c>
      <c r="X9" s="175">
        <v>0</v>
      </c>
      <c r="Y9" s="241" t="b">
        <f t="shared" si="0"/>
        <v>1</v>
      </c>
      <c r="Z9" s="242" t="e">
        <f t="shared" si="1"/>
        <v>#DIV/0!</v>
      </c>
      <c r="AA9" s="243" t="e">
        <f t="shared" si="2"/>
        <v>#DIV/0!</v>
      </c>
      <c r="AB9" s="243" t="b">
        <f t="shared" si="3"/>
        <v>1</v>
      </c>
    </row>
    <row r="10" spans="1:28" s="228" customFormat="1" ht="36" customHeight="1" x14ac:dyDescent="0.25">
      <c r="A10" s="278">
        <v>8</v>
      </c>
      <c r="B10" s="156" t="s">
        <v>301</v>
      </c>
      <c r="C10" s="156"/>
      <c r="D10" s="217" t="s">
        <v>70</v>
      </c>
      <c r="E10" s="233">
        <v>1604023</v>
      </c>
      <c r="F10" s="217" t="s">
        <v>72</v>
      </c>
      <c r="G10" s="217" t="s">
        <v>219</v>
      </c>
      <c r="H10" s="156" t="s">
        <v>85</v>
      </c>
      <c r="I10" s="217"/>
      <c r="J10" s="173" t="s">
        <v>220</v>
      </c>
      <c r="K10" s="221">
        <v>0</v>
      </c>
      <c r="L10" s="166">
        <f t="shared" si="4"/>
        <v>0</v>
      </c>
      <c r="M10" s="167">
        <f t="shared" si="5"/>
        <v>0</v>
      </c>
      <c r="N10" s="146">
        <v>0.8</v>
      </c>
      <c r="O10" s="170">
        <v>0</v>
      </c>
      <c r="P10" s="172">
        <v>0</v>
      </c>
      <c r="Q10" s="168">
        <v>0</v>
      </c>
      <c r="R10" s="170">
        <v>0</v>
      </c>
      <c r="S10" s="170">
        <f t="shared" ref="S10:S21" si="8">L10</f>
        <v>0</v>
      </c>
      <c r="T10" s="170">
        <v>0</v>
      </c>
      <c r="U10" s="170">
        <v>0</v>
      </c>
      <c r="V10" s="170">
        <v>0</v>
      </c>
      <c r="W10" s="172">
        <v>0</v>
      </c>
      <c r="X10" s="172">
        <v>0</v>
      </c>
      <c r="Y10" s="230" t="b">
        <f t="shared" si="0"/>
        <v>1</v>
      </c>
      <c r="Z10" s="231" t="e">
        <f t="shared" si="1"/>
        <v>#DIV/0!</v>
      </c>
      <c r="AA10" s="232" t="e">
        <f t="shared" si="2"/>
        <v>#DIV/0!</v>
      </c>
      <c r="AB10" s="232" t="b">
        <f t="shared" si="3"/>
        <v>1</v>
      </c>
    </row>
    <row r="11" spans="1:28" s="228" customFormat="1" ht="36" customHeight="1" x14ac:dyDescent="0.25">
      <c r="A11" s="278">
        <v>9</v>
      </c>
      <c r="B11" s="156" t="s">
        <v>302</v>
      </c>
      <c r="C11" s="156"/>
      <c r="D11" s="217" t="s">
        <v>65</v>
      </c>
      <c r="E11" s="233">
        <v>1607033</v>
      </c>
      <c r="F11" s="217" t="s">
        <v>46</v>
      </c>
      <c r="G11" s="217" t="s">
        <v>101</v>
      </c>
      <c r="H11" s="156" t="s">
        <v>47</v>
      </c>
      <c r="I11" s="217"/>
      <c r="J11" s="173" t="s">
        <v>221</v>
      </c>
      <c r="K11" s="221">
        <v>0</v>
      </c>
      <c r="L11" s="166">
        <f t="shared" si="4"/>
        <v>0</v>
      </c>
      <c r="M11" s="167">
        <f t="shared" si="5"/>
        <v>0</v>
      </c>
      <c r="N11" s="146">
        <v>0.7</v>
      </c>
      <c r="O11" s="170">
        <v>0</v>
      </c>
      <c r="P11" s="172">
        <v>0</v>
      </c>
      <c r="Q11" s="168">
        <v>0</v>
      </c>
      <c r="R11" s="170">
        <v>0</v>
      </c>
      <c r="S11" s="170">
        <f t="shared" si="8"/>
        <v>0</v>
      </c>
      <c r="T11" s="170">
        <v>0</v>
      </c>
      <c r="U11" s="170">
        <v>0</v>
      </c>
      <c r="V11" s="170">
        <v>0</v>
      </c>
      <c r="W11" s="172">
        <v>0</v>
      </c>
      <c r="X11" s="172">
        <v>0</v>
      </c>
      <c r="Y11" s="230" t="b">
        <f t="shared" si="0"/>
        <v>1</v>
      </c>
      <c r="Z11" s="231" t="e">
        <f t="shared" si="1"/>
        <v>#DIV/0!</v>
      </c>
      <c r="AA11" s="232" t="e">
        <f t="shared" si="2"/>
        <v>#DIV/0!</v>
      </c>
      <c r="AB11" s="232" t="b">
        <f t="shared" si="3"/>
        <v>1</v>
      </c>
    </row>
    <row r="12" spans="1:28" s="227" customFormat="1" ht="36" customHeight="1" x14ac:dyDescent="0.25">
      <c r="A12" s="278">
        <v>10</v>
      </c>
      <c r="B12" s="144" t="s">
        <v>303</v>
      </c>
      <c r="C12" s="144"/>
      <c r="D12" s="218" t="s">
        <v>203</v>
      </c>
      <c r="E12" s="219">
        <v>1608062</v>
      </c>
      <c r="F12" s="218" t="s">
        <v>57</v>
      </c>
      <c r="G12" s="218" t="s">
        <v>204</v>
      </c>
      <c r="H12" s="144" t="s">
        <v>47</v>
      </c>
      <c r="I12" s="218"/>
      <c r="J12" s="176" t="s">
        <v>205</v>
      </c>
      <c r="K12" s="220">
        <v>0</v>
      </c>
      <c r="L12" s="214">
        <f t="shared" si="4"/>
        <v>0</v>
      </c>
      <c r="M12" s="215">
        <f t="shared" si="5"/>
        <v>0</v>
      </c>
      <c r="N12" s="159">
        <v>0.8</v>
      </c>
      <c r="O12" s="171">
        <v>0</v>
      </c>
      <c r="P12" s="175">
        <v>0</v>
      </c>
      <c r="Q12" s="169">
        <v>0</v>
      </c>
      <c r="R12" s="171">
        <v>0</v>
      </c>
      <c r="S12" s="235">
        <v>0</v>
      </c>
      <c r="T12" s="171">
        <f>L12-S12</f>
        <v>0</v>
      </c>
      <c r="U12" s="171">
        <v>0</v>
      </c>
      <c r="V12" s="171">
        <v>0</v>
      </c>
      <c r="W12" s="175">
        <v>0</v>
      </c>
      <c r="X12" s="175">
        <v>0</v>
      </c>
      <c r="Y12" s="209" t="b">
        <f t="shared" si="0"/>
        <v>1</v>
      </c>
      <c r="Z12" s="210" t="e">
        <f t="shared" si="1"/>
        <v>#DIV/0!</v>
      </c>
      <c r="AA12" s="211" t="e">
        <f t="shared" si="2"/>
        <v>#DIV/0!</v>
      </c>
      <c r="AB12" s="211" t="b">
        <f t="shared" si="3"/>
        <v>1</v>
      </c>
    </row>
    <row r="13" spans="1:28" s="229" customFormat="1" ht="36" customHeight="1" x14ac:dyDescent="0.25">
      <c r="A13" s="278">
        <v>11</v>
      </c>
      <c r="B13" s="156" t="s">
        <v>306</v>
      </c>
      <c r="C13" s="156"/>
      <c r="D13" s="156" t="s">
        <v>67</v>
      </c>
      <c r="E13" s="244">
        <v>1607092</v>
      </c>
      <c r="F13" s="156" t="s">
        <v>46</v>
      </c>
      <c r="G13" s="156" t="s">
        <v>218</v>
      </c>
      <c r="H13" s="156" t="s">
        <v>84</v>
      </c>
      <c r="I13" s="156"/>
      <c r="J13" s="173" t="s">
        <v>184</v>
      </c>
      <c r="K13" s="172">
        <v>0</v>
      </c>
      <c r="L13" s="166">
        <f t="shared" si="4"/>
        <v>0</v>
      </c>
      <c r="M13" s="245">
        <f t="shared" si="5"/>
        <v>0</v>
      </c>
      <c r="N13" s="146">
        <v>0.7</v>
      </c>
      <c r="O13" s="170">
        <v>0</v>
      </c>
      <c r="P13" s="172">
        <v>0</v>
      </c>
      <c r="Q13" s="246">
        <v>0</v>
      </c>
      <c r="R13" s="170">
        <v>0</v>
      </c>
      <c r="S13" s="170">
        <f>L13</f>
        <v>0</v>
      </c>
      <c r="T13" s="170">
        <v>0</v>
      </c>
      <c r="U13" s="170">
        <v>0</v>
      </c>
      <c r="V13" s="170">
        <v>0</v>
      </c>
      <c r="W13" s="172">
        <v>0</v>
      </c>
      <c r="X13" s="172">
        <v>0</v>
      </c>
      <c r="Y13" s="247" t="b">
        <f t="shared" si="0"/>
        <v>1</v>
      </c>
      <c r="Z13" s="248" t="e">
        <f t="shared" si="1"/>
        <v>#DIV/0!</v>
      </c>
      <c r="AA13" s="249" t="e">
        <f t="shared" si="2"/>
        <v>#DIV/0!</v>
      </c>
      <c r="AB13" s="249" t="b">
        <f t="shared" si="3"/>
        <v>1</v>
      </c>
    </row>
    <row r="14" spans="1:28" s="228" customFormat="1" ht="36" customHeight="1" x14ac:dyDescent="0.25">
      <c r="A14" s="278">
        <v>12</v>
      </c>
      <c r="B14" s="156" t="s">
        <v>223</v>
      </c>
      <c r="C14" s="156"/>
      <c r="D14" s="217" t="s">
        <v>97</v>
      </c>
      <c r="E14" s="233">
        <v>1607013</v>
      </c>
      <c r="F14" s="217" t="s">
        <v>46</v>
      </c>
      <c r="G14" s="217" t="s">
        <v>224</v>
      </c>
      <c r="H14" s="156" t="s">
        <v>85</v>
      </c>
      <c r="I14" s="217"/>
      <c r="J14" s="173" t="s">
        <v>266</v>
      </c>
      <c r="K14" s="221"/>
      <c r="L14" s="166"/>
      <c r="M14" s="167"/>
      <c r="N14" s="146">
        <v>0.8</v>
      </c>
      <c r="O14" s="170"/>
      <c r="P14" s="172"/>
      <c r="Q14" s="168"/>
      <c r="R14" s="170"/>
      <c r="S14" s="170"/>
      <c r="T14" s="170"/>
      <c r="U14" s="170"/>
      <c r="V14" s="170"/>
      <c r="W14" s="172"/>
      <c r="X14" s="172"/>
      <c r="Y14" s="230" t="b">
        <f t="shared" si="0"/>
        <v>1</v>
      </c>
      <c r="Z14" s="231" t="e">
        <f t="shared" si="1"/>
        <v>#DIV/0!</v>
      </c>
      <c r="AA14" s="232" t="e">
        <f t="shared" si="2"/>
        <v>#DIV/0!</v>
      </c>
      <c r="AB14" s="232" t="b">
        <f t="shared" si="3"/>
        <v>1</v>
      </c>
    </row>
    <row r="15" spans="1:28" s="228" customFormat="1" ht="51" customHeight="1" x14ac:dyDescent="0.25">
      <c r="A15" s="278">
        <v>13</v>
      </c>
      <c r="B15" s="156" t="s">
        <v>225</v>
      </c>
      <c r="C15" s="156" t="s">
        <v>53</v>
      </c>
      <c r="D15" s="217" t="s">
        <v>67</v>
      </c>
      <c r="E15" s="233">
        <v>1607092</v>
      </c>
      <c r="F15" s="217" t="s">
        <v>46</v>
      </c>
      <c r="G15" s="217" t="s">
        <v>226</v>
      </c>
      <c r="H15" s="156" t="s">
        <v>84</v>
      </c>
      <c r="I15" s="217">
        <v>0.90300000000000002</v>
      </c>
      <c r="J15" s="173" t="s">
        <v>184</v>
      </c>
      <c r="K15" s="221">
        <v>9445429.9900000002</v>
      </c>
      <c r="L15" s="166">
        <f t="shared" si="4"/>
        <v>6611800.9900000002</v>
      </c>
      <c r="M15" s="167">
        <f t="shared" si="5"/>
        <v>2833629</v>
      </c>
      <c r="N15" s="146">
        <v>0.7</v>
      </c>
      <c r="O15" s="170">
        <v>0</v>
      </c>
      <c r="P15" s="172">
        <v>0</v>
      </c>
      <c r="Q15" s="168">
        <v>0</v>
      </c>
      <c r="R15" s="170">
        <v>0</v>
      </c>
      <c r="S15" s="170">
        <f t="shared" si="8"/>
        <v>6611800.9900000002</v>
      </c>
      <c r="T15" s="170">
        <v>0</v>
      </c>
      <c r="U15" s="170">
        <v>0</v>
      </c>
      <c r="V15" s="170">
        <v>0</v>
      </c>
      <c r="W15" s="172">
        <v>0</v>
      </c>
      <c r="X15" s="172">
        <v>0</v>
      </c>
      <c r="Y15" s="230" t="b">
        <f t="shared" si="0"/>
        <v>1</v>
      </c>
      <c r="Z15" s="231">
        <f t="shared" si="1"/>
        <v>0.7</v>
      </c>
      <c r="AA15" s="232" t="b">
        <f t="shared" si="2"/>
        <v>1</v>
      </c>
      <c r="AB15" s="232" t="b">
        <f t="shared" si="3"/>
        <v>1</v>
      </c>
    </row>
    <row r="16" spans="1:28" s="229" customFormat="1" ht="51.75" customHeight="1" x14ac:dyDescent="0.25">
      <c r="A16" s="278">
        <v>14</v>
      </c>
      <c r="B16" s="156" t="s">
        <v>216</v>
      </c>
      <c r="C16" s="156" t="s">
        <v>53</v>
      </c>
      <c r="D16" s="156" t="s">
        <v>67</v>
      </c>
      <c r="E16" s="244">
        <v>1607092</v>
      </c>
      <c r="F16" s="156" t="s">
        <v>46</v>
      </c>
      <c r="G16" s="156" t="s">
        <v>217</v>
      </c>
      <c r="H16" s="156" t="s">
        <v>84</v>
      </c>
      <c r="I16" s="156">
        <v>0.432</v>
      </c>
      <c r="J16" s="173" t="s">
        <v>184</v>
      </c>
      <c r="K16" s="172">
        <v>5843496.9400000004</v>
      </c>
      <c r="L16" s="166">
        <f t="shared" si="4"/>
        <v>4090447.86</v>
      </c>
      <c r="M16" s="245">
        <f t="shared" si="5"/>
        <v>1753049.0800000005</v>
      </c>
      <c r="N16" s="146">
        <v>0.7</v>
      </c>
      <c r="O16" s="170">
        <v>0</v>
      </c>
      <c r="P16" s="172">
        <v>0</v>
      </c>
      <c r="Q16" s="246">
        <v>0</v>
      </c>
      <c r="R16" s="170">
        <v>0</v>
      </c>
      <c r="S16" s="170">
        <f>L16</f>
        <v>4090447.86</v>
      </c>
      <c r="T16" s="170">
        <v>0</v>
      </c>
      <c r="U16" s="170">
        <v>0</v>
      </c>
      <c r="V16" s="170">
        <v>0</v>
      </c>
      <c r="W16" s="172">
        <v>0</v>
      </c>
      <c r="X16" s="172">
        <v>0</v>
      </c>
      <c r="Y16" s="247" t="b">
        <f t="shared" si="0"/>
        <v>1</v>
      </c>
      <c r="Z16" s="248">
        <f t="shared" si="1"/>
        <v>0.7</v>
      </c>
      <c r="AA16" s="249" t="b">
        <f t="shared" si="2"/>
        <v>1</v>
      </c>
      <c r="AB16" s="249" t="b">
        <f t="shared" si="3"/>
        <v>1</v>
      </c>
    </row>
    <row r="17" spans="1:28" s="228" customFormat="1" ht="36" customHeight="1" x14ac:dyDescent="0.25">
      <c r="A17" s="278">
        <v>15</v>
      </c>
      <c r="B17" s="156" t="s">
        <v>227</v>
      </c>
      <c r="C17" s="156"/>
      <c r="D17" s="217" t="s">
        <v>97</v>
      </c>
      <c r="E17" s="233">
        <v>1607013</v>
      </c>
      <c r="F17" s="217" t="s">
        <v>46</v>
      </c>
      <c r="G17" s="217" t="s">
        <v>228</v>
      </c>
      <c r="H17" s="156" t="s">
        <v>85</v>
      </c>
      <c r="I17" s="217"/>
      <c r="J17" s="173" t="s">
        <v>266</v>
      </c>
      <c r="K17" s="221"/>
      <c r="L17" s="166"/>
      <c r="M17" s="167"/>
      <c r="N17" s="146">
        <v>0.8</v>
      </c>
      <c r="O17" s="170"/>
      <c r="P17" s="172"/>
      <c r="Q17" s="168"/>
      <c r="R17" s="170"/>
      <c r="S17" s="170"/>
      <c r="T17" s="170"/>
      <c r="U17" s="170"/>
      <c r="V17" s="170"/>
      <c r="W17" s="172"/>
      <c r="X17" s="172"/>
      <c r="Y17" s="230" t="b">
        <f t="shared" si="0"/>
        <v>1</v>
      </c>
      <c r="Z17" s="231" t="e">
        <f t="shared" si="1"/>
        <v>#DIV/0!</v>
      </c>
      <c r="AA17" s="232" t="e">
        <f t="shared" si="2"/>
        <v>#DIV/0!</v>
      </c>
      <c r="AB17" s="232" t="b">
        <f t="shared" si="3"/>
        <v>1</v>
      </c>
    </row>
    <row r="18" spans="1:28" s="228" customFormat="1" ht="36" customHeight="1" x14ac:dyDescent="0.25">
      <c r="A18" s="278">
        <v>16</v>
      </c>
      <c r="B18" s="156" t="s">
        <v>231</v>
      </c>
      <c r="C18" s="156"/>
      <c r="D18" s="217" t="s">
        <v>106</v>
      </c>
      <c r="E18" s="233">
        <v>1609062</v>
      </c>
      <c r="F18" s="217" t="s">
        <v>56</v>
      </c>
      <c r="G18" s="217" t="s">
        <v>232</v>
      </c>
      <c r="H18" s="156" t="s">
        <v>85</v>
      </c>
      <c r="I18" s="217"/>
      <c r="J18" s="173" t="s">
        <v>266</v>
      </c>
      <c r="K18" s="221"/>
      <c r="L18" s="166"/>
      <c r="M18" s="167"/>
      <c r="N18" s="146">
        <v>0.6</v>
      </c>
      <c r="O18" s="170"/>
      <c r="P18" s="172"/>
      <c r="Q18" s="168"/>
      <c r="R18" s="170"/>
      <c r="S18" s="170"/>
      <c r="T18" s="170"/>
      <c r="U18" s="170"/>
      <c r="V18" s="170"/>
      <c r="W18" s="172"/>
      <c r="X18" s="172"/>
      <c r="Y18" s="230" t="b">
        <f t="shared" si="0"/>
        <v>1</v>
      </c>
      <c r="Z18" s="231" t="e">
        <f t="shared" si="1"/>
        <v>#DIV/0!</v>
      </c>
      <c r="AA18" s="232" t="e">
        <f t="shared" si="2"/>
        <v>#DIV/0!</v>
      </c>
      <c r="AB18" s="232" t="b">
        <f t="shared" si="3"/>
        <v>1</v>
      </c>
    </row>
    <row r="19" spans="1:28" s="229" customFormat="1" ht="36" customHeight="1" x14ac:dyDescent="0.25">
      <c r="A19" s="278">
        <v>17</v>
      </c>
      <c r="B19" s="156" t="s">
        <v>233</v>
      </c>
      <c r="C19" s="156" t="s">
        <v>53</v>
      </c>
      <c r="D19" s="156" t="s">
        <v>55</v>
      </c>
      <c r="E19" s="244">
        <v>1609052</v>
      </c>
      <c r="F19" s="156" t="s">
        <v>56</v>
      </c>
      <c r="G19" s="156" t="s">
        <v>104</v>
      </c>
      <c r="H19" s="156" t="s">
        <v>47</v>
      </c>
      <c r="I19" s="156">
        <v>0.30375999999999997</v>
      </c>
      <c r="J19" s="173" t="s">
        <v>179</v>
      </c>
      <c r="K19" s="172">
        <v>1042006.04</v>
      </c>
      <c r="L19" s="166">
        <f t="shared" si="4"/>
        <v>625203.62</v>
      </c>
      <c r="M19" s="245">
        <f t="shared" si="5"/>
        <v>416802.42000000004</v>
      </c>
      <c r="N19" s="146">
        <v>0.6</v>
      </c>
      <c r="O19" s="170">
        <v>0</v>
      </c>
      <c r="P19" s="172">
        <v>0</v>
      </c>
      <c r="Q19" s="246">
        <v>0</v>
      </c>
      <c r="R19" s="170">
        <v>0</v>
      </c>
      <c r="S19" s="170">
        <f t="shared" si="8"/>
        <v>625203.62</v>
      </c>
      <c r="T19" s="170">
        <v>0</v>
      </c>
      <c r="U19" s="170">
        <v>0</v>
      </c>
      <c r="V19" s="170">
        <v>0</v>
      </c>
      <c r="W19" s="172">
        <v>0</v>
      </c>
      <c r="X19" s="172">
        <v>0</v>
      </c>
      <c r="Y19" s="247" t="b">
        <f t="shared" si="0"/>
        <v>1</v>
      </c>
      <c r="Z19" s="248">
        <f t="shared" si="1"/>
        <v>0.6</v>
      </c>
      <c r="AA19" s="249" t="b">
        <f t="shared" si="2"/>
        <v>1</v>
      </c>
      <c r="AB19" s="249" t="b">
        <f t="shared" si="3"/>
        <v>1</v>
      </c>
    </row>
    <row r="20" spans="1:28" s="228" customFormat="1" ht="36" customHeight="1" x14ac:dyDescent="0.25">
      <c r="A20" s="278">
        <v>18</v>
      </c>
      <c r="B20" s="156" t="s">
        <v>234</v>
      </c>
      <c r="C20" s="156" t="s">
        <v>53</v>
      </c>
      <c r="D20" s="217" t="s">
        <v>68</v>
      </c>
      <c r="E20" s="233">
        <v>1606023</v>
      </c>
      <c r="F20" s="217" t="s">
        <v>59</v>
      </c>
      <c r="G20" s="217" t="s">
        <v>102</v>
      </c>
      <c r="H20" s="156" t="s">
        <v>84</v>
      </c>
      <c r="I20" s="217">
        <v>0.88800000000000001</v>
      </c>
      <c r="J20" s="173" t="s">
        <v>179</v>
      </c>
      <c r="K20" s="221">
        <v>2549179.44</v>
      </c>
      <c r="L20" s="166">
        <f t="shared" si="4"/>
        <v>1529507.66</v>
      </c>
      <c r="M20" s="167">
        <f t="shared" si="5"/>
        <v>1019671.78</v>
      </c>
      <c r="N20" s="146">
        <v>0.6</v>
      </c>
      <c r="O20" s="170">
        <v>0</v>
      </c>
      <c r="P20" s="172">
        <v>0</v>
      </c>
      <c r="Q20" s="168">
        <v>0</v>
      </c>
      <c r="R20" s="170">
        <v>0</v>
      </c>
      <c r="S20" s="170">
        <f t="shared" si="8"/>
        <v>1529507.66</v>
      </c>
      <c r="T20" s="170">
        <v>0</v>
      </c>
      <c r="U20" s="170">
        <v>0</v>
      </c>
      <c r="V20" s="170">
        <v>0</v>
      </c>
      <c r="W20" s="172">
        <v>0</v>
      </c>
      <c r="X20" s="172">
        <v>0</v>
      </c>
      <c r="Y20" s="230" t="b">
        <f t="shared" si="0"/>
        <v>1</v>
      </c>
      <c r="Z20" s="231">
        <f t="shared" si="1"/>
        <v>0.6</v>
      </c>
      <c r="AA20" s="232" t="b">
        <f t="shared" si="2"/>
        <v>1</v>
      </c>
      <c r="AB20" s="232" t="b">
        <f t="shared" si="3"/>
        <v>1</v>
      </c>
    </row>
    <row r="21" spans="1:28" s="228" customFormat="1" ht="36" customHeight="1" x14ac:dyDescent="0.25">
      <c r="A21" s="278">
        <v>19</v>
      </c>
      <c r="B21" s="156" t="s">
        <v>235</v>
      </c>
      <c r="C21" s="156" t="s">
        <v>53</v>
      </c>
      <c r="D21" s="217" t="s">
        <v>81</v>
      </c>
      <c r="E21" s="233">
        <v>1611022</v>
      </c>
      <c r="F21" s="217" t="s">
        <v>58</v>
      </c>
      <c r="G21" s="217" t="s">
        <v>103</v>
      </c>
      <c r="H21" s="156" t="s">
        <v>47</v>
      </c>
      <c r="I21" s="217">
        <v>0.11899999999999999</v>
      </c>
      <c r="J21" s="173" t="s">
        <v>135</v>
      </c>
      <c r="K21" s="221">
        <v>650574.71</v>
      </c>
      <c r="L21" s="166">
        <f t="shared" si="4"/>
        <v>455402.3</v>
      </c>
      <c r="M21" s="167">
        <f t="shared" si="5"/>
        <v>195172.40999999997</v>
      </c>
      <c r="N21" s="146">
        <v>0.7</v>
      </c>
      <c r="O21" s="170">
        <v>0</v>
      </c>
      <c r="P21" s="172">
        <v>0</v>
      </c>
      <c r="Q21" s="168">
        <v>0</v>
      </c>
      <c r="R21" s="170">
        <v>0</v>
      </c>
      <c r="S21" s="170">
        <f t="shared" si="8"/>
        <v>455402.3</v>
      </c>
      <c r="T21" s="170">
        <v>0</v>
      </c>
      <c r="U21" s="170">
        <v>0</v>
      </c>
      <c r="V21" s="170">
        <v>0</v>
      </c>
      <c r="W21" s="172">
        <v>0</v>
      </c>
      <c r="X21" s="172">
        <v>0</v>
      </c>
      <c r="Y21" s="230" t="b">
        <f t="shared" si="0"/>
        <v>1</v>
      </c>
      <c r="Z21" s="231">
        <f t="shared" si="1"/>
        <v>0.7</v>
      </c>
      <c r="AA21" s="232" t="b">
        <f t="shared" si="2"/>
        <v>1</v>
      </c>
      <c r="AB21" s="232" t="b">
        <f t="shared" si="3"/>
        <v>1</v>
      </c>
    </row>
    <row r="22" spans="1:28" s="228" customFormat="1" ht="36" customHeight="1" x14ac:dyDescent="0.25">
      <c r="A22" s="278">
        <v>20</v>
      </c>
      <c r="B22" s="156" t="s">
        <v>236</v>
      </c>
      <c r="C22" s="156"/>
      <c r="D22" s="217" t="s">
        <v>97</v>
      </c>
      <c r="E22" s="233">
        <v>1607013</v>
      </c>
      <c r="F22" s="217" t="s">
        <v>46</v>
      </c>
      <c r="G22" s="217" t="s">
        <v>237</v>
      </c>
      <c r="H22" s="156" t="s">
        <v>85</v>
      </c>
      <c r="I22" s="217"/>
      <c r="J22" s="173" t="s">
        <v>266</v>
      </c>
      <c r="K22" s="221"/>
      <c r="L22" s="166"/>
      <c r="M22" s="167"/>
      <c r="N22" s="146">
        <v>0.8</v>
      </c>
      <c r="O22" s="170"/>
      <c r="P22" s="172"/>
      <c r="Q22" s="168"/>
      <c r="R22" s="170"/>
      <c r="S22" s="170"/>
      <c r="T22" s="170"/>
      <c r="U22" s="170"/>
      <c r="V22" s="170"/>
      <c r="W22" s="172"/>
      <c r="X22" s="172"/>
      <c r="Y22" s="230" t="b">
        <f t="shared" si="0"/>
        <v>1</v>
      </c>
      <c r="Z22" s="231" t="e">
        <f t="shared" si="1"/>
        <v>#DIV/0!</v>
      </c>
      <c r="AA22" s="232" t="e">
        <f t="shared" si="2"/>
        <v>#DIV/0!</v>
      </c>
      <c r="AB22" s="232" t="b">
        <f t="shared" si="3"/>
        <v>1</v>
      </c>
    </row>
    <row r="23" spans="1:28" s="229" customFormat="1" ht="36" customHeight="1" x14ac:dyDescent="0.25">
      <c r="A23" s="278">
        <v>21</v>
      </c>
      <c r="B23" s="156" t="s">
        <v>238</v>
      </c>
      <c r="C23" s="156"/>
      <c r="D23" s="156" t="s">
        <v>117</v>
      </c>
      <c r="E23" s="244">
        <v>1611073</v>
      </c>
      <c r="F23" s="156" t="s">
        <v>58</v>
      </c>
      <c r="G23" s="156" t="s">
        <v>239</v>
      </c>
      <c r="H23" s="156" t="s">
        <v>85</v>
      </c>
      <c r="I23" s="156"/>
      <c r="J23" s="173" t="s">
        <v>266</v>
      </c>
      <c r="K23" s="172"/>
      <c r="L23" s="166"/>
      <c r="M23" s="245"/>
      <c r="N23" s="146">
        <v>0.8</v>
      </c>
      <c r="O23" s="170"/>
      <c r="P23" s="172"/>
      <c r="Q23" s="246"/>
      <c r="R23" s="170"/>
      <c r="S23" s="170"/>
      <c r="T23" s="170"/>
      <c r="U23" s="170"/>
      <c r="V23" s="170"/>
      <c r="W23" s="172"/>
      <c r="X23" s="172"/>
      <c r="Y23" s="247" t="b">
        <f t="shared" si="0"/>
        <v>1</v>
      </c>
      <c r="Z23" s="248" t="e">
        <f t="shared" si="1"/>
        <v>#DIV/0!</v>
      </c>
      <c r="AA23" s="249" t="e">
        <f t="shared" si="2"/>
        <v>#DIV/0!</v>
      </c>
      <c r="AB23" s="249" t="b">
        <f t="shared" si="3"/>
        <v>1</v>
      </c>
    </row>
    <row r="24" spans="1:28" s="228" customFormat="1" ht="36" customHeight="1" x14ac:dyDescent="0.25">
      <c r="A24" s="278">
        <v>22</v>
      </c>
      <c r="B24" s="156" t="s">
        <v>229</v>
      </c>
      <c r="C24" s="156" t="s">
        <v>53</v>
      </c>
      <c r="D24" s="217" t="s">
        <v>67</v>
      </c>
      <c r="E24" s="233">
        <v>1607092</v>
      </c>
      <c r="F24" s="217" t="s">
        <v>46</v>
      </c>
      <c r="G24" s="217" t="s">
        <v>230</v>
      </c>
      <c r="H24" s="156" t="s">
        <v>84</v>
      </c>
      <c r="I24" s="217">
        <v>1.101</v>
      </c>
      <c r="J24" s="173" t="s">
        <v>191</v>
      </c>
      <c r="K24" s="221">
        <v>8618531.0899999999</v>
      </c>
      <c r="L24" s="166">
        <f t="shared" si="4"/>
        <v>6032971.7599999998</v>
      </c>
      <c r="M24" s="167">
        <f t="shared" si="5"/>
        <v>2585559.33</v>
      </c>
      <c r="N24" s="146">
        <v>0.7</v>
      </c>
      <c r="O24" s="170">
        <v>0</v>
      </c>
      <c r="P24" s="172">
        <v>0</v>
      </c>
      <c r="Q24" s="168">
        <v>0</v>
      </c>
      <c r="R24" s="170">
        <v>0</v>
      </c>
      <c r="S24" s="170">
        <f>L24</f>
        <v>6032971.7599999998</v>
      </c>
      <c r="T24" s="170">
        <v>0</v>
      </c>
      <c r="U24" s="170">
        <v>0</v>
      </c>
      <c r="V24" s="170">
        <v>0</v>
      </c>
      <c r="W24" s="172">
        <v>0</v>
      </c>
      <c r="X24" s="172">
        <v>0</v>
      </c>
      <c r="Y24" s="230" t="b">
        <f t="shared" si="0"/>
        <v>1</v>
      </c>
      <c r="Z24" s="231">
        <f t="shared" si="1"/>
        <v>0.7</v>
      </c>
      <c r="AA24" s="232" t="b">
        <f t="shared" si="2"/>
        <v>1</v>
      </c>
      <c r="AB24" s="232" t="b">
        <f t="shared" si="3"/>
        <v>1</v>
      </c>
    </row>
    <row r="25" spans="1:28" s="228" customFormat="1" ht="36" customHeight="1" x14ac:dyDescent="0.25">
      <c r="A25" s="278">
        <v>23</v>
      </c>
      <c r="B25" s="156" t="s">
        <v>240</v>
      </c>
      <c r="C25" s="156"/>
      <c r="D25" s="217" t="s">
        <v>106</v>
      </c>
      <c r="E25" s="233">
        <v>1609062</v>
      </c>
      <c r="F25" s="217" t="s">
        <v>56</v>
      </c>
      <c r="G25" s="217" t="s">
        <v>241</v>
      </c>
      <c r="H25" s="156" t="s">
        <v>85</v>
      </c>
      <c r="I25" s="217"/>
      <c r="J25" s="173" t="s">
        <v>266</v>
      </c>
      <c r="K25" s="221"/>
      <c r="L25" s="166"/>
      <c r="M25" s="167"/>
      <c r="N25" s="146">
        <v>0.6</v>
      </c>
      <c r="O25" s="170"/>
      <c r="P25" s="172"/>
      <c r="Q25" s="168"/>
      <c r="R25" s="170"/>
      <c r="S25" s="170"/>
      <c r="T25" s="170"/>
      <c r="U25" s="170"/>
      <c r="V25" s="170"/>
      <c r="W25" s="172"/>
      <c r="X25" s="172"/>
      <c r="Y25" s="230" t="b">
        <f t="shared" si="0"/>
        <v>1</v>
      </c>
      <c r="Z25" s="231" t="e">
        <f t="shared" si="1"/>
        <v>#DIV/0!</v>
      </c>
      <c r="AA25" s="232" t="e">
        <f t="shared" si="2"/>
        <v>#DIV/0!</v>
      </c>
      <c r="AB25" s="232" t="b">
        <f t="shared" si="3"/>
        <v>1</v>
      </c>
    </row>
    <row r="26" spans="1:28" s="227" customFormat="1" ht="36" customHeight="1" x14ac:dyDescent="0.25">
      <c r="A26" s="278">
        <v>24</v>
      </c>
      <c r="B26" s="144" t="s">
        <v>242</v>
      </c>
      <c r="C26" s="144" t="s">
        <v>74</v>
      </c>
      <c r="D26" s="218" t="s">
        <v>81</v>
      </c>
      <c r="E26" s="219">
        <v>1611022</v>
      </c>
      <c r="F26" s="218" t="s">
        <v>58</v>
      </c>
      <c r="G26" s="218" t="s">
        <v>105</v>
      </c>
      <c r="H26" s="144" t="s">
        <v>47</v>
      </c>
      <c r="I26" s="218">
        <v>0.54700000000000004</v>
      </c>
      <c r="J26" s="176" t="s">
        <v>243</v>
      </c>
      <c r="K26" s="220">
        <v>2732590.55</v>
      </c>
      <c r="L26" s="214">
        <f t="shared" si="4"/>
        <v>1912813.39</v>
      </c>
      <c r="M26" s="215">
        <f t="shared" si="5"/>
        <v>819777.15999999992</v>
      </c>
      <c r="N26" s="159">
        <v>0.7</v>
      </c>
      <c r="O26" s="171">
        <v>0</v>
      </c>
      <c r="P26" s="175">
        <v>0</v>
      </c>
      <c r="Q26" s="169">
        <v>0</v>
      </c>
      <c r="R26" s="171">
        <v>0</v>
      </c>
      <c r="S26" s="235">
        <v>650781.01</v>
      </c>
      <c r="T26" s="171">
        <f>L26-S26</f>
        <v>1262032.3799999999</v>
      </c>
      <c r="U26" s="171">
        <v>0</v>
      </c>
      <c r="V26" s="171">
        <v>0</v>
      </c>
      <c r="W26" s="175">
        <v>0</v>
      </c>
      <c r="X26" s="175">
        <v>0</v>
      </c>
      <c r="Y26" s="209" t="b">
        <f t="shared" si="0"/>
        <v>1</v>
      </c>
      <c r="Z26" s="210">
        <f t="shared" si="1"/>
        <v>0.7</v>
      </c>
      <c r="AA26" s="211" t="b">
        <f t="shared" si="2"/>
        <v>1</v>
      </c>
      <c r="AB26" s="211" t="b">
        <f t="shared" si="3"/>
        <v>1</v>
      </c>
    </row>
    <row r="27" spans="1:28" s="228" customFormat="1" ht="36" customHeight="1" x14ac:dyDescent="0.25">
      <c r="A27" s="278">
        <v>25</v>
      </c>
      <c r="B27" s="156" t="s">
        <v>244</v>
      </c>
      <c r="C27" s="156" t="s">
        <v>53</v>
      </c>
      <c r="D27" s="217" t="s">
        <v>67</v>
      </c>
      <c r="E27" s="233">
        <v>1607092</v>
      </c>
      <c r="F27" s="217" t="s">
        <v>46</v>
      </c>
      <c r="G27" s="217" t="s">
        <v>107</v>
      </c>
      <c r="H27" s="156" t="s">
        <v>47</v>
      </c>
      <c r="I27" s="217">
        <v>0.26100000000000001</v>
      </c>
      <c r="J27" s="173" t="s">
        <v>184</v>
      </c>
      <c r="K27" s="221">
        <v>1258582.18</v>
      </c>
      <c r="L27" s="166">
        <f t="shared" si="4"/>
        <v>881007.53</v>
      </c>
      <c r="M27" s="167">
        <f t="shared" si="5"/>
        <v>377574.64999999991</v>
      </c>
      <c r="N27" s="146">
        <v>0.7</v>
      </c>
      <c r="O27" s="170">
        <v>0</v>
      </c>
      <c r="P27" s="172">
        <v>0</v>
      </c>
      <c r="Q27" s="168">
        <v>0</v>
      </c>
      <c r="R27" s="170">
        <v>0</v>
      </c>
      <c r="S27" s="170">
        <f t="shared" ref="S27:S31" si="9">L27</f>
        <v>881007.53</v>
      </c>
      <c r="T27" s="170">
        <v>0</v>
      </c>
      <c r="U27" s="170">
        <v>0</v>
      </c>
      <c r="V27" s="170">
        <v>0</v>
      </c>
      <c r="W27" s="172">
        <v>0</v>
      </c>
      <c r="X27" s="172">
        <v>0</v>
      </c>
      <c r="Y27" s="230" t="b">
        <f t="shared" si="0"/>
        <v>1</v>
      </c>
      <c r="Z27" s="231">
        <f t="shared" si="1"/>
        <v>0.7</v>
      </c>
      <c r="AA27" s="232" t="b">
        <f t="shared" si="2"/>
        <v>1</v>
      </c>
      <c r="AB27" s="232" t="b">
        <f t="shared" si="3"/>
        <v>1</v>
      </c>
    </row>
    <row r="28" spans="1:28" s="228" customFormat="1" ht="36" customHeight="1" x14ac:dyDescent="0.25">
      <c r="A28" s="278">
        <v>26</v>
      </c>
      <c r="B28" s="156" t="s">
        <v>245</v>
      </c>
      <c r="C28" s="156" t="s">
        <v>53</v>
      </c>
      <c r="D28" s="217" t="s">
        <v>64</v>
      </c>
      <c r="E28" s="233">
        <v>1603062</v>
      </c>
      <c r="F28" s="217" t="s">
        <v>61</v>
      </c>
      <c r="G28" s="217" t="s">
        <v>108</v>
      </c>
      <c r="H28" s="156" t="s">
        <v>84</v>
      </c>
      <c r="I28" s="217">
        <v>0.40600000000000003</v>
      </c>
      <c r="J28" s="173" t="s">
        <v>222</v>
      </c>
      <c r="K28" s="221">
        <v>498301.2</v>
      </c>
      <c r="L28" s="166">
        <f t="shared" si="4"/>
        <v>348810.84</v>
      </c>
      <c r="M28" s="167">
        <f t="shared" si="5"/>
        <v>149490.35999999999</v>
      </c>
      <c r="N28" s="146">
        <v>0.7</v>
      </c>
      <c r="O28" s="170">
        <v>0</v>
      </c>
      <c r="P28" s="172">
        <v>0</v>
      </c>
      <c r="Q28" s="168">
        <v>0</v>
      </c>
      <c r="R28" s="170">
        <v>0</v>
      </c>
      <c r="S28" s="170">
        <f t="shared" si="9"/>
        <v>348810.84</v>
      </c>
      <c r="T28" s="170">
        <v>0</v>
      </c>
      <c r="U28" s="170">
        <v>0</v>
      </c>
      <c r="V28" s="170">
        <v>0</v>
      </c>
      <c r="W28" s="172">
        <v>0</v>
      </c>
      <c r="X28" s="172">
        <v>0</v>
      </c>
      <c r="Y28" s="230" t="b">
        <f t="shared" si="0"/>
        <v>1</v>
      </c>
      <c r="Z28" s="231">
        <f t="shared" si="1"/>
        <v>0.7</v>
      </c>
      <c r="AA28" s="232" t="b">
        <f t="shared" si="2"/>
        <v>1</v>
      </c>
      <c r="AB28" s="232" t="b">
        <f t="shared" si="3"/>
        <v>1</v>
      </c>
    </row>
    <row r="29" spans="1:28" s="228" customFormat="1" ht="36" customHeight="1" x14ac:dyDescent="0.25">
      <c r="A29" s="278">
        <v>27</v>
      </c>
      <c r="B29" s="156" t="s">
        <v>246</v>
      </c>
      <c r="C29" s="156"/>
      <c r="D29" s="217" t="s">
        <v>97</v>
      </c>
      <c r="E29" s="233">
        <v>1607013</v>
      </c>
      <c r="F29" s="217" t="s">
        <v>46</v>
      </c>
      <c r="G29" s="217" t="s">
        <v>111</v>
      </c>
      <c r="H29" s="156" t="s">
        <v>85</v>
      </c>
      <c r="I29" s="217"/>
      <c r="J29" s="173" t="s">
        <v>266</v>
      </c>
      <c r="K29" s="221"/>
      <c r="L29" s="166"/>
      <c r="M29" s="167"/>
      <c r="N29" s="146">
        <v>0.8</v>
      </c>
      <c r="O29" s="170"/>
      <c r="P29" s="172"/>
      <c r="Q29" s="168"/>
      <c r="R29" s="170"/>
      <c r="S29" s="170"/>
      <c r="T29" s="170"/>
      <c r="U29" s="170"/>
      <c r="V29" s="170"/>
      <c r="W29" s="172"/>
      <c r="X29" s="172"/>
      <c r="Y29" s="230" t="b">
        <f t="shared" si="0"/>
        <v>1</v>
      </c>
      <c r="Z29" s="231" t="e">
        <f t="shared" si="1"/>
        <v>#DIV/0!</v>
      </c>
      <c r="AA29" s="232" t="e">
        <f t="shared" si="2"/>
        <v>#DIV/0!</v>
      </c>
      <c r="AB29" s="232" t="b">
        <f t="shared" si="3"/>
        <v>1</v>
      </c>
    </row>
    <row r="30" spans="1:28" s="228" customFormat="1" ht="36" customHeight="1" x14ac:dyDescent="0.25">
      <c r="A30" s="278">
        <v>28</v>
      </c>
      <c r="B30" s="156" t="s">
        <v>247</v>
      </c>
      <c r="C30" s="156"/>
      <c r="D30" s="217" t="s">
        <v>97</v>
      </c>
      <c r="E30" s="233">
        <v>1607013</v>
      </c>
      <c r="F30" s="217" t="s">
        <v>46</v>
      </c>
      <c r="G30" s="217" t="s">
        <v>110</v>
      </c>
      <c r="H30" s="156" t="s">
        <v>85</v>
      </c>
      <c r="I30" s="217"/>
      <c r="J30" s="173" t="s">
        <v>266</v>
      </c>
      <c r="K30" s="221"/>
      <c r="L30" s="166"/>
      <c r="M30" s="167"/>
      <c r="N30" s="146">
        <v>0.8</v>
      </c>
      <c r="O30" s="170"/>
      <c r="P30" s="172"/>
      <c r="Q30" s="168"/>
      <c r="R30" s="170"/>
      <c r="S30" s="170"/>
      <c r="T30" s="170"/>
      <c r="U30" s="170"/>
      <c r="V30" s="170"/>
      <c r="W30" s="172"/>
      <c r="X30" s="172"/>
      <c r="Y30" s="230" t="b">
        <f t="shared" si="0"/>
        <v>1</v>
      </c>
      <c r="Z30" s="231" t="e">
        <f t="shared" si="1"/>
        <v>#DIV/0!</v>
      </c>
      <c r="AA30" s="232" t="e">
        <f t="shared" si="2"/>
        <v>#DIV/0!</v>
      </c>
      <c r="AB30" s="232" t="b">
        <f t="shared" si="3"/>
        <v>1</v>
      </c>
    </row>
    <row r="31" spans="1:28" s="228" customFormat="1" ht="36" customHeight="1" x14ac:dyDescent="0.25">
      <c r="A31" s="278">
        <v>29</v>
      </c>
      <c r="B31" s="156" t="s">
        <v>248</v>
      </c>
      <c r="C31" s="156" t="s">
        <v>53</v>
      </c>
      <c r="D31" s="217" t="s">
        <v>80</v>
      </c>
      <c r="E31" s="233">
        <v>1605053</v>
      </c>
      <c r="F31" s="217" t="s">
        <v>60</v>
      </c>
      <c r="G31" s="217" t="s">
        <v>109</v>
      </c>
      <c r="H31" s="156" t="s">
        <v>85</v>
      </c>
      <c r="I31" s="217">
        <v>0.97399999999999998</v>
      </c>
      <c r="J31" s="173" t="s">
        <v>249</v>
      </c>
      <c r="K31" s="221">
        <v>1033031.48</v>
      </c>
      <c r="L31" s="166">
        <f t="shared" si="4"/>
        <v>619818.89</v>
      </c>
      <c r="M31" s="167">
        <f t="shared" si="5"/>
        <v>413212.58999999997</v>
      </c>
      <c r="N31" s="146">
        <v>0.6</v>
      </c>
      <c r="O31" s="170">
        <v>0</v>
      </c>
      <c r="P31" s="172">
        <v>0</v>
      </c>
      <c r="Q31" s="168">
        <v>0</v>
      </c>
      <c r="R31" s="170">
        <v>0</v>
      </c>
      <c r="S31" s="170">
        <f t="shared" si="9"/>
        <v>619818.89</v>
      </c>
      <c r="T31" s="170">
        <v>0</v>
      </c>
      <c r="U31" s="170">
        <v>0</v>
      </c>
      <c r="V31" s="170">
        <v>0</v>
      </c>
      <c r="W31" s="172">
        <v>0</v>
      </c>
      <c r="X31" s="172">
        <v>0</v>
      </c>
      <c r="Y31" s="230" t="b">
        <f t="shared" si="0"/>
        <v>1</v>
      </c>
      <c r="Z31" s="231">
        <f t="shared" si="1"/>
        <v>0.6</v>
      </c>
      <c r="AA31" s="232" t="b">
        <f t="shared" si="2"/>
        <v>1</v>
      </c>
      <c r="AB31" s="232" t="b">
        <f t="shared" si="3"/>
        <v>1</v>
      </c>
    </row>
    <row r="32" spans="1:28" s="228" customFormat="1" ht="36" customHeight="1" x14ac:dyDescent="0.25">
      <c r="A32" s="278">
        <v>30</v>
      </c>
      <c r="B32" s="156" t="s">
        <v>250</v>
      </c>
      <c r="C32" s="156"/>
      <c r="D32" s="217" t="s">
        <v>97</v>
      </c>
      <c r="E32" s="233">
        <v>1607013</v>
      </c>
      <c r="F32" s="217" t="s">
        <v>46</v>
      </c>
      <c r="G32" s="217" t="s">
        <v>251</v>
      </c>
      <c r="H32" s="156" t="s">
        <v>85</v>
      </c>
      <c r="I32" s="217"/>
      <c r="J32" s="173" t="s">
        <v>266</v>
      </c>
      <c r="K32" s="221"/>
      <c r="L32" s="166"/>
      <c r="M32" s="167"/>
      <c r="N32" s="146">
        <v>0.8</v>
      </c>
      <c r="O32" s="170"/>
      <c r="P32" s="172"/>
      <c r="Q32" s="168"/>
      <c r="R32" s="170"/>
      <c r="S32" s="170"/>
      <c r="T32" s="170"/>
      <c r="U32" s="170"/>
      <c r="V32" s="170"/>
      <c r="W32" s="172"/>
      <c r="X32" s="172"/>
      <c r="Y32" s="230" t="b">
        <f t="shared" si="0"/>
        <v>1</v>
      </c>
      <c r="Z32" s="231" t="e">
        <f t="shared" si="1"/>
        <v>#DIV/0!</v>
      </c>
      <c r="AA32" s="232" t="e">
        <f t="shared" si="2"/>
        <v>#DIV/0!</v>
      </c>
      <c r="AB32" s="232" t="b">
        <f t="shared" si="3"/>
        <v>1</v>
      </c>
    </row>
    <row r="33" spans="1:28" s="228" customFormat="1" ht="36" customHeight="1" x14ac:dyDescent="0.25">
      <c r="A33" s="278">
        <v>31</v>
      </c>
      <c r="B33" s="156" t="s">
        <v>252</v>
      </c>
      <c r="C33" s="156"/>
      <c r="D33" s="217" t="s">
        <v>97</v>
      </c>
      <c r="E33" s="233">
        <v>1607013</v>
      </c>
      <c r="F33" s="217" t="s">
        <v>46</v>
      </c>
      <c r="G33" s="217" t="s">
        <v>112</v>
      </c>
      <c r="H33" s="156" t="s">
        <v>85</v>
      </c>
      <c r="I33" s="217"/>
      <c r="J33" s="173" t="s">
        <v>266</v>
      </c>
      <c r="K33" s="221"/>
      <c r="L33" s="166"/>
      <c r="M33" s="167"/>
      <c r="N33" s="146">
        <v>0.8</v>
      </c>
      <c r="O33" s="170"/>
      <c r="P33" s="172"/>
      <c r="Q33" s="168"/>
      <c r="R33" s="170"/>
      <c r="S33" s="170"/>
      <c r="T33" s="170"/>
      <c r="U33" s="170"/>
      <c r="V33" s="170"/>
      <c r="W33" s="172"/>
      <c r="X33" s="172"/>
      <c r="Y33" s="230" t="b">
        <f t="shared" si="0"/>
        <v>1</v>
      </c>
      <c r="Z33" s="231" t="e">
        <f t="shared" si="1"/>
        <v>#DIV/0!</v>
      </c>
      <c r="AA33" s="232" t="e">
        <f t="shared" si="2"/>
        <v>#DIV/0!</v>
      </c>
      <c r="AB33" s="232" t="b">
        <f t="shared" si="3"/>
        <v>1</v>
      </c>
    </row>
    <row r="34" spans="1:28" s="228" customFormat="1" ht="36" customHeight="1" x14ac:dyDescent="0.25">
      <c r="A34" s="278">
        <v>32</v>
      </c>
      <c r="B34" s="156" t="s">
        <v>253</v>
      </c>
      <c r="C34" s="156"/>
      <c r="D34" s="217" t="s">
        <v>97</v>
      </c>
      <c r="E34" s="233">
        <v>1607013</v>
      </c>
      <c r="F34" s="217" t="s">
        <v>46</v>
      </c>
      <c r="G34" s="217" t="s">
        <v>254</v>
      </c>
      <c r="H34" s="156" t="s">
        <v>85</v>
      </c>
      <c r="I34" s="217"/>
      <c r="J34" s="173" t="s">
        <v>266</v>
      </c>
      <c r="K34" s="221"/>
      <c r="L34" s="166"/>
      <c r="M34" s="167"/>
      <c r="N34" s="146">
        <v>0.8</v>
      </c>
      <c r="O34" s="170"/>
      <c r="P34" s="172"/>
      <c r="Q34" s="168"/>
      <c r="R34" s="170"/>
      <c r="S34" s="170"/>
      <c r="T34" s="170"/>
      <c r="U34" s="170"/>
      <c r="V34" s="170"/>
      <c r="W34" s="172"/>
      <c r="X34" s="172"/>
      <c r="Y34" s="230" t="b">
        <f t="shared" si="0"/>
        <v>1</v>
      </c>
      <c r="Z34" s="231" t="e">
        <f t="shared" si="1"/>
        <v>#DIV/0!</v>
      </c>
      <c r="AA34" s="232" t="e">
        <f t="shared" si="2"/>
        <v>#DIV/0!</v>
      </c>
      <c r="AB34" s="232" t="b">
        <f t="shared" si="3"/>
        <v>1</v>
      </c>
    </row>
    <row r="35" spans="1:28" s="228" customFormat="1" ht="36" customHeight="1" x14ac:dyDescent="0.25">
      <c r="A35" s="278">
        <v>33</v>
      </c>
      <c r="B35" s="156" t="s">
        <v>255</v>
      </c>
      <c r="C35" s="156"/>
      <c r="D35" s="217" t="s">
        <v>97</v>
      </c>
      <c r="E35" s="233">
        <v>1607013</v>
      </c>
      <c r="F35" s="217" t="s">
        <v>46</v>
      </c>
      <c r="G35" s="217" t="s">
        <v>113</v>
      </c>
      <c r="H35" s="156" t="s">
        <v>85</v>
      </c>
      <c r="I35" s="217"/>
      <c r="J35" s="173" t="s">
        <v>266</v>
      </c>
      <c r="K35" s="221"/>
      <c r="L35" s="166"/>
      <c r="M35" s="167"/>
      <c r="N35" s="146">
        <v>0.8</v>
      </c>
      <c r="O35" s="170"/>
      <c r="P35" s="172"/>
      <c r="Q35" s="168"/>
      <c r="R35" s="170"/>
      <c r="S35" s="170"/>
      <c r="T35" s="170"/>
      <c r="U35" s="170"/>
      <c r="V35" s="170"/>
      <c r="W35" s="172"/>
      <c r="X35" s="172"/>
      <c r="Y35" s="230" t="b">
        <f t="shared" si="0"/>
        <v>1</v>
      </c>
      <c r="Z35" s="231" t="e">
        <f t="shared" si="1"/>
        <v>#DIV/0!</v>
      </c>
      <c r="AA35" s="232" t="e">
        <f t="shared" si="2"/>
        <v>#DIV/0!</v>
      </c>
      <c r="AB35" s="232" t="b">
        <f t="shared" si="3"/>
        <v>1</v>
      </c>
    </row>
    <row r="36" spans="1:28" s="229" customFormat="1" ht="36" customHeight="1" x14ac:dyDescent="0.25">
      <c r="A36" s="280">
        <v>34</v>
      </c>
      <c r="B36" s="156" t="s">
        <v>256</v>
      </c>
      <c r="C36" s="156"/>
      <c r="D36" s="156" t="s">
        <v>97</v>
      </c>
      <c r="E36" s="244">
        <v>1607013</v>
      </c>
      <c r="F36" s="156" t="s">
        <v>46</v>
      </c>
      <c r="G36" s="156" t="s">
        <v>114</v>
      </c>
      <c r="H36" s="156" t="s">
        <v>85</v>
      </c>
      <c r="I36" s="156"/>
      <c r="J36" s="173" t="s">
        <v>266</v>
      </c>
      <c r="K36" s="172"/>
      <c r="L36" s="166"/>
      <c r="M36" s="245"/>
      <c r="N36" s="146">
        <v>0.8</v>
      </c>
      <c r="O36" s="170"/>
      <c r="P36" s="172"/>
      <c r="Q36" s="246"/>
      <c r="R36" s="170"/>
      <c r="S36" s="170"/>
      <c r="T36" s="170"/>
      <c r="U36" s="170"/>
      <c r="V36" s="170"/>
      <c r="W36" s="172"/>
      <c r="X36" s="172"/>
      <c r="Y36" s="247" t="b">
        <f t="shared" si="0"/>
        <v>1</v>
      </c>
      <c r="Z36" s="248" t="e">
        <f t="shared" si="1"/>
        <v>#DIV/0!</v>
      </c>
      <c r="AA36" s="249" t="e">
        <f t="shared" si="2"/>
        <v>#DIV/0!</v>
      </c>
      <c r="AB36" s="249" t="b">
        <f t="shared" si="3"/>
        <v>1</v>
      </c>
    </row>
    <row r="37" spans="1:28" s="229" customFormat="1" ht="36" customHeight="1" x14ac:dyDescent="0.25">
      <c r="A37" s="280">
        <v>35</v>
      </c>
      <c r="B37" s="223" t="s">
        <v>260</v>
      </c>
      <c r="C37" s="252"/>
      <c r="D37" s="223" t="s">
        <v>97</v>
      </c>
      <c r="E37" s="237">
        <v>1607013</v>
      </c>
      <c r="F37" s="237" t="s">
        <v>46</v>
      </c>
      <c r="G37" s="237" t="s">
        <v>261</v>
      </c>
      <c r="H37" s="237" t="s">
        <v>85</v>
      </c>
      <c r="I37" s="237"/>
      <c r="J37" s="173" t="s">
        <v>266</v>
      </c>
      <c r="K37" s="238"/>
      <c r="L37" s="166"/>
      <c r="M37" s="245"/>
      <c r="N37" s="146">
        <v>0.8</v>
      </c>
      <c r="O37" s="170"/>
      <c r="P37" s="172"/>
      <c r="Q37" s="246"/>
      <c r="R37" s="170"/>
      <c r="S37" s="170"/>
      <c r="T37" s="170"/>
      <c r="U37" s="170"/>
      <c r="V37" s="170"/>
      <c r="W37" s="172"/>
      <c r="X37" s="172"/>
      <c r="Y37" s="247" t="b">
        <f t="shared" si="0"/>
        <v>1</v>
      </c>
      <c r="Z37" s="248" t="e">
        <f t="shared" si="1"/>
        <v>#DIV/0!</v>
      </c>
      <c r="AA37" s="249" t="e">
        <f t="shared" si="2"/>
        <v>#DIV/0!</v>
      </c>
      <c r="AB37" s="249" t="b">
        <f t="shared" si="3"/>
        <v>1</v>
      </c>
    </row>
    <row r="38" spans="1:28" ht="18.75" customHeight="1" x14ac:dyDescent="0.25">
      <c r="A38" s="378" t="s">
        <v>45</v>
      </c>
      <c r="B38" s="387"/>
      <c r="C38" s="387"/>
      <c r="D38" s="387"/>
      <c r="E38" s="387"/>
      <c r="F38" s="387"/>
      <c r="G38" s="387"/>
      <c r="H38" s="160"/>
      <c r="I38" s="200">
        <f>SUM(I3:I37)</f>
        <v>5.9347599999999998</v>
      </c>
      <c r="J38" s="201" t="s">
        <v>13</v>
      </c>
      <c r="K38" s="202">
        <f>SUM(K3:K37)</f>
        <v>33671723.619999997</v>
      </c>
      <c r="L38" s="202">
        <f>SUM(L3:L37)</f>
        <v>23107784.84</v>
      </c>
      <c r="M38" s="202">
        <f>SUM(M3:M37)</f>
        <v>10563938.779999999</v>
      </c>
      <c r="N38" s="203" t="s">
        <v>13</v>
      </c>
      <c r="O38" s="204">
        <f t="shared" ref="O38:X38" si="10">SUM(O3:O37)</f>
        <v>0</v>
      </c>
      <c r="P38" s="204">
        <f t="shared" si="10"/>
        <v>0</v>
      </c>
      <c r="Q38" s="204">
        <f t="shared" si="10"/>
        <v>0</v>
      </c>
      <c r="R38" s="204">
        <f t="shared" si="10"/>
        <v>0</v>
      </c>
      <c r="S38" s="204">
        <f t="shared" si="10"/>
        <v>21845752.460000001</v>
      </c>
      <c r="T38" s="204">
        <f t="shared" si="10"/>
        <v>1262032.3799999999</v>
      </c>
      <c r="U38" s="204">
        <f t="shared" si="10"/>
        <v>0</v>
      </c>
      <c r="V38" s="204">
        <f t="shared" si="10"/>
        <v>0</v>
      </c>
      <c r="W38" s="204">
        <f t="shared" si="10"/>
        <v>0</v>
      </c>
      <c r="X38" s="204">
        <f t="shared" si="10"/>
        <v>0</v>
      </c>
      <c r="Y38" s="1" t="b">
        <f>L38=SUM(O38:X38)</f>
        <v>1</v>
      </c>
      <c r="Z38" s="44">
        <f t="shared" ref="Z38:Z39" si="11">ROUND(L38/K38,4)</f>
        <v>0.68630000000000002</v>
      </c>
    </row>
    <row r="39" spans="1:28" ht="20.100000000000001" customHeight="1" x14ac:dyDescent="0.25">
      <c r="A39" s="388" t="s">
        <v>38</v>
      </c>
      <c r="B39" s="389"/>
      <c r="C39" s="389"/>
      <c r="D39" s="389"/>
      <c r="E39" s="389"/>
      <c r="F39" s="389"/>
      <c r="G39" s="389"/>
      <c r="H39" s="152"/>
      <c r="I39" s="174">
        <f>SUMIF($C$3:$C$37,"N",I3:I37)</f>
        <v>5.3877600000000001</v>
      </c>
      <c r="J39" s="236" t="s">
        <v>13</v>
      </c>
      <c r="K39" s="162">
        <f>SUMIF($C$3:$C$37,"N",K3:K37)</f>
        <v>30939133.07</v>
      </c>
      <c r="L39" s="162">
        <f>SUMIF($C$3:$C$37,"N",L3:L37)</f>
        <v>21194971.449999999</v>
      </c>
      <c r="M39" s="162">
        <f>SUMIF($C$3:$C$37,"N",M3:M37)</f>
        <v>9744161.6199999992</v>
      </c>
      <c r="N39" s="162" t="s">
        <v>13</v>
      </c>
      <c r="O39" s="162">
        <f t="shared" ref="O39:X39" si="12">SUMIF($C$3:$C$37,"N",O3:O37)</f>
        <v>0</v>
      </c>
      <c r="P39" s="162">
        <f t="shared" si="12"/>
        <v>0</v>
      </c>
      <c r="Q39" s="162">
        <f t="shared" si="12"/>
        <v>0</v>
      </c>
      <c r="R39" s="162">
        <f t="shared" si="12"/>
        <v>0</v>
      </c>
      <c r="S39" s="162">
        <f t="shared" si="12"/>
        <v>21194971.449999999</v>
      </c>
      <c r="T39" s="162">
        <f t="shared" si="12"/>
        <v>0</v>
      </c>
      <c r="U39" s="162">
        <f t="shared" si="12"/>
        <v>0</v>
      </c>
      <c r="V39" s="162">
        <f t="shared" si="12"/>
        <v>0</v>
      </c>
      <c r="W39" s="162">
        <f t="shared" si="12"/>
        <v>0</v>
      </c>
      <c r="X39" s="162">
        <f t="shared" si="12"/>
        <v>0</v>
      </c>
      <c r="Y39" s="1" t="b">
        <f t="shared" ref="Y39" si="13">L39=SUM(O39:X39)</f>
        <v>1</v>
      </c>
      <c r="Z39" s="44">
        <f t="shared" si="11"/>
        <v>0.68510000000000004</v>
      </c>
      <c r="AA39" s="45" t="s">
        <v>13</v>
      </c>
      <c r="AB39" s="45" t="b">
        <f t="shared" ref="AB39" si="14">K39=L39+M39</f>
        <v>1</v>
      </c>
    </row>
    <row r="40" spans="1:28" ht="20.100000000000001" customHeight="1" x14ac:dyDescent="0.25">
      <c r="A40" s="388" t="s">
        <v>39</v>
      </c>
      <c r="B40" s="389"/>
      <c r="C40" s="389"/>
      <c r="D40" s="389"/>
      <c r="E40" s="389"/>
      <c r="F40" s="389"/>
      <c r="G40" s="389"/>
      <c r="H40" s="151"/>
      <c r="I40" s="174">
        <f>SUMIF($C$3:$C$37,"W",I3:I37)</f>
        <v>0.54700000000000004</v>
      </c>
      <c r="J40" s="236" t="s">
        <v>13</v>
      </c>
      <c r="K40" s="162">
        <f>SUMIF($C$3:$C$37,"W",K3:K37)</f>
        <v>2732590.55</v>
      </c>
      <c r="L40" s="162">
        <f>SUMIF($C$3:$C$37,"W",L3:L37)</f>
        <v>1912813.39</v>
      </c>
      <c r="M40" s="162">
        <f>SUMIF($C$3:$C$37,"W",M3:M37)</f>
        <v>819777.15999999992</v>
      </c>
      <c r="N40" s="162" t="s">
        <v>13</v>
      </c>
      <c r="O40" s="162">
        <f t="shared" ref="O40:X40" si="15">SUMIF($C$3:$C$37,"W",O3:O37)</f>
        <v>0</v>
      </c>
      <c r="P40" s="162">
        <f t="shared" si="15"/>
        <v>0</v>
      </c>
      <c r="Q40" s="162">
        <f t="shared" si="15"/>
        <v>0</v>
      </c>
      <c r="R40" s="162">
        <f t="shared" si="15"/>
        <v>0</v>
      </c>
      <c r="S40" s="162">
        <f t="shared" si="15"/>
        <v>650781.01</v>
      </c>
      <c r="T40" s="162">
        <f t="shared" si="15"/>
        <v>1262032.3799999999</v>
      </c>
      <c r="U40" s="162">
        <f t="shared" si="15"/>
        <v>0</v>
      </c>
      <c r="V40" s="162">
        <f t="shared" si="15"/>
        <v>0</v>
      </c>
      <c r="W40" s="162">
        <f t="shared" si="15"/>
        <v>0</v>
      </c>
      <c r="X40" s="162">
        <f t="shared" si="15"/>
        <v>0</v>
      </c>
      <c r="Y40" s="1" t="b">
        <f t="shared" ref="Y40" si="16">L40=SUM(O40:X40)</f>
        <v>1</v>
      </c>
      <c r="Z40" s="44">
        <f t="shared" ref="Z40" si="17">ROUND(L40/K40,4)</f>
        <v>0.7</v>
      </c>
      <c r="AA40" s="45" t="s">
        <v>13</v>
      </c>
      <c r="AB40" s="45" t="b">
        <f t="shared" ref="AB40" si="18">K40=L40+M40</f>
        <v>1</v>
      </c>
    </row>
    <row r="41" spans="1:28" ht="20.100000000000001" customHeight="1" x14ac:dyDescent="0.25">
      <c r="A41" s="390" t="s">
        <v>40</v>
      </c>
      <c r="B41" s="391"/>
      <c r="C41" s="391"/>
      <c r="D41" s="391"/>
      <c r="E41" s="391"/>
      <c r="F41" s="391"/>
      <c r="G41" s="391"/>
      <c r="H41" s="150"/>
      <c r="I41" s="179">
        <f>SUMIF($C$3:$C$37,"W",I3:I37)</f>
        <v>0.54700000000000004</v>
      </c>
      <c r="J41" s="236" t="s">
        <v>13</v>
      </c>
      <c r="K41" s="180">
        <f>SUMIF($C$3:$C$37,"W",K3:K37)</f>
        <v>2732590.55</v>
      </c>
      <c r="L41" s="180">
        <f>SUMIF($C$3:$C$37,"W",L3:L37)</f>
        <v>1912813.39</v>
      </c>
      <c r="M41" s="180">
        <f>SUMIF($C$3:$C$37,"W",M3:M37)</f>
        <v>819777.15999999992</v>
      </c>
      <c r="N41" s="180" t="s">
        <v>13</v>
      </c>
      <c r="O41" s="180">
        <f t="shared" ref="O41:X41" si="19">SUMIF($C$3:$C$37,"W",O3:O37)</f>
        <v>0</v>
      </c>
      <c r="P41" s="180">
        <f t="shared" si="19"/>
        <v>0</v>
      </c>
      <c r="Q41" s="180">
        <f t="shared" si="19"/>
        <v>0</v>
      </c>
      <c r="R41" s="180">
        <f t="shared" si="19"/>
        <v>0</v>
      </c>
      <c r="S41" s="180">
        <f t="shared" si="19"/>
        <v>650781.01</v>
      </c>
      <c r="T41" s="180">
        <f t="shared" si="19"/>
        <v>1262032.3799999999</v>
      </c>
      <c r="U41" s="180">
        <f t="shared" si="19"/>
        <v>0</v>
      </c>
      <c r="V41" s="180">
        <f t="shared" si="19"/>
        <v>0</v>
      </c>
      <c r="W41" s="180">
        <f t="shared" si="19"/>
        <v>0</v>
      </c>
      <c r="X41" s="180">
        <f t="shared" si="19"/>
        <v>0</v>
      </c>
      <c r="Y41" s="1" t="b">
        <f t="shared" ref="Y41" si="20">L41=SUM(O41:X41)</f>
        <v>1</v>
      </c>
      <c r="Z41" s="44">
        <f t="shared" ref="Z41" si="21">ROUND(L41/K41,4)</f>
        <v>0.7</v>
      </c>
      <c r="AA41" s="45" t="s">
        <v>13</v>
      </c>
      <c r="AB41" s="45" t="b">
        <f t="shared" ref="AB41" si="22">K41=L41+M41</f>
        <v>1</v>
      </c>
    </row>
    <row r="42" spans="1:28" x14ac:dyDescent="0.25">
      <c r="A42" s="40"/>
      <c r="Q42" s="37"/>
      <c r="AB42" s="37"/>
    </row>
    <row r="43" spans="1:28" x14ac:dyDescent="0.25">
      <c r="A43" s="33" t="s">
        <v>24</v>
      </c>
      <c r="Q43" s="37"/>
    </row>
    <row r="44" spans="1:28" x14ac:dyDescent="0.25">
      <c r="A44" s="34" t="s">
        <v>25</v>
      </c>
      <c r="Q44" s="37"/>
    </row>
    <row r="45" spans="1:28" x14ac:dyDescent="0.25">
      <c r="A45" s="33" t="s">
        <v>36</v>
      </c>
    </row>
    <row r="46" spans="1:28" x14ac:dyDescent="0.25">
      <c r="A46" s="41"/>
      <c r="Q46" s="37"/>
    </row>
    <row r="47" spans="1:28" x14ac:dyDescent="0.25">
      <c r="P47" s="37"/>
      <c r="Q47" s="37"/>
    </row>
    <row r="50" spans="16:16" x14ac:dyDescent="0.25">
      <c r="P50" s="37"/>
    </row>
  </sheetData>
  <autoFilter ref="A2:AB41" xr:uid="{00000000-0009-0000-0000-000004000000}"/>
  <customSheetViews>
    <customSheetView guid="{3973A40E-5FBB-48CA-82B2-E78527605440}" scale="78" showPageBreaks="1" showGridLines="0" fitToPage="1" printArea="1" showAutoFilter="1" view="pageBreakPreview">
      <selection activeCell="A3" sqref="A3"/>
      <pageMargins left="0.23622047244094491" right="0.23622047244094491" top="0.74803149606299213" bottom="0.74803149606299213" header="0.31496062992125984" footer="0.31496062992125984"/>
      <pageSetup paperSize="8" scale="65" fitToHeight="0" orientation="landscape" r:id="rId1"/>
      <headerFooter>
        <oddHeader>&amp;LWojewództwo&amp;K000000 Opolskie&amp;K01+000 - zadania gminne lista rezerwowa</oddHeader>
        <oddFooter>Strona &amp;P z &amp;N</oddFooter>
      </headerFooter>
      <autoFilter ref="A2:AB41" xr:uid="{00000000-0000-0000-0000-000000000000}"/>
    </customSheetView>
    <customSheetView guid="{6ADAECCC-622B-41E1-8182-8DD3E35EF5F9}" scale="78" showPageBreaks="1" showGridLines="0" fitToPage="1" printArea="1" showAutoFilter="1" view="pageBreakPreview">
      <selection activeCell="R11" sqref="R11"/>
      <pageMargins left="0.23622047244094491" right="0.23622047244094491" top="0.74803149606299213" bottom="0.74803149606299213" header="0.31496062992125984" footer="0.31496062992125984"/>
      <pageSetup paperSize="8" scale="65" fitToHeight="0" orientation="landscape" r:id="rId2"/>
      <headerFooter>
        <oddHeader>&amp;LWojewództwo&amp;K000000 Opolskie&amp;K01+000 - zadania gminne lista rezerwowa</oddHeader>
        <oddFooter>Strona &amp;P z &amp;N</oddFooter>
      </headerFooter>
      <autoFilter ref="A2:AB41" xr:uid="{00000000-0000-0000-0000-000000000000}"/>
    </customSheetView>
    <customSheetView guid="{910E5BC9-C14F-44A3-BD6A-DB4FB1067C5C}" scale="78" showPageBreaks="1" showGridLines="0" fitToPage="1" printArea="1" showAutoFilter="1" view="pageBreakPreview">
      <selection activeCell="R11" sqref="R11"/>
      <pageMargins left="0.23622047244094491" right="0.23622047244094491" top="0.74803149606299213" bottom="0.74803149606299213" header="0.31496062992125984" footer="0.31496062992125984"/>
      <pageSetup paperSize="8" scale="65" fitToHeight="0" orientation="landscape" r:id="rId3"/>
      <headerFooter>
        <oddHeader>&amp;LWojewództwo&amp;K000000 Opolskie&amp;K01+000 - zadania gminne lista rezerwowa</oddHeader>
        <oddFooter>Strona &amp;P z &amp;N</oddFooter>
      </headerFooter>
      <autoFilter ref="A2:AB41" xr:uid="{00000000-0000-0000-0000-000000000000}"/>
    </customSheetView>
    <customSheetView guid="{970B3EFC-385A-45DE-908A-ABE05BA5D65C}" scale="78" showPageBreaks="1" showGridLines="0" fitToPage="1" printArea="1" showAutoFilter="1" view="pageBreakPreview">
      <selection activeCell="R11" sqref="R11"/>
      <pageMargins left="0.23622047244094491" right="0.23622047244094491" top="0.74803149606299213" bottom="0.74803149606299213" header="0.31496062992125984" footer="0.31496062992125984"/>
      <pageSetup paperSize="8" scale="65" fitToHeight="0" orientation="landscape" r:id="rId4"/>
      <headerFooter>
        <oddHeader>&amp;LWojewództwo&amp;K000000 Opolskie&amp;K01+000 - zadania gminne lista rezerwowa</oddHeader>
        <oddFooter>Strona &amp;P z &amp;N</oddFooter>
      </headerFooter>
      <autoFilter ref="A2:AB41" xr:uid="{00000000-0000-0000-0000-000000000000}"/>
    </customSheetView>
    <customSheetView guid="{73D0BFC8-C8AD-4177-93C9-071059B157B4}" scale="78" showPageBreaks="1" showGridLines="0" fitToPage="1" printArea="1" showAutoFilter="1" view="pageBreakPreview">
      <selection activeCell="A3" sqref="A3"/>
      <pageMargins left="0.23622047244094491" right="0.23622047244094491" top="0.74803149606299213" bottom="0.74803149606299213" header="0.31496062992125984" footer="0.31496062992125984"/>
      <pageSetup paperSize="8" scale="45" fitToHeight="0" orientation="landscape" r:id="rId5"/>
      <headerFooter>
        <oddHeader>&amp;LWojewództwo&amp;K000000 Opolskie&amp;K01+000 - zadania gminne lista rezerwowa</oddHeader>
        <oddFooter>Strona &amp;P z &amp;N</oddFooter>
      </headerFooter>
      <autoFilter ref="A2:AB41" xr:uid="{00000000-0000-0000-0000-000000000000}"/>
    </customSheetView>
    <customSheetView guid="{8713D67E-80AD-4862-B39E-B3C8835229AA}" scale="78" showPageBreaks="1" showGridLines="0" fitToPage="1" printArea="1" showAutoFilter="1" view="pageBreakPreview" topLeftCell="E1">
      <selection activeCell="E3" sqref="E3"/>
      <pageMargins left="0.23622047244094491" right="0.23622047244094491" top="0.74803149606299213" bottom="0.74803149606299213" header="0.31496062992125984" footer="0.31496062992125984"/>
      <pageSetup paperSize="8" scale="65" fitToHeight="0" orientation="landscape" r:id="rId6"/>
      <headerFooter>
        <oddHeader>&amp;LWojewództwo&amp;K000000 Opolskie&amp;K01+000 - zadania gminne lista rezerwowa</oddHeader>
        <oddFooter>Strona &amp;P z &amp;N</oddFooter>
      </headerFooter>
      <autoFilter ref="A2:AB41" xr:uid="{00000000-0000-0000-0000-000000000000}"/>
    </customSheetView>
  </customSheetViews>
  <mergeCells count="16">
    <mergeCell ref="M1:M2"/>
    <mergeCell ref="N1:N2"/>
    <mergeCell ref="K1:K2"/>
    <mergeCell ref="L1:L2"/>
    <mergeCell ref="O1:R1"/>
    <mergeCell ref="A40:G40"/>
    <mergeCell ref="D1:D2"/>
    <mergeCell ref="A41:G41"/>
    <mergeCell ref="A1:A2"/>
    <mergeCell ref="B1:B2"/>
    <mergeCell ref="C1:C2"/>
    <mergeCell ref="I1:I2"/>
    <mergeCell ref="H1:H2"/>
    <mergeCell ref="J1:J2"/>
    <mergeCell ref="A38:G38"/>
    <mergeCell ref="A39:G39"/>
  </mergeCells>
  <conditionalFormatting sqref="AB42 Y39:AB39 Y38:Z38 Y6:AB11 Y13:AB24">
    <cfRule type="cellIs" dxfId="31" priority="34" operator="equal">
      <formula>FALSE</formula>
    </cfRule>
  </conditionalFormatting>
  <conditionalFormatting sqref="Y39:AA39 Y38:Z38">
    <cfRule type="containsText" dxfId="30" priority="27" operator="containsText" text="fałsz">
      <formula>NOT(ISERROR(SEARCH("fałsz",Y38)))</formula>
    </cfRule>
  </conditionalFormatting>
  <conditionalFormatting sqref="Z41:AA41">
    <cfRule type="cellIs" dxfId="29" priority="24" operator="equal">
      <formula>FALSE</formula>
    </cfRule>
  </conditionalFormatting>
  <conditionalFormatting sqref="Y41">
    <cfRule type="cellIs" dxfId="28" priority="23" operator="equal">
      <formula>FALSE</formula>
    </cfRule>
  </conditionalFormatting>
  <conditionalFormatting sqref="Y41:AA41">
    <cfRule type="containsText" dxfId="27" priority="22" operator="containsText" text="fałsz">
      <formula>NOT(ISERROR(SEARCH("fałsz",Y41)))</formula>
    </cfRule>
  </conditionalFormatting>
  <conditionalFormatting sqref="AB41">
    <cfRule type="cellIs" dxfId="26" priority="21" operator="equal">
      <formula>FALSE</formula>
    </cfRule>
  </conditionalFormatting>
  <conditionalFormatting sqref="AB41">
    <cfRule type="cellIs" dxfId="25" priority="20" operator="equal">
      <formula>FALSE</formula>
    </cfRule>
  </conditionalFormatting>
  <conditionalFormatting sqref="Y40:AA40">
    <cfRule type="containsText" dxfId="24" priority="17" operator="containsText" text="fałsz">
      <formula>NOT(ISERROR(SEARCH("fałsz",Y40)))</formula>
    </cfRule>
  </conditionalFormatting>
  <conditionalFormatting sqref="Z40:AA40">
    <cfRule type="cellIs" dxfId="23" priority="19" operator="equal">
      <formula>FALSE</formula>
    </cfRule>
  </conditionalFormatting>
  <conditionalFormatting sqref="Y40">
    <cfRule type="cellIs" dxfId="22" priority="18" operator="equal">
      <formula>FALSE</formula>
    </cfRule>
  </conditionalFormatting>
  <conditionalFormatting sqref="AB40">
    <cfRule type="cellIs" dxfId="21" priority="16" operator="equal">
      <formula>FALSE</formula>
    </cfRule>
  </conditionalFormatting>
  <conditionalFormatting sqref="AB40">
    <cfRule type="cellIs" dxfId="20" priority="15" operator="equal">
      <formula>FALSE</formula>
    </cfRule>
  </conditionalFormatting>
  <conditionalFormatting sqref="Y12:AB12 Y25:AB37">
    <cfRule type="cellIs" dxfId="19" priority="8" operator="equal">
      <formula>FALSE</formula>
    </cfRule>
  </conditionalFormatting>
  <conditionalFormatting sqref="Y10:AA11">
    <cfRule type="containsText" dxfId="18" priority="46" operator="containsText" text="fałsz">
      <formula>NOT(ISERROR(SEARCH("fałsz",Y29)))</formula>
    </cfRule>
  </conditionalFormatting>
  <conditionalFormatting sqref="Y20:AA20">
    <cfRule type="containsText" dxfId="17" priority="49" operator="containsText" text="fałsz">
      <formula>NOT(ISERROR(SEARCH("fałsz",#REF!)))</formula>
    </cfRule>
  </conditionalFormatting>
  <conditionalFormatting sqref="Y5:AB5">
    <cfRule type="cellIs" dxfId="16" priority="6" operator="equal">
      <formula>FALSE</formula>
    </cfRule>
  </conditionalFormatting>
  <conditionalFormatting sqref="Y5:AA5">
    <cfRule type="containsText" dxfId="15" priority="5" operator="containsText" text="fałsz">
      <formula>NOT(ISERROR(SEARCH("fałsz",Y5)))</formula>
    </cfRule>
  </conditionalFormatting>
  <conditionalFormatting sqref="Y18:AA19 Y8:AA8">
    <cfRule type="containsText" dxfId="14" priority="55" operator="containsText" text="fałsz">
      <formula>NOT(ISERROR(SEARCH("fałsz",Y25)))</formula>
    </cfRule>
  </conditionalFormatting>
  <conditionalFormatting sqref="Y16:AA16">
    <cfRule type="containsText" dxfId="13" priority="59" operator="containsText" text="fałsz">
      <formula>NOT(ISERROR(SEARCH("fałsz",Y26)))</formula>
    </cfRule>
  </conditionalFormatting>
  <conditionalFormatting sqref="Y14:AA15">
    <cfRule type="containsText" dxfId="12" priority="62" operator="containsText" text="fałsz">
      <formula>NOT(ISERROR(SEARCH("fałsz",Y31)))</formula>
    </cfRule>
  </conditionalFormatting>
  <conditionalFormatting sqref="Y12:AA12">
    <cfRule type="containsText" dxfId="11" priority="66" operator="containsText" text="fałsz">
      <formula>NOT(ISERROR(SEARCH("fałsz",Y20)))</formula>
    </cfRule>
  </conditionalFormatting>
  <conditionalFormatting sqref="Y13:AA13">
    <cfRule type="containsText" dxfId="10" priority="70" operator="containsText" text="fałsz">
      <formula>NOT(ISERROR(SEARCH("fałsz",Y28)))</formula>
    </cfRule>
  </conditionalFormatting>
  <conditionalFormatting sqref="Y9:AA9">
    <cfRule type="containsText" dxfId="9" priority="72" operator="containsText" text="fałsz">
      <formula>NOT(ISERROR(SEARCH("fałsz",Y27)))</formula>
    </cfRule>
  </conditionalFormatting>
  <conditionalFormatting sqref="Y24:AA24">
    <cfRule type="containsText" dxfId="8" priority="79" operator="containsText" text="fałsz">
      <formula>NOT(ISERROR(SEARCH("fałsz",Y34)))</formula>
    </cfRule>
  </conditionalFormatting>
  <conditionalFormatting sqref="Y17:AA17 Y6:AA7">
    <cfRule type="containsText" dxfId="7" priority="80" operator="containsText" text="fałsz">
      <formula>NOT(ISERROR(SEARCH("fałsz",Y22)))</formula>
    </cfRule>
  </conditionalFormatting>
  <conditionalFormatting sqref="Y3:AB3">
    <cfRule type="cellIs" dxfId="6" priority="3" operator="equal">
      <formula>FALSE</formula>
    </cfRule>
  </conditionalFormatting>
  <conditionalFormatting sqref="Y3:AA3">
    <cfRule type="containsText" dxfId="5" priority="4" operator="containsText" text="fałsz">
      <formula>NOT(ISERROR(SEARCH("fałsz",Y18)))</formula>
    </cfRule>
  </conditionalFormatting>
  <conditionalFormatting sqref="Y4:AB4">
    <cfRule type="cellIs" dxfId="4" priority="1" operator="equal">
      <formula>FALSE</formula>
    </cfRule>
  </conditionalFormatting>
  <conditionalFormatting sqref="Y4:AA4">
    <cfRule type="containsText" dxfId="3" priority="2" operator="containsText" text="fałsz">
      <formula>NOT(ISERROR(SEARCH("fałsz",Y20)))</formula>
    </cfRule>
  </conditionalFormatting>
  <dataValidations count="2">
    <dataValidation type="list" allowBlank="1" showInputMessage="1" showErrorMessage="1" sqref="C3:C37" xr:uid="{00000000-0002-0000-0400-000000000000}">
      <formula1>"N,K,W"</formula1>
    </dataValidation>
    <dataValidation type="list" allowBlank="1" showInputMessage="1" showErrorMessage="1" sqref="H3:H37" xr:uid="{00000000-0002-0000-0400-000001000000}">
      <formula1>"B,P,R"</formula1>
    </dataValidation>
  </dataValidations>
  <pageMargins left="0.23622047244094491" right="0.23622047244094491" top="0.74803149606299213" bottom="0.74803149606299213" header="0.31496062992125984" footer="0.31496062992125984"/>
  <pageSetup paperSize="8" scale="65" fitToHeight="0" orientation="landscape" r:id="rId7"/>
  <headerFooter>
    <oddHeader>&amp;LWojewództwo&amp;K000000 Opolskie&amp;K01+000 - zadania gminne lista rezerwowa</oddHeader>
    <oddFooter>Strona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52" operator="containsText" text="fałsz" id="{12E0A850-CCE0-4216-B50F-F50B7E29701B}">
            <xm:f>NOT(ISERROR(SEARCH("fałsz",'gm podst'!#REF!)))</xm:f>
            <x14:dxf>
              <font>
                <color rgb="FF9C0006"/>
              </font>
              <fill>
                <patternFill>
                  <bgColor rgb="FFFFC7CE"/>
                </patternFill>
              </fill>
            </x14:dxf>
          </x14:cfRule>
          <xm:sqref>Y21:AA21</xm:sqref>
        </x14:conditionalFormatting>
        <x14:conditionalFormatting xmlns:xm="http://schemas.microsoft.com/office/excel/2006/main">
          <x14:cfRule type="containsText" priority="53" operator="containsText" text="fałsz" id="{12E0A850-CCE0-4216-B50F-F50B7E29701B}">
            <xm:f>NOT(ISERROR(SEARCH("fałsz",'gm podst'!Y45)))</xm:f>
            <x14:dxf>
              <font>
                <color rgb="FF9C0006"/>
              </font>
              <fill>
                <patternFill>
                  <bgColor rgb="FFFFC7CE"/>
                </patternFill>
              </fill>
            </x14:dxf>
          </x14:cfRule>
          <xm:sqref>Y22:AA23</xm:sqref>
        </x14:conditionalFormatting>
        <x14:conditionalFormatting xmlns:xm="http://schemas.microsoft.com/office/excel/2006/main">
          <x14:cfRule type="containsText" priority="74" operator="containsText" text="fałsz" id="{12E0A850-CCE0-4216-B50F-F50B7E29701B}">
            <xm:f>NOT(ISERROR(SEARCH("fałsz",'gm podst'!Y47)))</xm:f>
            <x14:dxf>
              <font>
                <color rgb="FF9C0006"/>
              </font>
              <fill>
                <patternFill>
                  <bgColor rgb="FFFFC7CE"/>
                </patternFill>
              </fill>
            </x14:dxf>
          </x14:cfRule>
          <xm:sqref>Y25:AA37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9</vt:i4>
      </vt:variant>
    </vt:vector>
  </HeadingPairs>
  <TitlesOfParts>
    <vt:vector size="14" baseType="lpstr">
      <vt:lpstr>TERC - "nazwa woj"</vt:lpstr>
      <vt:lpstr>pow podst</vt:lpstr>
      <vt:lpstr>gm podst</vt:lpstr>
      <vt:lpstr>pow rez</vt:lpstr>
      <vt:lpstr>gm rez</vt:lpstr>
      <vt:lpstr>'gm podst'!Obszar_wydruku</vt:lpstr>
      <vt:lpstr>'gm rez'!Obszar_wydruku</vt:lpstr>
      <vt:lpstr>'pow podst'!Obszar_wydruku</vt:lpstr>
      <vt:lpstr>'pow rez'!Obszar_wydruku</vt:lpstr>
      <vt:lpstr>'TERC - "nazwa woj"'!Obszar_wydruku</vt:lpstr>
      <vt:lpstr>'gm podst'!Tytuły_wydruku</vt:lpstr>
      <vt:lpstr>'gm rez'!Tytuły_wydruku</vt:lpstr>
      <vt:lpstr>'pow podst'!Tytuły_wydruku</vt:lpstr>
      <vt:lpstr>'pow rez'!Tytuły_wydruku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Przykaza Daniel</dc:creator>
  <cp:lastModifiedBy>Justyna Sperczyńska</cp:lastModifiedBy>
  <cp:lastPrinted>2022-11-25T14:13:29Z</cp:lastPrinted>
  <dcterms:created xsi:type="dcterms:W3CDTF">2019-02-25T10:53:14Z</dcterms:created>
  <dcterms:modified xsi:type="dcterms:W3CDTF">2023-09-06T06:39:01Z</dcterms:modified>
</cp:coreProperties>
</file>