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<sst xmlns="http://schemas.openxmlformats.org/spreadsheetml/2006/main" count="98" uniqueCount="79">
  <si>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</si>
  <si>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</si>
  <si>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</si>
  <si>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</si>
  <si>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</si>
  <si>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</si>
  <si>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</si>
  <si>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</si>
  <si>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</si>
  <si>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</si>
  <si>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</si>
  <si>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</si>
  <si>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</si>
  <si>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</si>
  <si>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</si>
  <si>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</si>
  <si>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</si>
  <si>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</si>
  <si>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</si>
  <si>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</si>
  <si>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</si>
  <si>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</si>
  <si>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</si>
  <si>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</si>
  <si>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</si>
  <si>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</si>
  <si>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</si>
  <si>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</si>
  <si>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</si>
  <si>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</si>
  <si>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</si>
  <si>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</si>
  <si>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</si>
  <si>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</si>
  <si>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</si>
  <si>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</si>
  <si>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</si>
  <si>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</si>
  <si>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</si>
  <si>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</si>
  <si>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</si>
  <si>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</si>
  <si>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</si>
  <si>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</si>
  <si>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</si>
  <si>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</si>
  <si>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</si>
  <si>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</si>
  <si>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</si>
  <si>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</si>
  <si>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</si>
  <si>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</si>
  <si>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</si>
  <si>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</si>
  <si>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</si>
  <si>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</si>
  <si>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</si>
  <si>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</si>
  <si>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</si>
  <si>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</si>
  <si>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</si>
  <si>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</si>
  <si>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</si>
  <si>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</si>
  <si>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</si>
  <si>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</si>
  <si>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</si>
  <si>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</si>
  <si>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</si>
  <si>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</si>
  <si>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</si>
  <si>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</si>
  <si>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</si>
  <si>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</si>
  <si>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</si>
  <si>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</si>
  <si>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</si>
  <si>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</si>
  <si>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III Kwartały 2019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</si>
</sst>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1.375" style="2" customWidth="1"/>
    <col min="5" max="5" width="11.75390625" style="2" bestFit="1" customWidth="1"/>
    <col min="6" max="6" width="13.125" style="2" bestFit="1" customWidth="1"/>
    <col min="7" max="7" width="11.75390625" style="2" bestFit="1" customWidth="1"/>
    <col min="8" max="8" width="8.75390625" style="2" bestFit="1" customWidth="1"/>
    <col min="9" max="9" width="11.875" style="2" bestFit="1" customWidth="1"/>
    <col min="10" max="10" width="13.125" style="2" bestFit="1" customWidth="1"/>
    <col min="11" max="11" width="12.125" style="2" customWidth="1"/>
    <col min="12" max="12" width="13.00390625" style="2" customWidth="1"/>
    <col min="13" max="13" width="11.75390625" style="2" bestFit="1" customWidth="1"/>
    <col min="14" max="14" width="11.125" style="2" customWidth="1"/>
    <col min="15" max="16" width="13.125" style="2" bestFit="1" customWidth="1"/>
    <col min="17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5915754682.88</f>
        <v>5915754682.88</v>
      </c>
      <c r="C13" s="18">
        <f>4085707852.04</f>
        <v>4085707852.04</v>
      </c>
      <c r="D13" s="18">
        <f>218670418.44</f>
        <v>218670418.44</v>
      </c>
      <c r="E13" s="18">
        <f>218059150</f>
        <v>218059150</v>
      </c>
      <c r="F13" s="18">
        <f>4391</f>
        <v>4391</v>
      </c>
      <c r="G13" s="18">
        <f>606877.44</f>
        <v>606877.44</v>
      </c>
      <c r="H13" s="18">
        <f>0</f>
        <v>0</v>
      </c>
      <c r="I13" s="18">
        <f>0</f>
        <v>0</v>
      </c>
      <c r="J13" s="18">
        <f>3542487884.02</f>
        <v>3542487884.02</v>
      </c>
      <c r="K13" s="18">
        <f>0</f>
        <v>0</v>
      </c>
      <c r="L13" s="18">
        <f>323916954.92</f>
        <v>323916954.92</v>
      </c>
      <c r="M13" s="18">
        <f>620047.46</f>
        <v>620047.46</v>
      </c>
      <c r="N13" s="18">
        <f>12547.2</f>
        <v>12547.2</v>
      </c>
      <c r="O13" s="18">
        <f>1830046830.84</f>
        <v>1830046830.84</v>
      </c>
      <c r="P13" s="18">
        <f>1830046830.84</f>
        <v>1830046830.84</v>
      </c>
      <c r="Q13" s="18">
        <f>0</f>
        <v>0</v>
      </c>
    </row>
    <row r="14" spans="1:17" ht="28.5" customHeight="1">
      <c r="A14" s="17" t="s">
        <v>43</v>
      </c>
      <c r="B14" s="18">
        <f>113000000</f>
        <v>113000000</v>
      </c>
      <c r="C14" s="18">
        <f>113000000</f>
        <v>113000000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113000000</f>
        <v>113000000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113000000</f>
        <v>113000000</v>
      </c>
      <c r="C16" s="19">
        <f>113000000</f>
        <v>113000000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113000000</f>
        <v>113000000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5801697344.43</f>
        <v>5801697344.43</v>
      </c>
      <c r="C17" s="18">
        <f>3971650513.59</f>
        <v>3971650513.59</v>
      </c>
      <c r="D17" s="18">
        <f>218437742</f>
        <v>218437742</v>
      </c>
      <c r="E17" s="18">
        <f>218000000</f>
        <v>218000000</v>
      </c>
      <c r="F17" s="18">
        <f>0</f>
        <v>0</v>
      </c>
      <c r="G17" s="18">
        <f>437742</f>
        <v>437742</v>
      </c>
      <c r="H17" s="18">
        <f>0</f>
        <v>0</v>
      </c>
      <c r="I17" s="18">
        <f>0</f>
        <v>0</v>
      </c>
      <c r="J17" s="18">
        <f>3429396610.02</f>
        <v>3429396610.02</v>
      </c>
      <c r="K17" s="18">
        <f>0</f>
        <v>0</v>
      </c>
      <c r="L17" s="18">
        <f>323816161.57</f>
        <v>323816161.57</v>
      </c>
      <c r="M17" s="18">
        <f>0</f>
        <v>0</v>
      </c>
      <c r="N17" s="18">
        <f>0</f>
        <v>0</v>
      </c>
      <c r="O17" s="18">
        <f>1830046830.84</f>
        <v>1830046830.84</v>
      </c>
      <c r="P17" s="18">
        <f>1830046830.84</f>
        <v>1830046830.84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5801697344.43</f>
        <v>5801697344.43</v>
      </c>
      <c r="C19" s="19">
        <f>3971650513.59</f>
        <v>3971650513.59</v>
      </c>
      <c r="D19" s="19">
        <f>218437742</f>
        <v>218437742</v>
      </c>
      <c r="E19" s="19">
        <f>218000000</f>
        <v>218000000</v>
      </c>
      <c r="F19" s="19">
        <f>0</f>
        <v>0</v>
      </c>
      <c r="G19" s="19">
        <f>437742</f>
        <v>437742</v>
      </c>
      <c r="H19" s="19">
        <f>0</f>
        <v>0</v>
      </c>
      <c r="I19" s="19">
        <f>0</f>
        <v>0</v>
      </c>
      <c r="J19" s="19">
        <f>3429396610.02</f>
        <v>3429396610.02</v>
      </c>
      <c r="K19" s="19">
        <f>0</f>
        <v>0</v>
      </c>
      <c r="L19" s="19">
        <f>323816161.57</f>
        <v>323816161.57</v>
      </c>
      <c r="M19" s="19">
        <f>0</f>
        <v>0</v>
      </c>
      <c r="N19" s="19">
        <f>0</f>
        <v>0</v>
      </c>
      <c r="O19" s="19">
        <f>1830046830.84</f>
        <v>1830046830.84</v>
      </c>
      <c r="P19" s="19">
        <f>1830046830.84</f>
        <v>1830046830.84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1057338.45</f>
        <v>1057338.45</v>
      </c>
      <c r="C21" s="18">
        <f>1057338.45</f>
        <v>1057338.45</v>
      </c>
      <c r="D21" s="18">
        <f>232676.44</f>
        <v>232676.44</v>
      </c>
      <c r="E21" s="18">
        <f>59150</f>
        <v>59150</v>
      </c>
      <c r="F21" s="18">
        <f>4391</f>
        <v>4391</v>
      </c>
      <c r="G21" s="18">
        <f>169135.44</f>
        <v>169135.44</v>
      </c>
      <c r="H21" s="18">
        <f>0</f>
        <v>0</v>
      </c>
      <c r="I21" s="18">
        <f>0</f>
        <v>0</v>
      </c>
      <c r="J21" s="18">
        <f>91274</f>
        <v>91274</v>
      </c>
      <c r="K21" s="18">
        <f>0</f>
        <v>0</v>
      </c>
      <c r="L21" s="18">
        <f>100793.35</f>
        <v>100793.35</v>
      </c>
      <c r="M21" s="18">
        <f>620047.46</f>
        <v>620047.46</v>
      </c>
      <c r="N21" s="18">
        <f>12547.2</f>
        <v>12547.2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333299.39</f>
        <v>333299.39</v>
      </c>
      <c r="C22" s="19">
        <f>333299.39</f>
        <v>333299.39</v>
      </c>
      <c r="D22" s="19">
        <f>9818.6</f>
        <v>9818.6</v>
      </c>
      <c r="E22" s="19">
        <f>0</f>
        <v>0</v>
      </c>
      <c r="F22" s="19">
        <f>0</f>
        <v>0</v>
      </c>
      <c r="G22" s="19">
        <f>9818.6</f>
        <v>9818.6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100793.35</f>
        <v>100793.35</v>
      </c>
      <c r="M22" s="19">
        <f>210140.24</f>
        <v>210140.24</v>
      </c>
      <c r="N22" s="19">
        <f>12547.2</f>
        <v>12547.2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724039.06</f>
        <v>724039.06</v>
      </c>
      <c r="C23" s="19">
        <f>724039.06</f>
        <v>724039.06</v>
      </c>
      <c r="D23" s="19">
        <f>222857.84</f>
        <v>222857.84</v>
      </c>
      <c r="E23" s="19">
        <f>59150</f>
        <v>59150</v>
      </c>
      <c r="F23" s="19">
        <f>4391</f>
        <v>4391</v>
      </c>
      <c r="G23" s="19">
        <f>159316.84</f>
        <v>159316.84</v>
      </c>
      <c r="H23" s="19">
        <f>0</f>
        <v>0</v>
      </c>
      <c r="I23" s="19">
        <f>0</f>
        <v>0</v>
      </c>
      <c r="J23" s="19">
        <f>91274</f>
        <v>91274</v>
      </c>
      <c r="K23" s="19">
        <f>0</f>
        <v>0</v>
      </c>
      <c r="L23" s="19">
        <f>0</f>
        <v>0</v>
      </c>
      <c r="M23" s="19">
        <f>409907.22</f>
        <v>409907.22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376878289.08</f>
        <v>376878289.08</v>
      </c>
      <c r="C44" s="20">
        <f>376878289.08</f>
        <v>376878289.08</v>
      </c>
      <c r="D44" s="20">
        <f>338894682.32</f>
        <v>338894682.32</v>
      </c>
      <c r="E44" s="20">
        <f>63244.35</f>
        <v>63244.35</v>
      </c>
      <c r="F44" s="20">
        <f>0</f>
        <v>0</v>
      </c>
      <c r="G44" s="20">
        <f>338831437.97</f>
        <v>338831437.97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32078668.94</f>
        <v>32078668.94</v>
      </c>
      <c r="M44" s="20">
        <f>4786827.3</f>
        <v>4786827.3</v>
      </c>
      <c r="N44" s="20">
        <f>1118110.52</f>
        <v>1118110.52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499293.01</f>
        <v>499293.01</v>
      </c>
      <c r="C45" s="21">
        <f>499293.01</f>
        <v>499293.01</v>
      </c>
      <c r="D45" s="21">
        <f>416271.39</f>
        <v>416271.39</v>
      </c>
      <c r="E45" s="21">
        <f>0</f>
        <v>0</v>
      </c>
      <c r="F45" s="21">
        <f>0</f>
        <v>0</v>
      </c>
      <c r="G45" s="21">
        <f>416271.39</f>
        <v>416271.39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376378996.07</f>
        <v>376378996.07</v>
      </c>
      <c r="C46" s="21">
        <f>376378996.07</f>
        <v>376378996.07</v>
      </c>
      <c r="D46" s="21">
        <f>338478410.93</f>
        <v>338478410.93</v>
      </c>
      <c r="E46" s="21">
        <f>63244.35</f>
        <v>63244.35</v>
      </c>
      <c r="F46" s="21">
        <f>0</f>
        <v>0</v>
      </c>
      <c r="G46" s="21">
        <f>338415166.58</f>
        <v>338415166.58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31995647.32</f>
        <v>31995647.32</v>
      </c>
      <c r="M46" s="21">
        <f>4786827.3</f>
        <v>4786827.3</v>
      </c>
      <c r="N46" s="21">
        <f>1118110.52</f>
        <v>1118110.52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3456846395.54</f>
        <v>3456846395.54</v>
      </c>
      <c r="C47" s="20">
        <f>3456732471.42</f>
        <v>3456732471.42</v>
      </c>
      <c r="D47" s="20">
        <f>527991.66</f>
        <v>527991.66</v>
      </c>
      <c r="E47" s="20">
        <f>720</f>
        <v>720</v>
      </c>
      <c r="F47" s="20">
        <f>0</f>
        <v>0</v>
      </c>
      <c r="G47" s="20">
        <f>527271.66</f>
        <v>527271.66</v>
      </c>
      <c r="H47" s="20">
        <f>0</f>
        <v>0</v>
      </c>
      <c r="I47" s="20">
        <f>0</f>
        <v>0</v>
      </c>
      <c r="J47" s="20">
        <f>3455804102.69</f>
        <v>3455804102.69</v>
      </c>
      <c r="K47" s="20">
        <f>0</f>
        <v>0</v>
      </c>
      <c r="L47" s="20">
        <f>391013.44</f>
        <v>391013.44</v>
      </c>
      <c r="M47" s="20">
        <f>9363.63</f>
        <v>9363.63</v>
      </c>
      <c r="N47" s="20">
        <f>0</f>
        <v>0</v>
      </c>
      <c r="O47" s="20">
        <f>113924.12</f>
        <v>113924.12</v>
      </c>
      <c r="P47" s="20">
        <f>113924.12</f>
        <v>113924.12</v>
      </c>
      <c r="Q47" s="20">
        <f>0</f>
        <v>0</v>
      </c>
    </row>
    <row r="48" spans="1:17" ht="24" customHeight="1">
      <c r="A48" s="16" t="s">
        <v>31</v>
      </c>
      <c r="B48" s="21">
        <f>525522.33</f>
        <v>525522.33</v>
      </c>
      <c r="C48" s="21">
        <f>525522.33</f>
        <v>525522.33</v>
      </c>
      <c r="D48" s="21">
        <f>525522.33</f>
        <v>525522.33</v>
      </c>
      <c r="E48" s="21">
        <f>0</f>
        <v>0</v>
      </c>
      <c r="F48" s="21">
        <f>0</f>
        <v>0</v>
      </c>
      <c r="G48" s="21">
        <f>525522.33</f>
        <v>525522.33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3185952215.43</f>
        <v>3185952215.43</v>
      </c>
      <c r="C49" s="21">
        <f>3185952215.43</f>
        <v>3185952215.43</v>
      </c>
      <c r="D49" s="21">
        <f>744</f>
        <v>744</v>
      </c>
      <c r="E49" s="21">
        <f>720</f>
        <v>720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3185556321.9</f>
        <v>3185556321.9</v>
      </c>
      <c r="K49" s="21">
        <f>0</f>
        <v>0</v>
      </c>
      <c r="L49" s="21">
        <f>385785.9</f>
        <v>385785.9</v>
      </c>
      <c r="M49" s="21">
        <f>9363.63</f>
        <v>9363.63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270368657.78</f>
        <v>270368657.78</v>
      </c>
      <c r="C50" s="21">
        <f>270254733.66</f>
        <v>270254733.66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270247780.79</f>
        <v>270247780.79</v>
      </c>
      <c r="K50" s="21">
        <f>0</f>
        <v>0</v>
      </c>
      <c r="L50" s="21">
        <f>5227.54</f>
        <v>5227.54</v>
      </c>
      <c r="M50" s="21">
        <f>0</f>
        <v>0</v>
      </c>
      <c r="N50" s="21">
        <f>0</f>
        <v>0</v>
      </c>
      <c r="O50" s="21">
        <f>113924.12</f>
        <v>113924.12</v>
      </c>
      <c r="P50" s="21">
        <f>113924.12</f>
        <v>113924.12</v>
      </c>
      <c r="Q50" s="21">
        <f>0</f>
        <v>0</v>
      </c>
    </row>
    <row r="51" spans="1:17" ht="30.75" customHeight="1">
      <c r="A51" s="22" t="s">
        <v>41</v>
      </c>
      <c r="B51" s="20">
        <f>1557110655.43</f>
        <v>1557110655.43</v>
      </c>
      <c r="C51" s="20">
        <f>1555564402.29</f>
        <v>1555564402.29</v>
      </c>
      <c r="D51" s="20">
        <f>14277621.84</f>
        <v>14277621.84</v>
      </c>
      <c r="E51" s="20">
        <f>419741.87</f>
        <v>419741.87</v>
      </c>
      <c r="F51" s="20">
        <f>417166.49</f>
        <v>417166.49</v>
      </c>
      <c r="G51" s="20">
        <f>13440713.48</f>
        <v>13440713.48</v>
      </c>
      <c r="H51" s="20">
        <f>0</f>
        <v>0</v>
      </c>
      <c r="I51" s="20">
        <f>0</f>
        <v>0</v>
      </c>
      <c r="J51" s="20">
        <f>17490.16</f>
        <v>17490.16</v>
      </c>
      <c r="K51" s="20">
        <f>20187544.88</f>
        <v>20187544.88</v>
      </c>
      <c r="L51" s="20">
        <f>1377992575.56</f>
        <v>1377992575.56</v>
      </c>
      <c r="M51" s="20">
        <f>132148265.43</f>
        <v>132148265.43</v>
      </c>
      <c r="N51" s="20">
        <f>10940904.42</f>
        <v>10940904.42</v>
      </c>
      <c r="O51" s="20">
        <f>1546253.14</f>
        <v>1546253.14</v>
      </c>
      <c r="P51" s="20">
        <f>804757.71</f>
        <v>804757.71</v>
      </c>
      <c r="Q51" s="20">
        <f>741495.43</f>
        <v>741495.43</v>
      </c>
    </row>
    <row r="52" spans="1:17" ht="30" customHeight="1">
      <c r="A52" s="16" t="s">
        <v>34</v>
      </c>
      <c r="B52" s="21">
        <f>28430312.18</f>
        <v>28430312.18</v>
      </c>
      <c r="C52" s="21">
        <f>28430312.18</f>
        <v>28430312.18</v>
      </c>
      <c r="D52" s="21">
        <f>116034.15</f>
        <v>116034.15</v>
      </c>
      <c r="E52" s="21">
        <f>0</f>
        <v>0</v>
      </c>
      <c r="F52" s="21">
        <f>0.1</f>
        <v>0.1</v>
      </c>
      <c r="G52" s="21">
        <f>116034.05</f>
        <v>116034.05</v>
      </c>
      <c r="H52" s="21">
        <f>0</f>
        <v>0</v>
      </c>
      <c r="I52" s="21">
        <f>0</f>
        <v>0</v>
      </c>
      <c r="J52" s="21">
        <f>0</f>
        <v>0</v>
      </c>
      <c r="K52" s="21">
        <f>1296.67</f>
        <v>1296.67</v>
      </c>
      <c r="L52" s="21">
        <f>21815951.06</f>
        <v>21815951.06</v>
      </c>
      <c r="M52" s="21">
        <f>5760361.22</f>
        <v>5760361.22</v>
      </c>
      <c r="N52" s="21">
        <f>736669.08</f>
        <v>736669.08</v>
      </c>
      <c r="O52" s="21">
        <f>0</f>
        <v>0</v>
      </c>
      <c r="P52" s="21">
        <f>0</f>
        <v>0</v>
      </c>
      <c r="Q52" s="21">
        <f>0</f>
        <v>0</v>
      </c>
    </row>
    <row r="53" spans="1:17" ht="24" customHeight="1">
      <c r="A53" s="16" t="s">
        <v>35</v>
      </c>
      <c r="B53" s="21">
        <f>1528680343.25</f>
        <v>1528680343.25</v>
      </c>
      <c r="C53" s="21">
        <f>1527134090.11</f>
        <v>1527134090.11</v>
      </c>
      <c r="D53" s="21">
        <f>14161587.69</f>
        <v>14161587.69</v>
      </c>
      <c r="E53" s="21">
        <f>419741.87</f>
        <v>419741.87</v>
      </c>
      <c r="F53" s="21">
        <f>417166.39</f>
        <v>417166.39</v>
      </c>
      <c r="G53" s="21">
        <f>13324679.43</f>
        <v>13324679.43</v>
      </c>
      <c r="H53" s="21">
        <f>0</f>
        <v>0</v>
      </c>
      <c r="I53" s="21">
        <f>0</f>
        <v>0</v>
      </c>
      <c r="J53" s="21">
        <f>17490.16</f>
        <v>17490.16</v>
      </c>
      <c r="K53" s="21">
        <f>20186248.21</f>
        <v>20186248.21</v>
      </c>
      <c r="L53" s="21">
        <f>1356176624.5</f>
        <v>1356176624.5</v>
      </c>
      <c r="M53" s="21">
        <f>126387904.21</f>
        <v>126387904.21</v>
      </c>
      <c r="N53" s="21">
        <f>10204235.34</f>
        <v>10204235.34</v>
      </c>
      <c r="O53" s="21">
        <f>1546253.14</f>
        <v>1546253.14</v>
      </c>
      <c r="P53" s="21">
        <f>804757.71</f>
        <v>804757.71</v>
      </c>
      <c r="Q53" s="21">
        <f>741495.43</f>
        <v>741495.43</v>
      </c>
    </row>
    <row r="54" spans="1:17" ht="30.75" customHeight="1">
      <c r="A54" s="22" t="s">
        <v>42</v>
      </c>
      <c r="B54" s="20">
        <f>613326339.33</f>
        <v>613326339.33</v>
      </c>
      <c r="C54" s="20">
        <f>613178729.64</f>
        <v>613178729.64</v>
      </c>
      <c r="D54" s="20">
        <f>180878821.5</f>
        <v>180878821.5</v>
      </c>
      <c r="E54" s="20">
        <f>102997015.39</f>
        <v>102997015.39</v>
      </c>
      <c r="F54" s="20">
        <f>3074464.65</f>
        <v>3074464.65</v>
      </c>
      <c r="G54" s="20">
        <f>74566524.37</f>
        <v>74566524.37</v>
      </c>
      <c r="H54" s="20">
        <f>240817.09</f>
        <v>240817.09</v>
      </c>
      <c r="I54" s="20">
        <f>0</f>
        <v>0</v>
      </c>
      <c r="J54" s="20">
        <f>319372.69</f>
        <v>319372.69</v>
      </c>
      <c r="K54" s="20">
        <f>7361120.86</f>
        <v>7361120.86</v>
      </c>
      <c r="L54" s="20">
        <f>352273807.86</f>
        <v>352273807.86</v>
      </c>
      <c r="M54" s="20">
        <f>69979767.39</f>
        <v>69979767.39</v>
      </c>
      <c r="N54" s="20">
        <f>2365839.34</f>
        <v>2365839.34</v>
      </c>
      <c r="O54" s="20">
        <f>147609.69</f>
        <v>147609.69</v>
      </c>
      <c r="P54" s="20">
        <f>103671.32</f>
        <v>103671.32</v>
      </c>
      <c r="Q54" s="20">
        <f>43938.37</f>
        <v>43938.37</v>
      </c>
    </row>
    <row r="55" spans="1:17" ht="30" customHeight="1">
      <c r="A55" s="16" t="s">
        <v>36</v>
      </c>
      <c r="B55" s="21">
        <f>61768322.22</f>
        <v>61768322.22</v>
      </c>
      <c r="C55" s="21">
        <f>61700399.89</f>
        <v>61700399.89</v>
      </c>
      <c r="D55" s="21">
        <f>1654389.95</f>
        <v>1654389.95</v>
      </c>
      <c r="E55" s="21">
        <f>31326.2</f>
        <v>31326.2</v>
      </c>
      <c r="F55" s="21">
        <f>127460.52</f>
        <v>127460.52</v>
      </c>
      <c r="G55" s="21">
        <f>1495603.23</f>
        <v>1495603.23</v>
      </c>
      <c r="H55" s="21">
        <f>0</f>
        <v>0</v>
      </c>
      <c r="I55" s="21">
        <f>0</f>
        <v>0</v>
      </c>
      <c r="J55" s="21">
        <f>1346.79</f>
        <v>1346.79</v>
      </c>
      <c r="K55" s="21">
        <f>624313.78</f>
        <v>624313.78</v>
      </c>
      <c r="L55" s="21">
        <f>57382555.86</f>
        <v>57382555.86</v>
      </c>
      <c r="M55" s="21">
        <f>1746020.56</f>
        <v>1746020.56</v>
      </c>
      <c r="N55" s="21">
        <f>291772.95</f>
        <v>291772.95</v>
      </c>
      <c r="O55" s="21">
        <f>67922.33</f>
        <v>67922.33</v>
      </c>
      <c r="P55" s="21">
        <f>23983.96</f>
        <v>23983.96</v>
      </c>
      <c r="Q55" s="21">
        <f>43938.37</f>
        <v>43938.37</v>
      </c>
    </row>
    <row r="56" spans="1:17" ht="33" customHeight="1">
      <c r="A56" s="16" t="s">
        <v>77</v>
      </c>
      <c r="B56" s="21">
        <f>71624275.9</f>
        <v>71624275.9</v>
      </c>
      <c r="C56" s="21">
        <f>71624275.9</f>
        <v>71624275.9</v>
      </c>
      <c r="D56" s="21">
        <f>71624275.9</f>
        <v>71624275.9</v>
      </c>
      <c r="E56" s="21">
        <f>71624263.36</f>
        <v>71624263.36</v>
      </c>
      <c r="F56" s="21">
        <f>0</f>
        <v>0</v>
      </c>
      <c r="G56" s="21">
        <f>0</f>
        <v>0</v>
      </c>
      <c r="H56" s="21">
        <f>12.54</f>
        <v>12.54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479933741.21</f>
        <v>479933741.21</v>
      </c>
      <c r="C57" s="21">
        <f>479854053.85</f>
        <v>479854053.85</v>
      </c>
      <c r="D57" s="21">
        <f>107600155.65</f>
        <v>107600155.65</v>
      </c>
      <c r="E57" s="21">
        <f>31341425.83</f>
        <v>31341425.83</v>
      </c>
      <c r="F57" s="21">
        <f>2947004.13</f>
        <v>2947004.13</v>
      </c>
      <c r="G57" s="21">
        <f>73070921.14</f>
        <v>73070921.14</v>
      </c>
      <c r="H57" s="21">
        <f>240804.55</f>
        <v>240804.55</v>
      </c>
      <c r="I57" s="21">
        <f>0</f>
        <v>0</v>
      </c>
      <c r="J57" s="21">
        <f>318025.9</f>
        <v>318025.9</v>
      </c>
      <c r="K57" s="21">
        <f>6736807.08</f>
        <v>6736807.08</v>
      </c>
      <c r="L57" s="21">
        <f>294891252</f>
        <v>294891252</v>
      </c>
      <c r="M57" s="21">
        <f>68233746.83</f>
        <v>68233746.83</v>
      </c>
      <c r="N57" s="21">
        <f>2074066.39</f>
        <v>2074066.39</v>
      </c>
      <c r="O57" s="21">
        <f>79687.36</f>
        <v>79687.36</v>
      </c>
      <c r="P57" s="21">
        <f>79687.36</f>
        <v>79687.36</v>
      </c>
      <c r="Q57" s="21">
        <f>0</f>
        <v>0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1470216003.2</f>
        <v>1470216003.2</v>
      </c>
      <c r="G77" s="23">
        <f>347041654.42</f>
        <v>347041654.42</v>
      </c>
      <c r="H77" s="23">
        <f>0</f>
        <v>0</v>
      </c>
      <c r="I77" s="23">
        <f>11363900.34</f>
        <v>11363900.34</v>
      </c>
      <c r="J77" s="23">
        <f>250087775.51</f>
        <v>250087775.51</v>
      </c>
      <c r="K77" s="23">
        <f>85589978.57</f>
        <v>85589978.57</v>
      </c>
      <c r="L77" s="23">
        <f>1123174348.78</f>
        <v>1123174348.78</v>
      </c>
    </row>
    <row r="78" spans="2:12" ht="33.75" customHeight="1">
      <c r="B78" s="50" t="s">
        <v>54</v>
      </c>
      <c r="C78" s="51"/>
      <c r="D78" s="51"/>
      <c r="E78" s="52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50" t="s">
        <v>55</v>
      </c>
      <c r="C79" s="51"/>
      <c r="D79" s="51"/>
      <c r="E79" s="52"/>
      <c r="F79" s="23">
        <f>63350383.88</f>
        <v>63350383.88</v>
      </c>
      <c r="G79" s="23">
        <f>40569812.2</f>
        <v>40569812.2</v>
      </c>
      <c r="H79" s="23">
        <f>0</f>
        <v>0</v>
      </c>
      <c r="I79" s="23">
        <f>0</f>
        <v>0</v>
      </c>
      <c r="J79" s="23">
        <f>32483354.67</f>
        <v>32483354.67</v>
      </c>
      <c r="K79" s="23">
        <f>8086457.53</f>
        <v>8086457.53</v>
      </c>
      <c r="L79" s="23">
        <f>22780571.68</f>
        <v>22780571.68</v>
      </c>
    </row>
    <row r="80" spans="2:12" ht="22.5" customHeight="1">
      <c r="B80" s="50" t="s">
        <v>56</v>
      </c>
      <c r="C80" s="51"/>
      <c r="D80" s="51"/>
      <c r="E80" s="52"/>
      <c r="F80" s="23">
        <f>21450206.35</f>
        <v>21450206.35</v>
      </c>
      <c r="G80" s="23">
        <f>19828491.93</f>
        <v>19828491.93</v>
      </c>
      <c r="H80" s="23">
        <f>0</f>
        <v>0</v>
      </c>
      <c r="I80" s="23">
        <f>0</f>
        <v>0</v>
      </c>
      <c r="J80" s="23">
        <f>19828491.93</f>
        <v>19828491.93</v>
      </c>
      <c r="K80" s="23">
        <f>0</f>
        <v>0</v>
      </c>
      <c r="L80" s="23">
        <f>1621714.42</f>
        <v>1621714.42</v>
      </c>
    </row>
    <row r="81" spans="2:12" ht="33.75" customHeight="1">
      <c r="B81" s="50" t="s">
        <v>57</v>
      </c>
      <c r="C81" s="51"/>
      <c r="D81" s="51"/>
      <c r="E81" s="52"/>
      <c r="F81" s="23">
        <f>421498.43</f>
        <v>421498.43</v>
      </c>
      <c r="G81" s="23">
        <f>421498.43</f>
        <v>421498.43</v>
      </c>
      <c r="H81" s="23">
        <f>0</f>
        <v>0</v>
      </c>
      <c r="I81" s="23">
        <f>0</f>
        <v>0</v>
      </c>
      <c r="J81" s="23">
        <f>421498.43</f>
        <v>421498.43</v>
      </c>
      <c r="K81" s="23">
        <f>0</f>
        <v>0</v>
      </c>
      <c r="L81" s="23">
        <f>0</f>
        <v>0</v>
      </c>
    </row>
    <row r="82" spans="2:12" ht="33.75" customHeight="1">
      <c r="B82" s="50" t="s">
        <v>58</v>
      </c>
      <c r="C82" s="51"/>
      <c r="D82" s="51"/>
      <c r="E82" s="52"/>
      <c r="F82" s="23">
        <f>6357110.35</f>
        <v>6357110.35</v>
      </c>
      <c r="G82" s="23">
        <f>6357110.35</f>
        <v>6357110.35</v>
      </c>
      <c r="H82" s="23">
        <f>0</f>
        <v>0</v>
      </c>
      <c r="I82" s="23">
        <f>0</f>
        <v>0</v>
      </c>
      <c r="J82" s="23">
        <f>6357110.35</f>
        <v>6357110.35</v>
      </c>
      <c r="K82" s="23">
        <f>0</f>
        <v>0</v>
      </c>
      <c r="L82" s="23">
        <f>0</f>
        <v>0</v>
      </c>
    </row>
    <row r="83" spans="2:12" ht="33" customHeight="1">
      <c r="B83" s="50" t="s">
        <v>59</v>
      </c>
      <c r="C83" s="51"/>
      <c r="D83" s="51"/>
      <c r="E83" s="52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15</f>
        <v>15</v>
      </c>
      <c r="H89" s="60"/>
      <c r="I89" s="61">
        <f>2422656258.11</f>
        <v>2422656258.11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1</f>
        <v>1</v>
      </c>
      <c r="H90" s="60"/>
      <c r="I90" s="61">
        <f>-41658330.34</f>
        <v>-41658330.34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2019-11-21T09:49:00Z</dcterms:modified>
  <cp:category/>
  <cp:version/>
  <cp:contentType/>
  <cp:contentStatus/>
</cp:coreProperties>
</file>