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W-1.7a_459" sheetId="1" r:id="rId1"/>
  </sheets>
  <definedNames>
    <definedName name="_xlnm.Print_Area" localSheetId="0">'W-1.7a_459'!$A$1:$I$67</definedName>
  </definedNames>
  <calcPr fullCalcOnLoad="1"/>
</workbook>
</file>

<file path=xl/sharedStrings.xml><?xml version="1.0" encoding="utf-8"?>
<sst xmlns="http://schemas.openxmlformats.org/spreadsheetml/2006/main" count="73" uniqueCount="70">
  <si>
    <t>III. Wpływy na FO:</t>
  </si>
  <si>
    <t>a) wkłady członków lub samej OP z poprzedniego okresu</t>
  </si>
  <si>
    <t>c) odsetki bankowe od wkładów</t>
  </si>
  <si>
    <t>Pozostałe wpływy: (prefinansowanie pomocy UE)</t>
  </si>
  <si>
    <t>b) pożyczki bankowe</t>
  </si>
  <si>
    <t>c) inne</t>
  </si>
  <si>
    <t>I kw.</t>
  </si>
  <si>
    <t>II kw.</t>
  </si>
  <si>
    <t>III kw.</t>
  </si>
  <si>
    <t>IV kw.</t>
  </si>
  <si>
    <t>Ogółem</t>
  </si>
  <si>
    <t>II. Pomoc z UE z poprzedniego okresu:</t>
  </si>
  <si>
    <t>mini kwota składek</t>
  </si>
  <si>
    <t>wartość składek ogółem</t>
  </si>
  <si>
    <t>Kwota pomocy będąca częścią pozostałych wpływów</t>
  </si>
  <si>
    <t>TAK</t>
  </si>
  <si>
    <t>NIE</t>
  </si>
  <si>
    <t>Wnioskowana pomoc w danym okresie</t>
  </si>
  <si>
    <t>pomoc IVQ</t>
  </si>
  <si>
    <t>rzeczywiście wypłacona pomoc</t>
  </si>
  <si>
    <t>wart pozostałych wpływów ogół</t>
  </si>
  <si>
    <t>ogółem wpływy</t>
  </si>
  <si>
    <t>próbne wartości roczne - od nich można wyliczyć 4Q!</t>
  </si>
  <si>
    <t>Wypełnia pracownik ARiMR:</t>
  </si>
  <si>
    <r>
      <t>Objaśnienia:</t>
    </r>
    <r>
      <rPr>
        <sz val="10"/>
        <rFont val="Arial"/>
        <family val="2"/>
      </rPr>
      <t xml:space="preserve">  </t>
    </r>
  </si>
  <si>
    <t>Rozliczenie/      pomoc roczna</t>
  </si>
  <si>
    <t>Znak sprawy: ……………………………………………………..</t>
  </si>
  <si>
    <t xml:space="preserve">czytelny podpis osoby uprawnionej 
do reprezentowania organizacji producentów     </t>
  </si>
  <si>
    <r>
      <t>Nadpłata na FO w rozliczeniu [(poz.II+poz.III) - poz.I]</t>
    </r>
    <r>
      <rPr>
        <b/>
        <vertAlign val="superscript"/>
        <sz val="12"/>
        <rFont val="Arial"/>
        <family val="2"/>
      </rPr>
      <t>2/</t>
    </r>
  </si>
  <si>
    <t>czytelny podpis osoby uprawnionej
do reprezentowania wnioskodawcy</t>
  </si>
  <si>
    <t xml:space="preserve">czytelny podpis osoby uprawnionej 
do reprezentowania wnioskodawcy </t>
  </si>
  <si>
    <t>b) wkłady członków lub samej OP w roku bieżącym</t>
  </si>
  <si>
    <t>a) pożyczki członków OP</t>
  </si>
  <si>
    <t>2/  w przypadku nadwyżki wkładów własnych (składek) nad wydatkami z FO, nie powinno się angażować pozostałych wpływów (pożyczek)</t>
  </si>
  <si>
    <t>Wartość wkładów własnych (SKŁADKI)</t>
  </si>
  <si>
    <t>Kwota pomocy będąca częścią składek lub wkładów OP</t>
  </si>
  <si>
    <t>e) nadwyżki kapitału obcego pochodzące z poprzedniego okresu</t>
  </si>
  <si>
    <t>3/</t>
  </si>
  <si>
    <t>4/</t>
  </si>
  <si>
    <t>3/  pomoc prefinansowana z wkładów finansowych członków lub organizacji producentów, jeśli przeznaczona jest na finansowanie programu operacyjnego w kolejnym okresie.</t>
  </si>
  <si>
    <t>4/  pomoc prefinansowana z pozostałych wpływów, jeśli przeznaczona jest na finansowanie programu operacyjnego w kolejnym okresie.</t>
  </si>
  <si>
    <t>zliczone składki</t>
  </si>
  <si>
    <t>a) w tym wydatki na działania realizowane w programie operacyjnym bez NPS</t>
  </si>
  <si>
    <t>suma</t>
  </si>
  <si>
    <t>d) w tym 2% ryczałt na koszty ogólne zarządzania programem [2%x(a+b+c)]</t>
  </si>
  <si>
    <t>pomoc na koszty administracyjne</t>
  </si>
  <si>
    <t>Załącznik do wniosku, numer dokumentu: …………....…...……</t>
  </si>
  <si>
    <t>ZAŁĄCZNIK NR 7a DO WNIOSKU O ZATWIERDZENIE PROGRAMU OPERACYJNEGO, WYSOKOŚCI FUNDUSZU OPERACYJNEGO ORAZ WYSOKOŚCI WYDATKÓW NA DZIAŁANIA ZATWIERDZONE W PROGRAMIE OPERACYJNYM I WYSOKOŚCI POMOCY FINANSOWEJ ZE ŚRODKÓW POCHODZĄCYCH Z UNII EUROPEJSKIEJ NA PIERWSZY ROK REALIZACJI PROGRAMU OPERACYJNEGO/ WNIOSKU O ZATWIERDZENIE WYSOKOŚCI FUNDUSZU OPERACYJNEGO ORAZ WYSOKOŚCI WYDATKÓW NA DZIAŁANIA ZATWIERDZONE W PROGRAMIE OPERACYJNYM I WYSOKOŚCI POMOCY FINANSOWEJ ZE ŚRODKÓW POCHODZĄCYCH Z UNII EUROPEJSKIEJ NA KOLEJNY ROK REALIZACJI PROGRAMU OPERACYJNEGO.</t>
  </si>
  <si>
    <r>
      <t xml:space="preserve">Symbol formularza: </t>
    </r>
    <r>
      <rPr>
        <b/>
        <i/>
        <sz val="12"/>
        <rFont val="Arial"/>
        <family val="2"/>
      </rPr>
      <t>W-1.7a/459</t>
    </r>
  </si>
  <si>
    <t xml:space="preserve">ROK </t>
  </si>
  <si>
    <t>1/  dane dotyczące poszczególnych wydatków z FO należy uzupełnić w oparciu o informacje zawarte w załączniku W-1.8/459</t>
  </si>
  <si>
    <t xml:space="preserve">                  Harmonogram wydatków i dokonywania wpłat do funduszu operacyjnego</t>
  </si>
  <si>
    <t>Nazwa organizacji producentów: …………………………………………………………………..</t>
  </si>
  <si>
    <t>data wypełnienia załącznika
(dzień-miesiąc-rok)</t>
  </si>
  <si>
    <t>……………………………..…………………………..…………………….</t>
  </si>
  <si>
    <t>…………………………………………………………………………...…….</t>
  </si>
  <si>
    <t>…………………………………………………………………………….</t>
  </si>
  <si>
    <t xml:space="preserve"> ……….………………………………………...………………………….</t>
  </si>
  <si>
    <r>
      <t xml:space="preserve">d) pomoc finansowa z UE za poprzedni rok realizacji PO </t>
    </r>
    <r>
      <rPr>
        <vertAlign val="superscript"/>
        <sz val="10.5"/>
        <rFont val="Arial"/>
        <family val="2"/>
      </rPr>
      <t>3/</t>
    </r>
  </si>
  <si>
    <r>
      <t xml:space="preserve">d) pomoc finansowa z UE za poprzedni rok realizacji PO </t>
    </r>
    <r>
      <rPr>
        <vertAlign val="superscript"/>
        <sz val="10.5"/>
        <rFont val="Arial"/>
        <family val="2"/>
      </rPr>
      <t>4/</t>
    </r>
  </si>
  <si>
    <t>…………………………………………..</t>
  </si>
  <si>
    <r>
      <t>I. Wydatki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z FO:</t>
    </r>
  </si>
  <si>
    <t>b) w tym wydatki na paszę dla zwierząt oraz z tytułu NPS - przeznaczenie na bezpłatną dystrybucję powyżej limitu 5% wielkości produkcji sprzedanej organizacji producentów *</t>
  </si>
  <si>
    <t>c) w tym wydatki na bezpłatną dystrybucję z tytułu NPS - do limitu 5% wielkości produkcji sprzedanej organizacji producentów **</t>
  </si>
  <si>
    <t>Data i podpis osoby/osób uprawnionych do reprezentowania organizacji producentów:</t>
  </si>
  <si>
    <t>** wsparcie w wysokości 100% ponoszonych wydatków (art. 34 ust. 4 lit. a) RPEiR (UE) nr 1308/2013).</t>
  </si>
  <si>
    <t>* wsparcie w wysokości 60% ponoszonych wydatków.</t>
  </si>
  <si>
    <t>Szacunek: Wymóg 50% wydatków pochodzących ze składek</t>
  </si>
  <si>
    <t>Rzeczywista kwota wydatków pokrywana z własnych środków (ok. 50% wydatków)</t>
  </si>
  <si>
    <t>pomoc50%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</si>
</sst>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.5"/>
      <name val="Arial"/>
      <family val="2"/>
    </font>
    <font>
      <i/>
      <sz val="10.5"/>
      <name val="Times New Roman"/>
      <family val="1"/>
    </font>
    <font>
      <b/>
      <sz val="10.5"/>
      <name val="Arial"/>
      <family val="2"/>
    </font>
    <font>
      <b/>
      <i/>
      <sz val="10.5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.5"/>
      <name val="Arial"/>
      <family val="2"/>
    </font>
    <font>
      <vertAlign val="superscript"/>
      <sz val="10.5"/>
      <name val="Arial"/>
      <family val="2"/>
    </font>
    <font>
      <b/>
      <i/>
      <sz val="9.5"/>
      <name val="Arial"/>
      <family val="2"/>
    </font>
    <font>
      <i/>
      <sz val="10.5"/>
      <name val="Arial"/>
      <family val="2"/>
    </font>
    <font>
      <b/>
      <i/>
      <vertAlign val="superscript"/>
      <sz val="10.5"/>
      <name val="Arial"/>
      <family val="2"/>
    </font>
    <font>
      <b/>
      <i/>
      <u val="single"/>
      <sz val="10"/>
      <name val="Arial"/>
      <family val="2"/>
    </font>
    <font>
      <i/>
      <u val="single"/>
      <sz val="10.5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1" fillId="0" borderId="0" xfId="52" applyFont="1" applyFill="1" applyProtection="1">
      <alignment/>
      <protection locked="0"/>
    </xf>
    <xf numFmtId="0" fontId="12" fillId="0" borderId="0" xfId="52" applyFont="1" applyFill="1" applyBorder="1" applyAlignment="1" applyProtection="1">
      <alignment/>
      <protection locked="0"/>
    </xf>
    <xf numFmtId="49" fontId="13" fillId="0" borderId="0" xfId="52" applyNumberFormat="1" applyFont="1" applyAlignment="1" applyProtection="1">
      <alignment/>
      <protection locked="0"/>
    </xf>
    <xf numFmtId="0" fontId="11" fillId="0" borderId="0" xfId="52" applyFont="1" applyFill="1" applyBorder="1" applyAlignment="1" applyProtection="1">
      <alignment/>
      <protection locked="0"/>
    </xf>
    <xf numFmtId="0" fontId="12" fillId="0" borderId="0" xfId="52" applyFont="1" applyFill="1" applyBorder="1" applyAlignment="1" applyProtection="1">
      <alignment wrapText="1"/>
      <protection locked="0"/>
    </xf>
    <xf numFmtId="0" fontId="14" fillId="0" borderId="0" xfId="52" applyFont="1" applyFill="1" applyBorder="1" applyAlignment="1" applyProtection="1">
      <alignment horizontal="left"/>
      <protection locked="0"/>
    </xf>
    <xf numFmtId="0" fontId="14" fillId="0" borderId="0" xfId="52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4" fontId="22" fillId="0" borderId="0" xfId="0" applyNumberFormat="1" applyFont="1" applyFill="1" applyBorder="1" applyAlignment="1">
      <alignment horizontal="right" vertical="center"/>
    </xf>
    <xf numFmtId="4" fontId="23" fillId="33" borderId="13" xfId="0" applyNumberFormat="1" applyFont="1" applyFill="1" applyBorder="1" applyAlignment="1">
      <alignment horizontal="right" vertical="center"/>
    </xf>
    <xf numFmtId="4" fontId="23" fillId="33" borderId="16" xfId="0" applyNumberFormat="1" applyFont="1" applyFill="1" applyBorder="1" applyAlignment="1">
      <alignment horizontal="right" vertical="center"/>
    </xf>
    <xf numFmtId="4" fontId="23" fillId="33" borderId="17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4" fontId="24" fillId="0" borderId="0" xfId="0" applyNumberFormat="1" applyFont="1" applyFill="1" applyBorder="1" applyAlignment="1">
      <alignment horizontal="right" vertical="center"/>
    </xf>
    <xf numFmtId="0" fontId="24" fillId="34" borderId="0" xfId="0" applyFont="1" applyFill="1" applyAlignment="1">
      <alignment horizontal="right" vertical="center"/>
    </xf>
    <xf numFmtId="0" fontId="24" fillId="34" borderId="0" xfId="0" applyFont="1" applyFill="1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8" fillId="33" borderId="19" xfId="0" applyFont="1" applyFill="1" applyBorder="1" applyAlignment="1" applyProtection="1">
      <alignment vertical="center" wrapText="1"/>
      <protection/>
    </xf>
    <xf numFmtId="4" fontId="28" fillId="0" borderId="0" xfId="0" applyNumberFormat="1" applyFont="1" applyFill="1" applyBorder="1" applyAlignment="1">
      <alignment horizontal="right" vertical="center"/>
    </xf>
    <xf numFmtId="4" fontId="28" fillId="34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" fontId="0" fillId="33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wrapText="1"/>
    </xf>
    <xf numFmtId="0" fontId="8" fillId="33" borderId="20" xfId="52" applyFont="1" applyFill="1" applyBorder="1" applyAlignment="1" applyProtection="1">
      <alignment horizontal="left"/>
      <protection locked="0"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4" fontId="9" fillId="33" borderId="17" xfId="0" applyNumberFormat="1" applyFont="1" applyFill="1" applyBorder="1" applyAlignment="1">
      <alignment horizontal="right" vertical="center"/>
    </xf>
    <xf numFmtId="4" fontId="32" fillId="0" borderId="13" xfId="0" applyNumberFormat="1" applyFont="1" applyFill="1" applyBorder="1" applyAlignment="1" applyProtection="1">
      <alignment horizontal="right" vertical="center"/>
      <protection locked="0"/>
    </xf>
    <xf numFmtId="4" fontId="14" fillId="35" borderId="21" xfId="0" applyNumberFormat="1" applyFont="1" applyFill="1" applyBorder="1" applyAlignment="1" applyProtection="1">
      <alignment horizontal="right" vertical="center"/>
      <protection locked="0"/>
    </xf>
    <xf numFmtId="4" fontId="32" fillId="33" borderId="17" xfId="0" applyNumberFormat="1" applyFont="1" applyFill="1" applyBorder="1" applyAlignment="1">
      <alignment horizontal="right" vertical="center"/>
    </xf>
    <xf numFmtId="4" fontId="32" fillId="0" borderId="16" xfId="0" applyNumberFormat="1" applyFont="1" applyFill="1" applyBorder="1" applyAlignment="1" applyProtection="1">
      <alignment horizontal="right" vertical="center"/>
      <protection locked="0"/>
    </xf>
    <xf numFmtId="4" fontId="32" fillId="0" borderId="13" xfId="0" applyNumberFormat="1" applyFont="1" applyBorder="1" applyAlignment="1" applyProtection="1">
      <alignment horizontal="right" vertical="center"/>
      <protection locked="0"/>
    </xf>
    <xf numFmtId="4" fontId="32" fillId="0" borderId="16" xfId="0" applyNumberFormat="1" applyFont="1" applyBorder="1" applyAlignment="1" applyProtection="1">
      <alignment horizontal="right" vertical="center"/>
      <protection locked="0"/>
    </xf>
    <xf numFmtId="4" fontId="32" fillId="36" borderId="13" xfId="0" applyNumberFormat="1" applyFont="1" applyFill="1" applyBorder="1" applyAlignment="1" applyProtection="1">
      <alignment horizontal="right" vertical="center"/>
      <protection/>
    </xf>
    <xf numFmtId="4" fontId="9" fillId="35" borderId="13" xfId="0" applyNumberFormat="1" applyFont="1" applyFill="1" applyBorder="1" applyAlignment="1" applyProtection="1">
      <alignment horizontal="right" vertical="center"/>
      <protection locked="0"/>
    </xf>
    <xf numFmtId="0" fontId="9" fillId="33" borderId="22" xfId="0" applyFont="1" applyFill="1" applyBorder="1" applyAlignment="1">
      <alignment horizontal="right" vertical="center"/>
    </xf>
    <xf numFmtId="4" fontId="9" fillId="33" borderId="23" xfId="0" applyNumberFormat="1" applyFont="1" applyFill="1" applyBorder="1" applyAlignment="1">
      <alignment horizontal="right" vertical="center"/>
    </xf>
    <xf numFmtId="4" fontId="9" fillId="33" borderId="22" xfId="0" applyNumberFormat="1" applyFont="1" applyFill="1" applyBorder="1" applyAlignment="1">
      <alignment horizontal="right" vertical="center"/>
    </xf>
    <xf numFmtId="4" fontId="33" fillId="33" borderId="21" xfId="0" applyNumberFormat="1" applyFont="1" applyFill="1" applyBorder="1" applyAlignment="1" applyProtection="1">
      <alignment horizontal="right" vertical="center"/>
      <protection/>
    </xf>
    <xf numFmtId="4" fontId="34" fillId="33" borderId="10" xfId="0" applyNumberFormat="1" applyFont="1" applyFill="1" applyBorder="1" applyAlignment="1" applyProtection="1">
      <alignment horizontal="right" vertical="center"/>
      <protection/>
    </xf>
    <xf numFmtId="4" fontId="35" fillId="33" borderId="11" xfId="0" applyNumberFormat="1" applyFont="1" applyFill="1" applyBorder="1" applyAlignment="1">
      <alignment vertical="center"/>
    </xf>
    <xf numFmtId="4" fontId="33" fillId="33" borderId="24" xfId="0" applyNumberFormat="1" applyFont="1" applyFill="1" applyBorder="1" applyAlignment="1" applyProtection="1">
      <alignment horizontal="right" vertical="center"/>
      <protection/>
    </xf>
    <xf numFmtId="4" fontId="34" fillId="33" borderId="16" xfId="0" applyNumberFormat="1" applyFont="1" applyFill="1" applyBorder="1" applyAlignment="1" applyProtection="1">
      <alignment horizontal="right" vertical="center"/>
      <protection/>
    </xf>
    <xf numFmtId="4" fontId="35" fillId="33" borderId="24" xfId="0" applyNumberFormat="1" applyFont="1" applyFill="1" applyBorder="1" applyAlignment="1">
      <alignment vertical="center"/>
    </xf>
    <xf numFmtId="4" fontId="23" fillId="33" borderId="15" xfId="0" applyNumberFormat="1" applyFont="1" applyFill="1" applyBorder="1" applyAlignment="1">
      <alignment horizontal="right" vertical="center"/>
    </xf>
    <xf numFmtId="4" fontId="33" fillId="0" borderId="13" xfId="0" applyNumberFormat="1" applyFont="1" applyBorder="1" applyAlignment="1" applyProtection="1">
      <alignment horizontal="right" vertical="center"/>
      <protection locked="0"/>
    </xf>
    <xf numFmtId="4" fontId="33" fillId="33" borderId="13" xfId="0" applyNumberFormat="1" applyFont="1" applyFill="1" applyBorder="1" applyAlignment="1">
      <alignment horizontal="right" vertical="center"/>
    </xf>
    <xf numFmtId="4" fontId="36" fillId="33" borderId="13" xfId="0" applyNumberFormat="1" applyFont="1" applyFill="1" applyBorder="1" applyAlignment="1">
      <alignment horizontal="right" vertical="center"/>
    </xf>
    <xf numFmtId="4" fontId="33" fillId="33" borderId="17" xfId="0" applyNumberFormat="1" applyFont="1" applyFill="1" applyBorder="1" applyAlignment="1">
      <alignment horizontal="right" vertical="center"/>
    </xf>
    <xf numFmtId="4" fontId="33" fillId="0" borderId="13" xfId="0" applyNumberFormat="1" applyFont="1" applyFill="1" applyBorder="1" applyAlignment="1" applyProtection="1">
      <alignment horizontal="right" vertical="center"/>
      <protection locked="0"/>
    </xf>
    <xf numFmtId="4" fontId="33" fillId="33" borderId="25" xfId="0" applyNumberFormat="1" applyFont="1" applyFill="1" applyBorder="1" applyAlignment="1" applyProtection="1">
      <alignment horizontal="right" vertical="center"/>
      <protection/>
    </xf>
    <xf numFmtId="4" fontId="23" fillId="33" borderId="26" xfId="0" applyNumberFormat="1" applyFont="1" applyFill="1" applyBorder="1" applyAlignment="1">
      <alignment horizontal="right" vertical="center"/>
    </xf>
    <xf numFmtId="4" fontId="23" fillId="33" borderId="27" xfId="0" applyNumberFormat="1" applyFont="1" applyFill="1" applyBorder="1" applyAlignment="1">
      <alignment horizontal="right" vertical="center"/>
    </xf>
    <xf numFmtId="4" fontId="23" fillId="33" borderId="28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wrapText="1"/>
      <protection locked="0"/>
    </xf>
    <xf numFmtId="4" fontId="28" fillId="33" borderId="13" xfId="0" applyNumberFormat="1" applyFont="1" applyFill="1" applyBorder="1" applyAlignment="1" applyProtection="1">
      <alignment horizontal="right" vertical="center"/>
      <protection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30" fillId="0" borderId="13" xfId="0" applyNumberFormat="1" applyFont="1" applyBorder="1" applyAlignment="1" applyProtection="1">
      <alignment horizontal="right" vertical="center"/>
      <protection locked="0"/>
    </xf>
    <xf numFmtId="4" fontId="30" fillId="36" borderId="13" xfId="0" applyNumberFormat="1" applyFont="1" applyFill="1" applyBorder="1" applyAlignment="1" applyProtection="1">
      <alignment horizontal="right" vertical="center"/>
      <protection/>
    </xf>
    <xf numFmtId="4" fontId="28" fillId="35" borderId="13" xfId="0" applyNumberFormat="1" applyFont="1" applyFill="1" applyBorder="1" applyAlignment="1" applyProtection="1">
      <alignment horizontal="right" vertical="center"/>
      <protection locked="0"/>
    </xf>
    <xf numFmtId="4" fontId="22" fillId="33" borderId="29" xfId="0" applyNumberFormat="1" applyFont="1" applyFill="1" applyBorder="1" applyAlignment="1">
      <alignment horizontal="right" vertical="center"/>
    </xf>
    <xf numFmtId="4" fontId="20" fillId="0" borderId="13" xfId="0" applyNumberFormat="1" applyFont="1" applyBorder="1" applyAlignment="1" applyProtection="1">
      <alignment horizontal="right" vertical="center"/>
      <protection locked="0"/>
    </xf>
    <xf numFmtId="4" fontId="20" fillId="33" borderId="25" xfId="0" applyNumberFormat="1" applyFont="1" applyFill="1" applyBorder="1" applyAlignment="1" applyProtection="1">
      <alignment horizontal="right" vertical="center"/>
      <protection/>
    </xf>
    <xf numFmtId="4" fontId="22" fillId="33" borderId="26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justify"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5" fillId="33" borderId="30" xfId="52" applyFont="1" applyFill="1" applyBorder="1" applyAlignment="1" applyProtection="1">
      <alignment/>
      <protection locked="0"/>
    </xf>
    <xf numFmtId="0" fontId="30" fillId="33" borderId="19" xfId="0" applyFont="1" applyFill="1" applyBorder="1" applyAlignment="1" applyProtection="1">
      <alignment vertical="center" wrapText="1"/>
      <protection/>
    </xf>
    <xf numFmtId="0" fontId="22" fillId="33" borderId="19" xfId="0" applyFont="1" applyFill="1" applyBorder="1" applyAlignment="1" applyProtection="1">
      <alignment vertical="center" wrapText="1"/>
      <protection/>
    </xf>
    <xf numFmtId="0" fontId="20" fillId="33" borderId="19" xfId="0" applyFont="1" applyFill="1" applyBorder="1" applyAlignment="1" applyProtection="1">
      <alignment vertical="center" wrapText="1"/>
      <protection/>
    </xf>
    <xf numFmtId="0" fontId="28" fillId="33" borderId="31" xfId="0" applyFont="1" applyFill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center"/>
      <protection locked="0"/>
    </xf>
    <xf numFmtId="0" fontId="8" fillId="33" borderId="32" xfId="52" applyFont="1" applyFill="1" applyBorder="1" applyAlignment="1" applyProtection="1">
      <alignment/>
      <protection locked="0"/>
    </xf>
    <xf numFmtId="0" fontId="0" fillId="0" borderId="0" xfId="52" applyFont="1" applyFill="1" applyProtection="1">
      <alignment/>
      <protection locked="0"/>
    </xf>
    <xf numFmtId="49" fontId="2" fillId="0" borderId="0" xfId="52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4" fontId="22" fillId="34" borderId="0" xfId="0" applyNumberFormat="1" applyFont="1" applyFill="1" applyAlignment="1">
      <alignment horizontal="right" vertical="center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4" fontId="9" fillId="33" borderId="25" xfId="0" applyNumberFormat="1" applyFont="1" applyFill="1" applyBorder="1" applyAlignment="1" applyProtection="1">
      <alignment horizontal="right" vertical="center"/>
      <protection/>
    </xf>
    <xf numFmtId="0" fontId="20" fillId="33" borderId="35" xfId="0" applyFont="1" applyFill="1" applyBorder="1" applyAlignment="1" applyProtection="1">
      <alignment horizontal="left" vertical="center" wrapText="1"/>
      <protection/>
    </xf>
    <xf numFmtId="4" fontId="20" fillId="0" borderId="3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0" fillId="34" borderId="0" xfId="0" applyFont="1" applyFill="1" applyAlignment="1">
      <alignment horizontal="right" vertic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wrapText="1"/>
    </xf>
    <xf numFmtId="4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25" fillId="0" borderId="0" xfId="0" applyFont="1" applyAlignment="1" applyProtection="1">
      <alignment horizontal="center" wrapText="1"/>
      <protection/>
    </xf>
    <xf numFmtId="0" fontId="22" fillId="37" borderId="0" xfId="0" applyFont="1" applyFill="1" applyAlignment="1">
      <alignment horizontal="left" vertical="center" wrapText="1"/>
    </xf>
    <xf numFmtId="0" fontId="11" fillId="0" borderId="37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23" fillId="33" borderId="43" xfId="0" applyFont="1" applyFill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37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justify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8" fillId="33" borderId="45" xfId="0" applyNumberFormat="1" applyFont="1" applyFill="1" applyBorder="1" applyAlignment="1" applyProtection="1">
      <alignment horizontal="right" vertical="center"/>
      <protection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3"/>
  <sheetViews>
    <sheetView tabSelected="1" view="pageBreakPreview" zoomScaleSheetLayoutView="100" zoomScalePageLayoutView="0" workbookViewId="0" topLeftCell="A1">
      <selection activeCell="A40" sqref="A40:IV45"/>
    </sheetView>
  </sheetViews>
  <sheetFormatPr defaultColWidth="9.140625" defaultRowHeight="12.75"/>
  <cols>
    <col min="1" max="1" width="1.57421875" style="121" customWidth="1"/>
    <col min="2" max="2" width="70.7109375" style="121" customWidth="1"/>
    <col min="3" max="3" width="30.28125" style="121" customWidth="1"/>
    <col min="4" max="4" width="29.57421875" style="121" customWidth="1"/>
    <col min="5" max="5" width="29.8515625" style="121" customWidth="1"/>
    <col min="6" max="6" width="28.57421875" style="121" customWidth="1"/>
    <col min="7" max="7" width="23.421875" style="121" customWidth="1"/>
    <col min="8" max="8" width="30.57421875" style="121" customWidth="1"/>
    <col min="9" max="9" width="3.7109375" style="145" customWidth="1"/>
    <col min="10" max="10" width="15.7109375" style="121" hidden="1" customWidth="1"/>
    <col min="11" max="11" width="17.28125" style="121" hidden="1" customWidth="1"/>
    <col min="12" max="12" width="9.140625" style="121" hidden="1" customWidth="1"/>
    <col min="13" max="13" width="9.140625" style="121" customWidth="1"/>
    <col min="14" max="14" width="15.7109375" style="121" customWidth="1"/>
    <col min="15" max="16384" width="9.140625" style="121" customWidth="1"/>
  </cols>
  <sheetData>
    <row r="1" spans="2:9" s="20" customFormat="1" ht="14.25" customHeight="1">
      <c r="B1" s="96" t="s">
        <v>48</v>
      </c>
      <c r="C1" s="97"/>
      <c r="D1" s="97"/>
      <c r="E1" s="97"/>
      <c r="F1" s="97"/>
      <c r="G1" s="97"/>
      <c r="H1" s="97"/>
      <c r="I1" s="24"/>
    </row>
    <row r="2" spans="2:9" s="20" customFormat="1" ht="4.5" customHeight="1">
      <c r="B2" s="97"/>
      <c r="C2" s="97"/>
      <c r="D2" s="97"/>
      <c r="E2" s="97"/>
      <c r="F2" s="97"/>
      <c r="G2" s="97"/>
      <c r="H2" s="97"/>
      <c r="I2" s="24"/>
    </row>
    <row r="3" spans="2:10" s="20" customFormat="1" ht="91.5" customHeight="1">
      <c r="B3" s="159" t="s">
        <v>47</v>
      </c>
      <c r="C3" s="159"/>
      <c r="D3" s="159"/>
      <c r="E3" s="159"/>
      <c r="F3" s="159"/>
      <c r="G3" s="159"/>
      <c r="H3" s="159"/>
      <c r="I3" s="23"/>
      <c r="J3" s="22"/>
    </row>
    <row r="4" s="20" customFormat="1" ht="7.5" customHeight="1" thickBot="1">
      <c r="I4" s="24"/>
    </row>
    <row r="5" spans="2:7" s="13" customFormat="1" ht="13.5" customHeight="1">
      <c r="B5" s="118" t="s">
        <v>23</v>
      </c>
      <c r="C5" s="14"/>
      <c r="D5" s="14"/>
      <c r="G5" s="15"/>
    </row>
    <row r="6" spans="2:7" s="13" customFormat="1" ht="15" customHeight="1">
      <c r="B6" s="112" t="s">
        <v>26</v>
      </c>
      <c r="C6" s="16"/>
      <c r="D6" s="16"/>
      <c r="G6" s="15"/>
    </row>
    <row r="7" spans="2:7" s="13" customFormat="1" ht="14.25" customHeight="1" thickBot="1">
      <c r="B7" s="56" t="s">
        <v>46</v>
      </c>
      <c r="C7" s="17"/>
      <c r="D7" s="17"/>
      <c r="F7" s="15"/>
      <c r="G7" s="15"/>
    </row>
    <row r="8" spans="2:7" s="119" customFormat="1" ht="18" customHeight="1">
      <c r="B8" s="18"/>
      <c r="C8" s="19"/>
      <c r="D8" s="19"/>
      <c r="F8" s="120"/>
      <c r="G8" s="120"/>
    </row>
    <row r="9" spans="2:10" s="20" customFormat="1" ht="21.75" customHeight="1">
      <c r="B9" s="97"/>
      <c r="C9" s="97"/>
      <c r="D9" s="98" t="s">
        <v>51</v>
      </c>
      <c r="E9" s="97"/>
      <c r="F9" s="97"/>
      <c r="G9" s="97"/>
      <c r="I9" s="24"/>
      <c r="J9" s="21"/>
    </row>
    <row r="10" spans="4:10" s="20" customFormat="1" ht="11.25" customHeight="1">
      <c r="D10" s="46"/>
      <c r="I10" s="24"/>
      <c r="J10" s="21"/>
    </row>
    <row r="11" spans="2:10" s="20" customFormat="1" ht="21.75" customHeight="1">
      <c r="B11" s="172" t="s">
        <v>52</v>
      </c>
      <c r="C11" s="172"/>
      <c r="D11" s="46"/>
      <c r="I11" s="24"/>
      <c r="J11" s="21"/>
    </row>
    <row r="12" spans="1:9" ht="14.25" customHeight="1" thickBot="1">
      <c r="A12" s="27"/>
      <c r="B12" s="27"/>
      <c r="C12" s="27"/>
      <c r="D12" s="27"/>
      <c r="E12" s="27"/>
      <c r="F12" s="27"/>
      <c r="G12" s="27"/>
      <c r="H12" s="27"/>
      <c r="I12" s="25"/>
    </row>
    <row r="13" spans="2:9" ht="14.25">
      <c r="B13" s="148"/>
      <c r="C13" s="150" t="s">
        <v>49</v>
      </c>
      <c r="D13" s="151"/>
      <c r="E13" s="151"/>
      <c r="F13" s="151"/>
      <c r="G13" s="152" t="s">
        <v>25</v>
      </c>
      <c r="H13" s="154" t="s">
        <v>10</v>
      </c>
      <c r="I13" s="122"/>
    </row>
    <row r="14" spans="2:9" ht="14.25">
      <c r="B14" s="149"/>
      <c r="C14" s="123" t="s">
        <v>6</v>
      </c>
      <c r="D14" s="123" t="s">
        <v>7</v>
      </c>
      <c r="E14" s="123" t="s">
        <v>8</v>
      </c>
      <c r="F14" s="123" t="s">
        <v>9</v>
      </c>
      <c r="G14" s="153"/>
      <c r="H14" s="155"/>
      <c r="I14" s="122"/>
    </row>
    <row r="15" spans="2:9" s="124" customFormat="1" ht="12">
      <c r="B15" s="125">
        <v>1</v>
      </c>
      <c r="C15" s="126">
        <v>2</v>
      </c>
      <c r="D15" s="126">
        <v>3</v>
      </c>
      <c r="E15" s="126">
        <v>4</v>
      </c>
      <c r="F15" s="126">
        <v>5</v>
      </c>
      <c r="G15" s="127">
        <v>6</v>
      </c>
      <c r="H15" s="128">
        <v>7</v>
      </c>
      <c r="I15" s="129"/>
    </row>
    <row r="16" spans="2:9" s="2" customFormat="1" ht="3.75" customHeight="1">
      <c r="B16" s="8"/>
      <c r="C16" s="3"/>
      <c r="D16" s="4"/>
      <c r="E16" s="4"/>
      <c r="F16" s="5"/>
      <c r="G16" s="6"/>
      <c r="H16" s="9"/>
      <c r="I16" s="26"/>
    </row>
    <row r="17" spans="2:11" s="131" customFormat="1" ht="18" customHeight="1">
      <c r="B17" s="47" t="s">
        <v>61</v>
      </c>
      <c r="C17" s="87">
        <f>C18+C19+C20+C21</f>
        <v>0</v>
      </c>
      <c r="D17" s="57">
        <f>D18+D19+D20+D21</f>
        <v>0</v>
      </c>
      <c r="E17" s="57">
        <f>E18+E19+E20+E21</f>
        <v>0</v>
      </c>
      <c r="F17" s="57">
        <f>F18+F19+F20+F21</f>
        <v>0</v>
      </c>
      <c r="G17" s="167"/>
      <c r="H17" s="58">
        <f>SUM(C17:F17)</f>
        <v>0</v>
      </c>
      <c r="I17" s="48"/>
      <c r="J17" s="49">
        <f>D23+E23+F23+J22</f>
        <v>0</v>
      </c>
      <c r="K17" s="130" t="s">
        <v>19</v>
      </c>
    </row>
    <row r="18" spans="2:11" s="134" customFormat="1" ht="29.25" customHeight="1">
      <c r="B18" s="113" t="s">
        <v>42</v>
      </c>
      <c r="C18" s="88"/>
      <c r="D18" s="59"/>
      <c r="E18" s="59"/>
      <c r="F18" s="60"/>
      <c r="G18" s="168"/>
      <c r="H18" s="61">
        <f>SUM(C18:F18)</f>
        <v>0</v>
      </c>
      <c r="I18" s="36"/>
      <c r="J18" s="132"/>
      <c r="K18" s="133"/>
    </row>
    <row r="19" spans="2:11" s="134" customFormat="1" ht="39" customHeight="1">
      <c r="B19" s="113" t="s">
        <v>62</v>
      </c>
      <c r="C19" s="88"/>
      <c r="D19" s="59"/>
      <c r="E19" s="59"/>
      <c r="F19" s="62"/>
      <c r="G19" s="168"/>
      <c r="H19" s="61">
        <f>SUM(C19:F19)</f>
        <v>0</v>
      </c>
      <c r="I19" s="36"/>
      <c r="J19" s="132"/>
      <c r="K19" s="133"/>
    </row>
    <row r="20" spans="2:11" s="42" customFormat="1" ht="28.5" customHeight="1">
      <c r="B20" s="113" t="s">
        <v>63</v>
      </c>
      <c r="C20" s="89"/>
      <c r="D20" s="63"/>
      <c r="E20" s="63"/>
      <c r="F20" s="64"/>
      <c r="G20" s="168"/>
      <c r="H20" s="61">
        <f>SUM(C20:F20)</f>
        <v>0</v>
      </c>
      <c r="I20" s="43"/>
      <c r="J20" s="44"/>
      <c r="K20" s="45"/>
    </row>
    <row r="21" spans="2:11" s="42" customFormat="1" ht="15" customHeight="1">
      <c r="B21" s="113" t="s">
        <v>44</v>
      </c>
      <c r="C21" s="90">
        <f>ROUND((2%*(C18+C19+C20)),2)</f>
        <v>0</v>
      </c>
      <c r="D21" s="65">
        <f>ROUND((2%*(D18+D19+D20)),2)</f>
        <v>0</v>
      </c>
      <c r="E21" s="65">
        <f>ROUND((2%*(E18+E19+E20)),2)</f>
        <v>0</v>
      </c>
      <c r="F21" s="65">
        <f>H21-(C21+D21+E21)</f>
        <v>0</v>
      </c>
      <c r="G21" s="169"/>
      <c r="H21" s="61">
        <f>ROUND((2%*(H18+H19+H20)),2)</f>
        <v>0</v>
      </c>
      <c r="I21" s="43"/>
      <c r="J21" s="44"/>
      <c r="K21" s="45"/>
    </row>
    <row r="22" spans="2:11" s="131" customFormat="1" ht="18" customHeight="1">
      <c r="B22" s="47" t="s">
        <v>17</v>
      </c>
      <c r="C22" s="91"/>
      <c r="D22" s="66"/>
      <c r="E22" s="66"/>
      <c r="F22" s="135" t="s">
        <v>15</v>
      </c>
      <c r="G22" s="67" t="s">
        <v>15</v>
      </c>
      <c r="H22" s="68"/>
      <c r="I22" s="48"/>
      <c r="J22" s="49">
        <f>IF(F22="TAK",IF(F26="mało wpływów!",0,IF(F26="mało składek!",0,(E17-E20)/1.02*60%+E20+(E17-E17/1.02)*60%)),0)</f>
        <v>0</v>
      </c>
      <c r="K22" s="130" t="s">
        <v>18</v>
      </c>
    </row>
    <row r="23" spans="2:11" s="131" customFormat="1" ht="18" customHeight="1">
      <c r="B23" s="47" t="s">
        <v>11</v>
      </c>
      <c r="C23" s="161"/>
      <c r="D23" s="57">
        <f>IF(C22="TAK",IF(C26="mało wpływów!",0,IF(C26="mało składek!",0,C45+C44+C20*100%)),0)</f>
        <v>0</v>
      </c>
      <c r="E23" s="57">
        <f>IF(D22="TAK",IF(D26="mało wpływów!",0,IF(D26="mało składek!",0,D45+D44+D20*100%)),0)</f>
        <v>0</v>
      </c>
      <c r="F23" s="57">
        <f>IF(E22="TAK",IF(E26="mało wpływów!",0,IF(E26="mało składek!",0,E45+E44+E20*100%)),0)</f>
        <v>0</v>
      </c>
      <c r="G23" s="69">
        <f>IF(F22="TAK",IF(H26="mało wpływów!",0,IF(H26="mało składek!",0,H23-(D23+E23+F23))),0)</f>
        <v>0</v>
      </c>
      <c r="H23" s="58">
        <f>IF(H26="mało wpływów!",0,IF(H26="mało składek!",0,H44+H45+H20*100%))</f>
        <v>0</v>
      </c>
      <c r="I23" s="48"/>
      <c r="J23" s="49"/>
      <c r="K23" s="130"/>
    </row>
    <row r="24" spans="2:12" s="138" customFormat="1" ht="15" customHeight="1">
      <c r="B24" s="136" t="s">
        <v>35</v>
      </c>
      <c r="C24" s="162"/>
      <c r="D24" s="70">
        <f>IF(D23=0,0,IF(C27+C24&gt;=C41,C27+C24-C41-D28,0))</f>
        <v>0</v>
      </c>
      <c r="E24" s="70">
        <f>IF(E23=0,0,IF(D27+D24&gt;=D41,D27+D24-D41-E28,0))</f>
        <v>0</v>
      </c>
      <c r="F24" s="70">
        <f>IF(F23=0,0,IF(E27+E24&gt;=E41,E27+E24-E41-F28,0))</f>
        <v>0</v>
      </c>
      <c r="G24" s="71" t="s">
        <v>37</v>
      </c>
      <c r="H24" s="72">
        <f>IF(G23=0,0,IF(F27+F24&gt;=F41,F27+F24+G43-F41-G28,0))</f>
        <v>0</v>
      </c>
      <c r="I24" s="137"/>
      <c r="J24" s="36">
        <f>J27-G41</f>
        <v>0</v>
      </c>
      <c r="K24" s="147" t="s">
        <v>22</v>
      </c>
      <c r="L24" s="147"/>
    </row>
    <row r="25" spans="2:12" s="138" customFormat="1" ht="15" customHeight="1">
      <c r="B25" s="136" t="s">
        <v>14</v>
      </c>
      <c r="C25" s="163"/>
      <c r="D25" s="70">
        <f>IF(D24&gt;0,D23-D24,D23)</f>
        <v>0</v>
      </c>
      <c r="E25" s="70">
        <f>IF(E24&gt;0,E23-E24,E23)</f>
        <v>0</v>
      </c>
      <c r="F25" s="73">
        <f>IF(F24&gt;0,F23-F24,F23)</f>
        <v>0</v>
      </c>
      <c r="G25" s="74" t="s">
        <v>38</v>
      </c>
      <c r="H25" s="75">
        <f>IF(G23=0,0,IF(H24&gt;0,G23-H24,H23))</f>
        <v>0</v>
      </c>
      <c r="I25" s="137"/>
      <c r="J25" s="36">
        <f>H23-J24</f>
        <v>0</v>
      </c>
      <c r="K25" s="147"/>
      <c r="L25" s="147"/>
    </row>
    <row r="26" spans="2:11" s="138" customFormat="1" ht="18" customHeight="1">
      <c r="B26" s="114" t="s">
        <v>0</v>
      </c>
      <c r="C26" s="92">
        <f>IF((C27+C32+C23)&gt;=(C18+C19+C20),IF(C27&gt;=C44*2/3+C45*2/3,C27+C32,"mało składek!"),"mało wpływów!")</f>
        <v>0</v>
      </c>
      <c r="D26" s="37">
        <f>IF(D27+D32+D23&gt;=(D18+D19+D20),IF(D27+D24&gt;=(D44*2/3+D45*2/3),D27+D32,"mało składek!"),"mało wpływów!")</f>
        <v>0</v>
      </c>
      <c r="E26" s="37">
        <f>IF(E27+E32+E23&gt;=(E18+E19+E20),IF(E27+E24&gt;=(E44*2/3+E45*2/3),E27+E32,"mało składek!"),"mało wpływów!")</f>
        <v>0</v>
      </c>
      <c r="F26" s="37">
        <f>IF(F27+F32+F23&gt;=(F18+F19+F20),IF(F27+F24&gt;=(F44*2/3+F45*2/3),F27+F32,"mało składek!"),"mało wpływów!")</f>
        <v>0</v>
      </c>
      <c r="G26" s="156"/>
      <c r="H26" s="76">
        <f>IF(C28+H29+H30+D31+H33+H34+H35+C37+D36+J17&gt;=H18+H19+H20,IF(C28+H29+H30+D31&gt;=H45*2/3+H44*2/3,H27+H32,"mało składek!"),"mało wpływów!")</f>
        <v>0</v>
      </c>
      <c r="I26" s="36"/>
      <c r="J26" s="139">
        <f>J27+J32</f>
        <v>0</v>
      </c>
      <c r="K26" s="140" t="s">
        <v>21</v>
      </c>
    </row>
    <row r="27" spans="2:11" s="138" customFormat="1" ht="18" customHeight="1">
      <c r="B27" s="114" t="s">
        <v>34</v>
      </c>
      <c r="C27" s="37">
        <f>SUM(C28:C31)</f>
        <v>0</v>
      </c>
      <c r="D27" s="37">
        <f>SUM(D28:D31)</f>
        <v>0</v>
      </c>
      <c r="E27" s="37">
        <f>SUM(E28:E31)</f>
        <v>0</v>
      </c>
      <c r="F27" s="38">
        <f>SUM(F28:F31)</f>
        <v>0</v>
      </c>
      <c r="G27" s="157"/>
      <c r="H27" s="39">
        <f aca="true" t="shared" si="0" ref="H27:H37">SUM(C27:F27)</f>
        <v>0</v>
      </c>
      <c r="I27" s="40"/>
      <c r="J27" s="139">
        <f>C28+C29+C31+D29+D31+E29+E31+F29+F31</f>
        <v>0</v>
      </c>
      <c r="K27" s="141" t="s">
        <v>13</v>
      </c>
    </row>
    <row r="28" spans="2:11" s="138" customFormat="1" ht="15" customHeight="1">
      <c r="B28" s="115" t="s">
        <v>1</v>
      </c>
      <c r="C28" s="93"/>
      <c r="D28" s="78">
        <f>IF(C27&gt;=C18+C19,C27-C18-C19,0)</f>
        <v>0</v>
      </c>
      <c r="E28" s="78">
        <f>IF(D27+D24&gt;=D18+D19,D27+D24-D18-D19,0)</f>
        <v>0</v>
      </c>
      <c r="F28" s="78">
        <f>IF(E27+E24&gt;=E18+E19,E27+E24-E18-E19,0)</f>
        <v>0</v>
      </c>
      <c r="G28" s="79">
        <f>IF(F27+F24&gt;=F18+F19,F27+F24-F18-F19,0)</f>
        <v>0</v>
      </c>
      <c r="H28" s="80">
        <f t="shared" si="0"/>
        <v>0</v>
      </c>
      <c r="I28" s="142"/>
      <c r="J28" s="41">
        <f>0.41/1.02*H17-0.4*H20</f>
        <v>0</v>
      </c>
      <c r="K28" s="143" t="s">
        <v>12</v>
      </c>
    </row>
    <row r="29" spans="2:10" s="138" customFormat="1" ht="15" customHeight="1">
      <c r="B29" s="115" t="s">
        <v>31</v>
      </c>
      <c r="C29" s="93"/>
      <c r="D29" s="77"/>
      <c r="E29" s="77"/>
      <c r="F29" s="81"/>
      <c r="G29" s="164"/>
      <c r="H29" s="80">
        <f t="shared" si="0"/>
        <v>0</v>
      </c>
      <c r="I29" s="142"/>
      <c r="J29" s="144"/>
    </row>
    <row r="30" spans="2:10" s="138" customFormat="1" ht="15" customHeight="1">
      <c r="B30" s="115" t="s">
        <v>2</v>
      </c>
      <c r="C30" s="93"/>
      <c r="D30" s="77"/>
      <c r="E30" s="77"/>
      <c r="F30" s="81"/>
      <c r="G30" s="165"/>
      <c r="H30" s="80">
        <f t="shared" si="0"/>
        <v>0</v>
      </c>
      <c r="I30" s="142"/>
      <c r="J30" s="144"/>
    </row>
    <row r="31" spans="2:10" s="138" customFormat="1" ht="15" customHeight="1">
      <c r="B31" s="115" t="s">
        <v>58</v>
      </c>
      <c r="C31" s="94"/>
      <c r="D31" s="77"/>
      <c r="E31" s="82"/>
      <c r="F31" s="82"/>
      <c r="G31" s="165"/>
      <c r="H31" s="80">
        <f t="shared" si="0"/>
        <v>0</v>
      </c>
      <c r="I31" s="142"/>
      <c r="J31" s="144"/>
    </row>
    <row r="32" spans="2:11" s="138" customFormat="1" ht="15" customHeight="1">
      <c r="B32" s="114" t="s">
        <v>3</v>
      </c>
      <c r="C32" s="37">
        <f>SUM(C33:C37)</f>
        <v>0</v>
      </c>
      <c r="D32" s="37">
        <f>SUM(D33:D37)</f>
        <v>0</v>
      </c>
      <c r="E32" s="37">
        <f>SUM(E33:E37)</f>
        <v>0</v>
      </c>
      <c r="F32" s="38">
        <f>SUM(F33:F37)</f>
        <v>0</v>
      </c>
      <c r="G32" s="165"/>
      <c r="H32" s="39">
        <f t="shared" si="0"/>
        <v>0</v>
      </c>
      <c r="I32" s="40"/>
      <c r="J32" s="139">
        <f>C33+D33+E33+F33+C34+D34+E34+F34+C35+D35+E35+F35+C37</f>
        <v>0</v>
      </c>
      <c r="K32" s="141" t="s">
        <v>20</v>
      </c>
    </row>
    <row r="33" spans="2:9" s="138" customFormat="1" ht="15" customHeight="1">
      <c r="B33" s="115" t="s">
        <v>32</v>
      </c>
      <c r="C33" s="93"/>
      <c r="D33" s="77"/>
      <c r="E33" s="77"/>
      <c r="F33" s="77"/>
      <c r="G33" s="165"/>
      <c r="H33" s="80">
        <f t="shared" si="0"/>
        <v>0</v>
      </c>
      <c r="I33" s="142"/>
    </row>
    <row r="34" spans="2:9" s="138" customFormat="1" ht="15" customHeight="1">
      <c r="B34" s="115" t="s">
        <v>4</v>
      </c>
      <c r="C34" s="93"/>
      <c r="D34" s="77"/>
      <c r="E34" s="77"/>
      <c r="F34" s="77"/>
      <c r="G34" s="165"/>
      <c r="H34" s="80">
        <f t="shared" si="0"/>
        <v>0</v>
      </c>
      <c r="I34" s="142"/>
    </row>
    <row r="35" spans="2:9" s="138" customFormat="1" ht="15" customHeight="1">
      <c r="B35" s="115" t="s">
        <v>5</v>
      </c>
      <c r="C35" s="93"/>
      <c r="D35" s="77"/>
      <c r="E35" s="77"/>
      <c r="F35" s="77"/>
      <c r="G35" s="165"/>
      <c r="H35" s="80">
        <f t="shared" si="0"/>
        <v>0</v>
      </c>
      <c r="I35" s="142"/>
    </row>
    <row r="36" spans="2:9" s="138" customFormat="1" ht="15" customHeight="1">
      <c r="B36" s="115" t="s">
        <v>59</v>
      </c>
      <c r="C36" s="94"/>
      <c r="D36" s="77"/>
      <c r="E36" s="82"/>
      <c r="F36" s="82"/>
      <c r="G36" s="166"/>
      <c r="H36" s="80">
        <f t="shared" si="0"/>
        <v>0</v>
      </c>
      <c r="I36" s="142"/>
    </row>
    <row r="37" spans="2:9" s="138" customFormat="1" ht="15" customHeight="1">
      <c r="B37" s="115" t="s">
        <v>36</v>
      </c>
      <c r="C37" s="93"/>
      <c r="D37" s="78">
        <f>IF(C27&lt;C18+C19,C38,C38-D28)</f>
        <v>0</v>
      </c>
      <c r="E37" s="78">
        <f>IF(D27+D24&lt;D18+D19,D38,IF(D23+D27&gt;=D18+D19,D38-E28,0))</f>
        <v>0</v>
      </c>
      <c r="F37" s="78">
        <f>IF(E27+E24&lt;E18+E19,E38,IF(E23+E27&gt;=E18+E19,E38-F28,0))</f>
        <v>0</v>
      </c>
      <c r="G37" s="79">
        <f>IF(F27+F24&lt;F18+F19,F38,IF(F23+F27&gt;=F18+F19,F38-G28,0))</f>
        <v>0</v>
      </c>
      <c r="H37" s="80">
        <f t="shared" si="0"/>
        <v>0</v>
      </c>
      <c r="I37" s="142"/>
    </row>
    <row r="38" spans="2:9" s="138" customFormat="1" ht="19.5" customHeight="1" thickBot="1">
      <c r="B38" s="116" t="s">
        <v>28</v>
      </c>
      <c r="C38" s="95">
        <f>IF(C26="mało wpływów!"," ",(IF((C26="mało składek!")," ",(C23+C26)-(C18+C19))))</f>
        <v>0</v>
      </c>
      <c r="D38" s="83">
        <f>IF(D26="mało wpływów!"," ",(IF((D26="mało składek!")," ",(D23+D26)-(D18+D19))))</f>
        <v>0</v>
      </c>
      <c r="E38" s="83">
        <f>IF(E26="mało wpływów!"," ",(IF((E26="mało składek!")," ",(E23+E26)-(E18+E19))))</f>
        <v>0</v>
      </c>
      <c r="F38" s="83">
        <f>IF(F26="mało wpływów!"," ",(IF((F26="mało składek!")," ",(F23+F26)-(F18+F19))))</f>
        <v>0</v>
      </c>
      <c r="G38" s="84"/>
      <c r="H38" s="85">
        <f>IF(H26="mało wpływów!"," ",(IF((H26="mało składek!")," ",(H23+H26)-H17)))</f>
        <v>0</v>
      </c>
      <c r="I38" s="36"/>
    </row>
    <row r="39" spans="2:9" ht="11.25" customHeight="1">
      <c r="B39" s="1"/>
      <c r="C39" s="1"/>
      <c r="D39" s="1"/>
      <c r="E39" s="1"/>
      <c r="F39" s="1"/>
      <c r="G39" s="1"/>
      <c r="H39" s="1"/>
      <c r="I39" s="1"/>
    </row>
    <row r="40" spans="1:9" ht="12" customHeight="1" hidden="1">
      <c r="A40" s="35"/>
      <c r="B40" s="7" t="s">
        <v>67</v>
      </c>
      <c r="C40" s="10">
        <f>C17*50%</f>
        <v>0</v>
      </c>
      <c r="D40" s="10">
        <f>D17*50%</f>
        <v>0</v>
      </c>
      <c r="E40" s="10">
        <f>E17*50%</f>
        <v>0</v>
      </c>
      <c r="F40" s="10">
        <f>F17*50%</f>
        <v>0</v>
      </c>
      <c r="G40" s="11"/>
      <c r="H40" s="50" t="s">
        <v>41</v>
      </c>
      <c r="I40" s="50"/>
    </row>
    <row r="41" spans="1:9" ht="12" customHeight="1" hidden="1">
      <c r="A41" s="35"/>
      <c r="B41" s="7" t="s">
        <v>68</v>
      </c>
      <c r="C41" s="10">
        <f>C18+C19-C44+C21-C45</f>
        <v>0</v>
      </c>
      <c r="D41" s="10">
        <f>D18+D19-D44+D21-D45</f>
        <v>0</v>
      </c>
      <c r="E41" s="10">
        <f>E18+E19-E44+E21-E45</f>
        <v>0</v>
      </c>
      <c r="F41" s="10">
        <f>F18+F19-F44+F21-F45</f>
        <v>0</v>
      </c>
      <c r="G41" s="12">
        <f>ROUNDUP(H21*50%,2)+ROUNDUP(H18*50%,2)+ROUNDUP(H19*50%,2)</f>
        <v>0</v>
      </c>
      <c r="H41" s="55">
        <f>C28+D31+SUM(C29:F30)</f>
        <v>0</v>
      </c>
      <c r="I41" s="50"/>
    </row>
    <row r="42" spans="1:9" ht="12" customHeight="1" hidden="1">
      <c r="A42" s="35"/>
      <c r="B42" s="51"/>
      <c r="C42" s="52"/>
      <c r="D42" s="52">
        <f>IF(C27+C24&gt;=C41,C27+C24-C41-D28,0)</f>
        <v>0</v>
      </c>
      <c r="E42" s="52">
        <f>IF(D27+D24&gt;=D41,D27+D24-D41-E28,0)</f>
        <v>0</v>
      </c>
      <c r="F42" s="52">
        <f>IF(E27+E24&gt;=E41,E27+E24-E41-F28,0)</f>
        <v>0</v>
      </c>
      <c r="G42" s="52">
        <f>IF(F27+F24&gt;=F41,F27+F24-F41-G28,0)</f>
        <v>0</v>
      </c>
      <c r="H42" s="55"/>
      <c r="I42" s="50"/>
    </row>
    <row r="43" spans="1:9" ht="12" customHeight="1" hidden="1">
      <c r="A43" s="35"/>
      <c r="B43" s="51"/>
      <c r="C43" s="52"/>
      <c r="D43" s="52"/>
      <c r="E43" s="54">
        <f>IF(C22="TAK",0,D42)</f>
        <v>0</v>
      </c>
      <c r="F43" s="54">
        <f>IF(D22="TAK",E43,E43+E42)</f>
        <v>0</v>
      </c>
      <c r="G43" s="54">
        <f>IF(E22="TAK",F43,F43+F42)</f>
        <v>0</v>
      </c>
      <c r="H43" s="55" t="s">
        <v>43</v>
      </c>
      <c r="I43" s="50"/>
    </row>
    <row r="44" spans="1:9" ht="12" customHeight="1" hidden="1">
      <c r="A44" s="35"/>
      <c r="B44" s="51" t="s">
        <v>69</v>
      </c>
      <c r="C44" s="52">
        <f>ROUNDDOWN(((C18+C19)*50%),2)</f>
        <v>0</v>
      </c>
      <c r="D44" s="52">
        <f>ROUNDDOWN(((D18+D19)*50%),2)</f>
        <v>0</v>
      </c>
      <c r="E44" s="52">
        <f>ROUNDDOWN(((E18+E19)*50%),2)</f>
        <v>0</v>
      </c>
      <c r="F44" s="52">
        <f>H44-(C44+D44+E44)</f>
        <v>0</v>
      </c>
      <c r="G44" s="54"/>
      <c r="H44" s="55">
        <f>ROUNDDOWN(((H18+H19)*50%),2)</f>
        <v>0</v>
      </c>
      <c r="I44" s="50"/>
    </row>
    <row r="45" spans="1:9" s="145" customFormat="1" ht="12" customHeight="1" hidden="1">
      <c r="A45" s="35"/>
      <c r="B45" s="51" t="s">
        <v>45</v>
      </c>
      <c r="C45" s="53">
        <f>ROUNDDOWN(((C18+C19+C20)*1.2%),2)</f>
        <v>0</v>
      </c>
      <c r="D45" s="53">
        <f>ROUNDDOWN(((D18+D19+D20)*1.2%),2)</f>
        <v>0</v>
      </c>
      <c r="E45" s="53">
        <f>ROUNDDOWN(((E18+E19+E20)*1.2%),2)</f>
        <v>0</v>
      </c>
      <c r="F45" s="53">
        <f>H45-(C45+D45+E45)</f>
        <v>0</v>
      </c>
      <c r="H45" s="55">
        <f>ROUNDDOWN(((H18+H19+H20)*1.2%),2)</f>
        <v>0</v>
      </c>
      <c r="I45" s="50"/>
    </row>
    <row r="46" spans="2:8" s="20" customFormat="1" ht="14.25" customHeight="1">
      <c r="B46" s="160" t="s">
        <v>24</v>
      </c>
      <c r="C46" s="160"/>
      <c r="D46" s="99"/>
      <c r="E46" s="99"/>
      <c r="F46" s="100"/>
      <c r="G46" s="97"/>
      <c r="H46" s="97"/>
    </row>
    <row r="47" spans="2:9" s="20" customFormat="1" ht="14.25" customHeight="1">
      <c r="B47" s="101" t="s">
        <v>50</v>
      </c>
      <c r="C47" s="102"/>
      <c r="D47" s="102"/>
      <c r="E47" s="102"/>
      <c r="F47" s="102"/>
      <c r="G47" s="102"/>
      <c r="H47" s="102"/>
      <c r="I47" s="28"/>
    </row>
    <row r="48" spans="2:9" s="20" customFormat="1" ht="14.25" customHeight="1">
      <c r="B48" s="101" t="s">
        <v>33</v>
      </c>
      <c r="C48" s="102"/>
      <c r="D48" s="102"/>
      <c r="E48" s="102"/>
      <c r="F48" s="102"/>
      <c r="G48" s="102"/>
      <c r="H48" s="102"/>
      <c r="I48" s="28"/>
    </row>
    <row r="49" spans="2:9" s="20" customFormat="1" ht="14.25" customHeight="1">
      <c r="B49" s="101" t="s">
        <v>39</v>
      </c>
      <c r="C49" s="102"/>
      <c r="D49" s="102"/>
      <c r="E49" s="102"/>
      <c r="F49" s="102"/>
      <c r="G49" s="102"/>
      <c r="H49" s="102"/>
      <c r="I49" s="28"/>
    </row>
    <row r="50" spans="2:9" s="20" customFormat="1" ht="14.25" customHeight="1">
      <c r="B50" s="101" t="s">
        <v>40</v>
      </c>
      <c r="C50" s="102"/>
      <c r="D50" s="102"/>
      <c r="E50" s="102"/>
      <c r="F50" s="102"/>
      <c r="G50" s="102"/>
      <c r="H50" s="102"/>
      <c r="I50" s="28"/>
    </row>
    <row r="51" spans="2:9" s="20" customFormat="1" ht="9.75" customHeight="1">
      <c r="B51" s="101"/>
      <c r="C51" s="102"/>
      <c r="D51" s="102"/>
      <c r="E51" s="102"/>
      <c r="F51" s="102"/>
      <c r="G51" s="102"/>
      <c r="H51" s="102"/>
      <c r="I51" s="28"/>
    </row>
    <row r="52" spans="2:9" s="20" customFormat="1" ht="14.25" customHeight="1">
      <c r="B52" s="158" t="s">
        <v>66</v>
      </c>
      <c r="C52" s="158"/>
      <c r="D52" s="158"/>
      <c r="E52" s="158"/>
      <c r="F52" s="158"/>
      <c r="G52" s="158"/>
      <c r="H52" s="102"/>
      <c r="I52" s="28"/>
    </row>
    <row r="53" spans="2:9" s="20" customFormat="1" ht="14.25" customHeight="1">
      <c r="B53" s="158" t="s">
        <v>65</v>
      </c>
      <c r="C53" s="158"/>
      <c r="D53" s="158"/>
      <c r="E53" s="158"/>
      <c r="F53" s="158"/>
      <c r="G53" s="158"/>
      <c r="H53" s="102"/>
      <c r="I53" s="28"/>
    </row>
    <row r="54" spans="2:83" s="20" customFormat="1" ht="9.75" customHeight="1">
      <c r="B54" s="170"/>
      <c r="C54" s="171"/>
      <c r="D54" s="171"/>
      <c r="E54" s="171"/>
      <c r="F54" s="171"/>
      <c r="G54" s="171"/>
      <c r="H54" s="171"/>
      <c r="I54" s="28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</row>
    <row r="55" spans="2:8" s="29" customFormat="1" ht="17.25" customHeight="1">
      <c r="B55" s="103" t="s">
        <v>64</v>
      </c>
      <c r="C55" s="103"/>
      <c r="D55" s="103"/>
      <c r="E55" s="103"/>
      <c r="F55" s="103"/>
      <c r="G55" s="103"/>
      <c r="H55" s="103"/>
    </row>
    <row r="56" s="29" customFormat="1" ht="9.75" customHeight="1">
      <c r="B56" s="30"/>
    </row>
    <row r="57" s="20" customFormat="1" ht="21.75" customHeight="1">
      <c r="B57" s="117" t="s">
        <v>60</v>
      </c>
    </row>
    <row r="58" s="20" customFormat="1" ht="7.5" customHeight="1"/>
    <row r="59" s="20" customFormat="1" ht="25.5" customHeight="1">
      <c r="B59" s="104" t="s">
        <v>53</v>
      </c>
    </row>
    <row r="60" s="20" customFormat="1" ht="9" customHeight="1">
      <c r="B60" s="31"/>
    </row>
    <row r="61" s="20" customFormat="1" ht="20.25" customHeight="1">
      <c r="B61" s="32"/>
    </row>
    <row r="62" spans="2:9" s="20" customFormat="1" ht="12.75">
      <c r="B62" s="105" t="s">
        <v>55</v>
      </c>
      <c r="C62" s="105"/>
      <c r="D62" s="97"/>
      <c r="E62" s="97"/>
      <c r="F62" s="173" t="s">
        <v>57</v>
      </c>
      <c r="G62" s="173"/>
      <c r="H62" s="173"/>
      <c r="I62" s="33"/>
    </row>
    <row r="63" spans="2:8" s="34" customFormat="1" ht="25.5" customHeight="1">
      <c r="B63" s="106" t="s">
        <v>29</v>
      </c>
      <c r="C63" s="107"/>
      <c r="D63" s="108"/>
      <c r="E63" s="108"/>
      <c r="F63" s="146" t="s">
        <v>30</v>
      </c>
      <c r="G63" s="146"/>
      <c r="H63" s="146"/>
    </row>
    <row r="64" spans="2:8" s="20" customFormat="1" ht="12.75">
      <c r="B64" s="109"/>
      <c r="C64" s="109"/>
      <c r="D64" s="97"/>
      <c r="E64" s="97"/>
      <c r="F64" s="97"/>
      <c r="G64" s="97"/>
      <c r="H64" s="97"/>
    </row>
    <row r="65" spans="2:8" s="20" customFormat="1" ht="12" customHeight="1">
      <c r="B65" s="110"/>
      <c r="C65" s="97"/>
      <c r="D65" s="97"/>
      <c r="E65" s="97"/>
      <c r="F65" s="97"/>
      <c r="G65" s="97"/>
      <c r="H65" s="97"/>
    </row>
    <row r="66" spans="2:9" s="20" customFormat="1" ht="12.75">
      <c r="B66" s="105" t="s">
        <v>54</v>
      </c>
      <c r="C66" s="105"/>
      <c r="D66" s="97"/>
      <c r="E66" s="97"/>
      <c r="F66" s="173" t="s">
        <v>56</v>
      </c>
      <c r="G66" s="173"/>
      <c r="H66" s="173"/>
      <c r="I66" s="33"/>
    </row>
    <row r="67" spans="2:8" s="34" customFormat="1" ht="27.75" customHeight="1">
      <c r="B67" s="106" t="s">
        <v>29</v>
      </c>
      <c r="C67" s="111"/>
      <c r="D67" s="108"/>
      <c r="E67" s="108"/>
      <c r="F67" s="146" t="s">
        <v>27</v>
      </c>
      <c r="G67" s="146"/>
      <c r="H67" s="146"/>
    </row>
    <row r="68" s="20" customFormat="1" ht="4.5" customHeight="1">
      <c r="B68" s="31"/>
    </row>
    <row r="72" ht="12.75" hidden="1">
      <c r="C72" s="121" t="s">
        <v>15</v>
      </c>
    </row>
    <row r="73" ht="12.75" hidden="1">
      <c r="C73" s="121" t="s">
        <v>16</v>
      </c>
    </row>
  </sheetData>
  <sheetProtection formatCells="0" formatColumns="0" insertRows="0" deleteRows="0" selectLockedCells="1"/>
  <mergeCells count="19">
    <mergeCell ref="F67:H67"/>
    <mergeCell ref="B3:H3"/>
    <mergeCell ref="B46:C46"/>
    <mergeCell ref="C23:C25"/>
    <mergeCell ref="G29:G36"/>
    <mergeCell ref="G17:G21"/>
    <mergeCell ref="B54:H54"/>
    <mergeCell ref="B11:C11"/>
    <mergeCell ref="F62:H62"/>
    <mergeCell ref="F66:H66"/>
    <mergeCell ref="F63:H63"/>
    <mergeCell ref="K24:L25"/>
    <mergeCell ref="B13:B14"/>
    <mergeCell ref="C13:F13"/>
    <mergeCell ref="G13:G14"/>
    <mergeCell ref="H13:H14"/>
    <mergeCell ref="G26:G27"/>
    <mergeCell ref="B52:G52"/>
    <mergeCell ref="B53:G53"/>
  </mergeCells>
  <dataValidations count="1">
    <dataValidation type="list" allowBlank="1" showInputMessage="1" showErrorMessage="1" sqref="C22:E22">
      <formula1>$C$72:$C$73</formula1>
    </dataValidation>
  </dataValidations>
  <printOptions/>
  <pageMargins left="0.7480314960629921" right="0.7480314960629921" top="0.2755905511811024" bottom="0.2755905511811024" header="0.2362204724409449" footer="0.1968503937007874"/>
  <pageSetup fitToHeight="2" horizontalDpi="600" verticalDpi="600" orientation="landscape" paperSize="9" scale="53" r:id="rId1"/>
  <headerFooter alignWithMargins="0">
    <oddFooter>&amp;LOP_2020/10
&amp;RStrona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Chamera Katarzyna</cp:lastModifiedBy>
  <cp:lastPrinted>2020-10-23T07:23:51Z</cp:lastPrinted>
  <dcterms:created xsi:type="dcterms:W3CDTF">2010-06-28T09:09:03Z</dcterms:created>
  <dcterms:modified xsi:type="dcterms:W3CDTF">2022-01-12T08:34:22Z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