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13_ncr:40009_{609A9166-041A-4540-84D5-7FAAFC89B07E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29" i="7"/>
  <c r="A66" i="7"/>
  <c r="A8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<sst xmlns="http://schemas.openxmlformats.org/spreadsheetml/2006/main" count="97" uniqueCount="81">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</sst>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2024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299372176.06</f>
        <v>299372176.06</v>
      </c>
      <c r="C13" s="22">
        <f>299372176.06</f>
        <v>299372176.06</v>
      </c>
      <c r="D13" s="22">
        <f>153618014.57</f>
        <v>153618014.56999999</v>
      </c>
      <c r="E13" s="22">
        <f>215484.46</f>
        <v>215484.46</v>
      </c>
      <c r="F13" s="22">
        <f>124791176.2</f>
        <v>124791176.2</v>
      </c>
      <c r="G13" s="22">
        <f>28604911.64</f>
        <v>28604911.640000001</v>
      </c>
      <c r="H13" s="22">
        <f>6442.27</f>
        <v>6442.27</v>
      </c>
      <c r="I13" s="22">
        <f>0</f>
        <v>0</v>
      </c>
      <c r="J13" s="22">
        <f>121171670.94</f>
        <v>121171670.94</v>
      </c>
      <c r="K13" s="22">
        <f>8485500</f>
        <v>8485500</v>
      </c>
      <c r="L13" s="22">
        <f>16096796.19</f>
        <v>16096796.189999999</v>
      </c>
      <c r="M13" s="22">
        <f>194.36</f>
        <v>194.36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282784874.24</f>
        <v>282784874.24000001</v>
      </c>
      <c r="C17" s="22">
        <f>282784874.24</f>
        <v>282784874.24000001</v>
      </c>
      <c r="D17" s="22">
        <f>153127703.3</f>
        <v>153127703.30000001</v>
      </c>
      <c r="E17" s="22">
        <f>215484.46</f>
        <v>215484.46</v>
      </c>
      <c r="F17" s="22">
        <f>124791176.2</f>
        <v>124791176.2</v>
      </c>
      <c r="G17" s="22">
        <f>28121042.64</f>
        <v>28121042.640000001</v>
      </c>
      <c r="H17" s="22">
        <f>0</f>
        <v>0</v>
      </c>
      <c r="I17" s="22">
        <f>0</f>
        <v>0</v>
      </c>
      <c r="J17" s="22">
        <f>121171670.94</f>
        <v>121171670.94</v>
      </c>
      <c r="K17" s="22">
        <f>8485500</f>
        <v>8485500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19776950.94</f>
        <v>19776950.940000001</v>
      </c>
      <c r="C18" s="23">
        <f>19776950.94</f>
        <v>19776950.940000001</v>
      </c>
      <c r="D18" s="23">
        <f>33000</f>
        <v>33000</v>
      </c>
      <c r="E18" s="23">
        <f>0</f>
        <v>0</v>
      </c>
      <c r="F18" s="23">
        <f>0</f>
        <v>0</v>
      </c>
      <c r="G18" s="23">
        <f>33000</f>
        <v>33000</v>
      </c>
      <c r="H18" s="23">
        <f>0</f>
        <v>0</v>
      </c>
      <c r="I18" s="23">
        <f>0</f>
        <v>0</v>
      </c>
      <c r="J18" s="23">
        <f>19743950.94</f>
        <v>19743950.940000001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263007923.3</f>
        <v>263007923.30000001</v>
      </c>
      <c r="C19" s="23">
        <f>263007923.3</f>
        <v>263007923.30000001</v>
      </c>
      <c r="D19" s="23">
        <f>153094703.3</f>
        <v>153094703.30000001</v>
      </c>
      <c r="E19" s="23">
        <f>215484.46</f>
        <v>215484.46</v>
      </c>
      <c r="F19" s="23">
        <f>124791176.2</f>
        <v>124791176.2</v>
      </c>
      <c r="G19" s="23">
        <f>28088042.64</f>
        <v>28088042.640000001</v>
      </c>
      <c r="H19" s="23">
        <f>0</f>
        <v>0</v>
      </c>
      <c r="I19" s="23">
        <f>0</f>
        <v>0</v>
      </c>
      <c r="J19" s="23">
        <f>101427720</f>
        <v>101427720</v>
      </c>
      <c r="K19" s="23">
        <f>8485500</f>
        <v>8485500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16587301.82</f>
        <v>16587301.82</v>
      </c>
      <c r="C21" s="22">
        <f>16587301.82</f>
        <v>16587301.82</v>
      </c>
      <c r="D21" s="22">
        <f>490311.27</f>
        <v>490311.27</v>
      </c>
      <c r="E21" s="22">
        <f>0</f>
        <v>0</v>
      </c>
      <c r="F21" s="22">
        <f>0</f>
        <v>0</v>
      </c>
      <c r="G21" s="22">
        <f>483869</f>
        <v>483869</v>
      </c>
      <c r="H21" s="22">
        <f>6442.27</f>
        <v>6442.27</v>
      </c>
      <c r="I21" s="22">
        <f>0</f>
        <v>0</v>
      </c>
      <c r="J21" s="22">
        <f>0</f>
        <v>0</v>
      </c>
      <c r="K21" s="22">
        <f>0</f>
        <v>0</v>
      </c>
      <c r="L21" s="22">
        <f>16096796.19</f>
        <v>16096796.189999999</v>
      </c>
      <c r="M21" s="22">
        <f>194.36</f>
        <v>194.36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16096796.19</f>
        <v>16096796.189999999</v>
      </c>
      <c r="C22" s="23">
        <f>16096796.19</f>
        <v>16096796.189999999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16096796.19</f>
        <v>16096796.189999999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490505.63</f>
        <v>490505.63</v>
      </c>
      <c r="C23" s="23">
        <f>490505.63</f>
        <v>490505.63</v>
      </c>
      <c r="D23" s="23">
        <f>490311.27</f>
        <v>490311.27</v>
      </c>
      <c r="E23" s="23">
        <f>0</f>
        <v>0</v>
      </c>
      <c r="F23" s="23">
        <f>0</f>
        <v>0</v>
      </c>
      <c r="G23" s="23">
        <f>483869</f>
        <v>483869</v>
      </c>
      <c r="H23" s="23">
        <f>6442.27</f>
        <v>6442.27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194.36</f>
        <v>194.36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2024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2644633.64</f>
        <v>2644633.64</v>
      </c>
      <c r="C40" s="24">
        <f>2644633.64</f>
        <v>2644633.64</v>
      </c>
      <c r="D40" s="24">
        <f>2644633.64</f>
        <v>2644633.64</v>
      </c>
      <c r="E40" s="24">
        <f>0</f>
        <v>0</v>
      </c>
      <c r="F40" s="24">
        <f>0</f>
        <v>0</v>
      </c>
      <c r="G40" s="24">
        <f>2644633.64</f>
        <v>2644633.64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2644633.64</f>
        <v>2644633.64</v>
      </c>
      <c r="C42" s="25">
        <f>2644633.64</f>
        <v>2644633.64</v>
      </c>
      <c r="D42" s="25">
        <f>2644633.64</f>
        <v>2644633.64</v>
      </c>
      <c r="E42" s="25">
        <f>0</f>
        <v>0</v>
      </c>
      <c r="F42" s="25">
        <f>0</f>
        <v>0</v>
      </c>
      <c r="G42" s="25">
        <f>2644633.64</f>
        <v>2644633.64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0</f>
        <v>0</v>
      </c>
      <c r="C43" s="24">
        <f>0</f>
        <v>0</v>
      </c>
      <c r="D43" s="24">
        <f>0</f>
        <v>0</v>
      </c>
      <c r="E43" s="24">
        <f>0</f>
        <v>0</v>
      </c>
      <c r="F43" s="24">
        <f>0</f>
        <v>0</v>
      </c>
      <c r="G43" s="24">
        <f>0</f>
        <v>0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0</f>
        <v>0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1223006306.3</f>
        <v>1223006306.3</v>
      </c>
      <c r="C46" s="24">
        <f>1223006306.3</f>
        <v>1223006306.3</v>
      </c>
      <c r="D46" s="24">
        <f>2709395.87</f>
        <v>2709395.87</v>
      </c>
      <c r="E46" s="24">
        <f>0</f>
        <v>0</v>
      </c>
      <c r="F46" s="24">
        <f>0</f>
        <v>0</v>
      </c>
      <c r="G46" s="24">
        <f>2709395.87</f>
        <v>2709395.87</v>
      </c>
      <c r="H46" s="24">
        <f>0</f>
        <v>0</v>
      </c>
      <c r="I46" s="24">
        <f>0</f>
        <v>0</v>
      </c>
      <c r="J46" s="24">
        <f>1220156939.94</f>
        <v>1220156939.9400001</v>
      </c>
      <c r="K46" s="24">
        <f>0</f>
        <v>0</v>
      </c>
      <c r="L46" s="24">
        <f>139920.49</f>
        <v>139920.49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2558928.39</f>
        <v>2558928.39</v>
      </c>
      <c r="C47" s="25">
        <f>2558928.39</f>
        <v>2558928.39</v>
      </c>
      <c r="D47" s="25">
        <f>2558928.39</f>
        <v>2558928.39</v>
      </c>
      <c r="E47" s="25">
        <f>0</f>
        <v>0</v>
      </c>
      <c r="F47" s="25">
        <f>0</f>
        <v>0</v>
      </c>
      <c r="G47" s="25">
        <f>2558928.39</f>
        <v>2558928.39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933451714.87</f>
        <v>933451714.87</v>
      </c>
      <c r="C48" s="25">
        <f>933451714.87</f>
        <v>933451714.87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933347539.87</f>
        <v>933347539.87</v>
      </c>
      <c r="K48" s="25">
        <f>0</f>
        <v>0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286995663.04</f>
        <v>286995663.04000002</v>
      </c>
      <c r="C49" s="25">
        <f>286995663.04</f>
        <v>286995663.04000002</v>
      </c>
      <c r="D49" s="25">
        <f>46342.48</f>
        <v>46342.48</v>
      </c>
      <c r="E49" s="25">
        <f>0</f>
        <v>0</v>
      </c>
      <c r="F49" s="25">
        <f>0</f>
        <v>0</v>
      </c>
      <c r="G49" s="25">
        <f>46342.48</f>
        <v>46342.48</v>
      </c>
      <c r="H49" s="25">
        <f>0</f>
        <v>0</v>
      </c>
      <c r="I49" s="25">
        <f>0</f>
        <v>0</v>
      </c>
      <c r="J49" s="25">
        <f>286809400.07</f>
        <v>286809400.06999999</v>
      </c>
      <c r="K49" s="25">
        <f>0</f>
        <v>0</v>
      </c>
      <c r="L49" s="25">
        <f>139920.49</f>
        <v>139920.49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452828173.02</f>
        <v>452828173.01999998</v>
      </c>
      <c r="C50" s="24">
        <f>452828173.02</f>
        <v>452828173.01999998</v>
      </c>
      <c r="D50" s="24">
        <f>2891523.38</f>
        <v>2891523.38</v>
      </c>
      <c r="E50" s="24">
        <f>2396.3</f>
        <v>2396.3000000000002</v>
      </c>
      <c r="F50" s="24">
        <f>14099.39</f>
        <v>14099.39</v>
      </c>
      <c r="G50" s="24">
        <f>2873918.83</f>
        <v>2873918.83</v>
      </c>
      <c r="H50" s="24">
        <f>1108.86</f>
        <v>1108.8599999999999</v>
      </c>
      <c r="I50" s="24">
        <f>0</f>
        <v>0</v>
      </c>
      <c r="J50" s="24">
        <f>900.47</f>
        <v>900.47</v>
      </c>
      <c r="K50" s="24">
        <f>8203.51</f>
        <v>8203.51</v>
      </c>
      <c r="L50" s="24">
        <f>28019299.94</f>
        <v>28019299.940000001</v>
      </c>
      <c r="M50" s="24">
        <f>418514134.23</f>
        <v>418514134.23000002</v>
      </c>
      <c r="N50" s="24">
        <f>3394111.49</f>
        <v>3394111.49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18358907.34</f>
        <v>18358907.34</v>
      </c>
      <c r="C51" s="25">
        <f>18358907.34</f>
        <v>18358907.34</v>
      </c>
      <c r="D51" s="25">
        <f>2170469.53</f>
        <v>2170469.5299999998</v>
      </c>
      <c r="E51" s="25">
        <f>0</f>
        <v>0</v>
      </c>
      <c r="F51" s="25">
        <f>0</f>
        <v>0</v>
      </c>
      <c r="G51" s="25">
        <f>2170469.53</f>
        <v>2170469.5299999998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9170630.31</f>
        <v>9170630.3100000005</v>
      </c>
      <c r="M51" s="25">
        <f>6953246.06</f>
        <v>6953246.0599999996</v>
      </c>
      <c r="N51" s="25">
        <f>64561.44</f>
        <v>64561.440000000002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434469265.68</f>
        <v>434469265.68000001</v>
      </c>
      <c r="C52" s="25">
        <f>434469265.68</f>
        <v>434469265.68000001</v>
      </c>
      <c r="D52" s="25">
        <f>721053.85</f>
        <v>721053.85</v>
      </c>
      <c r="E52" s="25">
        <f>2396.3</f>
        <v>2396.3000000000002</v>
      </c>
      <c r="F52" s="25">
        <f>14099.39</f>
        <v>14099.39</v>
      </c>
      <c r="G52" s="25">
        <f>703449.3</f>
        <v>703449.3</v>
      </c>
      <c r="H52" s="25">
        <f>1108.86</f>
        <v>1108.8599999999999</v>
      </c>
      <c r="I52" s="25">
        <f>0</f>
        <v>0</v>
      </c>
      <c r="J52" s="25">
        <f>900.47</f>
        <v>900.47</v>
      </c>
      <c r="K52" s="25">
        <f>8203.51</f>
        <v>8203.51</v>
      </c>
      <c r="L52" s="25">
        <f>18848669.63</f>
        <v>18848669.629999999</v>
      </c>
      <c r="M52" s="25">
        <f>411560888.17</f>
        <v>411560888.17000002</v>
      </c>
      <c r="N52" s="25">
        <f>3329550.05</f>
        <v>3329550.05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1174262685.87</f>
        <v>1174262685.8699999</v>
      </c>
      <c r="C53" s="24">
        <f>1174262685.87</f>
        <v>1174262685.8699999</v>
      </c>
      <c r="D53" s="24">
        <f>823279957.86</f>
        <v>823279957.86000001</v>
      </c>
      <c r="E53" s="24">
        <f>60381683.95</f>
        <v>60381683.950000003</v>
      </c>
      <c r="F53" s="24">
        <f>12005652.77</f>
        <v>12005652.77</v>
      </c>
      <c r="G53" s="24">
        <f>750873151.17</f>
        <v>750873151.16999996</v>
      </c>
      <c r="H53" s="24">
        <f>19469.97</f>
        <v>19469.97</v>
      </c>
      <c r="I53" s="24">
        <f>0</f>
        <v>0</v>
      </c>
      <c r="J53" s="24">
        <f>54608.72</f>
        <v>54608.72</v>
      </c>
      <c r="K53" s="24">
        <f>31968.34</f>
        <v>31968.34</v>
      </c>
      <c r="L53" s="24">
        <f>64422976.33</f>
        <v>64422976.329999998</v>
      </c>
      <c r="M53" s="24">
        <f>279098231.7</f>
        <v>279098231.69999999</v>
      </c>
      <c r="N53" s="24">
        <f>7374942.92</f>
        <v>7374942.9199999999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56851683.25</f>
        <v>56851683.25</v>
      </c>
      <c r="C54" s="25">
        <f>56851683.25</f>
        <v>56851683.25</v>
      </c>
      <c r="D54" s="25">
        <f>27481989.64</f>
        <v>27481989.640000001</v>
      </c>
      <c r="E54" s="25">
        <f>1028839.2</f>
        <v>1028839.2</v>
      </c>
      <c r="F54" s="25">
        <f>5940241.53</f>
        <v>5940241.5300000003</v>
      </c>
      <c r="G54" s="25">
        <f>20512743.16</f>
        <v>20512743.16</v>
      </c>
      <c r="H54" s="25">
        <f>165.75</f>
        <v>165.75</v>
      </c>
      <c r="I54" s="25">
        <f>0</f>
        <v>0</v>
      </c>
      <c r="J54" s="25">
        <f>121.26</f>
        <v>121.26</v>
      </c>
      <c r="K54" s="25">
        <f>0</f>
        <v>0</v>
      </c>
      <c r="L54" s="25">
        <f>26453326.39</f>
        <v>26453326.390000001</v>
      </c>
      <c r="M54" s="25">
        <f>2756005.16</f>
        <v>2756005.16</v>
      </c>
      <c r="N54" s="25">
        <f>160240.8</f>
        <v>160240.79999999999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27129867.34</f>
        <v>27129867.34</v>
      </c>
      <c r="C55" s="25">
        <f>27129867.34</f>
        <v>27129867.34</v>
      </c>
      <c r="D55" s="25">
        <f>9323421.69</f>
        <v>9323421.6899999995</v>
      </c>
      <c r="E55" s="25">
        <f>9011094.65</f>
        <v>9011094.6500000004</v>
      </c>
      <c r="F55" s="25">
        <f>76395.6</f>
        <v>76395.600000000006</v>
      </c>
      <c r="G55" s="25">
        <f>235931.34</f>
        <v>235931.34</v>
      </c>
      <c r="H55" s="25">
        <f>0.1</f>
        <v>0.1</v>
      </c>
      <c r="I55" s="25">
        <f>0</f>
        <v>0</v>
      </c>
      <c r="J55" s="25">
        <f>5060.4</f>
        <v>5060.3999999999996</v>
      </c>
      <c r="K55" s="25">
        <f>25881</f>
        <v>25881</v>
      </c>
      <c r="L55" s="25">
        <f>1794863.02</f>
        <v>1794863.02</v>
      </c>
      <c r="M55" s="25">
        <f>15314097.96</f>
        <v>15314097.960000001</v>
      </c>
      <c r="N55" s="25">
        <f>666543.27</f>
        <v>666543.27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1090281135.28</f>
        <v>1090281135.28</v>
      </c>
      <c r="C56" s="25">
        <f>1090281135.28</f>
        <v>1090281135.28</v>
      </c>
      <c r="D56" s="25">
        <f>786474546.53</f>
        <v>786474546.52999997</v>
      </c>
      <c r="E56" s="25">
        <f>50341750.1</f>
        <v>50341750.100000001</v>
      </c>
      <c r="F56" s="25">
        <f>5989015.64</f>
        <v>5989015.6399999997</v>
      </c>
      <c r="G56" s="25">
        <f>730124476.67</f>
        <v>730124476.66999996</v>
      </c>
      <c r="H56" s="25">
        <f>19304.12</f>
        <v>19304.12</v>
      </c>
      <c r="I56" s="25">
        <f>0</f>
        <v>0</v>
      </c>
      <c r="J56" s="25">
        <f>49427.06</f>
        <v>49427.06</v>
      </c>
      <c r="K56" s="25">
        <f>6087.34</f>
        <v>6087.34</v>
      </c>
      <c r="L56" s="25">
        <f>36174786.92</f>
        <v>36174786.920000002</v>
      </c>
      <c r="M56" s="25">
        <f>261028128.58</f>
        <v>261028128.58000001</v>
      </c>
      <c r="N56" s="25">
        <f>6548158.85</f>
        <v>6548158.8499999996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2024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2024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129</f>
        <v>129</v>
      </c>
      <c r="H89" s="66"/>
      <c r="I89" s="49">
        <f>163524249.05</f>
        <v>163524249.05000001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45</f>
        <v>45</v>
      </c>
      <c r="H90" s="68"/>
      <c r="I90" s="51">
        <f>-34104611.37</f>
        <v>-34104611.369999997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2</f>
        <v>2</v>
      </c>
      <c r="C94" s="8" t="str">
        <f>IF(B94=1,"I Kwartał",IF(B94=2,"II Kwartały",IF(B94=3,"III Kwartały",IF(B94=4,"IV Kwartały","-"))))</f>
        <v>II Kwartały</v>
      </c>
    </row>
    <row r="95" spans="1:13" ht="13.5" customHeight="1" x14ac:dyDescent="0.2">
      <c r="A95" s="8" t="s">
        <v>9</v>
      </c>
      <c r="B95" s="8">
        <f>2024</f>
        <v>2024</v>
      </c>
      <c r="C95" s="9"/>
    </row>
    <row r="96" spans="1:13" ht="13.5" customHeight="1" x14ac:dyDescent="0.2">
      <c r="A96" s="8" t="s">
        <v>10</v>
      </c>
      <c r="B96" s="10" t="str">
        <f>"Aug 14 2024 12:00AM"</f>
        <v>Aug 14 2024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L71:L74"/>
    <mergeCell ref="O6:Q6"/>
    <mergeCell ref="O7:O10"/>
    <mergeCell ref="A66:M66"/>
    <mergeCell ref="L34:L37"/>
    <mergeCell ref="P34:P37"/>
    <mergeCell ref="Q34:Q37"/>
    <mergeCell ref="N34:N37"/>
    <mergeCell ref="H7:H10"/>
    <mergeCell ref="B82:E82"/>
    <mergeCell ref="G70:L70"/>
    <mergeCell ref="H71:H74"/>
    <mergeCell ref="I71:I74"/>
    <mergeCell ref="J71:J74"/>
    <mergeCell ref="F70:F74"/>
    <mergeCell ref="G71:G74"/>
    <mergeCell ref="B75:E75"/>
    <mergeCell ref="F76:L76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C89:F89"/>
    <mergeCell ref="C90:F90"/>
    <mergeCell ref="C91:F91"/>
    <mergeCell ref="G89:H89"/>
    <mergeCell ref="G88:H88"/>
    <mergeCell ref="G90:H90"/>
    <mergeCell ref="G91:H91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I7:I10"/>
    <mergeCell ref="J7:J10"/>
    <mergeCell ref="B12:Q12"/>
    <mergeCell ref="B39:Q39"/>
    <mergeCell ref="Q7:Q10"/>
    <mergeCell ref="C33:N33"/>
    <mergeCell ref="N7:N10"/>
    <mergeCell ref="P7:P10"/>
    <mergeCell ref="O34:O37"/>
    <mergeCell ref="D34:D37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2024-08-26T09:33:42Z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2024-08-26T11:33:00.6684092+02:00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GRN-b143078d-d48b-4cb5-9329-b5322440fc90</vt:lpwstr>
  </property>
  <property fmtid="{D5CDD505-2E9C-101B-9397-08002B2CF9AE}" pid="7" name="MFHash">
    <vt:lpwstr>/1y0xPc02Y7n2Ak/S6VcqvFnjozJJOctc/su9sWqADY=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