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<sst xmlns="http://schemas.openxmlformats.org/spreadsheetml/2006/main" count="98" uniqueCount="79">
  <si>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</si>
  <si>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</si>
  <si>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</si>
  <si>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</si>
  <si>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</si>
  <si>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</si>
  <si>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</si>
  <si>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</si>
  <si>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</si>
  <si>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</si>
  <si>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</si>
  <si>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</si>
  <si>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</si>
  <si>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</si>
  <si>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</si>
  <si>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</si>
  <si>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</si>
  <si>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</si>
  <si>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</si>
  <si>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</si>
  <si>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</si>
  <si>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</si>
  <si>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</si>
  <si>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</si>
  <si>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</si>
  <si>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</si>
  <si>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</si>
  <si>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</si>
  <si>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</si>
  <si>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</si>
  <si>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</si>
  <si>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</si>
  <si>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</si>
  <si>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</si>
  <si>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</si>
  <si>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</si>
  <si>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</si>
  <si>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</si>
  <si>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</si>
  <si>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</si>
  <si>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</si>
  <si>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</si>
  <si>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</si>
  <si>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</si>
  <si>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</si>
  <si>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</si>
  <si>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</si>
  <si>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</si>
  <si>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</si>
  <si>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</si>
  <si>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</si>
  <si>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</si>
  <si>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</si>
  <si>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</si>
  <si>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</si>
  <si>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</si>
  <si>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</si>
  <si>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</si>
  <si>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</si>
  <si>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</si>
  <si>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</si>
  <si>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</si>
  <si>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</si>
  <si>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</si>
  <si>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</si>
  <si>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</si>
  <si>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</si>
  <si>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</si>
  <si>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</si>
  <si>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</si>
  <si>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</si>
  <si>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</si>
  <si>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</si>
  <si>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</si>
  <si>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</si>
  <si>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</si>
  <si>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</si>
  <si>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</si>
  <si>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IV Kwartały 2018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</si>
</sst>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8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1.125" style="2" bestFit="1" customWidth="1"/>
    <col min="8" max="8" width="7.875" style="2" bestFit="1" customWidth="1"/>
    <col min="9" max="9" width="11.875" style="2" bestFit="1" customWidth="1"/>
    <col min="10" max="10" width="11.75390625" style="2" bestFit="1" customWidth="1"/>
    <col min="11" max="11" width="10.00390625" style="2" bestFit="1" customWidth="1"/>
    <col min="12" max="12" width="10.875" style="2" bestFit="1" customWidth="1"/>
    <col min="13" max="13" width="11.75390625" style="2" bestFit="1" customWidth="1"/>
    <col min="14" max="14" width="10.00390625" style="2" bestFit="1" customWidth="1"/>
    <col min="15" max="15" width="8.00390625" style="2" bestFit="1" customWidth="1"/>
    <col min="16" max="16" width="6.625" style="2" bestFit="1" customWidth="1"/>
    <col min="17" max="17" width="7.875" style="2" bestFit="1" customWidth="1"/>
    <col min="18" max="16384" width="9.125" style="2" customWidth="1"/>
  </cols>
  <sheetData>
    <row r="1" spans="1:13" ht="61.5" customHeight="1">
      <c r="A1" s="27" t="s">
        <v>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31" t="s">
        <v>59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2:17" ht="13.5" customHeight="1">
      <c r="B5" s="9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8"/>
      <c r="O5" s="8"/>
      <c r="P5" s="8"/>
      <c r="Q5" s="8"/>
    </row>
    <row r="6" spans="1:17" ht="13.5" customHeight="1">
      <c r="A6" s="35" t="s">
        <v>0</v>
      </c>
      <c r="B6" s="32" t="s">
        <v>60</v>
      </c>
      <c r="C6" s="51" t="s">
        <v>64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1" t="s">
        <v>63</v>
      </c>
      <c r="P6" s="52"/>
      <c r="Q6" s="53"/>
    </row>
    <row r="7" spans="1:17" ht="13.5" customHeight="1">
      <c r="A7" s="36"/>
      <c r="B7" s="33"/>
      <c r="C7" s="34" t="s">
        <v>61</v>
      </c>
      <c r="D7" s="34" t="s">
        <v>72</v>
      </c>
      <c r="E7" s="34" t="s">
        <v>65</v>
      </c>
      <c r="F7" s="34" t="s">
        <v>66</v>
      </c>
      <c r="G7" s="34" t="s">
        <v>24</v>
      </c>
      <c r="H7" s="34" t="s">
        <v>25</v>
      </c>
      <c r="I7" s="39" t="s">
        <v>62</v>
      </c>
      <c r="J7" s="34" t="s">
        <v>13</v>
      </c>
      <c r="K7" s="34" t="s">
        <v>14</v>
      </c>
      <c r="L7" s="34" t="s">
        <v>15</v>
      </c>
      <c r="M7" s="34" t="s">
        <v>16</v>
      </c>
      <c r="N7" s="33" t="s">
        <v>17</v>
      </c>
      <c r="O7" s="26" t="s">
        <v>18</v>
      </c>
      <c r="P7" s="26" t="s">
        <v>19</v>
      </c>
      <c r="Q7" s="26" t="s">
        <v>20</v>
      </c>
    </row>
    <row r="8" spans="1:17" ht="13.5" customHeight="1">
      <c r="A8" s="36"/>
      <c r="B8" s="33"/>
      <c r="C8" s="26"/>
      <c r="D8" s="26"/>
      <c r="E8" s="26"/>
      <c r="F8" s="26"/>
      <c r="G8" s="26"/>
      <c r="H8" s="26"/>
      <c r="I8" s="39"/>
      <c r="J8" s="26"/>
      <c r="K8" s="26"/>
      <c r="L8" s="26"/>
      <c r="M8" s="26"/>
      <c r="N8" s="33"/>
      <c r="O8" s="26"/>
      <c r="P8" s="26"/>
      <c r="Q8" s="26"/>
    </row>
    <row r="9" spans="1:17" ht="11.25" customHeight="1">
      <c r="A9" s="36"/>
      <c r="B9" s="33"/>
      <c r="C9" s="26"/>
      <c r="D9" s="26"/>
      <c r="E9" s="26"/>
      <c r="F9" s="26"/>
      <c r="G9" s="26"/>
      <c r="H9" s="26"/>
      <c r="I9" s="39"/>
      <c r="J9" s="26"/>
      <c r="K9" s="26"/>
      <c r="L9" s="26"/>
      <c r="M9" s="26"/>
      <c r="N9" s="33"/>
      <c r="O9" s="26"/>
      <c r="P9" s="26"/>
      <c r="Q9" s="26"/>
    </row>
    <row r="10" spans="1:17" ht="11.25" customHeight="1">
      <c r="A10" s="37"/>
      <c r="B10" s="34"/>
      <c r="C10" s="26"/>
      <c r="D10" s="26"/>
      <c r="E10" s="26"/>
      <c r="F10" s="26"/>
      <c r="G10" s="26"/>
      <c r="H10" s="26"/>
      <c r="I10" s="40"/>
      <c r="J10" s="26"/>
      <c r="K10" s="26"/>
      <c r="L10" s="26"/>
      <c r="M10" s="26"/>
      <c r="N10" s="34"/>
      <c r="O10" s="26"/>
      <c r="P10" s="26"/>
      <c r="Q10" s="2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41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345452062.25</f>
        <v>345452062.25</v>
      </c>
      <c r="C13" s="20">
        <f>345452062.25</f>
        <v>345452062.25</v>
      </c>
      <c r="D13" s="20">
        <f>207886383.46</f>
        <v>207886383.46</v>
      </c>
      <c r="E13" s="20">
        <f>6371566.45</f>
        <v>6371566.45</v>
      </c>
      <c r="F13" s="20">
        <f>163853374.14</f>
        <v>163853374.14</v>
      </c>
      <c r="G13" s="20">
        <f>37660687.53</f>
        <v>37660687.53</v>
      </c>
      <c r="H13" s="20">
        <f>755.34</f>
        <v>755.34</v>
      </c>
      <c r="I13" s="20">
        <f>0</f>
        <v>0</v>
      </c>
      <c r="J13" s="20">
        <f>129530375.66</f>
        <v>129530375.66</v>
      </c>
      <c r="K13" s="20">
        <f>0</f>
        <v>0</v>
      </c>
      <c r="L13" s="20">
        <f>8029500.03</f>
        <v>8029500.03</v>
      </c>
      <c r="M13" s="20">
        <f>5803.1</f>
        <v>5803.1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337419334.62</f>
        <v>337419334.62</v>
      </c>
      <c r="C17" s="20">
        <f>337419334.62</f>
        <v>337419334.62</v>
      </c>
      <c r="D17" s="20">
        <f>207885602.12</f>
        <v>207885602.12</v>
      </c>
      <c r="E17" s="20">
        <f>6371540.45</f>
        <v>6371540.45</v>
      </c>
      <c r="F17" s="20">
        <f>163853374.14</f>
        <v>163853374.14</v>
      </c>
      <c r="G17" s="20">
        <f>37660687.53</f>
        <v>37660687.53</v>
      </c>
      <c r="H17" s="20">
        <f>0</f>
        <v>0</v>
      </c>
      <c r="I17" s="20">
        <f>0</f>
        <v>0</v>
      </c>
      <c r="J17" s="20">
        <f>129530375.66</f>
        <v>129530375.66</v>
      </c>
      <c r="K17" s="20">
        <f>0</f>
        <v>0</v>
      </c>
      <c r="L17" s="20">
        <f>3356.84</f>
        <v>3356.84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5685570.51</f>
        <v>5685570.51</v>
      </c>
      <c r="C18" s="21">
        <f>5685570.51</f>
        <v>5685570.51</v>
      </c>
      <c r="D18" s="21">
        <f>0</f>
        <v>0</v>
      </c>
      <c r="E18" s="21">
        <f>0</f>
        <v>0</v>
      </c>
      <c r="F18" s="21">
        <f>0</f>
        <v>0</v>
      </c>
      <c r="G18" s="21">
        <f>0</f>
        <v>0</v>
      </c>
      <c r="H18" s="21">
        <f>0</f>
        <v>0</v>
      </c>
      <c r="I18" s="21">
        <f>0</f>
        <v>0</v>
      </c>
      <c r="J18" s="21">
        <f>5685570.51</f>
        <v>5685570.51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331733764.11</f>
        <v>331733764.11</v>
      </c>
      <c r="C19" s="21">
        <f>331733764.11</f>
        <v>331733764.11</v>
      </c>
      <c r="D19" s="21">
        <f>207885602.12</f>
        <v>207885602.12</v>
      </c>
      <c r="E19" s="21">
        <f>6371540.45</f>
        <v>6371540.45</v>
      </c>
      <c r="F19" s="21">
        <f>163853374.14</f>
        <v>163853374.14</v>
      </c>
      <c r="G19" s="21">
        <f>37660687.53</f>
        <v>37660687.53</v>
      </c>
      <c r="H19" s="21">
        <f>0</f>
        <v>0</v>
      </c>
      <c r="I19" s="21">
        <f>0</f>
        <v>0</v>
      </c>
      <c r="J19" s="21">
        <f>123844805.15</f>
        <v>123844805.15</v>
      </c>
      <c r="K19" s="21">
        <f>0</f>
        <v>0</v>
      </c>
      <c r="L19" s="21">
        <f>3356.84</f>
        <v>3356.84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8032727.63</f>
        <v>8032727.63</v>
      </c>
      <c r="C21" s="20">
        <f>8032727.63</f>
        <v>8032727.63</v>
      </c>
      <c r="D21" s="20">
        <f>781.34</f>
        <v>781.34</v>
      </c>
      <c r="E21" s="20">
        <f>26</f>
        <v>26</v>
      </c>
      <c r="F21" s="20">
        <f>0</f>
        <v>0</v>
      </c>
      <c r="G21" s="20">
        <f>0</f>
        <v>0</v>
      </c>
      <c r="H21" s="20">
        <f>755.34</f>
        <v>755.34</v>
      </c>
      <c r="I21" s="20">
        <f>0</f>
        <v>0</v>
      </c>
      <c r="J21" s="20">
        <f>0</f>
        <v>0</v>
      </c>
      <c r="K21" s="20">
        <f>0</f>
        <v>0</v>
      </c>
      <c r="L21" s="20">
        <f>8026143.19</f>
        <v>8026143.19</v>
      </c>
      <c r="M21" s="20">
        <f>5803.1</f>
        <v>5803.1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8026143.19</f>
        <v>8026143.19</v>
      </c>
      <c r="C22" s="21">
        <f>8026143.19</f>
        <v>8026143.19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8026143.19</f>
        <v>8026143.19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6584.44</f>
        <v>6584.44</v>
      </c>
      <c r="C23" s="21">
        <f>6584.44</f>
        <v>6584.44</v>
      </c>
      <c r="D23" s="21">
        <f>781.34</f>
        <v>781.34</v>
      </c>
      <c r="E23" s="21">
        <f>26</f>
        <v>26</v>
      </c>
      <c r="F23" s="21">
        <f>0</f>
        <v>0</v>
      </c>
      <c r="G23" s="21">
        <f>0</f>
        <v>0</v>
      </c>
      <c r="H23" s="21">
        <f>755.34</f>
        <v>755.34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5803.1</f>
        <v>5803.1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27" t="s">
        <v>78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1" spans="1:13" ht="13.5" customHeight="1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3" spans="1:17" ht="13.5" customHeight="1">
      <c r="A33" s="35" t="s">
        <v>0</v>
      </c>
      <c r="B33" s="32" t="s">
        <v>9</v>
      </c>
      <c r="C33" s="28" t="s">
        <v>11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">
        <v>21</v>
      </c>
      <c r="P33" s="29"/>
      <c r="Q33" s="30"/>
    </row>
    <row r="34" spans="1:17" ht="13.5" customHeight="1">
      <c r="A34" s="36"/>
      <c r="B34" s="33"/>
      <c r="C34" s="33" t="s">
        <v>10</v>
      </c>
      <c r="D34" s="26" t="s">
        <v>12</v>
      </c>
      <c r="E34" s="26" t="s">
        <v>22</v>
      </c>
      <c r="F34" s="26" t="s">
        <v>23</v>
      </c>
      <c r="G34" s="26" t="s">
        <v>69</v>
      </c>
      <c r="H34" s="26" t="s">
        <v>25</v>
      </c>
      <c r="I34" s="26" t="s">
        <v>1</v>
      </c>
      <c r="J34" s="26" t="s">
        <v>13</v>
      </c>
      <c r="K34" s="26" t="s">
        <v>14</v>
      </c>
      <c r="L34" s="26" t="s">
        <v>15</v>
      </c>
      <c r="M34" s="26" t="s">
        <v>16</v>
      </c>
      <c r="N34" s="83" t="s">
        <v>17</v>
      </c>
      <c r="O34" s="26" t="s">
        <v>18</v>
      </c>
      <c r="P34" s="26" t="s">
        <v>19</v>
      </c>
      <c r="Q34" s="32" t="s">
        <v>20</v>
      </c>
    </row>
    <row r="35" spans="1:17" ht="13.5" customHeight="1">
      <c r="A35" s="36"/>
      <c r="B35" s="33"/>
      <c r="C35" s="3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83"/>
      <c r="O35" s="26"/>
      <c r="P35" s="26"/>
      <c r="Q35" s="33"/>
    </row>
    <row r="36" spans="1:17" ht="11.25" customHeight="1">
      <c r="A36" s="36"/>
      <c r="B36" s="33"/>
      <c r="C36" s="3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83"/>
      <c r="O36" s="26"/>
      <c r="P36" s="26"/>
      <c r="Q36" s="33"/>
    </row>
    <row r="37" spans="1:17" ht="11.25" customHeight="1">
      <c r="A37" s="37"/>
      <c r="B37" s="34"/>
      <c r="C37" s="34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83"/>
      <c r="O37" s="26"/>
      <c r="P37" s="26"/>
      <c r="Q37" s="34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44" t="s">
        <v>74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0</f>
        <v>0</v>
      </c>
      <c r="C44" s="22">
        <f>0</f>
        <v>0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0</f>
        <v>0</v>
      </c>
      <c r="M44" s="22">
        <f>0</f>
        <v>0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0</f>
        <v>0</v>
      </c>
      <c r="C45" s="23">
        <f>0</f>
        <v>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0</f>
        <v>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0</f>
        <v>0</v>
      </c>
      <c r="C46" s="23">
        <f>0</f>
        <v>0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524677121.34</f>
        <v>524677121.34</v>
      </c>
      <c r="C47" s="22">
        <f>524677121.34</f>
        <v>524677121.34</v>
      </c>
      <c r="D47" s="22">
        <f>2471581.62</f>
        <v>2471581.62</v>
      </c>
      <c r="E47" s="22">
        <f>0</f>
        <v>0</v>
      </c>
      <c r="F47" s="22">
        <f>0</f>
        <v>0</v>
      </c>
      <c r="G47" s="22">
        <f>2471581.62</f>
        <v>2471581.62</v>
      </c>
      <c r="H47" s="22">
        <f>0</f>
        <v>0</v>
      </c>
      <c r="I47" s="22">
        <f>0</f>
        <v>0</v>
      </c>
      <c r="J47" s="22">
        <f>522171939.78</f>
        <v>522171939.78</v>
      </c>
      <c r="K47" s="22">
        <f>0</f>
        <v>0</v>
      </c>
      <c r="L47" s="22">
        <f>33599.94</f>
        <v>33599.94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2471581.62</f>
        <v>2471581.62</v>
      </c>
      <c r="C48" s="23">
        <f>2471581.62</f>
        <v>2471581.62</v>
      </c>
      <c r="D48" s="23">
        <f>2471581.62</f>
        <v>2471581.62</v>
      </c>
      <c r="E48" s="23">
        <f>0</f>
        <v>0</v>
      </c>
      <c r="F48" s="23">
        <f>0</f>
        <v>0</v>
      </c>
      <c r="G48" s="23">
        <f>2471581.62</f>
        <v>2471581.62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466057350.14</f>
        <v>466057350.14</v>
      </c>
      <c r="C49" s="23">
        <f>466057350.14</f>
        <v>466057350.14</v>
      </c>
      <c r="D49" s="23">
        <f>0</f>
        <v>0</v>
      </c>
      <c r="E49" s="23">
        <f>0</f>
        <v>0</v>
      </c>
      <c r="F49" s="23">
        <f>0</f>
        <v>0</v>
      </c>
      <c r="G49" s="23">
        <f>0</f>
        <v>0</v>
      </c>
      <c r="H49" s="23">
        <f>0</f>
        <v>0</v>
      </c>
      <c r="I49" s="23">
        <f>0</f>
        <v>0</v>
      </c>
      <c r="J49" s="23">
        <f>466057350.14</f>
        <v>466057350.14</v>
      </c>
      <c r="K49" s="23">
        <f>0</f>
        <v>0</v>
      </c>
      <c r="L49" s="23">
        <f>0</f>
        <v>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56148189.58</f>
        <v>56148189.58</v>
      </c>
      <c r="C50" s="23">
        <f>56148189.58</f>
        <v>56148189.58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56114589.64</f>
        <v>56114589.64</v>
      </c>
      <c r="K50" s="23">
        <f>0</f>
        <v>0</v>
      </c>
      <c r="L50" s="23">
        <f>33599.94</f>
        <v>33599.94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358659750.17</f>
        <v>358659750.17</v>
      </c>
      <c r="C51" s="22">
        <f>358659750.17</f>
        <v>358659750.17</v>
      </c>
      <c r="D51" s="22">
        <f>4514815.23</f>
        <v>4514815.23</v>
      </c>
      <c r="E51" s="22">
        <f>4953.68</f>
        <v>4953.68</v>
      </c>
      <c r="F51" s="22">
        <f>8824.58</f>
        <v>8824.58</v>
      </c>
      <c r="G51" s="22">
        <f>4500035.37</f>
        <v>4500035.37</v>
      </c>
      <c r="H51" s="22">
        <f>1001.6</f>
        <v>1001.6</v>
      </c>
      <c r="I51" s="22">
        <f>0</f>
        <v>0</v>
      </c>
      <c r="J51" s="22">
        <f>20187.41</f>
        <v>20187.41</v>
      </c>
      <c r="K51" s="22">
        <f>539194.46</f>
        <v>539194.46</v>
      </c>
      <c r="L51" s="22">
        <f>29255920.78</f>
        <v>29255920.78</v>
      </c>
      <c r="M51" s="22">
        <f>323214502.03</f>
        <v>323214502.03</v>
      </c>
      <c r="N51" s="22">
        <f>1115130.26</f>
        <v>1115130.26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14266766.44</f>
        <v>14266766.44</v>
      </c>
      <c r="C52" s="23">
        <f>14266766.44</f>
        <v>14266766.44</v>
      </c>
      <c r="D52" s="23">
        <f>1349790.3</f>
        <v>1349790.3</v>
      </c>
      <c r="E52" s="23">
        <f>0</f>
        <v>0</v>
      </c>
      <c r="F52" s="23">
        <f>5069.51</f>
        <v>5069.51</v>
      </c>
      <c r="G52" s="23">
        <f>1344720.79</f>
        <v>1344720.79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9269226.63</f>
        <v>9269226.63</v>
      </c>
      <c r="M52" s="23">
        <f>3632710.35</f>
        <v>3632710.35</v>
      </c>
      <c r="N52" s="23">
        <f>15039.16</f>
        <v>15039.16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344392983.73</f>
        <v>344392983.73</v>
      </c>
      <c r="C53" s="23">
        <f>344392983.73</f>
        <v>344392983.73</v>
      </c>
      <c r="D53" s="23">
        <f>3165024.93</f>
        <v>3165024.93</v>
      </c>
      <c r="E53" s="23">
        <f>4953.68</f>
        <v>4953.68</v>
      </c>
      <c r="F53" s="23">
        <f>3755.07</f>
        <v>3755.07</v>
      </c>
      <c r="G53" s="23">
        <f>3155314.58</f>
        <v>3155314.58</v>
      </c>
      <c r="H53" s="23">
        <f>1001.6</f>
        <v>1001.6</v>
      </c>
      <c r="I53" s="23">
        <f>0</f>
        <v>0</v>
      </c>
      <c r="J53" s="23">
        <f>20187.41</f>
        <v>20187.41</v>
      </c>
      <c r="K53" s="23">
        <f>539194.46</f>
        <v>539194.46</v>
      </c>
      <c r="L53" s="23">
        <f>19986694.15</f>
        <v>19986694.15</v>
      </c>
      <c r="M53" s="23">
        <f>319581791.68</f>
        <v>319581791.68</v>
      </c>
      <c r="N53" s="23">
        <f>1100091.1</f>
        <v>1100091.1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77799448.45</f>
        <v>77799448.45</v>
      </c>
      <c r="C54" s="22">
        <f>77799448.45</f>
        <v>77799448.45</v>
      </c>
      <c r="D54" s="22">
        <f>32212651.58</f>
        <v>32212651.58</v>
      </c>
      <c r="E54" s="22">
        <f>13109597.17</f>
        <v>13109597.17</v>
      </c>
      <c r="F54" s="22">
        <f>158882.17</f>
        <v>158882.17</v>
      </c>
      <c r="G54" s="22">
        <f>18930546.11</f>
        <v>18930546.11</v>
      </c>
      <c r="H54" s="22">
        <f>13626.13</f>
        <v>13626.13</v>
      </c>
      <c r="I54" s="22">
        <f>0</f>
        <v>0</v>
      </c>
      <c r="J54" s="22">
        <f>15316.03</f>
        <v>15316.03</v>
      </c>
      <c r="K54" s="22">
        <f>3658076.36</f>
        <v>3658076.36</v>
      </c>
      <c r="L54" s="22">
        <f>16363916.27</f>
        <v>16363916.27</v>
      </c>
      <c r="M54" s="22">
        <f>25229597.52</f>
        <v>25229597.52</v>
      </c>
      <c r="N54" s="22">
        <f>319890.69</f>
        <v>319890.69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23567904.81</f>
        <v>23567904.81</v>
      </c>
      <c r="C55" s="23">
        <f>23567904.81</f>
        <v>23567904.81</v>
      </c>
      <c r="D55" s="23">
        <f>6957816.45</f>
        <v>6957816.45</v>
      </c>
      <c r="E55" s="23">
        <f>1120582.5</f>
        <v>1120582.5</v>
      </c>
      <c r="F55" s="23">
        <f>1960.87</f>
        <v>1960.87</v>
      </c>
      <c r="G55" s="23">
        <f>5835273.08</f>
        <v>5835273.08</v>
      </c>
      <c r="H55" s="23">
        <f>0</f>
        <v>0</v>
      </c>
      <c r="I55" s="23">
        <f>0</f>
        <v>0</v>
      </c>
      <c r="J55" s="23">
        <f>13043.55</f>
        <v>13043.55</v>
      </c>
      <c r="K55" s="23">
        <f>0</f>
        <v>0</v>
      </c>
      <c r="L55" s="23">
        <f>11936481.76</f>
        <v>11936481.76</v>
      </c>
      <c r="M55" s="23">
        <f>4434027.3</f>
        <v>4434027.3</v>
      </c>
      <c r="N55" s="23">
        <f>226535.75</f>
        <v>226535.75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4192443.87</f>
        <v>4192443.87</v>
      </c>
      <c r="C56" s="23">
        <f>4192443.87</f>
        <v>4192443.87</v>
      </c>
      <c r="D56" s="23">
        <f>3506578.82</f>
        <v>3506578.82</v>
      </c>
      <c r="E56" s="23">
        <f>3371652.11</f>
        <v>3371652.11</v>
      </c>
      <c r="F56" s="23">
        <f>100375.16</f>
        <v>100375.16</v>
      </c>
      <c r="G56" s="23">
        <f>34551.55</f>
        <v>34551.55</v>
      </c>
      <c r="H56" s="23">
        <f>0</f>
        <v>0</v>
      </c>
      <c r="I56" s="23">
        <f>0</f>
        <v>0</v>
      </c>
      <c r="J56" s="23">
        <f>655</f>
        <v>655</v>
      </c>
      <c r="K56" s="23">
        <f>0</f>
        <v>0</v>
      </c>
      <c r="L56" s="23">
        <f>62302.84</f>
        <v>62302.84</v>
      </c>
      <c r="M56" s="23">
        <f>604003.37</f>
        <v>604003.37</v>
      </c>
      <c r="N56" s="23">
        <f>18903.84</f>
        <v>18903.84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50039099.77</f>
        <v>50039099.77</v>
      </c>
      <c r="C57" s="23">
        <f>50039099.77</f>
        <v>50039099.77</v>
      </c>
      <c r="D57" s="23">
        <f>21748256.31</f>
        <v>21748256.31</v>
      </c>
      <c r="E57" s="23">
        <f>8617362.56</f>
        <v>8617362.56</v>
      </c>
      <c r="F57" s="23">
        <f>56546.14</f>
        <v>56546.14</v>
      </c>
      <c r="G57" s="23">
        <f>13060721.48</f>
        <v>13060721.48</v>
      </c>
      <c r="H57" s="23">
        <f>13626.13</f>
        <v>13626.13</v>
      </c>
      <c r="I57" s="23">
        <f>0</f>
        <v>0</v>
      </c>
      <c r="J57" s="23">
        <f>1617.48</f>
        <v>1617.48</v>
      </c>
      <c r="K57" s="23">
        <f>3658076.36</f>
        <v>3658076.36</v>
      </c>
      <c r="L57" s="23">
        <f>4365131.67</f>
        <v>4365131.67</v>
      </c>
      <c r="M57" s="23">
        <f>20191566.85</f>
        <v>20191566.85</v>
      </c>
      <c r="N57" s="23">
        <f>74451.1</f>
        <v>74451.1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27" t="s">
        <v>78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31" t="s">
        <v>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</row>
    <row r="71" spans="2:12" ht="16.5" customHeight="1">
      <c r="B71" s="67" t="s">
        <v>0</v>
      </c>
      <c r="C71" s="68"/>
      <c r="D71" s="68"/>
      <c r="E71" s="69"/>
      <c r="F71" s="76" t="s">
        <v>67</v>
      </c>
      <c r="G71" s="41" t="s">
        <v>73</v>
      </c>
      <c r="H71" s="42"/>
      <c r="I71" s="42"/>
      <c r="J71" s="42"/>
      <c r="K71" s="42"/>
      <c r="L71" s="43"/>
    </row>
    <row r="72" spans="2:12" ht="13.5" customHeight="1">
      <c r="B72" s="70"/>
      <c r="C72" s="71"/>
      <c r="D72" s="71"/>
      <c r="E72" s="72"/>
      <c r="F72" s="77"/>
      <c r="G72" s="79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82" t="s">
        <v>71</v>
      </c>
    </row>
    <row r="73" spans="2:12" ht="13.5" customHeight="1">
      <c r="B73" s="70"/>
      <c r="C73" s="71"/>
      <c r="D73" s="71"/>
      <c r="E73" s="72"/>
      <c r="F73" s="77"/>
      <c r="G73" s="79"/>
      <c r="H73" s="25"/>
      <c r="I73" s="25"/>
      <c r="J73" s="25"/>
      <c r="K73" s="25"/>
      <c r="L73" s="82"/>
    </row>
    <row r="74" spans="2:12" ht="11.25" customHeight="1">
      <c r="B74" s="70"/>
      <c r="C74" s="71"/>
      <c r="D74" s="71"/>
      <c r="E74" s="72"/>
      <c r="F74" s="77"/>
      <c r="G74" s="79"/>
      <c r="H74" s="25"/>
      <c r="I74" s="25"/>
      <c r="J74" s="25"/>
      <c r="K74" s="25"/>
      <c r="L74" s="82"/>
    </row>
    <row r="75" spans="2:12" ht="11.25" customHeight="1">
      <c r="B75" s="73"/>
      <c r="C75" s="74"/>
      <c r="D75" s="74"/>
      <c r="E75" s="75"/>
      <c r="F75" s="78"/>
      <c r="G75" s="79"/>
      <c r="H75" s="25"/>
      <c r="I75" s="25"/>
      <c r="J75" s="25"/>
      <c r="K75" s="25"/>
      <c r="L75" s="82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41" t="s">
        <v>74</v>
      </c>
      <c r="G77" s="80"/>
      <c r="H77" s="80"/>
      <c r="I77" s="80"/>
      <c r="J77" s="80"/>
      <c r="K77" s="80"/>
      <c r="L77" s="81"/>
    </row>
    <row r="78" spans="2:12" ht="33.75" customHeight="1">
      <c r="B78" s="54" t="s">
        <v>52</v>
      </c>
      <c r="C78" s="55"/>
      <c r="D78" s="55"/>
      <c r="E78" s="56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54" t="s">
        <v>53</v>
      </c>
      <c r="C79" s="55"/>
      <c r="D79" s="55"/>
      <c r="E79" s="56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54" t="s">
        <v>54</v>
      </c>
      <c r="C80" s="55"/>
      <c r="D80" s="55"/>
      <c r="E80" s="56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54" t="s">
        <v>55</v>
      </c>
      <c r="C81" s="55"/>
      <c r="D81" s="55"/>
      <c r="E81" s="56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54" t="s">
        <v>56</v>
      </c>
      <c r="C82" s="55"/>
      <c r="D82" s="55"/>
      <c r="E82" s="56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54" t="s">
        <v>57</v>
      </c>
      <c r="C83" s="55"/>
      <c r="D83" s="55"/>
      <c r="E83" s="56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54" t="s">
        <v>58</v>
      </c>
      <c r="C84" s="55"/>
      <c r="D84" s="55"/>
      <c r="E84" s="56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27" t="s">
        <v>78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ht="13.5" customHeight="1">
      <c r="B88" s="4"/>
    </row>
    <row r="89" spans="2:11" ht="13.5" customHeight="1">
      <c r="B89" s="5"/>
      <c r="C89" s="41"/>
      <c r="D89" s="42"/>
      <c r="E89" s="42"/>
      <c r="F89" s="43"/>
      <c r="G89" s="41" t="s">
        <v>3</v>
      </c>
      <c r="H89" s="43"/>
      <c r="I89" s="41" t="s">
        <v>4</v>
      </c>
      <c r="J89" s="43"/>
      <c r="K89" s="5"/>
    </row>
    <row r="90" spans="2:11" ht="13.5" customHeight="1">
      <c r="B90" s="6"/>
      <c r="C90" s="57" t="s">
        <v>5</v>
      </c>
      <c r="D90" s="58"/>
      <c r="E90" s="58"/>
      <c r="F90" s="59"/>
      <c r="G90" s="63">
        <f>86</f>
        <v>86</v>
      </c>
      <c r="H90" s="64"/>
      <c r="I90" s="47">
        <f>299557548.37</f>
        <v>299557548.37</v>
      </c>
      <c r="J90" s="48"/>
      <c r="K90" s="7"/>
    </row>
    <row r="91" spans="2:11" ht="13.5" customHeight="1">
      <c r="B91" s="6"/>
      <c r="C91" s="60" t="s">
        <v>6</v>
      </c>
      <c r="D91" s="61"/>
      <c r="E91" s="61"/>
      <c r="F91" s="62"/>
      <c r="G91" s="65">
        <f>64</f>
        <v>64</v>
      </c>
      <c r="H91" s="66"/>
      <c r="I91" s="49">
        <f>-33003190.58</f>
        <v>-33003190.58</v>
      </c>
      <c r="J91" s="50"/>
      <c r="K91" s="7"/>
    </row>
    <row r="92" spans="2:11" ht="13.5" customHeight="1">
      <c r="B92" s="6"/>
      <c r="C92" s="57" t="s">
        <v>7</v>
      </c>
      <c r="D92" s="58"/>
      <c r="E92" s="58"/>
      <c r="F92" s="59"/>
      <c r="G92" s="63">
        <f>1</f>
        <v>1</v>
      </c>
      <c r="H92" s="64"/>
      <c r="I92" s="47">
        <f>0</f>
        <v>0</v>
      </c>
      <c r="J92" s="48"/>
      <c r="K92" s="7"/>
    </row>
  </sheetData>
  <sheetProtection/>
  <mergeCells count="79">
    <mergeCell ref="L72:L75"/>
    <mergeCell ref="O6:Q6"/>
    <mergeCell ref="O7:O10"/>
    <mergeCell ref="A67:M67"/>
    <mergeCell ref="L34:L37"/>
    <mergeCell ref="P34:P37"/>
    <mergeCell ref="Q34:Q37"/>
    <mergeCell ref="N34:N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C90:F90"/>
    <mergeCell ref="C91:F91"/>
    <mergeCell ref="C92:F92"/>
    <mergeCell ref="G90:H90"/>
    <mergeCell ref="G89:H89"/>
    <mergeCell ref="G91:H91"/>
    <mergeCell ref="G92:H92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I7:I10"/>
    <mergeCell ref="J7:J10"/>
    <mergeCell ref="B12:Q12"/>
    <mergeCell ref="B39:Q39"/>
    <mergeCell ref="Q7:Q10"/>
    <mergeCell ref="C33:N33"/>
    <mergeCell ref="N7:N10"/>
    <mergeCell ref="P7:P10"/>
    <mergeCell ref="O34:O37"/>
    <mergeCell ref="D34:D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A29:M29"/>
    <mergeCell ref="O33:Q33"/>
    <mergeCell ref="A31:M31"/>
    <mergeCell ref="B33:B37"/>
    <mergeCell ref="A33:A37"/>
    <mergeCell ref="C34:C37"/>
    <mergeCell ref="E34:E37"/>
    <mergeCell ref="K72:K75"/>
    <mergeCell ref="F34:F37"/>
    <mergeCell ref="G34:G37"/>
    <mergeCell ref="H34:H37"/>
    <mergeCell ref="K34:K37"/>
    <mergeCell ref="I34:I37"/>
    <mergeCell ref="J34:J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2019-03-28T12:13:22Z</dcterms:modified>
  <cp:category/>
  <cp:version/>
  <cp:contentType/>
  <cp:contentStatus/>
</cp:coreProperties>
</file>