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zelga\Desktop\Funkcjonowanie\"/>
    </mc:Choice>
  </mc:AlternateContent>
  <workbookProtection workbookAlgorithmName="SHA-512" workbookHashValue="FwVI8Ffio6Owt1GavkIKCaPvEajn4hzkfkHICVAYBVlOb8iVwMhr9LYSl9eiYFRW8h6xY/ZzIqMdmcTxXlZE8Q==" workbookSaltValue="jKkr8dw40sLqTRk33BcKWQ==" workbookSpinCount="100000" lockStructure="1"/>
  <bookViews>
    <workbookView xWindow="28680" yWindow="-120" windowWidth="29040" windowHeight="15720" firstSheet="2" activeTab="4"/>
  </bookViews>
  <sheets>
    <sheet name="1. Wniosek o wypłatę_stary" sheetId="1" state="hidden" r:id="rId1"/>
    <sheet name="Białe PLAMY" sheetId="11" state="hidden" r:id="rId2"/>
    <sheet name="1. Wniosek o wypłatę" sheetId="10" r:id="rId3"/>
    <sheet name="2. Sprawozdanie za 12 miesięcy " sheetId="4" r:id="rId4"/>
    <sheet name="3. Sprawozdanie za 24 miesiące" sheetId="2" r:id="rId5"/>
  </sheets>
  <definedNames>
    <definedName name="_xlnm.Print_Area" localSheetId="2">'1. Wniosek o wypłatę'!$B$2:$T$32</definedName>
    <definedName name="_xlnm.Print_Area" localSheetId="0">'1. Wniosek o wypłatę_stary'!$A$1:$N$49</definedName>
    <definedName name="_xlnm.Print_Area" localSheetId="3">'2. Sprawozdanie za 12 miesięcy '!$A$2:$J$30</definedName>
    <definedName name="_xlnm.Print_Area" localSheetId="4">'3. Sprawozdanie za 24 miesiące'!$A$2:$P$30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10" l="1"/>
  <c r="E22" i="4" l="1"/>
  <c r="G6" i="4"/>
  <c r="T11" i="4" s="1"/>
  <c r="T10" i="4" s="1"/>
  <c r="M6" i="2" l="1"/>
  <c r="U12" i="2" s="1"/>
  <c r="U11" i="2" s="1"/>
  <c r="E7" i="4"/>
  <c r="E7" i="2" s="1"/>
  <c r="E6" i="4"/>
  <c r="E6" i="2" s="1"/>
  <c r="N4" i="2"/>
  <c r="J28" i="2" s="1"/>
  <c r="D22" i="2" s="1"/>
  <c r="J4" i="4"/>
  <c r="H4" i="4"/>
  <c r="E5" i="4"/>
  <c r="E5" i="2" s="1"/>
  <c r="E4" i="4"/>
  <c r="E4" i="2" s="1"/>
  <c r="N6" i="2" l="1"/>
  <c r="J25" i="2"/>
  <c r="R25" i="10"/>
  <c r="Q25" i="10"/>
  <c r="L25" i="10"/>
  <c r="K25" i="10"/>
  <c r="F25" i="10"/>
  <c r="E25" i="10"/>
  <c r="S24" i="10"/>
  <c r="T24" i="10" s="1"/>
  <c r="M24" i="10"/>
  <c r="N24" i="10" s="1"/>
  <c r="G24" i="10"/>
  <c r="H24" i="10" s="1"/>
  <c r="S23" i="10"/>
  <c r="T23" i="10" s="1"/>
  <c r="M23" i="10"/>
  <c r="N23" i="10" s="1"/>
  <c r="G23" i="10"/>
  <c r="H23" i="10" s="1"/>
  <c r="S22" i="10"/>
  <c r="T22" i="10" s="1"/>
  <c r="M22" i="10"/>
  <c r="N22" i="10" s="1"/>
  <c r="G22" i="10"/>
  <c r="H22" i="10" s="1"/>
  <c r="S21" i="10"/>
  <c r="T21" i="10" s="1"/>
  <c r="M21" i="10"/>
  <c r="N21" i="10" s="1"/>
  <c r="G21" i="10"/>
  <c r="H21" i="10" s="1"/>
  <c r="S20" i="10"/>
  <c r="T20" i="10" s="1"/>
  <c r="M20" i="10"/>
  <c r="N20" i="10" s="1"/>
  <c r="G20" i="10"/>
  <c r="H20" i="10" s="1"/>
  <c r="S19" i="10"/>
  <c r="T19" i="10" s="1"/>
  <c r="M19" i="10"/>
  <c r="N19" i="10" s="1"/>
  <c r="G19" i="10"/>
  <c r="H19" i="10" s="1"/>
  <c r="S18" i="10"/>
  <c r="T18" i="10" s="1"/>
  <c r="M18" i="10"/>
  <c r="N18" i="10" s="1"/>
  <c r="G18" i="10"/>
  <c r="H18" i="10" s="1"/>
  <c r="S17" i="10"/>
  <c r="T17" i="10" s="1"/>
  <c r="M17" i="10"/>
  <c r="N17" i="10" s="1"/>
  <c r="G17" i="10"/>
  <c r="H17" i="10" s="1"/>
  <c r="S16" i="10"/>
  <c r="T16" i="10" s="1"/>
  <c r="M16" i="10"/>
  <c r="N16" i="10" s="1"/>
  <c r="G16" i="10"/>
  <c r="H16" i="10" s="1"/>
  <c r="S15" i="10"/>
  <c r="T15" i="10" s="1"/>
  <c r="M15" i="10"/>
  <c r="N15" i="10" s="1"/>
  <c r="G15" i="10"/>
  <c r="H15" i="10" s="1"/>
  <c r="S14" i="10"/>
  <c r="T14" i="10" s="1"/>
  <c r="M14" i="10"/>
  <c r="N14" i="10" s="1"/>
  <c r="G14" i="10"/>
  <c r="H14" i="10" s="1"/>
  <c r="S13" i="10"/>
  <c r="M13" i="10"/>
  <c r="N13" i="10" s="1"/>
  <c r="G13" i="10"/>
  <c r="C13" i="10"/>
  <c r="B10" i="4" s="1"/>
  <c r="T8" i="10"/>
  <c r="M8" i="10" l="1"/>
  <c r="H7" i="4"/>
  <c r="T5" i="10"/>
  <c r="U7" i="2"/>
  <c r="U9" i="2" s="1"/>
  <c r="U5" i="2" s="1"/>
  <c r="V11" i="2"/>
  <c r="S25" i="10"/>
  <c r="N7" i="2"/>
  <c r="G25" i="10"/>
  <c r="I13" i="10"/>
  <c r="P4" i="2"/>
  <c r="O13" i="10"/>
  <c r="C14" i="10"/>
  <c r="M25" i="10"/>
  <c r="N25" i="10"/>
  <c r="T13" i="10"/>
  <c r="T25" i="10" s="1"/>
  <c r="H13" i="10"/>
  <c r="H25" i="10" s="1"/>
  <c r="C15" i="10" l="1"/>
  <c r="B11" i="4"/>
  <c r="O14" i="10"/>
  <c r="G10" i="2"/>
  <c r="I14" i="10"/>
  <c r="B10" i="2"/>
  <c r="J22" i="2"/>
  <c r="I15" i="10" l="1"/>
  <c r="B11" i="2"/>
  <c r="O15" i="10"/>
  <c r="G11" i="2"/>
  <c r="C16" i="10"/>
  <c r="B12" i="4"/>
  <c r="E28" i="4"/>
  <c r="C17" i="10" l="1"/>
  <c r="B13" i="4"/>
  <c r="O16" i="10"/>
  <c r="G12" i="2"/>
  <c r="I16" i="10"/>
  <c r="B12" i="2"/>
  <c r="M8" i="1"/>
  <c r="I17" i="10" l="1"/>
  <c r="B13" i="2"/>
  <c r="O17" i="10"/>
  <c r="G13" i="2"/>
  <c r="C18" i="10"/>
  <c r="B14" i="4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6" i="4"/>
  <c r="F14" i="1"/>
  <c r="F15" i="1"/>
  <c r="F16" i="1"/>
  <c r="F17" i="1"/>
  <c r="F18" i="1"/>
  <c r="F19" i="1"/>
  <c r="F20" i="1"/>
  <c r="F21" i="1"/>
  <c r="F22" i="1"/>
  <c r="F23" i="1"/>
  <c r="F24" i="1"/>
  <c r="F13" i="1"/>
  <c r="F30" i="1"/>
  <c r="G30" i="1" s="1"/>
  <c r="D42" i="1"/>
  <c r="C19" i="10" l="1"/>
  <c r="B15" i="4"/>
  <c r="O18" i="10"/>
  <c r="G14" i="2"/>
  <c r="I18" i="10"/>
  <c r="B14" i="2"/>
  <c r="C22" i="4"/>
  <c r="O13" i="4"/>
  <c r="I14" i="1"/>
  <c r="M41" i="1"/>
  <c r="E25" i="4" l="1"/>
  <c r="E26" i="4" s="1"/>
  <c r="E27" i="4" s="1"/>
  <c r="O6" i="4"/>
  <c r="O8" i="4" s="1"/>
  <c r="O4" i="4" s="1"/>
  <c r="I19" i="10"/>
  <c r="B15" i="2"/>
  <c r="O19" i="10"/>
  <c r="G15" i="2"/>
  <c r="C20" i="10"/>
  <c r="B16" i="4"/>
  <c r="O14" i="4"/>
  <c r="I7" i="4"/>
  <c r="J7" i="4" s="1"/>
  <c r="N41" i="1"/>
  <c r="T4" i="4" l="1"/>
  <c r="C21" i="10"/>
  <c r="B17" i="4"/>
  <c r="O20" i="10"/>
  <c r="G16" i="2"/>
  <c r="I20" i="10"/>
  <c r="B16" i="2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31" i="1"/>
  <c r="F32" i="1"/>
  <c r="G32" i="1" s="1"/>
  <c r="L42" i="1"/>
  <c r="K42" i="1"/>
  <c r="E42" i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I21" i="10" l="1"/>
  <c r="B17" i="2"/>
  <c r="O21" i="10"/>
  <c r="G17" i="2"/>
  <c r="C22" i="10"/>
  <c r="B18" i="4"/>
  <c r="G31" i="1"/>
  <c r="G42" i="1" s="1"/>
  <c r="F42" i="1"/>
  <c r="H6" i="4"/>
  <c r="D23" i="4" s="1"/>
  <c r="M42" i="1"/>
  <c r="N42" i="1"/>
  <c r="O16" i="4" l="1"/>
  <c r="E23" i="4"/>
  <c r="J10" i="4"/>
  <c r="C23" i="10"/>
  <c r="B19" i="4"/>
  <c r="O22" i="10"/>
  <c r="G18" i="2"/>
  <c r="I22" i="10"/>
  <c r="B18" i="2"/>
  <c r="U10" i="4"/>
  <c r="I13" i="1"/>
  <c r="I23" i="10" l="1"/>
  <c r="B19" i="2"/>
  <c r="O23" i="10"/>
  <c r="G19" i="2"/>
  <c r="C24" i="10"/>
  <c r="B21" i="4" s="1"/>
  <c r="B20" i="4"/>
  <c r="D25" i="1"/>
  <c r="E8" i="1" s="1"/>
  <c r="O24" i="10" l="1"/>
  <c r="G21" i="2" s="1"/>
  <c r="G20" i="2"/>
  <c r="I24" i="10"/>
  <c r="B21" i="2" s="1"/>
  <c r="B20" i="2"/>
  <c r="E25" i="1"/>
  <c r="I8" i="1" s="1"/>
  <c r="I24" i="1" l="1"/>
  <c r="I15" i="1"/>
  <c r="I16" i="1"/>
  <c r="I17" i="1"/>
  <c r="I18" i="1"/>
  <c r="I19" i="1"/>
  <c r="I20" i="1"/>
  <c r="I21" i="1"/>
  <c r="I22" i="1"/>
  <c r="I23" i="1"/>
  <c r="I25" i="1" l="1"/>
  <c r="F25" i="1"/>
  <c r="O6" i="2" l="1"/>
  <c r="J26" i="2" l="1"/>
  <c r="J27" i="2" s="1"/>
  <c r="U14" i="2"/>
  <c r="U15" i="2" s="1"/>
  <c r="O7" i="2"/>
  <c r="P7" i="2" s="1"/>
  <c r="I23" i="2" l="1"/>
  <c r="Z5" i="2"/>
  <c r="Z6" i="2" s="1"/>
  <c r="J23" i="2" l="1"/>
  <c r="J24" i="2" s="1"/>
  <c r="P10" i="2"/>
  <c r="E24" i="4"/>
  <c r="F24" i="4" l="1"/>
  <c r="G24" i="4" s="1"/>
  <c r="K24" i="2" l="1"/>
  <c r="N24" i="2" s="1"/>
  <c r="T5" i="4"/>
</calcChain>
</file>

<file path=xl/sharedStrings.xml><?xml version="1.0" encoding="utf-8"?>
<sst xmlns="http://schemas.openxmlformats.org/spreadsheetml/2006/main" count="392" uniqueCount="123">
  <si>
    <t>z tego:</t>
  </si>
  <si>
    <t>1a. W związku z powyższym miesięczny wydatek na jedno miejsce wyniósł:</t>
  </si>
  <si>
    <t>Ogółem:</t>
  </si>
  <si>
    <t>OŚWIADCZENIA OSTATECZNEGO ODBIORCY WSPARCIA:</t>
  </si>
  <si>
    <t>Nr umowy dofinansowania funkcjonowania miejsc opieki</t>
  </si>
  <si>
    <t>Nr umowy dofinansowania utworzenia miejsc opieki</t>
  </si>
  <si>
    <t>Liczba utworzonych miejsc opieki</t>
  </si>
  <si>
    <t>3. Oświadczam, że w okresie sprawozdawczym obsadzono utworzone miejsca w ramach programu przez dzieci niepełnosprawne lub wymagające szczególnej opieki w ilości:</t>
  </si>
  <si>
    <t>6. Oświadczam, że w okresie 24 miesięcy zostały spełnione kryteria i zasady horyzontalne.</t>
  </si>
  <si>
    <t>Program rozwoju instytucji opieki nad dziećmi w wieku do lat 3 Aktywny Maluch 2022–2029</t>
  </si>
  <si>
    <t>Instytucja opieki (nazwa i adres)</t>
  </si>
  <si>
    <t>Kwota dofinansowania z FERS</t>
  </si>
  <si>
    <t>Środki europejskie</t>
  </si>
  <si>
    <t>L.p.</t>
  </si>
  <si>
    <t>Data rozpoczęcia funkcjonowania pierwszych 12 m-cy</t>
  </si>
  <si>
    <t>Data rozpoczęcia funkcjonowania kolejnych 24 m-cy</t>
  </si>
  <si>
    <t>6. Oświadczam, że w okresie funkcjonowania 12 miesięcy zostały spełnione kryteria i zasady horyzontalne.</t>
  </si>
  <si>
    <r>
      <t xml:space="preserve">4. Oświadczam, że w okresie realizacji powyższego zadania </t>
    </r>
    <r>
      <rPr>
        <b/>
        <sz val="12"/>
        <color rgb="FFFF0000"/>
        <rFont val="Calibri"/>
        <family val="2"/>
        <charset val="238"/>
        <scheme val="minor"/>
      </rPr>
      <t>miałem/nie miałem*</t>
    </r>
    <r>
      <rPr>
        <sz val="12"/>
        <rFont val="Calibri"/>
        <family val="2"/>
        <charset val="238"/>
        <scheme val="minor"/>
      </rPr>
      <t xml:space="preserve"> możliwości odzyskania podatku VAT.</t>
    </r>
  </si>
  <si>
    <t xml:space="preserve">1a. W związku z powyższym miesięczny wydatek na jedno miejsce w ww. okresie wyniósł: </t>
  </si>
  <si>
    <t>okres pierwszych 12-u miesięcy funkcjonowania</t>
  </si>
  <si>
    <t>*niepotrzebne usunąć/skreślić.</t>
  </si>
  <si>
    <t>Liczba faktycznie obsadzonych miejsc opieki obliczona zgodnie z wytycznymi metodologicznymi, zamieszczonymi na stronie internetowej Ministra właściwego do spraw rodziny w zakładce Aktywny Maluch 2022-2029</t>
  </si>
  <si>
    <t>Data  utworzenia miejsc opieki (wpisu do właściwego rejestru/wykazu)</t>
  </si>
  <si>
    <t>Liczba miejsc opieki</t>
  </si>
  <si>
    <t xml:space="preserve">Liczba dofinansowywanych miejsc </t>
  </si>
  <si>
    <t>Liczba dofinansowywanych miejsc opieki:</t>
  </si>
  <si>
    <t>OŚWIADCZENIA OSTATECZNEGO ODBIORCY WSPARCIA</t>
  </si>
  <si>
    <t xml:space="preserve">1. Oświadczam, że dofinansowanie miesięczne na jedno miejsce opieki nie jest/nie będzie wyższe od miesięcznego kosztu funkcjonowania tego miejsca w instytucji opieki. </t>
  </si>
  <si>
    <t>3. Oświadczam, że w okresie sprawozdawczym obsadzono utworzone miejsca w ramach programu przez dzieci niepełnosprawne lub wymagające szczególnej opieki w liczbie:</t>
  </si>
  <si>
    <r>
      <t xml:space="preserve">2. Oświadczam, że instytucja opieki </t>
    </r>
    <r>
      <rPr>
        <b/>
        <sz val="12"/>
        <color rgb="FFFF0000"/>
        <rFont val="Calibri"/>
        <family val="2"/>
        <charset val="238"/>
        <scheme val="minor"/>
      </rPr>
      <t>jest/nie jest *</t>
    </r>
    <r>
      <rPr>
        <sz val="12"/>
        <color theme="1"/>
        <rFont val="Calibri"/>
        <family val="2"/>
        <charset val="238"/>
        <scheme val="minor"/>
      </rPr>
      <t xml:space="preserve"> dostosowana do potrzeb osób z niepełnosprawnością.</t>
    </r>
  </si>
  <si>
    <t xml:space="preserve">9. Ja, niżej podpisany(a), niniejszym oświadczam, że informacje zawarte w powyższym sprawozdaniu są zgodne z prawdą. Jestem świadomy(a) odpowiedzialności karnej wynikającej z art. 271 i art. 286 kodeksu karnego, która grozi w razie poświadczenia nieprawdy i wprowadzenia w błąd.      </t>
  </si>
  <si>
    <t>Nieosiągięty wskaźnik dla (do zwrotu za liczbę miejsc opieki)</t>
  </si>
  <si>
    <t>Wyliczenie osiągniętego obsadzenia miejsc</t>
  </si>
  <si>
    <t>Osiągnięty wskaźnik zgodnie z metodologią</t>
  </si>
  <si>
    <t>% wykorzystania środków</t>
  </si>
  <si>
    <t>Nazwa i adres OOW</t>
  </si>
  <si>
    <t>Nr umowy dotyczący utworzenia miejsc opieki</t>
  </si>
  <si>
    <t>Kwota dofinansowania z FERS**
(zł)</t>
  </si>
  <si>
    <t>Współfinansowanie z budżetu państwa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</si>
  <si>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</si>
  <si>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</si>
  <si>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</si>
  <si>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</si>
  <si>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</si>
  <si>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</si>
  <si>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</si>
  <si>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</si>
  <si>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</si>
  <si>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</si>
  <si>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</si>
  <si>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</si>
  <si>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Załącznik nr 1 do umowy</t>
  </si>
  <si>
    <t>SPRAWOZDANIE Z REALIZACJI ZADANIA z okresu pierwszych 12-u miesięcy funkcjonowania  - JST</t>
  </si>
  <si>
    <r>
      <t xml:space="preserve">5. Oświadczam, że </t>
    </r>
    <r>
      <rPr>
        <b/>
        <sz val="12"/>
        <color rgb="FFFF0000"/>
        <rFont val="Calibri"/>
        <family val="2"/>
        <charset val="238"/>
        <scheme val="minor"/>
      </rPr>
      <t>został/nie został*</t>
    </r>
    <r>
      <rPr>
        <sz val="12"/>
        <rFont val="Calibri"/>
        <family val="2"/>
        <charset val="238"/>
        <scheme val="minor"/>
      </rPr>
      <t xml:space="preserve"> spełniony warunek OOW dotyczący obowiązków informacyjno-promocyjnych zgodnie z § 10 umowy.</t>
    </r>
  </si>
  <si>
    <t>3. Oświadczam, że obowiązek informacyjny wskazany w § 10 ust. 1 umowy został spełniony.</t>
  </si>
  <si>
    <t>data, podpis Skarbnika</t>
  </si>
  <si>
    <t>data, podpis OOW</t>
  </si>
  <si>
    <t>Okres pierwszych 12 miesięcy funkcjonowania</t>
  </si>
  <si>
    <t xml:space="preserve">data, podpis Skarbnika </t>
  </si>
  <si>
    <r>
      <t xml:space="preserve">SPRAWOZDANIE Z REALIZACJI ZADANIA z okresu </t>
    </r>
    <r>
      <rPr>
        <b/>
        <sz val="14"/>
        <color theme="1"/>
        <rFont val="Calibri"/>
        <family val="2"/>
        <charset val="238"/>
        <scheme val="minor"/>
      </rPr>
      <t xml:space="preserve">kolejnych </t>
    </r>
    <r>
      <rPr>
        <b/>
        <sz val="14"/>
        <color indexed="8"/>
        <rFont val="Calibri"/>
        <family val="2"/>
        <charset val="238"/>
        <scheme val="minor"/>
      </rPr>
      <t>24-ch miesięcy funkcjonowania miejsc opieki - JST</t>
    </r>
  </si>
  <si>
    <t>Średnia kwota dofinansowania na 1 m.o. na miesiąc</t>
  </si>
  <si>
    <t>okres kolejnych 24 miesięcy funkcjonowania</t>
  </si>
  <si>
    <t>drugie 12 miesięcy</t>
  </si>
  <si>
    <t xml:space="preserve"> trzecie 12 miesięcy</t>
  </si>
  <si>
    <t>………………………………………………</t>
  </si>
  <si>
    <t>…………………………………………………</t>
  </si>
  <si>
    <t>Kwota dofinansowania 
z FERS</t>
  </si>
  <si>
    <t xml:space="preserve">8. Oświadczam, że każdy wydatek przewidziany do poniesienia na funkcjonowanie jednego miejsca opieki, pokryty ze środków dofinansowania programu Aktywny Maluch 2022-2029 nie jest i nie będzie jednocześnie finansowany z różnych wspólnotowych programów, instrumentów finansowych i funduszy, w tym z innych niż Europejski Fundusz Społeczny Plus funduszy strukturalnych Unii Europejskiej. </t>
  </si>
  <si>
    <t>……………………………………………………………</t>
  </si>
  <si>
    <r>
      <t xml:space="preserve">2. Oświadczam, że instytucja opieki </t>
    </r>
    <r>
      <rPr>
        <b/>
        <sz val="12"/>
        <color rgb="FFFF0000"/>
        <rFont val="Calibri"/>
        <family val="2"/>
        <charset val="238"/>
        <scheme val="minor"/>
      </rPr>
      <t>jest/nie jest *</t>
    </r>
    <r>
      <rPr>
        <sz val="12"/>
        <rFont val="Calibri"/>
        <family val="2"/>
        <charset val="238"/>
        <scheme val="minor"/>
      </rPr>
      <t xml:space="preserve"> dostosowana do potrzeb osób z niepełnosprawnością.</t>
    </r>
  </si>
  <si>
    <r>
      <t xml:space="preserve">4. Oświadczam, że w związku ze zrealizowaniem powyższego zadania </t>
    </r>
    <r>
      <rPr>
        <b/>
        <sz val="12"/>
        <color rgb="FFFF0000"/>
        <rFont val="Calibri"/>
        <family val="2"/>
        <charset val="238"/>
        <scheme val="minor"/>
      </rPr>
      <t>miałem/nie miałem*</t>
    </r>
    <r>
      <rPr>
        <sz val="12"/>
        <rFont val="Calibri"/>
        <family val="2"/>
        <charset val="238"/>
        <scheme val="minor"/>
      </rPr>
      <t xml:space="preserve"> możliwości odzyskania podatku VAT.</t>
    </r>
  </si>
  <si>
    <r>
      <t xml:space="preserve">5. Oświadczam, że </t>
    </r>
    <r>
      <rPr>
        <b/>
        <sz val="12"/>
        <color rgb="FFFF0000"/>
        <rFont val="Calibri"/>
        <family val="2"/>
        <charset val="238"/>
        <scheme val="minor"/>
      </rPr>
      <t xml:space="preserve">został/nie został* </t>
    </r>
    <r>
      <rPr>
        <sz val="12"/>
        <rFont val="Calibri"/>
        <family val="2"/>
        <charset val="238"/>
        <scheme val="minor"/>
      </rPr>
      <t>spełniony warunek OOW dotyczący obowiązków informacyjno-promocyjnych zgodnie z § 10 umowy.</t>
    </r>
  </si>
  <si>
    <t>7. Oświadczam, że dane w rejestrze żłobków i klubów dziecięcych oraz wykazie dziennych opiekunów są poprawne, kompletne i aktualizowane zgodnie z ustawą z dnia 4 lutego 2011 r. o opiece nad dziećmi w wieku do lat 3 (Dz. U. z 2024 r. poz. 338 z późn. zm.) oraz  że dane wprowadzone do ww. rejestru/wykazu w zakresie liczby obsadzonych miejsc opieki w okresie rozliczanego funkcjonowania są aktualne i zgodne ze stanem faktycznym.</t>
  </si>
  <si>
    <t>Wnoszę o uruchomienie wypłaty środków FERS i budżetu państwa w zakresie współfinansowania na wyżej wskazany okres funkcjonowania miejsc opieki, 
utworzonych w ramach programu, zgodnie z poniższym harmonogramem:</t>
  </si>
  <si>
    <t>Miesiąc i Rok</t>
  </si>
  <si>
    <r>
      <t xml:space="preserve">WNIOSEK O WYPŁATĘ DOFINANSOWANIA dla zadania realizowanego przez JST na okres </t>
    </r>
    <r>
      <rPr>
        <b/>
        <sz val="14"/>
        <color rgb="FFFF0000"/>
        <rFont val="Calibri"/>
        <family val="2"/>
        <charset val="238"/>
        <scheme val="minor"/>
      </rPr>
      <t>pierwszych 12/kolejnych 24*</t>
    </r>
    <r>
      <rPr>
        <b/>
        <sz val="14"/>
        <color indexed="8"/>
        <rFont val="Calibri"/>
        <family val="2"/>
        <charset val="238"/>
        <scheme val="minor"/>
      </rPr>
      <t xml:space="preserve"> miesięcy funkcjonowania</t>
    </r>
  </si>
  <si>
    <t>Lp.</t>
  </si>
  <si>
    <r>
      <t xml:space="preserve">2. Oświadczam, że w związku z realizacją powyższego zadania </t>
    </r>
    <r>
      <rPr>
        <b/>
        <sz val="12"/>
        <color rgb="FFFF0000"/>
        <rFont val="Calibri"/>
        <family val="2"/>
        <charset val="238"/>
        <scheme val="minor"/>
      </rPr>
      <t>mam możliwość/nie mam możliwości*</t>
    </r>
    <r>
      <rPr>
        <b/>
        <sz val="12"/>
        <color theme="1"/>
        <rFont val="Calibri"/>
        <family val="2"/>
        <charset val="238"/>
        <scheme val="minor"/>
      </rPr>
      <t xml:space="preserve"> odzyskania podatku VAT na zasadach obowiązującego prawa w Polsce. Jednosześnie zobowiązuję się do zwrotu podatku VAT, jeżeli zaistnieją przesłanki umożliwiające odzyskanie tego podatku.</t>
    </r>
  </si>
  <si>
    <t>Wskaźnik obsadzenia miejsc</t>
  </si>
  <si>
    <t>Kwota dofinansowania z FERS** przeznaczona na faktycznie obsadzone miejsca opieki 
(zł)</t>
  </si>
  <si>
    <t>Liczba miejsc opieki w gotowości w okresie pierwszych 12 m-cy</t>
  </si>
  <si>
    <t>Kwota dofinansowania na 1 miejsce na miesiac</t>
  </si>
  <si>
    <t>Wymagany Poziom obsadzenia</t>
  </si>
  <si>
    <t xml:space="preserve">&lt;-- przed zaokrągleniem </t>
  </si>
  <si>
    <t>Kwota innych dotacji</t>
  </si>
  <si>
    <t>Okres kolejnych 24-ch miesięcy funkcjonowania</t>
  </si>
  <si>
    <t>Miesiąc i rok</t>
  </si>
  <si>
    <t>Liczba miejsc opieki w gotowości w okresie kolejnych 24 m-cy</t>
  </si>
  <si>
    <t>Współfinansowane z budżetu państwa</t>
  </si>
  <si>
    <t xml:space="preserve">  ** kwotę dofinansowania z FERS należy rozumieć jako iloczyn liczby dofinansowywanych miejsc w danym miesiącu i  kwoty dofinansowania na 1 miejsce, np. w przypadku 12 miejsc opieki w miesiącu, przy dofinansowaniu w maksymalnej kwocie 836,00 zł - kwota dofinansowania z FERS dla tego miesiąca wynosi 10 032,00 zł </t>
  </si>
  <si>
    <t>Kwota pełnego dofin. za obsadzone miejsca</t>
  </si>
  <si>
    <t>Liczba miejsc kwalifikowalnych</t>
  </si>
  <si>
    <t>Łączna kwota dofinansowania za miejsca kwalifikowalne</t>
  </si>
  <si>
    <t>Nazwa i adres ostatecznego odbiorcy wsparcia</t>
  </si>
  <si>
    <t>okres kolejnych 24 miesięcy funkcjonowania - drugie 12 miesięcy</t>
  </si>
  <si>
    <t>okres kolejnych 24 miesięcy funkcjonowania - trzecie 12 miesięcy</t>
  </si>
  <si>
    <t>Kwota dofinansowania z FERS**</t>
  </si>
  <si>
    <t>……………………………………………………………………….</t>
  </si>
  <si>
    <r>
      <t xml:space="preserve">WNIOSEK O WYPŁATĘ DOFINANSOWANIA dla zadania realizowanego przez JST na okres </t>
    </r>
    <r>
      <rPr>
        <b/>
        <sz val="14"/>
        <color rgb="FFFF0000"/>
        <rFont val="Calibri"/>
        <family val="2"/>
        <charset val="238"/>
        <scheme val="minor"/>
      </rPr>
      <t>pierwszych 12/kolejnych 24*</t>
    </r>
    <r>
      <rPr>
        <b/>
        <sz val="14"/>
        <color theme="1"/>
        <rFont val="Calibri"/>
        <family val="2"/>
        <charset val="238"/>
        <scheme val="minor"/>
      </rPr>
      <t xml:space="preserve"> miesięcy funkcjonowania</t>
    </r>
  </si>
  <si>
    <r>
      <t xml:space="preserve">2. Oświadczam, że w związku z realizacją powyższego zadania </t>
    </r>
    <r>
      <rPr>
        <b/>
        <sz val="11"/>
        <color rgb="FFFF0000"/>
        <rFont val="Calibri"/>
        <family val="2"/>
        <charset val="238"/>
        <scheme val="minor"/>
      </rPr>
      <t>mam możliwość/nie mam możliwości*</t>
    </r>
    <r>
      <rPr>
        <b/>
        <sz val="11"/>
        <color indexed="8"/>
        <rFont val="Calibri"/>
        <family val="2"/>
        <charset val="238"/>
        <scheme val="minor"/>
      </rPr>
      <t xml:space="preserve"> odzyskania podatku VAT na zasadach obowiązującego prawa w Polsce. Jednosześnie zobowiązuję się do zwrotu podatku VAT, jeżeli zaistnieją przesłanki umożliwiające odzyskanie tego podatku.</t>
    </r>
  </si>
  <si>
    <r>
      <t xml:space="preserve">1. Oświadczam, że całkowite wydatki funkcjonowania rozliczanych miejsc opieki utworzonych w ramach Programu Aktywny Maluch 2022-2029 obejmowały wydatki zgodne z zapisami pkt. 4.3. programu i w okresie </t>
    </r>
    <r>
      <rPr>
        <b/>
        <sz val="12"/>
        <color rgb="FFFF0000"/>
        <rFont val="Calibri"/>
        <family val="2"/>
        <charset val="238"/>
        <scheme val="minor"/>
      </rPr>
      <t xml:space="preserve">od (dd-mm-rrrr) ………………………… do (dd-mm-rrrr) …………………….. </t>
    </r>
    <r>
      <rPr>
        <sz val="12"/>
        <rFont val="Calibri"/>
        <family val="2"/>
        <charset val="238"/>
        <scheme val="minor"/>
      </rPr>
      <t>wyniosły:</t>
    </r>
  </si>
  <si>
    <r>
      <t xml:space="preserve">10. Oświadczam, że </t>
    </r>
    <r>
      <rPr>
        <b/>
        <sz val="12"/>
        <color rgb="FFFF0000"/>
        <rFont val="Calibri"/>
        <family val="2"/>
        <charset val="238"/>
        <scheme val="minor"/>
      </rPr>
      <t>zapewniłem/nie zapewniłem*</t>
    </r>
    <r>
      <rPr>
        <sz val="12"/>
        <rFont val="Calibri"/>
        <family val="2"/>
        <charset val="238"/>
        <scheme val="minor"/>
      </rPr>
      <t xml:space="preserve"> dostępność usługi opiekuńczej poprzez gotowość do przyjęcia dzieci.</t>
    </r>
  </si>
  <si>
    <t>Liczba miejsc opieki nie uwzględnionych we wskaźniku obsadzenia</t>
  </si>
  <si>
    <t>Średnia liczba miejsc opieki obsadzonych w okresie 12 m-cy</t>
  </si>
  <si>
    <t>Średnia liczba miejsc opieki obsadzonych w okresie 24 m-cy</t>
  </si>
  <si>
    <t>Kwota pełnego dofinansowania za obsadzone miejsca</t>
  </si>
  <si>
    <t xml:space="preserve">8. Oświadczam, że każdy wydatek przewidziany do poniesienia na funkcjonowanie jednego miejsca opieki, pokryty ze środków dofinansowania programu Aktywny Maluch 2022-2029 nie jest i nie będzie jednocześnie finansowany z różnych wspólnotowych programów, instrumentów finansowych i funduszy, w tym z innych niż EFS+ funduszy strukturalnych Unii Europejskiej. </t>
  </si>
  <si>
    <r>
      <t xml:space="preserve">10. Oświadczam, że </t>
    </r>
    <r>
      <rPr>
        <b/>
        <sz val="12"/>
        <color rgb="FFFF0000"/>
        <rFont val="Calibri"/>
        <family val="2"/>
        <charset val="238"/>
        <scheme val="minor"/>
      </rPr>
      <t>zapewniłem/nie zapewniłem*</t>
    </r>
    <r>
      <rPr>
        <sz val="12"/>
        <rFont val="Calibri"/>
        <family val="2"/>
        <charset val="238"/>
        <scheme val="minor"/>
      </rPr>
      <t xml:space="preserve"> dostępność usługi opiekuńczej poprzez gotowość do przyjęcia dzieci.
11. Oświadczam, że gromadzę i okażę w trakcie kontroli i na każde wezwanie wojewody dokumenty potwierdzające faktycznie poniesione wydatki związane z funkcjonowaniem rozliczanych miejsc opieki oraz przechowuję dokumentację związaną z realizacją zadania przez okres wskazany w § 6 ust. 3 umowy, </t>
    </r>
    <r>
      <rPr>
        <b/>
        <sz val="12"/>
        <color rgb="FFFF0000"/>
        <rFont val="Calibri"/>
        <family val="2"/>
        <charset val="238"/>
        <scheme val="minor"/>
      </rPr>
      <t>w siedzibie OOW/siedzibie instytucji opieki*.</t>
    </r>
  </si>
  <si>
    <t>Wnoszę o uruchomienie wypłaty środków FERS i budżetu państwa w zakresie współfinansowania na wyżej wskazany okres funkcjonowania miejsc opieki, utworzonych w ramach programu, zgodnie z poniższym harmonogramem:</t>
  </si>
  <si>
    <r>
      <t xml:space="preserve">** kwotę dofinansowania z FERS należy rozumieć jako iloczyn liczby dofinansowywanych </t>
    </r>
    <r>
      <rPr>
        <i/>
        <sz val="10"/>
        <color rgb="FFC00000"/>
        <rFont val="Calibri"/>
        <family val="2"/>
        <charset val="238"/>
        <scheme val="minor"/>
      </rPr>
      <t>miejsc w danym miesiącu</t>
    </r>
    <r>
      <rPr>
        <i/>
        <sz val="10"/>
        <color theme="1"/>
        <rFont val="Calibri"/>
        <family val="2"/>
        <charset val="238"/>
        <scheme val="minor"/>
      </rPr>
      <t xml:space="preserve"> i kwoty dofinansowania na 1 miejsce, np. w przypadku 12 miejsc opieki w miesiącu, przy dofinansowaniu w maksymalnej kwocie 836,00 zł - kwota dofinansowania</t>
    </r>
    <r>
      <rPr>
        <i/>
        <sz val="10"/>
        <color rgb="FFC00000"/>
        <rFont val="Calibri"/>
        <family val="2"/>
        <charset val="238"/>
        <scheme val="minor"/>
      </rPr>
      <t xml:space="preserve"> z FERS dla tego miesiąca</t>
    </r>
    <r>
      <rPr>
        <i/>
        <sz val="10"/>
        <color theme="1"/>
        <rFont val="Calibri"/>
        <family val="2"/>
        <charset val="238"/>
        <scheme val="minor"/>
      </rPr>
      <t xml:space="preserve"> wynosi 10 032,00 zł </t>
    </r>
  </si>
  <si>
    <t xml:space="preserve">*niepotrzebne usunąć/skreślić.
** kwotę dofinansowania z FERS należy rozumieć jako iloczyn liczby dofinansowywanych miejsc w danym miesiącu i kwoty dofinansowania na 1 miejsce, np. w przypadku 12 miejsc opieki w miesiącu, przy dofinansowaniu w maksymalnej kwocie 836,00 zł - kwota dofinansowania z FERS dla tego miesiąca wynosi 10 032,00 zł  </t>
  </si>
  <si>
    <t>Kwota zwrotu dot. funkcjonowania za miejsca nie uwzględnione we wskaźniku</t>
  </si>
  <si>
    <t>Kod TERYT</t>
  </si>
  <si>
    <t>Biała Plama</t>
  </si>
  <si>
    <t>TAK</t>
  </si>
  <si>
    <t>Liczba miejsc opieki dofinansowanych 
w okresie 12 m-cy</t>
  </si>
  <si>
    <t>Liczba miejsc opieki obsadzonych 
w okresie 12 m-cy</t>
  </si>
  <si>
    <t>Liczba miejsc opieki obsadzonych
w okresie 24 m-cy</t>
  </si>
  <si>
    <t>SUMA Dofinansowania obsadzonych miejsc</t>
  </si>
  <si>
    <t>Liczba dofinansowywanych miejsc opieki</t>
  </si>
  <si>
    <r>
      <t xml:space="preserve">11. Oświadczam, że gromadzę i okażę w trakcie kontroli i na każde wezwanie wojewody dokumenty potwierdzające faktycznie poniesione wydatki związane z funkcjonowaniem rozliczanych miejsc opieki oraz przechowuję dokumentację związaną z realizacją zadania przez okres wskazany w § 6 ust. 3 umowy, </t>
    </r>
    <r>
      <rPr>
        <b/>
        <sz val="12"/>
        <color rgb="FFFF0000"/>
        <rFont val="Calibri"/>
        <family val="2"/>
        <charset val="238"/>
        <scheme val="minor"/>
      </rPr>
      <t>w siedzibie OOW/siedzibie instytucji opieki</t>
    </r>
    <r>
      <rPr>
        <sz val="12"/>
        <color rgb="FFFF0000"/>
        <rFont val="Calibri"/>
        <family val="2"/>
        <charset val="238"/>
        <scheme val="minor"/>
      </rPr>
      <t>*</t>
    </r>
    <r>
      <rPr>
        <sz val="12"/>
        <rFont val="Calibri"/>
        <family val="2"/>
        <charset val="238"/>
        <scheme val="minor"/>
      </rPr>
      <t xml:space="preserve">.  </t>
    </r>
  </si>
  <si>
    <t>Liczba miejsc opieki dofinansowanych 
w okresie 24 m-cy</t>
  </si>
  <si>
    <t>SUMA Dofinansowania obsadzonych miejsc opieki w okresie 
kolejnych 24 m-cy funkcjonowania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</si>
</sst>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  <numFmt numFmtId="165" formatCode="#,##0.00\ &quot;zł&quot;"/>
    <numFmt numFmtId="166" formatCode="#,##0.00_ ;\-#,##0.00\ "/>
    <numFmt numFmtId="167" formatCode="0;\-0;;\ @"/>
    <numFmt numFmtId="168" formatCode="#,##0.00\ [$zł-415];\-#,##0.00\ [$zł-415]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0"/>
      <color rgb="FFC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6">
    <xf numFmtId="0" fontId="0" fillId="0" borderId="0"/>
    <xf numFmtId="9" fontId="18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43" fontId="18" fillId="0" borderId="0" applyFont="0" applyFill="0" applyBorder="0" applyAlignment="0" applyProtection="0"/>
    <xf numFmtId="0" fontId="36" fillId="10" borderId="44" applyNumberFormat="0" applyAlignment="0" applyProtection="0"/>
  </cellStyleXfs>
  <cellXfs count="462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/>
    </xf>
    <xf numFmtId="1" fontId="6" fillId="7" borderId="4" xfId="3" applyNumberFormat="1" applyFon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0" xfId="0" applyAlignment="1"/>
    <xf numFmtId="1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/>
    <xf numFmtId="0" fontId="7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2" fillId="0" borderId="0" xfId="0" applyFont="1" applyBorder="1" applyAlignment="1" applyProtection="1"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166" fontId="1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14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>
      <alignment wrapText="1"/>
    </xf>
    <xf numFmtId="3" fontId="11" fillId="0" borderId="4" xfId="0" applyNumberFormat="1" applyFont="1" applyFill="1" applyBorder="1" applyAlignment="1">
      <alignment horizontal="center" vertical="center" wrapText="1"/>
    </xf>
    <xf numFmtId="7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7" fontId="10" fillId="0" borderId="4" xfId="0" applyNumberFormat="1" applyFont="1" applyFill="1" applyBorder="1" applyAlignment="1">
      <alignment horizontal="right" vertical="center" wrapText="1"/>
    </xf>
    <xf numFmtId="7" fontId="10" fillId="0" borderId="4" xfId="0" applyNumberFormat="1" applyFont="1" applyBorder="1" applyAlignment="1">
      <alignment horizontal="right" vertical="center" wrapText="1"/>
    </xf>
    <xf numFmtId="7" fontId="7" fillId="5" borderId="4" xfId="0" applyNumberFormat="1" applyFont="1" applyFill="1" applyBorder="1" applyAlignment="1">
      <alignment horizontal="right" vertical="center" wrapText="1"/>
    </xf>
    <xf numFmtId="7" fontId="10" fillId="2" borderId="4" xfId="0" applyNumberFormat="1" applyFont="1" applyFill="1" applyBorder="1" applyAlignment="1">
      <alignment horizontal="right" vertical="center" wrapText="1"/>
    </xf>
    <xf numFmtId="7" fontId="7" fillId="3" borderId="4" xfId="0" applyNumberFormat="1" applyFont="1" applyFill="1" applyBorder="1" applyAlignment="1" applyProtection="1">
      <alignment horizontal="right" vertical="center" wrapText="1"/>
    </xf>
    <xf numFmtId="165" fontId="0" fillId="0" borderId="4" xfId="0" applyNumberFormat="1" applyBorder="1" applyAlignment="1">
      <alignment vertical="center"/>
    </xf>
    <xf numFmtId="9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7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2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10" fillId="0" borderId="6" xfId="0" applyNumberFormat="1" applyFont="1" applyBorder="1" applyAlignment="1">
      <alignment horizontal="right" vertical="center" wrapText="1"/>
    </xf>
    <xf numFmtId="7" fontId="7" fillId="5" borderId="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/>
    <xf numFmtId="0" fontId="10" fillId="0" borderId="0" xfId="0" applyFont="1" applyBorder="1" applyAlignment="1">
      <alignment horizontal="center"/>
    </xf>
    <xf numFmtId="14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3" fontId="7" fillId="3" borderId="42" xfId="0" applyNumberFormat="1" applyFont="1" applyFill="1" applyBorder="1" applyAlignment="1">
      <alignment horizontal="center" vertical="center" wrapText="1"/>
    </xf>
    <xf numFmtId="164" fontId="7" fillId="3" borderId="42" xfId="0" applyNumberFormat="1" applyFont="1" applyFill="1" applyBorder="1" applyAlignment="1">
      <alignment horizontal="center" vertical="center" wrapText="1"/>
    </xf>
    <xf numFmtId="164" fontId="7" fillId="3" borderId="4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0" xfId="0" applyFont="1" applyAlignment="1">
      <alignment wrapText="1"/>
    </xf>
    <xf numFmtId="0" fontId="10" fillId="0" borderId="0" xfId="0" applyFont="1" applyBorder="1" applyAlignment="1">
      <alignment horizontal="right"/>
    </xf>
    <xf numFmtId="0" fontId="33" fillId="0" borderId="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/>
    <xf numFmtId="0" fontId="9" fillId="0" borderId="0" xfId="0" applyFont="1" applyBorder="1" applyAlignment="1" applyProtection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0" fillId="3" borderId="4" xfId="0" applyFont="1" applyFill="1" applyBorder="1" applyAlignment="1" applyProtection="1">
      <alignment horizontal="center" vertical="center" wrapText="1"/>
    </xf>
    <xf numFmtId="165" fontId="7" fillId="3" borderId="4" xfId="0" applyNumberFormat="1" applyFont="1" applyFill="1" applyBorder="1" applyAlignment="1" applyProtection="1">
      <alignment horizontal="right" vertical="center" wrapText="1"/>
    </xf>
    <xf numFmtId="167" fontId="10" fillId="3" borderId="4" xfId="0" applyNumberFormat="1" applyFont="1" applyFill="1" applyBorder="1" applyAlignment="1" applyProtection="1">
      <alignment horizontal="center" vertical="center" wrapText="1"/>
    </xf>
    <xf numFmtId="165" fontId="7" fillId="9" borderId="4" xfId="0" applyNumberFormat="1" applyFont="1" applyFill="1" applyBorder="1" applyAlignment="1" applyProtection="1">
      <alignment horizontal="right" vertical="center" wrapText="1"/>
    </xf>
    <xf numFmtId="1" fontId="7" fillId="3" borderId="30" xfId="0" applyNumberFormat="1" applyFont="1" applyFill="1" applyBorder="1" applyAlignment="1" applyProtection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center"/>
    </xf>
    <xf numFmtId="1" fontId="36" fillId="10" borderId="44" xfId="5" applyNumberFormat="1" applyAlignment="1">
      <alignment horizontal="center" vertical="center"/>
    </xf>
    <xf numFmtId="7" fontId="11" fillId="5" borderId="4" xfId="0" applyNumberFormat="1" applyFont="1" applyFill="1" applyBorder="1" applyAlignment="1" applyProtection="1">
      <alignment horizontal="center" vertical="center" wrapText="1"/>
    </xf>
    <xf numFmtId="7" fontId="11" fillId="5" borderId="7" xfId="0" applyNumberFormat="1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1" fontId="17" fillId="8" borderId="4" xfId="0" applyNumberFormat="1" applyFont="1" applyFill="1" applyBorder="1" applyAlignment="1" applyProtection="1">
      <alignment horizontal="center" vertical="center" wrapText="1"/>
    </xf>
    <xf numFmtId="0" fontId="17" fillId="8" borderId="7" xfId="0" applyFont="1" applyFill="1" applyBorder="1" applyAlignment="1" applyProtection="1">
      <alignment horizontal="center" vertical="center" wrapText="1"/>
    </xf>
    <xf numFmtId="14" fontId="11" fillId="8" borderId="6" xfId="0" applyNumberFormat="1" applyFont="1" applyFill="1" applyBorder="1" applyAlignment="1" applyProtection="1">
      <alignment horizontal="center" vertical="center" wrapText="1"/>
    </xf>
    <xf numFmtId="0" fontId="7" fillId="11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1" fontId="11" fillId="11" borderId="4" xfId="0" applyNumberFormat="1" applyFont="1" applyFill="1" applyBorder="1" applyAlignment="1" applyProtection="1">
      <alignment horizontal="center" vertical="center" wrapText="1"/>
    </xf>
    <xf numFmtId="1" fontId="11" fillId="5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10" fontId="7" fillId="9" borderId="6" xfId="0" applyNumberFormat="1" applyFont="1" applyFill="1" applyBorder="1" applyAlignment="1" applyProtection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</xf>
    <xf numFmtId="0" fontId="11" fillId="11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5" fontId="11" fillId="5" borderId="4" xfId="0" applyNumberFormat="1" applyFont="1" applyFill="1" applyBorder="1" applyAlignment="1" applyProtection="1">
      <alignment horizontal="center" vertical="center" wrapText="1"/>
    </xf>
    <xf numFmtId="10" fontId="17" fillId="9" borderId="6" xfId="1" applyNumberFormat="1" applyFont="1" applyFill="1" applyBorder="1" applyAlignment="1" applyProtection="1">
      <alignment horizontal="center" vertical="center"/>
    </xf>
    <xf numFmtId="1" fontId="7" fillId="3" borderId="4" xfId="0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165" fontId="17" fillId="9" borderId="4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 wrapText="1"/>
    </xf>
    <xf numFmtId="10" fontId="11" fillId="3" borderId="4" xfId="1" applyNumberFormat="1" applyFont="1" applyFill="1" applyBorder="1" applyAlignment="1" applyProtection="1">
      <alignment horizontal="center" vertical="center" wrapText="1"/>
    </xf>
    <xf numFmtId="0" fontId="10" fillId="4" borderId="6" xfId="0" applyNumberFormat="1" applyFont="1" applyFill="1" applyBorder="1" applyAlignment="1" applyProtection="1">
      <alignment horizontal="center" vertical="center"/>
      <protection locked="0"/>
    </xf>
    <xf numFmtId="7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7" fontId="7" fillId="2" borderId="6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10" fontId="7" fillId="3" borderId="4" xfId="0" applyNumberFormat="1" applyFont="1" applyFill="1" applyBorder="1" applyAlignment="1" applyProtection="1">
      <alignment horizontal="center" vertical="center" wrapText="1"/>
    </xf>
    <xf numFmtId="168" fontId="7" fillId="3" borderId="4" xfId="0" applyNumberFormat="1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8" fillId="2" borderId="38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7" fontId="8" fillId="2" borderId="7" xfId="0" applyNumberFormat="1" applyFont="1" applyFill="1" applyBorder="1" applyAlignment="1">
      <alignment horizontal="center" vertical="center" wrapText="1"/>
    </xf>
    <xf numFmtId="7" fontId="8" fillId="2" borderId="8" xfId="0" applyNumberFormat="1" applyFont="1" applyFill="1" applyBorder="1" applyAlignment="1">
      <alignment horizontal="center" vertical="center" wrapText="1"/>
    </xf>
    <xf numFmtId="7" fontId="8" fillId="2" borderId="9" xfId="0" applyNumberFormat="1" applyFont="1" applyFill="1" applyBorder="1" applyAlignment="1">
      <alignment horizontal="center" vertical="center" wrapText="1"/>
    </xf>
    <xf numFmtId="7" fontId="8" fillId="2" borderId="4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7" fontId="7" fillId="3" borderId="4" xfId="0" applyNumberFormat="1" applyFont="1" applyFill="1" applyBorder="1" applyAlignment="1" applyProtection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7" fontId="7" fillId="3" borderId="7" xfId="0" applyNumberFormat="1" applyFont="1" applyFill="1" applyBorder="1" applyAlignment="1" applyProtection="1">
      <alignment horizontal="center" vertical="center" wrapText="1"/>
    </xf>
    <xf numFmtId="7" fontId="7" fillId="3" borderId="8" xfId="0" applyNumberFormat="1" applyFont="1" applyFill="1" applyBorder="1" applyAlignment="1" applyProtection="1">
      <alignment horizontal="center" vertical="center" wrapText="1"/>
    </xf>
    <xf numFmtId="7" fontId="7" fillId="3" borderId="9" xfId="0" applyNumberFormat="1" applyFont="1" applyFill="1" applyBorder="1" applyAlignment="1" applyProtection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14" fontId="22" fillId="0" borderId="4" xfId="0" applyNumberFormat="1" applyFont="1" applyFill="1" applyBorder="1" applyAlignment="1" applyProtection="1">
      <alignment horizontal="center" vertical="center" wrapText="1"/>
    </xf>
    <xf numFmtId="14" fontId="22" fillId="0" borderId="6" xfId="0" applyNumberFormat="1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/>
    </xf>
    <xf numFmtId="0" fontId="24" fillId="0" borderId="16" xfId="0" applyFont="1" applyBorder="1" applyAlignment="1">
      <alignment horizontal="left" vertical="top"/>
    </xf>
    <xf numFmtId="0" fontId="24" fillId="0" borderId="2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23" xfId="0" applyFont="1" applyBorder="1" applyAlignment="1">
      <alignment horizontal="left" vertical="top"/>
    </xf>
    <xf numFmtId="0" fontId="24" fillId="0" borderId="14" xfId="0" applyFont="1" applyBorder="1" applyAlignment="1">
      <alignment horizontal="left" vertical="top"/>
    </xf>
    <xf numFmtId="0" fontId="24" fillId="0" borderId="15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27" fillId="3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14" fontId="22" fillId="4" borderId="7" xfId="0" applyNumberFormat="1" applyFont="1" applyFill="1" applyBorder="1" applyAlignment="1" applyProtection="1">
      <alignment horizontal="center" vertical="center" wrapText="1"/>
      <protection locked="0"/>
    </xf>
    <xf numFmtId="14" fontId="2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7" fontId="22" fillId="0" borderId="4" xfId="0" applyNumberFormat="1" applyFont="1" applyFill="1" applyBorder="1" applyAlignment="1" applyProtection="1">
      <alignment horizontal="center" vertical="center" wrapText="1"/>
    </xf>
    <xf numFmtId="44" fontId="22" fillId="0" borderId="4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6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5" fillId="0" borderId="0" xfId="0" applyFont="1" applyBorder="1" applyAlignment="1">
      <alignment horizontal="left" vertical="center"/>
    </xf>
    <xf numFmtId="164" fontId="17" fillId="0" borderId="40" xfId="0" applyNumberFormat="1" applyFont="1" applyBorder="1" applyAlignment="1">
      <alignment horizontal="left" vertical="center" wrapText="1"/>
    </xf>
    <xf numFmtId="164" fontId="17" fillId="0" borderId="41" xfId="0" applyNumberFormat="1" applyFont="1" applyBorder="1" applyAlignment="1">
      <alignment horizontal="left" vertical="center" wrapText="1"/>
    </xf>
    <xf numFmtId="164" fontId="7" fillId="0" borderId="40" xfId="0" applyNumberFormat="1" applyFont="1" applyBorder="1" applyAlignment="1">
      <alignment horizontal="left" vertical="center" wrapText="1"/>
    </xf>
    <xf numFmtId="164" fontId="7" fillId="0" borderId="41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164" fontId="8" fillId="5" borderId="9" xfId="0" applyNumberFormat="1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left" vertical="center" wrapText="1"/>
    </xf>
    <xf numFmtId="164" fontId="8" fillId="5" borderId="18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3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24" fillId="0" borderId="4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9" borderId="5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0" fillId="0" borderId="7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1" fillId="0" borderId="4" xfId="4" applyFont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9" fontId="17" fillId="9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left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 applyProtection="1">
      <alignment horizontal="left" vertical="center" wrapText="1"/>
      <protection locked="0"/>
    </xf>
    <xf numFmtId="0" fontId="17" fillId="3" borderId="29" xfId="0" applyFont="1" applyFill="1" applyBorder="1" applyAlignment="1" applyProtection="1">
      <alignment horizontal="center" vertical="center" wrapText="1"/>
    </xf>
    <xf numFmtId="0" fontId="17" fillId="3" borderId="30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165" fontId="7" fillId="9" borderId="4" xfId="0" applyNumberFormat="1" applyFont="1" applyFill="1" applyBorder="1" applyAlignment="1">
      <alignment horizontal="center" vertical="center" wrapText="1"/>
    </xf>
    <xf numFmtId="165" fontId="7" fillId="9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8" xfId="3" applyFont="1" applyFill="1" applyBorder="1" applyAlignment="1">
      <alignment horizontal="center" vertical="center" wrapText="1"/>
    </xf>
    <xf numFmtId="0" fontId="33" fillId="0" borderId="9" xfId="3" applyFont="1" applyFill="1" applyBorder="1" applyAlignment="1">
      <alignment horizontal="center" vertical="center" wrapText="1"/>
    </xf>
    <xf numFmtId="0" fontId="5" fillId="6" borderId="4" xfId="2" applyFont="1" applyBorder="1" applyAlignment="1">
      <alignment horizontal="center" vertical="top" wrapText="1"/>
    </xf>
    <xf numFmtId="1" fontId="3" fillId="6" borderId="4" xfId="2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left" vertical="center" wrapText="1"/>
      <protection locked="0"/>
    </xf>
    <xf numFmtId="0" fontId="8" fillId="4" borderId="13" xfId="0" applyFont="1" applyFill="1" applyBorder="1" applyAlignment="1" applyProtection="1">
      <alignment horizontal="left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4" xfId="0" applyFont="1" applyFill="1" applyBorder="1" applyAlignment="1" applyProtection="1">
      <alignment horizontal="left" vertical="center" wrapText="1"/>
      <protection locked="0"/>
    </xf>
    <xf numFmtId="0" fontId="8" fillId="4" borderId="15" xfId="0" applyFont="1" applyFill="1" applyBorder="1" applyAlignment="1" applyProtection="1">
      <alignment horizontal="left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12" fillId="0" borderId="7" xfId="0" applyNumberFormat="1" applyFont="1" applyBorder="1" applyAlignment="1">
      <alignment horizontal="center" wrapText="1"/>
    </xf>
    <xf numFmtId="165" fontId="12" fillId="0" borderId="8" xfId="0" applyNumberFormat="1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17" fillId="9" borderId="4" xfId="0" applyFont="1" applyFill="1" applyBorder="1" applyAlignment="1">
      <alignment horizontal="center" vertical="center"/>
    </xf>
    <xf numFmtId="165" fontId="17" fillId="9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3" fontId="11" fillId="0" borderId="7" xfId="4" applyFont="1" applyBorder="1" applyAlignment="1" applyProtection="1">
      <alignment horizontal="center" vertical="center" wrapText="1"/>
    </xf>
    <xf numFmtId="43" fontId="11" fillId="0" borderId="8" xfId="4" applyFont="1" applyBorder="1" applyAlignment="1" applyProtection="1">
      <alignment horizontal="center" vertical="center" wrapText="1"/>
    </xf>
    <xf numFmtId="43" fontId="11" fillId="0" borderId="9" xfId="4" applyFont="1" applyBorder="1" applyAlignment="1" applyProtection="1">
      <alignment horizontal="center" vertical="center" wrapText="1"/>
    </xf>
    <xf numFmtId="0" fontId="5" fillId="6" borderId="4" xfId="2" applyFont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8" fillId="4" borderId="6" xfId="0" applyFont="1" applyFill="1" applyBorder="1" applyAlignment="1" applyProtection="1">
      <alignment vertical="center" wrapText="1"/>
      <protection locked="0"/>
    </xf>
    <xf numFmtId="0" fontId="35" fillId="0" borderId="4" xfId="0" applyFont="1" applyBorder="1" applyAlignment="1">
      <alignment horizontal="center" vertical="center" wrapText="1"/>
    </xf>
    <xf numFmtId="0" fontId="36" fillId="10" borderId="46" xfId="5" applyBorder="1" applyAlignment="1">
      <alignment horizontal="center" vertical="center"/>
    </xf>
    <xf numFmtId="0" fontId="36" fillId="10" borderId="47" xfId="5" applyBorder="1" applyAlignment="1">
      <alignment horizontal="center" vertical="center"/>
    </xf>
    <xf numFmtId="0" fontId="36" fillId="10" borderId="48" xfId="5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right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2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</cellXfs>
  <cellStyles count="6">
    <cellStyle name="Dane wyjściowe" xfId="5" builtinId="21"/>
    <cellStyle name="Dobry" xfId="2" builtinId="26"/>
    <cellStyle name="Dziesiętny" xfId="4" builtinId="3"/>
    <cellStyle name="Normalny" xfId="0" builtinId="0"/>
    <cellStyle name="Procentowy" xfId="1" builtinId="5"/>
    <cellStyle name="Zły" xfId="3" builtinId="27"/>
  </cellStyles>
  <dxfs count="85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7" tint="0.79998168889431442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7CE"/>
      <color rgb="FFFF99CC"/>
      <color rgb="FFFFCCFF"/>
      <color rgb="FFFF99FF"/>
      <color rgb="FFEF89BC"/>
      <color rgb="FFFFFFFF"/>
      <color rgb="FF75DBFF"/>
      <color rgb="FF8BE1FF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1:B161" totalsRowShown="0">
  <autoFilter ref="A1:B161"/>
  <tableColumns count="2">
    <tableColumn id="1" name="Kod TERYT"/>
    <tableColumn id="2" name="Biała Pla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0"/>
  <sheetViews>
    <sheetView showZeros="0" view="pageBreakPreview" zoomScale="70" zoomScaleNormal="100" zoomScaleSheetLayoutView="70" workbookViewId="0">
      <selection activeCell="D20" sqref="D20"/>
    </sheetView>
  </sheetViews>
  <sheetFormatPr defaultRowHeight="15" x14ac:dyDescent="0.25"/>
  <cols>
    <col min="1" max="1" width="5.42578125" style="53" customWidth="1"/>
    <col min="2" max="2" width="13.140625" style="53" customWidth="1"/>
    <col min="3" max="3" width="10.85546875" style="53" customWidth="1"/>
    <col min="4" max="4" width="17.5703125" style="53" customWidth="1"/>
    <col min="5" max="5" width="18.5703125" style="53" customWidth="1"/>
    <col min="6" max="7" width="19.85546875" style="53" customWidth="1"/>
    <col min="8" max="8" width="5.85546875" style="53" customWidth="1"/>
    <col min="9" max="9" width="15.5703125" style="53" customWidth="1"/>
    <col min="10" max="10" width="10.140625" style="53" customWidth="1"/>
    <col min="11" max="11" width="17.5703125" style="53" customWidth="1"/>
    <col min="12" max="12" width="18.140625" style="53" customWidth="1"/>
    <col min="13" max="14" width="19.85546875" style="53" customWidth="1"/>
    <col min="15" max="15" width="15.42578125" style="53" customWidth="1"/>
    <col min="16" max="16" width="8.5703125" style="53" customWidth="1"/>
    <col min="17" max="17" width="8.42578125" style="53" customWidth="1"/>
    <col min="18" max="19" width="15.42578125" style="53" customWidth="1"/>
    <col min="20" max="20" width="18.42578125" style="53" customWidth="1"/>
    <col min="21" max="21" width="48.5703125" style="53" customWidth="1"/>
    <col min="22" max="22" width="13.42578125" style="53" customWidth="1"/>
    <col min="23" max="16384" width="9.140625" style="53"/>
  </cols>
  <sheetData>
    <row r="1" spans="1:21" ht="16.5" customHeight="1" thickBot="1" x14ac:dyDescent="0.3">
      <c r="L1" s="237" t="s">
        <v>51</v>
      </c>
      <c r="M1" s="237"/>
      <c r="S1" s="237"/>
      <c r="T1" s="237"/>
    </row>
    <row r="2" spans="1:21" ht="27.75" customHeight="1" x14ac:dyDescent="0.25">
      <c r="A2" s="205" t="s">
        <v>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7"/>
      <c r="O2" s="30"/>
      <c r="P2" s="30"/>
      <c r="Q2" s="30"/>
      <c r="R2" s="30"/>
      <c r="S2" s="30"/>
      <c r="T2" s="30"/>
    </row>
    <row r="3" spans="1:21" ht="24.75" customHeight="1" x14ac:dyDescent="0.25">
      <c r="A3" s="233" t="s">
        <v>75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5"/>
      <c r="O3" s="31"/>
      <c r="P3" s="31"/>
      <c r="Q3" s="31"/>
      <c r="R3" s="31"/>
      <c r="S3" s="31"/>
      <c r="T3" s="31"/>
    </row>
    <row r="4" spans="1:21" ht="45" customHeight="1" x14ac:dyDescent="0.25">
      <c r="A4" s="258" t="s">
        <v>35</v>
      </c>
      <c r="B4" s="184"/>
      <c r="C4" s="184"/>
      <c r="D4" s="185"/>
      <c r="E4" s="259"/>
      <c r="F4" s="259"/>
      <c r="G4" s="259"/>
      <c r="H4" s="259"/>
      <c r="I4" s="259"/>
      <c r="J4" s="259"/>
      <c r="K4" s="259"/>
      <c r="L4" s="259"/>
      <c r="M4" s="259"/>
      <c r="N4" s="260"/>
      <c r="O4" s="32"/>
      <c r="P4" s="32"/>
      <c r="Q4" s="32"/>
      <c r="R4" s="32"/>
      <c r="S4" s="32"/>
      <c r="T4" s="33"/>
      <c r="U4" s="54"/>
    </row>
    <row r="5" spans="1:21" ht="45" customHeight="1" x14ac:dyDescent="0.25">
      <c r="A5" s="190" t="s">
        <v>10</v>
      </c>
      <c r="B5" s="191"/>
      <c r="C5" s="191"/>
      <c r="D5" s="192"/>
      <c r="E5" s="259"/>
      <c r="F5" s="259"/>
      <c r="G5" s="259"/>
      <c r="H5" s="259"/>
      <c r="I5" s="259"/>
      <c r="J5" s="259"/>
      <c r="K5" s="259"/>
      <c r="L5" s="259"/>
      <c r="M5" s="259"/>
      <c r="N5" s="260"/>
      <c r="O5" s="32"/>
      <c r="P5" s="32"/>
      <c r="Q5" s="32"/>
      <c r="R5" s="32"/>
      <c r="S5" s="32"/>
      <c r="T5" s="34"/>
    </row>
    <row r="6" spans="1:21" ht="45" customHeight="1" x14ac:dyDescent="0.25">
      <c r="A6" s="190" t="s">
        <v>36</v>
      </c>
      <c r="B6" s="191"/>
      <c r="C6" s="191"/>
      <c r="D6" s="192"/>
      <c r="E6" s="188"/>
      <c r="F6" s="189"/>
      <c r="G6" s="186" t="s">
        <v>6</v>
      </c>
      <c r="H6" s="187"/>
      <c r="I6" s="170"/>
      <c r="J6" s="171"/>
      <c r="K6" s="263" t="s">
        <v>22</v>
      </c>
      <c r="L6" s="264"/>
      <c r="M6" s="256"/>
      <c r="N6" s="257"/>
      <c r="O6" s="35"/>
      <c r="P6" s="35"/>
      <c r="Q6" s="35"/>
      <c r="R6" s="35"/>
      <c r="S6" s="35"/>
      <c r="T6" s="36"/>
    </row>
    <row r="7" spans="1:21" ht="45" customHeight="1" x14ac:dyDescent="0.25">
      <c r="A7" s="190" t="s">
        <v>4</v>
      </c>
      <c r="B7" s="191"/>
      <c r="C7" s="191"/>
      <c r="D7" s="192"/>
      <c r="E7" s="204"/>
      <c r="F7" s="204"/>
      <c r="G7" s="204"/>
      <c r="H7" s="204"/>
      <c r="I7" s="204"/>
      <c r="J7" s="204"/>
      <c r="K7" s="265" t="s">
        <v>14</v>
      </c>
      <c r="L7" s="265"/>
      <c r="M7" s="256"/>
      <c r="N7" s="257"/>
      <c r="O7" s="32"/>
      <c r="P7" s="32"/>
      <c r="Q7" s="32"/>
      <c r="R7" s="32"/>
      <c r="S7" s="32"/>
      <c r="T7" s="36"/>
    </row>
    <row r="8" spans="1:21" ht="45" customHeight="1" x14ac:dyDescent="0.25">
      <c r="A8" s="190" t="s">
        <v>25</v>
      </c>
      <c r="B8" s="191"/>
      <c r="C8" s="191"/>
      <c r="D8" s="192"/>
      <c r="E8" s="41">
        <f>D25+D42+K42</f>
        <v>0</v>
      </c>
      <c r="F8" s="183" t="s">
        <v>66</v>
      </c>
      <c r="G8" s="184"/>
      <c r="H8" s="185"/>
      <c r="I8" s="261">
        <f>SUM(E25+E42+L42)</f>
        <v>0</v>
      </c>
      <c r="J8" s="262"/>
      <c r="K8" s="255" t="s">
        <v>15</v>
      </c>
      <c r="L8" s="255"/>
      <c r="M8" s="202" t="str">
        <f>IF(M7="","",EOMONTH(M7,11)+1)</f>
        <v/>
      </c>
      <c r="N8" s="203"/>
      <c r="O8" s="32"/>
      <c r="P8" s="32"/>
      <c r="Q8" s="32"/>
      <c r="R8" s="32"/>
      <c r="S8" s="32"/>
      <c r="T8" s="36"/>
    </row>
    <row r="9" spans="1:21" ht="37.5" customHeight="1" x14ac:dyDescent="0.25">
      <c r="A9" s="252" t="s">
        <v>73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  <c r="O9" s="37"/>
      <c r="P9" s="37"/>
      <c r="Q9" s="37"/>
      <c r="R9" s="37"/>
      <c r="S9" s="37"/>
      <c r="T9" s="37"/>
    </row>
    <row r="10" spans="1:21" ht="22.7" customHeight="1" x14ac:dyDescent="0.25">
      <c r="A10" s="208" t="s">
        <v>19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  <c r="L10" s="242" t="s">
        <v>20</v>
      </c>
      <c r="M10" s="243"/>
      <c r="N10" s="244"/>
      <c r="O10" s="241"/>
      <c r="P10" s="241"/>
      <c r="Q10" s="241"/>
      <c r="R10" s="241"/>
      <c r="S10" s="241"/>
      <c r="T10" s="241"/>
    </row>
    <row r="11" spans="1:21" ht="26.45" customHeight="1" x14ac:dyDescent="0.25">
      <c r="A11" s="251" t="s">
        <v>76</v>
      </c>
      <c r="B11" s="240" t="s">
        <v>74</v>
      </c>
      <c r="C11" s="240"/>
      <c r="D11" s="240" t="s">
        <v>24</v>
      </c>
      <c r="E11" s="240" t="s">
        <v>37</v>
      </c>
      <c r="F11" s="240" t="s">
        <v>0</v>
      </c>
      <c r="G11" s="240"/>
      <c r="H11" s="240"/>
      <c r="I11" s="240"/>
      <c r="J11" s="240"/>
      <c r="K11" s="240"/>
      <c r="L11" s="245"/>
      <c r="M11" s="246"/>
      <c r="N11" s="247"/>
      <c r="O11" s="28"/>
      <c r="P11" s="28"/>
      <c r="Q11" s="28"/>
      <c r="R11" s="28"/>
      <c r="S11" s="28"/>
      <c r="T11" s="28"/>
    </row>
    <row r="12" spans="1:21" ht="24.95" customHeight="1" x14ac:dyDescent="0.25">
      <c r="A12" s="251"/>
      <c r="B12" s="240"/>
      <c r="C12" s="240"/>
      <c r="D12" s="240"/>
      <c r="E12" s="240"/>
      <c r="F12" s="158" t="s">
        <v>12</v>
      </c>
      <c r="G12" s="159"/>
      <c r="H12" s="160"/>
      <c r="I12" s="240" t="s">
        <v>38</v>
      </c>
      <c r="J12" s="240"/>
      <c r="K12" s="240"/>
      <c r="L12" s="245"/>
      <c r="M12" s="246"/>
      <c r="N12" s="247"/>
      <c r="O12" s="28"/>
      <c r="P12" s="28"/>
      <c r="Q12" s="28"/>
      <c r="R12" s="28"/>
      <c r="S12" s="21"/>
      <c r="T12" s="21"/>
    </row>
    <row r="13" spans="1:21" ht="24.95" customHeight="1" x14ac:dyDescent="0.25">
      <c r="A13" s="61">
        <v>1</v>
      </c>
      <c r="B13" s="153" t="str">
        <f>IF(M8="","",PROPER((TEXT((EOMONTH($M$7,0)),"mmmm rrrr"))))</f>
        <v/>
      </c>
      <c r="C13" s="154"/>
      <c r="D13" s="9"/>
      <c r="E13" s="42"/>
      <c r="F13" s="161">
        <f>ROUNDDOWN($E13*82.52%,2)</f>
        <v>0</v>
      </c>
      <c r="G13" s="162"/>
      <c r="H13" s="163"/>
      <c r="I13" s="164">
        <f>E13-F13</f>
        <v>0</v>
      </c>
      <c r="J13" s="164"/>
      <c r="K13" s="164"/>
      <c r="L13" s="245"/>
      <c r="M13" s="246"/>
      <c r="N13" s="247"/>
      <c r="O13" s="24"/>
      <c r="P13" s="22"/>
      <c r="Q13" s="22"/>
      <c r="R13" s="23"/>
      <c r="S13" s="25"/>
      <c r="T13" s="25"/>
    </row>
    <row r="14" spans="1:21" ht="24.95" customHeight="1" x14ac:dyDescent="0.25">
      <c r="A14" s="61">
        <v>2</v>
      </c>
      <c r="B14" s="153" t="str">
        <f>IF(B13="","",PROPER((TEXT((EOMONTH(B13,1)),"mmmm rrrr"))))</f>
        <v/>
      </c>
      <c r="C14" s="154"/>
      <c r="D14" s="9"/>
      <c r="E14" s="42"/>
      <c r="F14" s="161">
        <f t="shared" ref="F14:F24" si="0">ROUNDDOWN($E14*82.52%,2)</f>
        <v>0</v>
      </c>
      <c r="G14" s="162"/>
      <c r="H14" s="163"/>
      <c r="I14" s="164">
        <f>E14-F14</f>
        <v>0</v>
      </c>
      <c r="J14" s="164"/>
      <c r="K14" s="164"/>
      <c r="L14" s="248"/>
      <c r="M14" s="249"/>
      <c r="N14" s="250"/>
      <c r="O14" s="24"/>
      <c r="P14" s="22"/>
      <c r="Q14" s="22"/>
      <c r="R14" s="23"/>
      <c r="S14" s="25"/>
      <c r="T14" s="25"/>
    </row>
    <row r="15" spans="1:21" ht="24.95" customHeight="1" x14ac:dyDescent="0.25">
      <c r="A15" s="61">
        <v>3</v>
      </c>
      <c r="B15" s="153" t="str">
        <f t="shared" ref="B15:B24" si="1">IF(B14="","",PROPER((TEXT((EOMONTH(B14,1)),"mmmm rrrr"))))</f>
        <v/>
      </c>
      <c r="C15" s="154"/>
      <c r="D15" s="9"/>
      <c r="E15" s="42"/>
      <c r="F15" s="161">
        <f t="shared" si="0"/>
        <v>0</v>
      </c>
      <c r="G15" s="162"/>
      <c r="H15" s="163"/>
      <c r="I15" s="164">
        <f t="shared" ref="I15:I24" si="2">E15-F15</f>
        <v>0</v>
      </c>
      <c r="J15" s="164"/>
      <c r="K15" s="164"/>
      <c r="L15" s="193" t="s">
        <v>89</v>
      </c>
      <c r="M15" s="194"/>
      <c r="N15" s="195"/>
      <c r="O15" s="24"/>
      <c r="P15" s="22"/>
      <c r="Q15" s="22"/>
      <c r="R15" s="23"/>
      <c r="S15" s="25"/>
      <c r="T15" s="25"/>
    </row>
    <row r="16" spans="1:21" ht="24.95" customHeight="1" x14ac:dyDescent="0.25">
      <c r="A16" s="61">
        <v>4</v>
      </c>
      <c r="B16" s="153" t="str">
        <f t="shared" si="1"/>
        <v/>
      </c>
      <c r="C16" s="154"/>
      <c r="D16" s="9"/>
      <c r="E16" s="42"/>
      <c r="F16" s="161">
        <f t="shared" si="0"/>
        <v>0</v>
      </c>
      <c r="G16" s="162"/>
      <c r="H16" s="163"/>
      <c r="I16" s="164">
        <f t="shared" si="2"/>
        <v>0</v>
      </c>
      <c r="J16" s="164"/>
      <c r="K16" s="164"/>
      <c r="L16" s="196"/>
      <c r="M16" s="197"/>
      <c r="N16" s="198"/>
      <c r="O16" s="24"/>
      <c r="P16" s="22"/>
      <c r="Q16" s="22"/>
      <c r="R16" s="23"/>
      <c r="S16" s="25"/>
      <c r="T16" s="25"/>
    </row>
    <row r="17" spans="1:20" ht="24.95" customHeight="1" x14ac:dyDescent="0.25">
      <c r="A17" s="61">
        <v>5</v>
      </c>
      <c r="B17" s="153" t="str">
        <f t="shared" si="1"/>
        <v/>
      </c>
      <c r="C17" s="154"/>
      <c r="D17" s="9"/>
      <c r="E17" s="42"/>
      <c r="F17" s="161">
        <f t="shared" si="0"/>
        <v>0</v>
      </c>
      <c r="G17" s="162"/>
      <c r="H17" s="163"/>
      <c r="I17" s="164">
        <f t="shared" si="2"/>
        <v>0</v>
      </c>
      <c r="J17" s="164"/>
      <c r="K17" s="164"/>
      <c r="L17" s="196"/>
      <c r="M17" s="197"/>
      <c r="N17" s="198"/>
      <c r="O17" s="24"/>
      <c r="P17" s="22"/>
      <c r="Q17" s="22"/>
      <c r="R17" s="23"/>
      <c r="S17" s="25"/>
      <c r="T17" s="25"/>
    </row>
    <row r="18" spans="1:20" ht="24.95" customHeight="1" x14ac:dyDescent="0.25">
      <c r="A18" s="61">
        <v>6</v>
      </c>
      <c r="B18" s="153" t="str">
        <f t="shared" si="1"/>
        <v/>
      </c>
      <c r="C18" s="154"/>
      <c r="D18" s="9"/>
      <c r="E18" s="42"/>
      <c r="F18" s="161">
        <f t="shared" si="0"/>
        <v>0</v>
      </c>
      <c r="G18" s="162"/>
      <c r="H18" s="163"/>
      <c r="I18" s="164">
        <f t="shared" si="2"/>
        <v>0</v>
      </c>
      <c r="J18" s="164"/>
      <c r="K18" s="164"/>
      <c r="L18" s="196"/>
      <c r="M18" s="197"/>
      <c r="N18" s="198"/>
      <c r="O18" s="24"/>
      <c r="P18" s="22"/>
      <c r="Q18" s="22"/>
      <c r="R18" s="23"/>
      <c r="S18" s="25"/>
      <c r="T18" s="25"/>
    </row>
    <row r="19" spans="1:20" ht="24.95" customHeight="1" x14ac:dyDescent="0.25">
      <c r="A19" s="61">
        <v>7</v>
      </c>
      <c r="B19" s="153" t="str">
        <f t="shared" si="1"/>
        <v/>
      </c>
      <c r="C19" s="154"/>
      <c r="D19" s="9"/>
      <c r="E19" s="42"/>
      <c r="F19" s="161">
        <f t="shared" si="0"/>
        <v>0</v>
      </c>
      <c r="G19" s="162"/>
      <c r="H19" s="163"/>
      <c r="I19" s="164">
        <f t="shared" si="2"/>
        <v>0</v>
      </c>
      <c r="J19" s="164"/>
      <c r="K19" s="164"/>
      <c r="L19" s="196"/>
      <c r="M19" s="197"/>
      <c r="N19" s="198"/>
      <c r="O19" s="24"/>
      <c r="P19" s="22"/>
      <c r="Q19" s="22"/>
      <c r="R19" s="23"/>
      <c r="S19" s="25"/>
      <c r="T19" s="25"/>
    </row>
    <row r="20" spans="1:20" ht="24.95" customHeight="1" x14ac:dyDescent="0.25">
      <c r="A20" s="61">
        <v>8</v>
      </c>
      <c r="B20" s="153" t="str">
        <f t="shared" si="1"/>
        <v/>
      </c>
      <c r="C20" s="154"/>
      <c r="D20" s="9"/>
      <c r="E20" s="42"/>
      <c r="F20" s="161">
        <f t="shared" si="0"/>
        <v>0</v>
      </c>
      <c r="G20" s="162"/>
      <c r="H20" s="163"/>
      <c r="I20" s="164">
        <f t="shared" si="2"/>
        <v>0</v>
      </c>
      <c r="J20" s="164"/>
      <c r="K20" s="164"/>
      <c r="L20" s="196"/>
      <c r="M20" s="197"/>
      <c r="N20" s="198"/>
      <c r="O20" s="24"/>
      <c r="P20" s="22"/>
      <c r="Q20" s="22"/>
      <c r="R20" s="23"/>
      <c r="S20" s="25"/>
      <c r="T20" s="25"/>
    </row>
    <row r="21" spans="1:20" ht="24.95" customHeight="1" x14ac:dyDescent="0.25">
      <c r="A21" s="61">
        <v>9</v>
      </c>
      <c r="B21" s="153" t="str">
        <f t="shared" si="1"/>
        <v/>
      </c>
      <c r="C21" s="154"/>
      <c r="D21" s="9"/>
      <c r="E21" s="42"/>
      <c r="F21" s="161">
        <f t="shared" si="0"/>
        <v>0</v>
      </c>
      <c r="G21" s="162"/>
      <c r="H21" s="163"/>
      <c r="I21" s="164">
        <f t="shared" si="2"/>
        <v>0</v>
      </c>
      <c r="J21" s="164"/>
      <c r="K21" s="164"/>
      <c r="L21" s="196"/>
      <c r="M21" s="197"/>
      <c r="N21" s="198"/>
      <c r="O21" s="24"/>
      <c r="P21" s="22"/>
      <c r="Q21" s="22"/>
      <c r="R21" s="23"/>
      <c r="S21" s="25"/>
      <c r="T21" s="25"/>
    </row>
    <row r="22" spans="1:20" ht="24.95" customHeight="1" x14ac:dyDescent="0.25">
      <c r="A22" s="61">
        <v>10</v>
      </c>
      <c r="B22" s="153" t="str">
        <f t="shared" si="1"/>
        <v/>
      </c>
      <c r="C22" s="154"/>
      <c r="D22" s="9"/>
      <c r="E22" s="42"/>
      <c r="F22" s="161">
        <f t="shared" si="0"/>
        <v>0</v>
      </c>
      <c r="G22" s="162"/>
      <c r="H22" s="163"/>
      <c r="I22" s="164">
        <f t="shared" si="2"/>
        <v>0</v>
      </c>
      <c r="J22" s="164"/>
      <c r="K22" s="164"/>
      <c r="L22" s="196"/>
      <c r="M22" s="197"/>
      <c r="N22" s="198"/>
      <c r="O22" s="24"/>
      <c r="P22" s="22"/>
      <c r="Q22" s="22"/>
      <c r="R22" s="23"/>
      <c r="S22" s="25"/>
      <c r="T22" s="25"/>
    </row>
    <row r="23" spans="1:20" ht="24.95" customHeight="1" x14ac:dyDescent="0.25">
      <c r="A23" s="61">
        <v>11</v>
      </c>
      <c r="B23" s="153" t="str">
        <f t="shared" si="1"/>
        <v/>
      </c>
      <c r="C23" s="154"/>
      <c r="D23" s="9"/>
      <c r="E23" s="42"/>
      <c r="F23" s="161">
        <f t="shared" si="0"/>
        <v>0</v>
      </c>
      <c r="G23" s="162"/>
      <c r="H23" s="163"/>
      <c r="I23" s="164">
        <f t="shared" si="2"/>
        <v>0</v>
      </c>
      <c r="J23" s="164"/>
      <c r="K23" s="164"/>
      <c r="L23" s="196"/>
      <c r="M23" s="197"/>
      <c r="N23" s="198"/>
      <c r="O23" s="24"/>
      <c r="P23" s="22"/>
      <c r="Q23" s="22"/>
      <c r="R23" s="23"/>
      <c r="S23" s="25"/>
      <c r="T23" s="25"/>
    </row>
    <row r="24" spans="1:20" ht="24.95" customHeight="1" x14ac:dyDescent="0.25">
      <c r="A24" s="61">
        <v>12</v>
      </c>
      <c r="B24" s="153" t="str">
        <f t="shared" si="1"/>
        <v/>
      </c>
      <c r="C24" s="154"/>
      <c r="D24" s="9"/>
      <c r="E24" s="42"/>
      <c r="F24" s="161">
        <f t="shared" si="0"/>
        <v>0</v>
      </c>
      <c r="G24" s="162"/>
      <c r="H24" s="163"/>
      <c r="I24" s="164">
        <f t="shared" si="2"/>
        <v>0</v>
      </c>
      <c r="J24" s="164"/>
      <c r="K24" s="164"/>
      <c r="L24" s="196"/>
      <c r="M24" s="197"/>
      <c r="N24" s="198"/>
      <c r="O24" s="24"/>
      <c r="P24" s="22"/>
      <c r="Q24" s="22"/>
      <c r="R24" s="23"/>
      <c r="S24" s="25"/>
      <c r="T24" s="25"/>
    </row>
    <row r="25" spans="1:20" ht="27.75" customHeight="1" x14ac:dyDescent="0.25">
      <c r="A25" s="238" t="s">
        <v>2</v>
      </c>
      <c r="B25" s="239"/>
      <c r="C25" s="239"/>
      <c r="D25" s="58">
        <f>SUM(D13:D24)</f>
        <v>0</v>
      </c>
      <c r="E25" s="47">
        <f>SUM(E13:E24)</f>
        <v>0</v>
      </c>
      <c r="F25" s="176">
        <f t="shared" ref="F25" si="3">SUM(F13:F24)</f>
        <v>0</v>
      </c>
      <c r="G25" s="177"/>
      <c r="H25" s="178"/>
      <c r="I25" s="172">
        <f t="shared" ref="I25" si="4">SUM(I13:I24)</f>
        <v>0</v>
      </c>
      <c r="J25" s="172"/>
      <c r="K25" s="172"/>
      <c r="L25" s="199"/>
      <c r="M25" s="200"/>
      <c r="N25" s="201"/>
      <c r="O25" s="236"/>
      <c r="P25" s="236"/>
      <c r="Q25" s="26"/>
      <c r="R25" s="27"/>
      <c r="S25" s="27"/>
      <c r="T25" s="27"/>
    </row>
    <row r="26" spans="1:20" ht="24" customHeight="1" x14ac:dyDescent="0.25">
      <c r="A26" s="167" t="s">
        <v>61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9"/>
      <c r="O26" s="19"/>
      <c r="P26" s="19"/>
      <c r="Q26" s="19"/>
      <c r="R26" s="19"/>
      <c r="S26" s="19"/>
      <c r="T26" s="19"/>
    </row>
    <row r="27" spans="1:20" ht="20.25" customHeight="1" x14ac:dyDescent="0.25">
      <c r="A27" s="165" t="s">
        <v>62</v>
      </c>
      <c r="B27" s="166"/>
      <c r="C27" s="166"/>
      <c r="D27" s="166"/>
      <c r="E27" s="166"/>
      <c r="F27" s="166"/>
      <c r="G27" s="166"/>
      <c r="H27" s="173" t="s">
        <v>63</v>
      </c>
      <c r="I27" s="174"/>
      <c r="J27" s="174"/>
      <c r="K27" s="174"/>
      <c r="L27" s="174"/>
      <c r="M27" s="174"/>
      <c r="N27" s="175"/>
      <c r="O27" s="19"/>
      <c r="P27" s="19"/>
      <c r="Q27" s="19"/>
      <c r="R27" s="19"/>
      <c r="S27" s="19"/>
      <c r="T27" s="19"/>
    </row>
    <row r="28" spans="1:20" ht="27.75" customHeight="1" x14ac:dyDescent="0.25">
      <c r="A28" s="229" t="s">
        <v>76</v>
      </c>
      <c r="B28" s="179" t="s">
        <v>74</v>
      </c>
      <c r="C28" s="180"/>
      <c r="D28" s="225" t="s">
        <v>24</v>
      </c>
      <c r="E28" s="225" t="s">
        <v>37</v>
      </c>
      <c r="F28" s="225" t="s">
        <v>0</v>
      </c>
      <c r="G28" s="225"/>
      <c r="H28" s="231" t="s">
        <v>76</v>
      </c>
      <c r="I28" s="179" t="s">
        <v>74</v>
      </c>
      <c r="J28" s="180"/>
      <c r="K28" s="225" t="s">
        <v>24</v>
      </c>
      <c r="L28" s="225" t="s">
        <v>37</v>
      </c>
      <c r="M28" s="225" t="s">
        <v>0</v>
      </c>
      <c r="N28" s="226"/>
      <c r="O28" s="19"/>
      <c r="P28" s="19"/>
      <c r="Q28" s="19"/>
      <c r="R28" s="19"/>
      <c r="S28" s="19"/>
      <c r="T28" s="19"/>
    </row>
    <row r="29" spans="1:20" ht="27.75" customHeight="1" x14ac:dyDescent="0.25">
      <c r="A29" s="230"/>
      <c r="B29" s="181"/>
      <c r="C29" s="182"/>
      <c r="D29" s="225"/>
      <c r="E29" s="225"/>
      <c r="F29" s="56" t="s">
        <v>12</v>
      </c>
      <c r="G29" s="56" t="s">
        <v>38</v>
      </c>
      <c r="H29" s="232"/>
      <c r="I29" s="181"/>
      <c r="J29" s="182"/>
      <c r="K29" s="225"/>
      <c r="L29" s="225"/>
      <c r="M29" s="56" t="s">
        <v>12</v>
      </c>
      <c r="N29" s="62" t="s">
        <v>38</v>
      </c>
      <c r="O29" s="19"/>
      <c r="P29" s="19"/>
      <c r="Q29" s="19"/>
      <c r="R29" s="19"/>
      <c r="S29" s="19"/>
      <c r="T29" s="19"/>
    </row>
    <row r="30" spans="1:20" ht="27.75" customHeight="1" x14ac:dyDescent="0.25">
      <c r="A30" s="63">
        <v>1</v>
      </c>
      <c r="B30" s="151" t="str">
        <f>IF(M8="","",PROPER((TEXT((EOMONTH($M$8,0)),"mmmm rrrr"))))</f>
        <v/>
      </c>
      <c r="C30" s="152"/>
      <c r="D30" s="9"/>
      <c r="E30" s="42"/>
      <c r="F30" s="43">
        <f>ROUNDDOWN($E30*82.52%,2)</f>
        <v>0</v>
      </c>
      <c r="G30" s="44">
        <f>E30-F30</f>
        <v>0</v>
      </c>
      <c r="H30" s="29">
        <v>1</v>
      </c>
      <c r="I30" s="151" t="str">
        <f>IF(M8="","",PROPER((TEXT((EOMONTH(B41,1)),"mmmm rrrr"))))</f>
        <v/>
      </c>
      <c r="J30" s="152"/>
      <c r="K30" s="9"/>
      <c r="L30" s="42"/>
      <c r="M30" s="46">
        <f>ROUNDDOWN($L30*82.52%,2)</f>
        <v>0</v>
      </c>
      <c r="N30" s="64">
        <f>L30-M30</f>
        <v>0</v>
      </c>
      <c r="O30" s="19"/>
      <c r="P30" s="19"/>
      <c r="Q30" s="19"/>
      <c r="R30" s="19"/>
      <c r="S30" s="19"/>
      <c r="T30" s="19"/>
    </row>
    <row r="31" spans="1:20" ht="27.75" customHeight="1" x14ac:dyDescent="0.25">
      <c r="A31" s="63">
        <v>2</v>
      </c>
      <c r="B31" s="151" t="str">
        <f>IF(M8="","",PROPER((TEXT((EOMONTH(B30,1)),"mmmm rrrr"))))</f>
        <v/>
      </c>
      <c r="C31" s="152"/>
      <c r="D31" s="9"/>
      <c r="E31" s="42"/>
      <c r="F31" s="43">
        <f t="shared" ref="F31" si="5">ROUNDDOWN($E31*82.52%,2)</f>
        <v>0</v>
      </c>
      <c r="G31" s="44">
        <f t="shared" ref="G31:G41" si="6">E31-F31</f>
        <v>0</v>
      </c>
      <c r="H31" s="29">
        <v>2</v>
      </c>
      <c r="I31" s="151" t="str">
        <f>IF(M8="","",PROPER((TEXT((EOMONTH(I30,1)),"mmmm rrrr"))))</f>
        <v/>
      </c>
      <c r="J31" s="152"/>
      <c r="K31" s="9"/>
      <c r="L31" s="42"/>
      <c r="M31" s="46">
        <f t="shared" ref="M31:M40" si="7">ROUNDDOWN($L31*82.52%,2)</f>
        <v>0</v>
      </c>
      <c r="N31" s="64">
        <f t="shared" ref="N31:N40" si="8">L31-M31</f>
        <v>0</v>
      </c>
      <c r="O31" s="19"/>
      <c r="P31" s="19"/>
      <c r="Q31" s="19"/>
      <c r="R31" s="19"/>
      <c r="S31" s="19"/>
      <c r="T31" s="19"/>
    </row>
    <row r="32" spans="1:20" ht="27.75" customHeight="1" x14ac:dyDescent="0.25">
      <c r="A32" s="63">
        <v>3</v>
      </c>
      <c r="B32" s="151" t="str">
        <f>IF(M8="","",PROPER((TEXT((EOMONTH(B31,1)),"mmmm rrrr"))))</f>
        <v/>
      </c>
      <c r="C32" s="152"/>
      <c r="D32" s="9"/>
      <c r="E32" s="42"/>
      <c r="F32" s="43">
        <f>ROUNDDOWN($E32*82.52%,2)</f>
        <v>0</v>
      </c>
      <c r="G32" s="44">
        <f t="shared" si="6"/>
        <v>0</v>
      </c>
      <c r="H32" s="29">
        <v>3</v>
      </c>
      <c r="I32" s="151" t="str">
        <f>IF(M8="","",PROPER((TEXT((EOMONTH(I31,1)),"mmmm rrrr"))))</f>
        <v/>
      </c>
      <c r="J32" s="152"/>
      <c r="K32" s="9"/>
      <c r="L32" s="42"/>
      <c r="M32" s="46">
        <f t="shared" si="7"/>
        <v>0</v>
      </c>
      <c r="N32" s="64">
        <f t="shared" si="8"/>
        <v>0</v>
      </c>
      <c r="O32" s="19"/>
      <c r="P32" s="19"/>
      <c r="Q32" s="19"/>
      <c r="R32" s="19"/>
      <c r="S32" s="19"/>
      <c r="T32" s="19"/>
    </row>
    <row r="33" spans="1:20" ht="27.75" customHeight="1" x14ac:dyDescent="0.25">
      <c r="A33" s="63">
        <v>4</v>
      </c>
      <c r="B33" s="151" t="str">
        <f>IF(M8="","",PROPER((TEXT((EOMONTH(B32,1)),"mmmm rrrr"))))</f>
        <v/>
      </c>
      <c r="C33" s="152"/>
      <c r="D33" s="9"/>
      <c r="E33" s="42"/>
      <c r="F33" s="43">
        <f t="shared" ref="F33:F41" si="9">ROUNDDOWN($E33*82.52%,2)</f>
        <v>0</v>
      </c>
      <c r="G33" s="44">
        <f t="shared" si="6"/>
        <v>0</v>
      </c>
      <c r="H33" s="29">
        <v>4</v>
      </c>
      <c r="I33" s="151" t="str">
        <f>IF(M8="","",PROPER((TEXT((EOMONTH(I32,1)),"mmmm rrrr"))))</f>
        <v/>
      </c>
      <c r="J33" s="152"/>
      <c r="K33" s="9"/>
      <c r="L33" s="42"/>
      <c r="M33" s="46">
        <f t="shared" si="7"/>
        <v>0</v>
      </c>
      <c r="N33" s="64">
        <f t="shared" si="8"/>
        <v>0</v>
      </c>
      <c r="O33" s="19"/>
      <c r="P33" s="19"/>
      <c r="Q33" s="19"/>
      <c r="R33" s="19"/>
      <c r="S33" s="19"/>
      <c r="T33" s="19"/>
    </row>
    <row r="34" spans="1:20" ht="27.75" customHeight="1" x14ac:dyDescent="0.25">
      <c r="A34" s="63">
        <v>5</v>
      </c>
      <c r="B34" s="151" t="str">
        <f>IF(M8="","",PROPER((TEXT((EOMONTH(B33,1)),"mmmm rrrr"))))</f>
        <v/>
      </c>
      <c r="C34" s="152"/>
      <c r="D34" s="9"/>
      <c r="E34" s="42"/>
      <c r="F34" s="43">
        <f t="shared" si="9"/>
        <v>0</v>
      </c>
      <c r="G34" s="44">
        <f t="shared" si="6"/>
        <v>0</v>
      </c>
      <c r="H34" s="29">
        <v>5</v>
      </c>
      <c r="I34" s="151" t="str">
        <f>IF(M8="","",PROPER((TEXT((EOMONTH(I33,1)),"mmmm rrrr"))))</f>
        <v/>
      </c>
      <c r="J34" s="152"/>
      <c r="K34" s="9"/>
      <c r="L34" s="42"/>
      <c r="M34" s="46">
        <f t="shared" si="7"/>
        <v>0</v>
      </c>
      <c r="N34" s="64">
        <f t="shared" si="8"/>
        <v>0</v>
      </c>
      <c r="O34" s="19"/>
      <c r="P34" s="19"/>
      <c r="Q34" s="19"/>
      <c r="R34" s="19"/>
      <c r="S34" s="19"/>
      <c r="T34" s="19"/>
    </row>
    <row r="35" spans="1:20" ht="27.75" customHeight="1" x14ac:dyDescent="0.25">
      <c r="A35" s="63">
        <v>6</v>
      </c>
      <c r="B35" s="151" t="str">
        <f>IF(M8="","",PROPER((TEXT((EOMONTH(B34,1)),"mmmm rrrr"))))</f>
        <v/>
      </c>
      <c r="C35" s="152"/>
      <c r="D35" s="9"/>
      <c r="E35" s="42"/>
      <c r="F35" s="43">
        <f t="shared" si="9"/>
        <v>0</v>
      </c>
      <c r="G35" s="44">
        <f t="shared" si="6"/>
        <v>0</v>
      </c>
      <c r="H35" s="29">
        <v>6</v>
      </c>
      <c r="I35" s="151" t="str">
        <f>IF(M8="","",PROPER((TEXT((EOMONTH(I34,1)),"mmmm rrrr"))))</f>
        <v/>
      </c>
      <c r="J35" s="152"/>
      <c r="K35" s="9"/>
      <c r="L35" s="42"/>
      <c r="M35" s="46">
        <f t="shared" si="7"/>
        <v>0</v>
      </c>
      <c r="N35" s="64">
        <f t="shared" si="8"/>
        <v>0</v>
      </c>
      <c r="O35" s="19"/>
      <c r="P35" s="19"/>
      <c r="Q35" s="19"/>
      <c r="R35" s="19"/>
      <c r="S35" s="19"/>
      <c r="T35" s="19"/>
    </row>
    <row r="36" spans="1:20" ht="27.75" customHeight="1" x14ac:dyDescent="0.25">
      <c r="A36" s="63">
        <v>7</v>
      </c>
      <c r="B36" s="151" t="str">
        <f>IF(M8="","",PROPER((TEXT((EOMONTH(B35,1)),"mmmm rrrr"))))</f>
        <v/>
      </c>
      <c r="C36" s="152"/>
      <c r="D36" s="9"/>
      <c r="E36" s="42"/>
      <c r="F36" s="43">
        <f t="shared" si="9"/>
        <v>0</v>
      </c>
      <c r="G36" s="44">
        <f t="shared" si="6"/>
        <v>0</v>
      </c>
      <c r="H36" s="29">
        <v>7</v>
      </c>
      <c r="I36" s="151" t="str">
        <f>IF(M8="","",PROPER((TEXT((EOMONTH(I35,1)),"mmmm rrrr"))))</f>
        <v/>
      </c>
      <c r="J36" s="152"/>
      <c r="K36" s="9"/>
      <c r="L36" s="42"/>
      <c r="M36" s="46">
        <f t="shared" si="7"/>
        <v>0</v>
      </c>
      <c r="N36" s="64">
        <f t="shared" si="8"/>
        <v>0</v>
      </c>
      <c r="O36" s="19"/>
      <c r="P36" s="19"/>
      <c r="Q36" s="19"/>
      <c r="R36" s="19"/>
      <c r="S36" s="19"/>
      <c r="T36" s="19"/>
    </row>
    <row r="37" spans="1:20" ht="27.75" customHeight="1" x14ac:dyDescent="0.25">
      <c r="A37" s="63">
        <v>8</v>
      </c>
      <c r="B37" s="151" t="str">
        <f>IF(M8="","",PROPER((TEXT((EOMONTH(B36,1)),"mmmm rrrr"))))</f>
        <v/>
      </c>
      <c r="C37" s="152"/>
      <c r="D37" s="9"/>
      <c r="E37" s="42"/>
      <c r="F37" s="43">
        <f t="shared" si="9"/>
        <v>0</v>
      </c>
      <c r="G37" s="44">
        <f t="shared" si="6"/>
        <v>0</v>
      </c>
      <c r="H37" s="29">
        <v>8</v>
      </c>
      <c r="I37" s="151" t="str">
        <f>IF(M8="","",PROPER((TEXT((EOMONTH(I36,1)),"mmmm rrrr"))))</f>
        <v/>
      </c>
      <c r="J37" s="152"/>
      <c r="K37" s="9"/>
      <c r="L37" s="42"/>
      <c r="M37" s="46">
        <f t="shared" si="7"/>
        <v>0</v>
      </c>
      <c r="N37" s="64">
        <f t="shared" si="8"/>
        <v>0</v>
      </c>
      <c r="O37" s="19"/>
      <c r="P37" s="19"/>
      <c r="Q37" s="19"/>
      <c r="R37" s="19"/>
      <c r="S37" s="19"/>
      <c r="T37" s="19"/>
    </row>
    <row r="38" spans="1:20" ht="27.75" customHeight="1" x14ac:dyDescent="0.25">
      <c r="A38" s="63">
        <v>9</v>
      </c>
      <c r="B38" s="151" t="str">
        <f>IF(M8="","",PROPER((TEXT((EOMONTH(B37,1)),"mmmm rrrr"))))</f>
        <v/>
      </c>
      <c r="C38" s="152"/>
      <c r="D38" s="9"/>
      <c r="E38" s="42"/>
      <c r="F38" s="43">
        <f t="shared" si="9"/>
        <v>0</v>
      </c>
      <c r="G38" s="44">
        <f t="shared" si="6"/>
        <v>0</v>
      </c>
      <c r="H38" s="29">
        <v>9</v>
      </c>
      <c r="I38" s="151" t="str">
        <f>IF(M8="","",PROPER((TEXT((EOMONTH(I37,1)),"mmmm rrrr"))))</f>
        <v/>
      </c>
      <c r="J38" s="152"/>
      <c r="K38" s="9"/>
      <c r="L38" s="42"/>
      <c r="M38" s="46">
        <f t="shared" si="7"/>
        <v>0</v>
      </c>
      <c r="N38" s="64">
        <f t="shared" si="8"/>
        <v>0</v>
      </c>
      <c r="O38" s="19"/>
      <c r="P38" s="19"/>
      <c r="Q38" s="19"/>
      <c r="R38" s="19"/>
      <c r="S38" s="19"/>
      <c r="T38" s="19"/>
    </row>
    <row r="39" spans="1:20" ht="27.75" customHeight="1" x14ac:dyDescent="0.25">
      <c r="A39" s="63">
        <v>10</v>
      </c>
      <c r="B39" s="151" t="str">
        <f>IF(M8="","",PROPER((TEXT((EOMONTH(B38,1)),"mmmm rrrr"))))</f>
        <v/>
      </c>
      <c r="C39" s="152"/>
      <c r="D39" s="9"/>
      <c r="E39" s="42"/>
      <c r="F39" s="43">
        <f t="shared" si="9"/>
        <v>0</v>
      </c>
      <c r="G39" s="44">
        <f t="shared" si="6"/>
        <v>0</v>
      </c>
      <c r="H39" s="29">
        <v>10</v>
      </c>
      <c r="I39" s="151" t="str">
        <f>IF(M8="","",PROPER((TEXT((EOMONTH(I38,1)),"mmmm rrrr"))))</f>
        <v/>
      </c>
      <c r="J39" s="152"/>
      <c r="K39" s="9"/>
      <c r="L39" s="42"/>
      <c r="M39" s="46">
        <f t="shared" si="7"/>
        <v>0</v>
      </c>
      <c r="N39" s="64">
        <f t="shared" si="8"/>
        <v>0</v>
      </c>
      <c r="O39" s="19"/>
      <c r="P39" s="19"/>
      <c r="Q39" s="19"/>
      <c r="R39" s="19"/>
      <c r="S39" s="19"/>
      <c r="T39" s="19"/>
    </row>
    <row r="40" spans="1:20" ht="27.75" customHeight="1" x14ac:dyDescent="0.25">
      <c r="A40" s="63">
        <v>11</v>
      </c>
      <c r="B40" s="151" t="str">
        <f>IF(M8="","",PROPER((TEXT((EOMONTH(B39,1)),"mmmm rrrr"))))</f>
        <v/>
      </c>
      <c r="C40" s="152"/>
      <c r="D40" s="9"/>
      <c r="E40" s="42"/>
      <c r="F40" s="43">
        <f t="shared" si="9"/>
        <v>0</v>
      </c>
      <c r="G40" s="44">
        <f t="shared" si="6"/>
        <v>0</v>
      </c>
      <c r="H40" s="29">
        <v>11</v>
      </c>
      <c r="I40" s="151" t="str">
        <f>IF(M8="","",PROPER((TEXT((EOMONTH(I39,1)),"mmmm rrrr"))))</f>
        <v/>
      </c>
      <c r="J40" s="152"/>
      <c r="K40" s="9"/>
      <c r="L40" s="42"/>
      <c r="M40" s="46">
        <f t="shared" si="7"/>
        <v>0</v>
      </c>
      <c r="N40" s="64">
        <f t="shared" si="8"/>
        <v>0</v>
      </c>
      <c r="O40" s="19"/>
      <c r="P40" s="19"/>
      <c r="Q40" s="19"/>
      <c r="R40" s="19"/>
      <c r="S40" s="19"/>
      <c r="T40" s="19"/>
    </row>
    <row r="41" spans="1:20" ht="27.75" customHeight="1" x14ac:dyDescent="0.25">
      <c r="A41" s="63">
        <v>12</v>
      </c>
      <c r="B41" s="151" t="str">
        <f>IF(M8="","",PROPER((TEXT((EOMONTH(B40,1)),"mmmm rrrr"))))</f>
        <v/>
      </c>
      <c r="C41" s="152"/>
      <c r="D41" s="9"/>
      <c r="E41" s="42"/>
      <c r="F41" s="43">
        <f t="shared" si="9"/>
        <v>0</v>
      </c>
      <c r="G41" s="44">
        <f t="shared" si="6"/>
        <v>0</v>
      </c>
      <c r="H41" s="29">
        <v>12</v>
      </c>
      <c r="I41" s="151" t="str">
        <f>IF(M8="","",PROPER((TEXT((EOMONTH(I40,1)),"mmmm rrrr"))))</f>
        <v/>
      </c>
      <c r="J41" s="152"/>
      <c r="K41" s="9"/>
      <c r="L41" s="42"/>
      <c r="M41" s="46">
        <f>ROUNDDOWN($L41*82.52%,2)</f>
        <v>0</v>
      </c>
      <c r="N41" s="64">
        <f t="shared" ref="N41" si="10">L41-M41</f>
        <v>0</v>
      </c>
      <c r="O41" s="19"/>
      <c r="P41" s="19"/>
      <c r="Q41" s="19"/>
      <c r="R41" s="19"/>
      <c r="S41" s="19"/>
      <c r="T41" s="19"/>
    </row>
    <row r="42" spans="1:20" ht="27.75" customHeight="1" x14ac:dyDescent="0.25">
      <c r="A42" s="227" t="s">
        <v>2</v>
      </c>
      <c r="B42" s="228"/>
      <c r="C42" s="228"/>
      <c r="D42" s="57">
        <f>SUM(D30:D41)</f>
        <v>0</v>
      </c>
      <c r="E42" s="45">
        <f>SUM(E30:E41)</f>
        <v>0</v>
      </c>
      <c r="F42" s="45">
        <f>SUM(F30:F41)</f>
        <v>0</v>
      </c>
      <c r="G42" s="45">
        <f>SUM(G30:G41)</f>
        <v>0</v>
      </c>
      <c r="H42" s="155" t="s">
        <v>2</v>
      </c>
      <c r="I42" s="156"/>
      <c r="J42" s="157"/>
      <c r="K42" s="57">
        <f>SUM(K30:K41)</f>
        <v>0</v>
      </c>
      <c r="L42" s="45">
        <f>SUM(L30:L41)</f>
        <v>0</v>
      </c>
      <c r="M42" s="45">
        <f t="shared" ref="M42:N42" si="11">SUM(M30:M41)</f>
        <v>0</v>
      </c>
      <c r="N42" s="65">
        <f t="shared" si="11"/>
        <v>0</v>
      </c>
      <c r="O42" s="19"/>
      <c r="P42" s="19"/>
      <c r="Q42" s="19"/>
      <c r="R42" s="19"/>
      <c r="S42" s="19"/>
      <c r="T42" s="19"/>
    </row>
    <row r="43" spans="1:20" ht="27.75" customHeight="1" x14ac:dyDescent="0.25">
      <c r="A43" s="213" t="s">
        <v>26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5"/>
      <c r="O43" s="19"/>
      <c r="P43" s="19"/>
      <c r="Q43" s="19"/>
      <c r="R43" s="19"/>
      <c r="S43" s="19"/>
      <c r="T43" s="19"/>
    </row>
    <row r="44" spans="1:20" ht="33.75" customHeight="1" x14ac:dyDescent="0.25">
      <c r="A44" s="216" t="s">
        <v>27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8"/>
      <c r="O44" s="19"/>
      <c r="P44" s="19"/>
      <c r="Q44" s="19"/>
      <c r="R44" s="19"/>
      <c r="S44" s="19"/>
      <c r="T44" s="19"/>
    </row>
    <row r="45" spans="1:20" ht="33.75" customHeight="1" x14ac:dyDescent="0.25">
      <c r="A45" s="219" t="s">
        <v>77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1"/>
      <c r="O45" s="19"/>
      <c r="P45" s="19"/>
      <c r="Q45" s="19"/>
      <c r="R45" s="19"/>
      <c r="S45" s="19"/>
      <c r="T45" s="19"/>
    </row>
    <row r="46" spans="1:20" ht="33.75" customHeight="1" thickBot="1" x14ac:dyDescent="0.3">
      <c r="A46" s="222" t="s">
        <v>54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4"/>
      <c r="O46" s="19"/>
      <c r="P46" s="19"/>
      <c r="Q46" s="19"/>
      <c r="R46" s="19"/>
      <c r="S46" s="19"/>
      <c r="T46" s="19"/>
    </row>
    <row r="47" spans="1:20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ht="78.75" customHeight="1" x14ac:dyDescent="0.25">
      <c r="A48" s="15"/>
      <c r="B48" s="15"/>
      <c r="C48" s="212" t="s">
        <v>65</v>
      </c>
      <c r="D48" s="212"/>
      <c r="E48" s="212"/>
      <c r="F48" s="15"/>
      <c r="G48" s="15"/>
      <c r="H48" s="15"/>
      <c r="J48" s="39"/>
      <c r="K48" s="212" t="s">
        <v>64</v>
      </c>
      <c r="L48" s="212"/>
      <c r="M48" s="212"/>
      <c r="N48" s="15"/>
      <c r="O48" s="15"/>
      <c r="Q48" s="39"/>
      <c r="R48" s="39"/>
      <c r="S48" s="39"/>
      <c r="T48" s="39"/>
    </row>
    <row r="49" spans="1:20" ht="20.25" customHeight="1" x14ac:dyDescent="0.25">
      <c r="A49" s="55"/>
      <c r="B49" s="17"/>
      <c r="C49" s="211" t="s">
        <v>56</v>
      </c>
      <c r="D49" s="211"/>
      <c r="E49" s="211"/>
      <c r="F49" s="38"/>
      <c r="G49" s="39"/>
      <c r="H49" s="39"/>
      <c r="J49" s="38"/>
      <c r="K49" s="211" t="s">
        <v>55</v>
      </c>
      <c r="L49" s="211"/>
      <c r="M49" s="211"/>
      <c r="N49" s="39"/>
      <c r="O49" s="39"/>
      <c r="Q49" s="20"/>
      <c r="R49" s="20"/>
      <c r="S49" s="20"/>
      <c r="T49" s="20"/>
    </row>
    <row r="50" spans="1:20" ht="15.75" x14ac:dyDescent="0.25"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</sheetData>
  <sheetProtection sheet="1" objects="1" scenarios="1"/>
  <mergeCells count="122">
    <mergeCell ref="O25:P25"/>
    <mergeCell ref="S1:T1"/>
    <mergeCell ref="A25:C25"/>
    <mergeCell ref="D11:D12"/>
    <mergeCell ref="E11:E12"/>
    <mergeCell ref="O10:T10"/>
    <mergeCell ref="L10:N14"/>
    <mergeCell ref="B13:C13"/>
    <mergeCell ref="B14:C14"/>
    <mergeCell ref="B11:C12"/>
    <mergeCell ref="A11:A12"/>
    <mergeCell ref="A9:N9"/>
    <mergeCell ref="K8:L8"/>
    <mergeCell ref="M6:N6"/>
    <mergeCell ref="M7:N7"/>
    <mergeCell ref="A4:D4"/>
    <mergeCell ref="L1:M1"/>
    <mergeCell ref="I12:K12"/>
    <mergeCell ref="F11:K11"/>
    <mergeCell ref="E4:N4"/>
    <mergeCell ref="E5:N5"/>
    <mergeCell ref="I8:J8"/>
    <mergeCell ref="K6:L6"/>
    <mergeCell ref="K7:L7"/>
    <mergeCell ref="A2:N2"/>
    <mergeCell ref="A10:K10"/>
    <mergeCell ref="C49:E49"/>
    <mergeCell ref="C48:E48"/>
    <mergeCell ref="A43:N43"/>
    <mergeCell ref="K48:M48"/>
    <mergeCell ref="K49:M49"/>
    <mergeCell ref="A44:N44"/>
    <mergeCell ref="A45:N45"/>
    <mergeCell ref="A46:N46"/>
    <mergeCell ref="K28:K29"/>
    <mergeCell ref="L28:L29"/>
    <mergeCell ref="M28:N28"/>
    <mergeCell ref="A42:C42"/>
    <mergeCell ref="D28:D29"/>
    <mergeCell ref="E28:E29"/>
    <mergeCell ref="F28:G28"/>
    <mergeCell ref="B28:C29"/>
    <mergeCell ref="A28:A29"/>
    <mergeCell ref="H28:H29"/>
    <mergeCell ref="I30:J30"/>
    <mergeCell ref="A3:N3"/>
    <mergeCell ref="A5:D5"/>
    <mergeCell ref="A6:D6"/>
    <mergeCell ref="A7:D7"/>
    <mergeCell ref="A8:D8"/>
    <mergeCell ref="I13:K13"/>
    <mergeCell ref="I14:K14"/>
    <mergeCell ref="I15:K15"/>
    <mergeCell ref="I16:K16"/>
    <mergeCell ref="L15:N25"/>
    <mergeCell ref="I21:K21"/>
    <mergeCell ref="I22:K22"/>
    <mergeCell ref="I20:K20"/>
    <mergeCell ref="M8:N8"/>
    <mergeCell ref="E7:J7"/>
    <mergeCell ref="I6:J6"/>
    <mergeCell ref="I25:K25"/>
    <mergeCell ref="H27:N27"/>
    <mergeCell ref="I31:J31"/>
    <mergeCell ref="I32:J32"/>
    <mergeCell ref="I33:J33"/>
    <mergeCell ref="B15:C15"/>
    <mergeCell ref="B16:C16"/>
    <mergeCell ref="B17:C17"/>
    <mergeCell ref="B18:C18"/>
    <mergeCell ref="B19:C19"/>
    <mergeCell ref="I17:K17"/>
    <mergeCell ref="I18:K18"/>
    <mergeCell ref="I19:K19"/>
    <mergeCell ref="B21:C21"/>
    <mergeCell ref="B22:C22"/>
    <mergeCell ref="F24:H24"/>
    <mergeCell ref="F25:H25"/>
    <mergeCell ref="B23:C23"/>
    <mergeCell ref="B24:C24"/>
    <mergeCell ref="I28:J29"/>
    <mergeCell ref="F8:H8"/>
    <mergeCell ref="G6:H6"/>
    <mergeCell ref="E6:F6"/>
    <mergeCell ref="H42:J42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I35:J35"/>
    <mergeCell ref="I34:J34"/>
    <mergeCell ref="I36:J36"/>
    <mergeCell ref="I37:J37"/>
    <mergeCell ref="I38:J38"/>
    <mergeCell ref="I23:K23"/>
    <mergeCell ref="I24:K24"/>
    <mergeCell ref="A27:G27"/>
    <mergeCell ref="A26:N26"/>
    <mergeCell ref="B40:C40"/>
    <mergeCell ref="B41:C41"/>
    <mergeCell ref="I39:J39"/>
    <mergeCell ref="I40:J40"/>
    <mergeCell ref="I41:J41"/>
    <mergeCell ref="B20:C20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</mergeCells>
  <phoneticPr fontId="28" type="noConversion"/>
  <conditionalFormatting sqref="A10 A27 H27 B13:B24">
    <cfRule type="expression" dxfId="84" priority="127">
      <formula>ISERROR(A10)</formula>
    </cfRule>
  </conditionalFormatting>
  <conditionalFormatting sqref="D11:D12">
    <cfRule type="expression" dxfId="83" priority="137">
      <formula>ISERROR(D11)</formula>
    </cfRule>
  </conditionalFormatting>
  <conditionalFormatting sqref="D25:F25 O25 Q25:T25">
    <cfRule type="expression" dxfId="82" priority="122">
      <formula>ISERROR(D25)</formula>
    </cfRule>
  </conditionalFormatting>
  <conditionalFormatting sqref="E11:F12">
    <cfRule type="expression" dxfId="81" priority="135">
      <formula>ISERROR(E11)</formula>
    </cfRule>
  </conditionalFormatting>
  <conditionalFormatting sqref="F13">
    <cfRule type="expression" dxfId="80" priority="125">
      <formula>ISERROR(F13)</formula>
    </cfRule>
  </conditionalFormatting>
  <conditionalFormatting sqref="O13:T24">
    <cfRule type="expression" dxfId="79" priority="124">
      <formula>ISERROR(O13)</formula>
    </cfRule>
  </conditionalFormatting>
  <conditionalFormatting sqref="S12:T12">
    <cfRule type="expression" dxfId="78" priority="119">
      <formula>ISERROR(S12)</formula>
    </cfRule>
  </conditionalFormatting>
  <conditionalFormatting sqref="O10:P10">
    <cfRule type="expression" dxfId="77" priority="114">
      <formula>ISERROR(O10)</formula>
    </cfRule>
  </conditionalFormatting>
  <conditionalFormatting sqref="T4:T8">
    <cfRule type="expression" dxfId="76" priority="139">
      <formula>ISERROR(T4)</formula>
    </cfRule>
  </conditionalFormatting>
  <conditionalFormatting sqref="T6:T7">
    <cfRule type="cellIs" dxfId="75" priority="143" operator="greaterThan">
      <formula>EDATE(#REF!,3)</formula>
    </cfRule>
  </conditionalFormatting>
  <conditionalFormatting sqref="B30">
    <cfRule type="expression" dxfId="74" priority="95">
      <formula>ISERROR(B30)</formula>
    </cfRule>
  </conditionalFormatting>
  <conditionalFormatting sqref="E28:F29">
    <cfRule type="expression" dxfId="73" priority="92">
      <formula>ISERROR(E28)</formula>
    </cfRule>
  </conditionalFormatting>
  <conditionalFormatting sqref="F30:G41">
    <cfRule type="expression" dxfId="72" priority="94">
      <formula>ISERROR(F30)</formula>
    </cfRule>
  </conditionalFormatting>
  <conditionalFormatting sqref="D28:D29">
    <cfRule type="expression" dxfId="71" priority="96">
      <formula>ISERROR(D28)</formula>
    </cfRule>
  </conditionalFormatting>
  <conditionalFormatting sqref="G29">
    <cfRule type="expression" dxfId="70" priority="93">
      <formula>ISERROR(G29)</formula>
    </cfRule>
  </conditionalFormatting>
  <conditionalFormatting sqref="I30:I41">
    <cfRule type="expression" dxfId="69" priority="90">
      <formula>ISERROR(I30)</formula>
    </cfRule>
  </conditionalFormatting>
  <conditionalFormatting sqref="L28:M29">
    <cfRule type="expression" dxfId="68" priority="87">
      <formula>ISERROR(L28)</formula>
    </cfRule>
  </conditionalFormatting>
  <conditionalFormatting sqref="M30:N41">
    <cfRule type="expression" dxfId="67" priority="89">
      <formula>ISERROR(M30)</formula>
    </cfRule>
  </conditionalFormatting>
  <conditionalFormatting sqref="K28:K29">
    <cfRule type="expression" dxfId="66" priority="91">
      <formula>ISERROR(K28)</formula>
    </cfRule>
  </conditionalFormatting>
  <conditionalFormatting sqref="N29">
    <cfRule type="expression" dxfId="65" priority="88">
      <formula>ISERROR(N29)</formula>
    </cfRule>
  </conditionalFormatting>
  <conditionalFormatting sqref="H42">
    <cfRule type="expression" dxfId="64" priority="86">
      <formula>ISERROR(H42)</formula>
    </cfRule>
  </conditionalFormatting>
  <conditionalFormatting sqref="D42:G42">
    <cfRule type="expression" dxfId="63" priority="85">
      <formula>ISERROR(D42)</formula>
    </cfRule>
  </conditionalFormatting>
  <conditionalFormatting sqref="K42:N42">
    <cfRule type="expression" dxfId="62" priority="84">
      <formula>ISERROR(K42)</formula>
    </cfRule>
  </conditionalFormatting>
  <conditionalFormatting sqref="I25">
    <cfRule type="expression" dxfId="61" priority="79">
      <formula>ISERROR(I25)</formula>
    </cfRule>
  </conditionalFormatting>
  <conditionalFormatting sqref="I12">
    <cfRule type="expression" dxfId="60" priority="81">
      <formula>ISERROR(I12)</formula>
    </cfRule>
  </conditionalFormatting>
  <conditionalFormatting sqref="I13:I24">
    <cfRule type="expression" dxfId="59" priority="80">
      <formula>ISERROR(I13)</formula>
    </cfRule>
  </conditionalFormatting>
  <conditionalFormatting sqref="F23">
    <cfRule type="expression" dxfId="58" priority="30">
      <formula>ISERROR(F23)</formula>
    </cfRule>
  </conditionalFormatting>
  <conditionalFormatting sqref="B30">
    <cfRule type="expression" dxfId="57" priority="70">
      <formula>ISERROR(B30)</formula>
    </cfRule>
  </conditionalFormatting>
  <conditionalFormatting sqref="I30:I41">
    <cfRule type="expression" dxfId="56" priority="69">
      <formula>ISERROR(I30)</formula>
    </cfRule>
  </conditionalFormatting>
  <conditionalFormatting sqref="F14">
    <cfRule type="expression" dxfId="55" priority="39">
      <formula>ISERROR(F14)</formula>
    </cfRule>
  </conditionalFormatting>
  <conditionalFormatting sqref="F15">
    <cfRule type="expression" dxfId="54" priority="38">
      <formula>ISERROR(F15)</formula>
    </cfRule>
  </conditionalFormatting>
  <conditionalFormatting sqref="F16">
    <cfRule type="expression" dxfId="53" priority="37">
      <formula>ISERROR(F16)</formula>
    </cfRule>
  </conditionalFormatting>
  <conditionalFormatting sqref="F17">
    <cfRule type="expression" dxfId="52" priority="36">
      <formula>ISERROR(F17)</formula>
    </cfRule>
  </conditionalFormatting>
  <conditionalFormatting sqref="F18">
    <cfRule type="expression" dxfId="51" priority="35">
      <formula>ISERROR(F18)</formula>
    </cfRule>
  </conditionalFormatting>
  <conditionalFormatting sqref="F19">
    <cfRule type="expression" dxfId="50" priority="34">
      <formula>ISERROR(F19)</formula>
    </cfRule>
  </conditionalFormatting>
  <conditionalFormatting sqref="F20">
    <cfRule type="expression" dxfId="49" priority="33">
      <formula>ISERROR(F20)</formula>
    </cfRule>
  </conditionalFormatting>
  <conditionalFormatting sqref="F21">
    <cfRule type="expression" dxfId="48" priority="32">
      <formula>ISERROR(F21)</formula>
    </cfRule>
  </conditionalFormatting>
  <conditionalFormatting sqref="F22">
    <cfRule type="expression" dxfId="47" priority="31">
      <formula>ISERROR(F22)</formula>
    </cfRule>
  </conditionalFormatting>
  <conditionalFormatting sqref="F24">
    <cfRule type="expression" dxfId="46" priority="29">
      <formula>ISERROR(F24)</formula>
    </cfRule>
  </conditionalFormatting>
  <conditionalFormatting sqref="B31:B41">
    <cfRule type="expression" dxfId="45" priority="28">
      <formula>ISERROR(B31)</formula>
    </cfRule>
  </conditionalFormatting>
  <conditionalFormatting sqref="B31:B41">
    <cfRule type="expression" dxfId="44" priority="27">
      <formula>ISERROR(B31)</formula>
    </cfRule>
  </conditionalFormatting>
  <dataValidations xWindow="1502" yWindow="528" count="6">
    <dataValidation allowBlank="1" showInputMessage="1" showErrorMessage="1" prompt="Proszę o wypełnianie komórek zaznaczonych wyłącznie kolorem niebieskim. " sqref="T6:T8 Q13:Q24 E4"/>
    <dataValidation allowBlank="1" showErrorMessage="1" sqref="A30:A42 L30:N42 B42:D42 I30:I41 E30:H42 K42 B30:B41 B13:B24 E13:E24"/>
    <dataValidation allowBlank="1" showErrorMessage="1" prompt="Proszę o wypełnianie komórek zaznaczonych wyłącznie kolorem niebieskim. " sqref="A5:A9 B9:D9 G6 F7:F9 G9:H9 G7:H7 E5:E9 F5:H5 I5:L9 M5:N6 M8:N9"/>
    <dataValidation type="whole" operator="lessThanOrEqual" allowBlank="1" showErrorMessage="1" sqref="D30:D41 K30:K41 D13:D24">
      <formula1>$I$6</formula1>
    </dataValidation>
    <dataValidation type="date" allowBlank="1" showErrorMessage="1" prompt="Proszę o wypełnianie komórek zaznaczonych wyłącznie kolorem niebieskim. " sqref="M7:N7">
      <formula1>M6</formula1>
      <formula2>EDATE(M6,3)</formula2>
    </dataValidation>
    <dataValidation type="list" allowBlank="1" showInputMessage="1" showErrorMessage="1" prompt="Proszę o wypełnianie komórek zaznaczonych wyłącznie kolorem niebieskim. " sqref="O13:P24">
      <formula1>#REF!</formula1>
    </dataValidation>
  </dataValidations>
  <printOptions horizontalCentered="1" verticalCentered="1"/>
  <pageMargins left="0.23622047244094491" right="0.23622047244094491" top="1.1417322834645669" bottom="0.74803149606299213" header="0.31496062992125984" footer="0.31496062992125984"/>
  <pageSetup paperSize="9" scale="46" orientation="portrait" blackAndWhite="1" r:id="rId1"/>
  <headerFooter>
    <oddHeader>&amp;C&amp;G</oddHeader>
    <oddFooter>Strona &amp;P z &amp;N</oddFooter>
  </headerFooter>
  <rowBreaks count="1" manualBreakCount="1">
    <brk id="25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1"/>
  <sheetViews>
    <sheetView showGridLines="0" workbookViewId="0">
      <pane ySplit="1" topLeftCell="A2" activePane="bottomLeft" state="frozen"/>
      <selection pane="bottomLeft" activeCell="A33" sqref="A33"/>
    </sheetView>
  </sheetViews>
  <sheetFormatPr defaultRowHeight="15" x14ac:dyDescent="0.25"/>
  <cols>
    <col min="1" max="1" width="12.42578125" bestFit="1" customWidth="1"/>
    <col min="2" max="2" width="12" customWidth="1"/>
  </cols>
  <sheetData>
    <row r="1" spans="1:2" x14ac:dyDescent="0.25">
      <c r="A1" t="s">
        <v>112</v>
      </c>
      <c r="B1" t="s">
        <v>113</v>
      </c>
    </row>
    <row r="2" spans="1:2" x14ac:dyDescent="0.25">
      <c r="A2">
        <v>1401022</v>
      </c>
      <c r="B2" t="s">
        <v>114</v>
      </c>
    </row>
    <row r="3" spans="1:2" x14ac:dyDescent="0.25">
      <c r="A3">
        <v>1401032</v>
      </c>
      <c r="B3" t="s">
        <v>114</v>
      </c>
    </row>
    <row r="4" spans="1:2" x14ac:dyDescent="0.25">
      <c r="A4">
        <v>1401042</v>
      </c>
      <c r="B4" t="s">
        <v>114</v>
      </c>
    </row>
    <row r="5" spans="1:2" x14ac:dyDescent="0.25">
      <c r="A5">
        <v>1401052</v>
      </c>
      <c r="B5" t="s">
        <v>114</v>
      </c>
    </row>
    <row r="6" spans="1:2" x14ac:dyDescent="0.25">
      <c r="A6">
        <v>1402033</v>
      </c>
      <c r="B6" t="s">
        <v>114</v>
      </c>
    </row>
    <row r="7" spans="1:2" x14ac:dyDescent="0.25">
      <c r="A7">
        <v>1402042</v>
      </c>
      <c r="B7" t="s">
        <v>114</v>
      </c>
    </row>
    <row r="8" spans="1:2" x14ac:dyDescent="0.25">
      <c r="A8">
        <v>1402052</v>
      </c>
      <c r="B8" t="s">
        <v>114</v>
      </c>
    </row>
    <row r="9" spans="1:2" x14ac:dyDescent="0.25">
      <c r="A9">
        <v>1402062</v>
      </c>
      <c r="B9" t="s">
        <v>114</v>
      </c>
    </row>
    <row r="10" spans="1:2" x14ac:dyDescent="0.25">
      <c r="A10">
        <v>1402072</v>
      </c>
      <c r="B10" t="s">
        <v>114</v>
      </c>
    </row>
    <row r="11" spans="1:2" x14ac:dyDescent="0.25">
      <c r="A11">
        <v>1402082</v>
      </c>
      <c r="B11" t="s">
        <v>114</v>
      </c>
    </row>
    <row r="12" spans="1:2" x14ac:dyDescent="0.25">
      <c r="A12">
        <v>1402092</v>
      </c>
      <c r="B12" t="s">
        <v>114</v>
      </c>
    </row>
    <row r="13" spans="1:2" x14ac:dyDescent="0.25">
      <c r="A13">
        <v>1403021</v>
      </c>
      <c r="B13" t="s">
        <v>114</v>
      </c>
    </row>
    <row r="14" spans="1:2" x14ac:dyDescent="0.25">
      <c r="A14">
        <v>1403032</v>
      </c>
      <c r="B14" t="s">
        <v>114</v>
      </c>
    </row>
    <row r="15" spans="1:2" x14ac:dyDescent="0.25">
      <c r="A15">
        <v>1403072</v>
      </c>
      <c r="B15" t="s">
        <v>114</v>
      </c>
    </row>
    <row r="16" spans="1:2" x14ac:dyDescent="0.25">
      <c r="A16">
        <v>1403092</v>
      </c>
      <c r="B16" t="s">
        <v>114</v>
      </c>
    </row>
    <row r="17" spans="1:2" x14ac:dyDescent="0.25">
      <c r="A17">
        <v>1403103</v>
      </c>
      <c r="B17" t="s">
        <v>114</v>
      </c>
    </row>
    <row r="18" spans="1:2" x14ac:dyDescent="0.25">
      <c r="A18">
        <v>1403122</v>
      </c>
      <c r="B18" t="s">
        <v>114</v>
      </c>
    </row>
    <row r="19" spans="1:2" x14ac:dyDescent="0.25">
      <c r="A19">
        <v>1403132</v>
      </c>
      <c r="B19" t="s">
        <v>114</v>
      </c>
    </row>
    <row r="20" spans="1:2" x14ac:dyDescent="0.25">
      <c r="A20">
        <v>1404022</v>
      </c>
      <c r="B20" t="s">
        <v>114</v>
      </c>
    </row>
    <row r="21" spans="1:2" x14ac:dyDescent="0.25">
      <c r="A21">
        <v>1404032</v>
      </c>
      <c r="B21" t="s">
        <v>114</v>
      </c>
    </row>
    <row r="22" spans="1:2" x14ac:dyDescent="0.25">
      <c r="A22">
        <v>1404043</v>
      </c>
      <c r="B22" t="s">
        <v>114</v>
      </c>
    </row>
    <row r="23" spans="1:2" x14ac:dyDescent="0.25">
      <c r="A23">
        <v>1404052</v>
      </c>
      <c r="B23" t="s">
        <v>114</v>
      </c>
    </row>
    <row r="24" spans="1:2" x14ac:dyDescent="0.25">
      <c r="A24">
        <v>1405021</v>
      </c>
      <c r="B24" t="s">
        <v>114</v>
      </c>
    </row>
    <row r="25" spans="1:2" x14ac:dyDescent="0.25">
      <c r="A25">
        <v>1405032</v>
      </c>
      <c r="B25" t="s">
        <v>114</v>
      </c>
    </row>
    <row r="26" spans="1:2" x14ac:dyDescent="0.25">
      <c r="A26">
        <v>1406012</v>
      </c>
      <c r="B26" t="s">
        <v>114</v>
      </c>
    </row>
    <row r="27" spans="1:2" x14ac:dyDescent="0.25">
      <c r="A27">
        <v>1406022</v>
      </c>
      <c r="B27" t="s">
        <v>114</v>
      </c>
    </row>
    <row r="28" spans="1:2" x14ac:dyDescent="0.25">
      <c r="A28">
        <v>1406042</v>
      </c>
      <c r="B28" t="s">
        <v>114</v>
      </c>
    </row>
    <row r="29" spans="1:2" x14ac:dyDescent="0.25">
      <c r="A29">
        <v>1407012</v>
      </c>
      <c r="B29" t="s">
        <v>114</v>
      </c>
    </row>
    <row r="30" spans="1:2" x14ac:dyDescent="0.25">
      <c r="A30">
        <v>1407032</v>
      </c>
      <c r="B30" t="s">
        <v>114</v>
      </c>
    </row>
    <row r="31" spans="1:2" x14ac:dyDescent="0.25">
      <c r="A31">
        <v>1407042</v>
      </c>
      <c r="B31" t="s">
        <v>114</v>
      </c>
    </row>
    <row r="32" spans="1:2" x14ac:dyDescent="0.25">
      <c r="A32">
        <v>1407072</v>
      </c>
      <c r="B32" t="s">
        <v>114</v>
      </c>
    </row>
    <row r="33" spans="1:2" x14ac:dyDescent="0.25">
      <c r="A33">
        <v>1409012</v>
      </c>
      <c r="B33" t="s">
        <v>114</v>
      </c>
    </row>
    <row r="34" spans="1:2" x14ac:dyDescent="0.25">
      <c r="A34">
        <v>1409022</v>
      </c>
      <c r="B34" t="s">
        <v>114</v>
      </c>
    </row>
    <row r="35" spans="1:2" x14ac:dyDescent="0.25">
      <c r="A35">
        <v>1409033</v>
      </c>
      <c r="B35" t="s">
        <v>114</v>
      </c>
    </row>
    <row r="36" spans="1:2" x14ac:dyDescent="0.25">
      <c r="A36">
        <v>1409042</v>
      </c>
      <c r="B36" t="s">
        <v>114</v>
      </c>
    </row>
    <row r="37" spans="1:2" x14ac:dyDescent="0.25">
      <c r="A37">
        <v>1409052</v>
      </c>
      <c r="B37" t="s">
        <v>114</v>
      </c>
    </row>
    <row r="38" spans="1:2" x14ac:dyDescent="0.25">
      <c r="A38">
        <v>1409063</v>
      </c>
      <c r="B38" t="s">
        <v>114</v>
      </c>
    </row>
    <row r="39" spans="1:2" x14ac:dyDescent="0.25">
      <c r="A39">
        <v>1410012</v>
      </c>
      <c r="B39" t="s">
        <v>114</v>
      </c>
    </row>
    <row r="40" spans="1:2" x14ac:dyDescent="0.25">
      <c r="A40">
        <v>1410023</v>
      </c>
      <c r="B40" t="s">
        <v>114</v>
      </c>
    </row>
    <row r="41" spans="1:2" x14ac:dyDescent="0.25">
      <c r="A41">
        <v>1410032</v>
      </c>
      <c r="B41" t="s">
        <v>114</v>
      </c>
    </row>
    <row r="42" spans="1:2" x14ac:dyDescent="0.25">
      <c r="A42">
        <v>1410042</v>
      </c>
      <c r="B42" t="s">
        <v>114</v>
      </c>
    </row>
    <row r="43" spans="1:2" x14ac:dyDescent="0.25">
      <c r="A43">
        <v>1410052</v>
      </c>
      <c r="B43" t="s">
        <v>114</v>
      </c>
    </row>
    <row r="44" spans="1:2" x14ac:dyDescent="0.25">
      <c r="A44">
        <v>1410062</v>
      </c>
      <c r="B44" t="s">
        <v>114</v>
      </c>
    </row>
    <row r="45" spans="1:2" x14ac:dyDescent="0.25">
      <c r="A45">
        <v>1411022</v>
      </c>
      <c r="B45" t="s">
        <v>114</v>
      </c>
    </row>
    <row r="46" spans="1:2" x14ac:dyDescent="0.25">
      <c r="A46">
        <v>1411032</v>
      </c>
      <c r="B46" t="s">
        <v>114</v>
      </c>
    </row>
    <row r="47" spans="1:2" x14ac:dyDescent="0.25">
      <c r="A47">
        <v>1411042</v>
      </c>
      <c r="B47" t="s">
        <v>114</v>
      </c>
    </row>
    <row r="48" spans="1:2" x14ac:dyDescent="0.25">
      <c r="A48">
        <v>1411052</v>
      </c>
      <c r="B48" t="s">
        <v>114</v>
      </c>
    </row>
    <row r="49" spans="1:2" x14ac:dyDescent="0.25">
      <c r="A49">
        <v>1411062</v>
      </c>
      <c r="B49" t="s">
        <v>114</v>
      </c>
    </row>
    <row r="50" spans="1:2" x14ac:dyDescent="0.25">
      <c r="A50">
        <v>1411073</v>
      </c>
      <c r="B50" t="s">
        <v>114</v>
      </c>
    </row>
    <row r="51" spans="1:2" x14ac:dyDescent="0.25">
      <c r="A51">
        <v>1411082</v>
      </c>
      <c r="B51" t="s">
        <v>114</v>
      </c>
    </row>
    <row r="52" spans="1:2" x14ac:dyDescent="0.25">
      <c r="A52">
        <v>1411092</v>
      </c>
      <c r="B52" t="s">
        <v>114</v>
      </c>
    </row>
    <row r="53" spans="1:2" x14ac:dyDescent="0.25">
      <c r="A53">
        <v>1411102</v>
      </c>
      <c r="B53" t="s">
        <v>114</v>
      </c>
    </row>
    <row r="54" spans="1:2" x14ac:dyDescent="0.25">
      <c r="A54">
        <v>1412112</v>
      </c>
      <c r="B54" t="s">
        <v>114</v>
      </c>
    </row>
    <row r="55" spans="1:2" x14ac:dyDescent="0.25">
      <c r="A55">
        <v>1413022</v>
      </c>
      <c r="B55" t="s">
        <v>114</v>
      </c>
    </row>
    <row r="56" spans="1:2" x14ac:dyDescent="0.25">
      <c r="A56">
        <v>1413032</v>
      </c>
      <c r="B56" t="s">
        <v>114</v>
      </c>
    </row>
    <row r="57" spans="1:2" x14ac:dyDescent="0.25">
      <c r="A57">
        <v>1413042</v>
      </c>
      <c r="B57" t="s">
        <v>114</v>
      </c>
    </row>
    <row r="58" spans="1:2" x14ac:dyDescent="0.25">
      <c r="A58">
        <v>1413062</v>
      </c>
      <c r="B58" t="s">
        <v>114</v>
      </c>
    </row>
    <row r="59" spans="1:2" x14ac:dyDescent="0.25">
      <c r="A59">
        <v>1413072</v>
      </c>
      <c r="B59" t="s">
        <v>114</v>
      </c>
    </row>
    <row r="60" spans="1:2" x14ac:dyDescent="0.25">
      <c r="A60">
        <v>1413082</v>
      </c>
      <c r="B60" t="s">
        <v>114</v>
      </c>
    </row>
    <row r="61" spans="1:2" x14ac:dyDescent="0.25">
      <c r="A61">
        <v>1413092</v>
      </c>
      <c r="B61" t="s">
        <v>114</v>
      </c>
    </row>
    <row r="62" spans="1:2" x14ac:dyDescent="0.25">
      <c r="A62">
        <v>1413102</v>
      </c>
      <c r="B62" t="s">
        <v>114</v>
      </c>
    </row>
    <row r="63" spans="1:2" x14ac:dyDescent="0.25">
      <c r="A63">
        <v>1415012</v>
      </c>
      <c r="B63" t="s">
        <v>114</v>
      </c>
    </row>
    <row r="64" spans="1:2" x14ac:dyDescent="0.25">
      <c r="A64">
        <v>1415052</v>
      </c>
      <c r="B64" t="s">
        <v>114</v>
      </c>
    </row>
    <row r="65" spans="1:2" x14ac:dyDescent="0.25">
      <c r="A65">
        <v>1415062</v>
      </c>
      <c r="B65" t="s">
        <v>114</v>
      </c>
    </row>
    <row r="66" spans="1:2" x14ac:dyDescent="0.25">
      <c r="A66">
        <v>1415083</v>
      </c>
      <c r="B66" t="s">
        <v>114</v>
      </c>
    </row>
    <row r="67" spans="1:2" x14ac:dyDescent="0.25">
      <c r="A67">
        <v>1415092</v>
      </c>
      <c r="B67" t="s">
        <v>114</v>
      </c>
    </row>
    <row r="68" spans="1:2" x14ac:dyDescent="0.25">
      <c r="A68">
        <v>1416022</v>
      </c>
      <c r="B68" t="s">
        <v>114</v>
      </c>
    </row>
    <row r="69" spans="1:2" x14ac:dyDescent="0.25">
      <c r="A69">
        <v>1416032</v>
      </c>
      <c r="B69" t="s">
        <v>114</v>
      </c>
    </row>
    <row r="70" spans="1:2" x14ac:dyDescent="0.25">
      <c r="A70">
        <v>1416043</v>
      </c>
      <c r="B70" t="s">
        <v>114</v>
      </c>
    </row>
    <row r="71" spans="1:2" x14ac:dyDescent="0.25">
      <c r="A71">
        <v>1416062</v>
      </c>
      <c r="B71" t="s">
        <v>114</v>
      </c>
    </row>
    <row r="72" spans="1:2" x14ac:dyDescent="0.25">
      <c r="A72">
        <v>1416072</v>
      </c>
      <c r="B72" t="s">
        <v>114</v>
      </c>
    </row>
    <row r="73" spans="1:2" x14ac:dyDescent="0.25">
      <c r="A73">
        <v>1416082</v>
      </c>
      <c r="B73" t="s">
        <v>114</v>
      </c>
    </row>
    <row r="74" spans="1:2" x14ac:dyDescent="0.25">
      <c r="A74">
        <v>1416092</v>
      </c>
      <c r="B74" t="s">
        <v>114</v>
      </c>
    </row>
    <row r="75" spans="1:2" x14ac:dyDescent="0.25">
      <c r="A75">
        <v>1416112</v>
      </c>
      <c r="B75" t="s">
        <v>114</v>
      </c>
    </row>
    <row r="76" spans="1:2" x14ac:dyDescent="0.25">
      <c r="A76">
        <v>1417032</v>
      </c>
      <c r="B76" t="s">
        <v>114</v>
      </c>
    </row>
    <row r="77" spans="1:2" x14ac:dyDescent="0.25">
      <c r="A77">
        <v>1417052</v>
      </c>
      <c r="B77" t="s">
        <v>114</v>
      </c>
    </row>
    <row r="78" spans="1:2" x14ac:dyDescent="0.25">
      <c r="A78">
        <v>1417072</v>
      </c>
      <c r="B78" t="s">
        <v>114</v>
      </c>
    </row>
    <row r="79" spans="1:2" x14ac:dyDescent="0.25">
      <c r="A79">
        <v>1419022</v>
      </c>
      <c r="B79" t="s">
        <v>114</v>
      </c>
    </row>
    <row r="80" spans="1:2" x14ac:dyDescent="0.25">
      <c r="A80">
        <v>1419032</v>
      </c>
      <c r="B80" t="s">
        <v>114</v>
      </c>
    </row>
    <row r="81" spans="1:2" x14ac:dyDescent="0.25">
      <c r="A81">
        <v>1419042</v>
      </c>
      <c r="B81" t="s">
        <v>114</v>
      </c>
    </row>
    <row r="82" spans="1:2" x14ac:dyDescent="0.25">
      <c r="A82">
        <v>1419072</v>
      </c>
      <c r="B82" t="s">
        <v>114</v>
      </c>
    </row>
    <row r="83" spans="1:2" x14ac:dyDescent="0.25">
      <c r="A83">
        <v>1419082</v>
      </c>
      <c r="B83" t="s">
        <v>114</v>
      </c>
    </row>
    <row r="84" spans="1:2" x14ac:dyDescent="0.25">
      <c r="A84">
        <v>1419092</v>
      </c>
      <c r="B84" t="s">
        <v>114</v>
      </c>
    </row>
    <row r="85" spans="1:2" x14ac:dyDescent="0.25">
      <c r="A85">
        <v>1419112</v>
      </c>
      <c r="B85" t="s">
        <v>114</v>
      </c>
    </row>
    <row r="86" spans="1:2" x14ac:dyDescent="0.25">
      <c r="A86">
        <v>1419132</v>
      </c>
      <c r="B86" t="s">
        <v>114</v>
      </c>
    </row>
    <row r="87" spans="1:2" x14ac:dyDescent="0.25">
      <c r="A87">
        <v>1419142</v>
      </c>
      <c r="B87" t="s">
        <v>114</v>
      </c>
    </row>
    <row r="88" spans="1:2" x14ac:dyDescent="0.25">
      <c r="A88">
        <v>1420021</v>
      </c>
      <c r="B88" t="s">
        <v>114</v>
      </c>
    </row>
    <row r="89" spans="1:2" x14ac:dyDescent="0.25">
      <c r="A89">
        <v>1420032</v>
      </c>
      <c r="B89" t="s">
        <v>114</v>
      </c>
    </row>
    <row r="90" spans="1:2" x14ac:dyDescent="0.25">
      <c r="A90">
        <v>1420043</v>
      </c>
      <c r="B90" t="s">
        <v>114</v>
      </c>
    </row>
    <row r="91" spans="1:2" x14ac:dyDescent="0.25">
      <c r="A91">
        <v>1420052</v>
      </c>
      <c r="B91" t="s">
        <v>114</v>
      </c>
    </row>
    <row r="92" spans="1:2" x14ac:dyDescent="0.25">
      <c r="A92">
        <v>1420062</v>
      </c>
      <c r="B92" t="s">
        <v>114</v>
      </c>
    </row>
    <row r="93" spans="1:2" x14ac:dyDescent="0.25">
      <c r="A93">
        <v>1420072</v>
      </c>
      <c r="B93" t="s">
        <v>114</v>
      </c>
    </row>
    <row r="94" spans="1:2" x14ac:dyDescent="0.25">
      <c r="A94">
        <v>1420082</v>
      </c>
      <c r="B94" t="s">
        <v>114</v>
      </c>
    </row>
    <row r="95" spans="1:2" x14ac:dyDescent="0.25">
      <c r="A95">
        <v>1420113</v>
      </c>
      <c r="B95" t="s">
        <v>114</v>
      </c>
    </row>
    <row r="96" spans="1:2" x14ac:dyDescent="0.25">
      <c r="A96">
        <v>1422052</v>
      </c>
      <c r="B96" t="s">
        <v>114</v>
      </c>
    </row>
    <row r="97" spans="1:2" x14ac:dyDescent="0.25">
      <c r="A97">
        <v>1422062</v>
      </c>
      <c r="B97" t="s">
        <v>114</v>
      </c>
    </row>
    <row r="98" spans="1:2" x14ac:dyDescent="0.25">
      <c r="A98">
        <v>1422072</v>
      </c>
      <c r="B98" t="s">
        <v>114</v>
      </c>
    </row>
    <row r="99" spans="1:2" x14ac:dyDescent="0.25">
      <c r="A99">
        <v>1423022</v>
      </c>
      <c r="B99" t="s">
        <v>114</v>
      </c>
    </row>
    <row r="100" spans="1:2" x14ac:dyDescent="0.25">
      <c r="A100">
        <v>1423032</v>
      </c>
      <c r="B100" t="s">
        <v>114</v>
      </c>
    </row>
    <row r="101" spans="1:2" x14ac:dyDescent="0.25">
      <c r="A101">
        <v>1423072</v>
      </c>
      <c r="B101" t="s">
        <v>114</v>
      </c>
    </row>
    <row r="102" spans="1:2" x14ac:dyDescent="0.25">
      <c r="A102">
        <v>1424012</v>
      </c>
      <c r="B102" t="s">
        <v>114</v>
      </c>
    </row>
    <row r="103" spans="1:2" x14ac:dyDescent="0.25">
      <c r="A103">
        <v>1424022</v>
      </c>
      <c r="B103" t="s">
        <v>114</v>
      </c>
    </row>
    <row r="104" spans="1:2" x14ac:dyDescent="0.25">
      <c r="A104">
        <v>1424032</v>
      </c>
      <c r="B104" t="s">
        <v>114</v>
      </c>
    </row>
    <row r="105" spans="1:2" x14ac:dyDescent="0.25">
      <c r="A105">
        <v>1424052</v>
      </c>
      <c r="B105" t="s">
        <v>114</v>
      </c>
    </row>
    <row r="106" spans="1:2" x14ac:dyDescent="0.25">
      <c r="A106">
        <v>1424072</v>
      </c>
      <c r="B106" t="s">
        <v>114</v>
      </c>
    </row>
    <row r="107" spans="1:2" x14ac:dyDescent="0.25">
      <c r="A107">
        <v>1425022</v>
      </c>
      <c r="B107" t="s">
        <v>114</v>
      </c>
    </row>
    <row r="108" spans="1:2" x14ac:dyDescent="0.25">
      <c r="A108">
        <v>1425062</v>
      </c>
      <c r="B108" t="s">
        <v>114</v>
      </c>
    </row>
    <row r="109" spans="1:2" x14ac:dyDescent="0.25">
      <c r="A109">
        <v>1425072</v>
      </c>
      <c r="B109" t="s">
        <v>114</v>
      </c>
    </row>
    <row r="110" spans="1:2" x14ac:dyDescent="0.25">
      <c r="A110">
        <v>1425082</v>
      </c>
      <c r="B110" t="s">
        <v>114</v>
      </c>
    </row>
    <row r="111" spans="1:2" x14ac:dyDescent="0.25">
      <c r="A111">
        <v>1425092</v>
      </c>
      <c r="B111" t="s">
        <v>114</v>
      </c>
    </row>
    <row r="112" spans="1:2" x14ac:dyDescent="0.25">
      <c r="A112">
        <v>1425103</v>
      </c>
      <c r="B112" t="s">
        <v>114</v>
      </c>
    </row>
    <row r="113" spans="1:2" x14ac:dyDescent="0.25">
      <c r="A113">
        <v>1425122</v>
      </c>
      <c r="B113" t="s">
        <v>114</v>
      </c>
    </row>
    <row r="114" spans="1:2" x14ac:dyDescent="0.25">
      <c r="A114">
        <v>1425132</v>
      </c>
      <c r="B114" t="s">
        <v>114</v>
      </c>
    </row>
    <row r="115" spans="1:2" x14ac:dyDescent="0.25">
      <c r="A115">
        <v>1426012</v>
      </c>
      <c r="B115" t="s">
        <v>114</v>
      </c>
    </row>
    <row r="116" spans="1:2" x14ac:dyDescent="0.25">
      <c r="A116">
        <v>1426022</v>
      </c>
      <c r="B116" t="s">
        <v>114</v>
      </c>
    </row>
    <row r="117" spans="1:2" x14ac:dyDescent="0.25">
      <c r="A117">
        <v>1426042</v>
      </c>
      <c r="B117" t="s">
        <v>114</v>
      </c>
    </row>
    <row r="118" spans="1:2" x14ac:dyDescent="0.25">
      <c r="A118">
        <v>1426053</v>
      </c>
      <c r="B118" t="s">
        <v>114</v>
      </c>
    </row>
    <row r="119" spans="1:2" x14ac:dyDescent="0.25">
      <c r="A119">
        <v>1426062</v>
      </c>
      <c r="B119" t="s">
        <v>114</v>
      </c>
    </row>
    <row r="120" spans="1:2" x14ac:dyDescent="0.25">
      <c r="A120">
        <v>1426072</v>
      </c>
      <c r="B120" t="s">
        <v>114</v>
      </c>
    </row>
    <row r="121" spans="1:2" x14ac:dyDescent="0.25">
      <c r="A121">
        <v>1426112</v>
      </c>
      <c r="B121" t="s">
        <v>114</v>
      </c>
    </row>
    <row r="122" spans="1:2" x14ac:dyDescent="0.25">
      <c r="A122">
        <v>1427032</v>
      </c>
      <c r="B122" t="s">
        <v>114</v>
      </c>
    </row>
    <row r="123" spans="1:2" x14ac:dyDescent="0.25">
      <c r="A123">
        <v>1427042</v>
      </c>
      <c r="B123" t="s">
        <v>114</v>
      </c>
    </row>
    <row r="124" spans="1:2" x14ac:dyDescent="0.25">
      <c r="A124">
        <v>1427052</v>
      </c>
      <c r="B124" t="s">
        <v>114</v>
      </c>
    </row>
    <row r="125" spans="1:2" x14ac:dyDescent="0.25">
      <c r="A125">
        <v>1427062</v>
      </c>
      <c r="B125" t="s">
        <v>114</v>
      </c>
    </row>
    <row r="126" spans="1:2" x14ac:dyDescent="0.25">
      <c r="A126">
        <v>1427072</v>
      </c>
      <c r="B126" t="s">
        <v>114</v>
      </c>
    </row>
    <row r="127" spans="1:2" x14ac:dyDescent="0.25">
      <c r="A127">
        <v>1428022</v>
      </c>
      <c r="B127" t="s">
        <v>114</v>
      </c>
    </row>
    <row r="128" spans="1:2" x14ac:dyDescent="0.25">
      <c r="A128">
        <v>1428042</v>
      </c>
      <c r="B128" t="s">
        <v>114</v>
      </c>
    </row>
    <row r="129" spans="1:2" x14ac:dyDescent="0.25">
      <c r="A129">
        <v>1428052</v>
      </c>
      <c r="B129" t="s">
        <v>114</v>
      </c>
    </row>
    <row r="130" spans="1:2" x14ac:dyDescent="0.25">
      <c r="A130">
        <v>1428062</v>
      </c>
      <c r="B130" t="s">
        <v>114</v>
      </c>
    </row>
    <row r="131" spans="1:2" x14ac:dyDescent="0.25">
      <c r="A131">
        <v>1429032</v>
      </c>
      <c r="B131" t="s">
        <v>114</v>
      </c>
    </row>
    <row r="132" spans="1:2" x14ac:dyDescent="0.25">
      <c r="A132">
        <v>1429042</v>
      </c>
      <c r="B132" t="s">
        <v>114</v>
      </c>
    </row>
    <row r="133" spans="1:2" x14ac:dyDescent="0.25">
      <c r="A133">
        <v>1429072</v>
      </c>
      <c r="B133" t="s">
        <v>114</v>
      </c>
    </row>
    <row r="134" spans="1:2" x14ac:dyDescent="0.25">
      <c r="A134">
        <v>1429082</v>
      </c>
      <c r="B134" t="s">
        <v>114</v>
      </c>
    </row>
    <row r="135" spans="1:2" x14ac:dyDescent="0.25">
      <c r="A135">
        <v>1430012</v>
      </c>
      <c r="B135" t="s">
        <v>114</v>
      </c>
    </row>
    <row r="136" spans="1:2" x14ac:dyDescent="0.25">
      <c r="A136">
        <v>1430042</v>
      </c>
      <c r="B136" t="s">
        <v>114</v>
      </c>
    </row>
    <row r="137" spans="1:2" x14ac:dyDescent="0.25">
      <c r="A137">
        <v>1432032</v>
      </c>
      <c r="B137" t="s">
        <v>114</v>
      </c>
    </row>
    <row r="138" spans="1:2" x14ac:dyDescent="0.25">
      <c r="A138">
        <v>1432042</v>
      </c>
      <c r="B138" t="s">
        <v>114</v>
      </c>
    </row>
    <row r="139" spans="1:2" x14ac:dyDescent="0.25">
      <c r="A139">
        <v>1433022</v>
      </c>
      <c r="B139" t="s">
        <v>114</v>
      </c>
    </row>
    <row r="140" spans="1:2" x14ac:dyDescent="0.25">
      <c r="A140">
        <v>1433032</v>
      </c>
      <c r="B140" t="s">
        <v>114</v>
      </c>
    </row>
    <row r="141" spans="1:2" x14ac:dyDescent="0.25">
      <c r="A141">
        <v>1433042</v>
      </c>
      <c r="B141" t="s">
        <v>114</v>
      </c>
    </row>
    <row r="142" spans="1:2" x14ac:dyDescent="0.25">
      <c r="A142">
        <v>1433062</v>
      </c>
      <c r="B142" t="s">
        <v>114</v>
      </c>
    </row>
    <row r="143" spans="1:2" x14ac:dyDescent="0.25">
      <c r="A143">
        <v>1433072</v>
      </c>
      <c r="B143" t="s">
        <v>114</v>
      </c>
    </row>
    <row r="144" spans="1:2" x14ac:dyDescent="0.25">
      <c r="A144">
        <v>1433082</v>
      </c>
      <c r="B144" t="s">
        <v>114</v>
      </c>
    </row>
    <row r="145" spans="1:2" x14ac:dyDescent="0.25">
      <c r="A145">
        <v>1433092</v>
      </c>
      <c r="B145" t="s">
        <v>114</v>
      </c>
    </row>
    <row r="146" spans="1:2" x14ac:dyDescent="0.25">
      <c r="A146">
        <v>1434052</v>
      </c>
      <c r="B146" t="s">
        <v>114</v>
      </c>
    </row>
    <row r="147" spans="1:2" x14ac:dyDescent="0.25">
      <c r="A147">
        <v>1434062</v>
      </c>
      <c r="B147" t="s">
        <v>114</v>
      </c>
    </row>
    <row r="148" spans="1:2" x14ac:dyDescent="0.25">
      <c r="A148">
        <v>1434102</v>
      </c>
      <c r="B148" t="s">
        <v>114</v>
      </c>
    </row>
    <row r="149" spans="1:2" x14ac:dyDescent="0.25">
      <c r="A149">
        <v>1435012</v>
      </c>
      <c r="B149" t="s">
        <v>114</v>
      </c>
    </row>
    <row r="150" spans="1:2" x14ac:dyDescent="0.25">
      <c r="A150">
        <v>1435022</v>
      </c>
      <c r="B150" t="s">
        <v>114</v>
      </c>
    </row>
    <row r="151" spans="1:2" x14ac:dyDescent="0.25">
      <c r="A151">
        <v>1435032</v>
      </c>
      <c r="B151" t="s">
        <v>114</v>
      </c>
    </row>
    <row r="152" spans="1:2" x14ac:dyDescent="0.25">
      <c r="A152">
        <v>1435042</v>
      </c>
      <c r="B152" t="s">
        <v>114</v>
      </c>
    </row>
    <row r="153" spans="1:2" x14ac:dyDescent="0.25">
      <c r="A153">
        <v>1436012</v>
      </c>
      <c r="B153" t="s">
        <v>114</v>
      </c>
    </row>
    <row r="154" spans="1:2" x14ac:dyDescent="0.25">
      <c r="A154">
        <v>1436022</v>
      </c>
      <c r="B154" t="s">
        <v>114</v>
      </c>
    </row>
    <row r="155" spans="1:2" x14ac:dyDescent="0.25">
      <c r="A155">
        <v>1437013</v>
      </c>
      <c r="B155" t="s">
        <v>114</v>
      </c>
    </row>
    <row r="156" spans="1:2" x14ac:dyDescent="0.25">
      <c r="A156">
        <v>1437022</v>
      </c>
      <c r="B156" t="s">
        <v>114</v>
      </c>
    </row>
    <row r="157" spans="1:2" x14ac:dyDescent="0.25">
      <c r="A157">
        <v>1437033</v>
      </c>
      <c r="B157" t="s">
        <v>114</v>
      </c>
    </row>
    <row r="158" spans="1:2" x14ac:dyDescent="0.25">
      <c r="A158">
        <v>1437042</v>
      </c>
      <c r="B158" t="s">
        <v>114</v>
      </c>
    </row>
    <row r="159" spans="1:2" x14ac:dyDescent="0.25">
      <c r="A159">
        <v>1437052</v>
      </c>
      <c r="B159" t="s">
        <v>114</v>
      </c>
    </row>
    <row r="160" spans="1:2" x14ac:dyDescent="0.25">
      <c r="A160">
        <v>1438032</v>
      </c>
      <c r="B160" t="s">
        <v>114</v>
      </c>
    </row>
    <row r="161" spans="1:2" x14ac:dyDescent="0.25">
      <c r="A161">
        <v>1438042</v>
      </c>
      <c r="B161" t="s">
        <v>114</v>
      </c>
    </row>
  </sheetData>
  <conditionalFormatting sqref="A1:A1048576">
    <cfRule type="duplicateValues" dxfId="43" priority="1"/>
    <cfRule type="duplicateValues" dxfId="42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Zeros="0" view="pageBreakPreview" topLeftCell="A10" zoomScale="80" zoomScaleNormal="100" zoomScaleSheetLayoutView="80" workbookViewId="0">
      <selection activeCell="B31" sqref="B31:T31"/>
    </sheetView>
  </sheetViews>
  <sheetFormatPr defaultColWidth="8.85546875" defaultRowHeight="15" x14ac:dyDescent="0.25"/>
  <cols>
    <col min="1" max="2" width="4.42578125" customWidth="1"/>
    <col min="3" max="3" width="14.7109375" customWidth="1"/>
    <col min="4" max="4" width="5.5703125" customWidth="1"/>
    <col min="5" max="5" width="10.42578125" customWidth="1"/>
    <col min="6" max="7" width="16.5703125" customWidth="1"/>
    <col min="8" max="8" width="19.42578125" customWidth="1"/>
    <col min="9" max="9" width="14.7109375" customWidth="1"/>
    <col min="10" max="10" width="5.5703125" customWidth="1"/>
    <col min="11" max="11" width="10.42578125" customWidth="1"/>
    <col min="12" max="13" width="16.5703125" customWidth="1"/>
    <col min="14" max="14" width="18.7109375" customWidth="1"/>
    <col min="15" max="15" width="14.7109375" customWidth="1"/>
    <col min="16" max="16" width="5.5703125" customWidth="1"/>
    <col min="17" max="17" width="10.42578125" customWidth="1"/>
    <col min="18" max="19" width="16.5703125" customWidth="1"/>
    <col min="20" max="20" width="18.7109375" customWidth="1"/>
    <col min="21" max="22" width="13.42578125" customWidth="1"/>
  </cols>
  <sheetData>
    <row r="1" spans="2:20" ht="9.75" customHeight="1" thickBot="1" x14ac:dyDescent="0.3"/>
    <row r="2" spans="2:20" ht="41.25" customHeight="1" x14ac:dyDescent="0.25">
      <c r="B2" s="343" t="s">
        <v>9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5"/>
    </row>
    <row r="3" spans="2:20" ht="24.95" customHeight="1" x14ac:dyDescent="0.25">
      <c r="B3" s="346" t="s">
        <v>98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8"/>
    </row>
    <row r="4" spans="2:20" ht="44.1" customHeight="1" x14ac:dyDescent="0.25">
      <c r="B4" s="329" t="s">
        <v>93</v>
      </c>
      <c r="C4" s="255"/>
      <c r="D4" s="255"/>
      <c r="E4" s="255"/>
      <c r="F4" s="255"/>
      <c r="G4" s="349"/>
      <c r="H4" s="350"/>
      <c r="I4" s="350"/>
      <c r="J4" s="350"/>
      <c r="K4" s="350"/>
      <c r="L4" s="350"/>
      <c r="M4" s="350"/>
      <c r="N4" s="350"/>
      <c r="O4" s="350"/>
      <c r="P4" s="255" t="s">
        <v>112</v>
      </c>
      <c r="Q4" s="255"/>
      <c r="R4" s="124"/>
      <c r="S4" s="96" t="s">
        <v>113</v>
      </c>
      <c r="T4" s="125" t="str">
        <f>IF(R4="","",IF(COUNTIF('Białe PLAMY'!A:A,R4)=1,"TAK","NIE"))</f>
        <v/>
      </c>
    </row>
    <row r="5" spans="2:20" ht="44.1" customHeight="1" x14ac:dyDescent="0.25">
      <c r="B5" s="329" t="s">
        <v>10</v>
      </c>
      <c r="C5" s="255"/>
      <c r="D5" s="255"/>
      <c r="E5" s="255"/>
      <c r="F5" s="255"/>
      <c r="G5" s="351"/>
      <c r="H5" s="351"/>
      <c r="I5" s="351"/>
      <c r="J5" s="351"/>
      <c r="K5" s="351"/>
      <c r="L5" s="351"/>
      <c r="M5" s="351"/>
      <c r="N5" s="351"/>
      <c r="O5" s="351"/>
      <c r="P5" s="255" t="s">
        <v>11</v>
      </c>
      <c r="Q5" s="255"/>
      <c r="R5" s="255"/>
      <c r="S5" s="255"/>
      <c r="T5" s="126">
        <f>SUM(F25+L25+R25)</f>
        <v>0</v>
      </c>
    </row>
    <row r="6" spans="2:20" ht="21.95" customHeight="1" x14ac:dyDescent="0.25">
      <c r="B6" s="323" t="s">
        <v>5</v>
      </c>
      <c r="C6" s="324"/>
      <c r="D6" s="324"/>
      <c r="E6" s="324"/>
      <c r="F6" s="325"/>
      <c r="G6" s="337"/>
      <c r="H6" s="338"/>
      <c r="I6" s="338"/>
      <c r="J6" s="339"/>
      <c r="K6" s="334" t="s">
        <v>6</v>
      </c>
      <c r="L6" s="334"/>
      <c r="M6" s="335"/>
      <c r="N6" s="183" t="s">
        <v>22</v>
      </c>
      <c r="O6" s="184"/>
      <c r="P6" s="184"/>
      <c r="Q6" s="184"/>
      <c r="R6" s="184"/>
      <c r="S6" s="185"/>
      <c r="T6" s="69"/>
    </row>
    <row r="7" spans="2:20" ht="21.95" customHeight="1" x14ac:dyDescent="0.25">
      <c r="B7" s="326"/>
      <c r="C7" s="327"/>
      <c r="D7" s="327"/>
      <c r="E7" s="327"/>
      <c r="F7" s="328"/>
      <c r="G7" s="340"/>
      <c r="H7" s="341"/>
      <c r="I7" s="341"/>
      <c r="J7" s="342"/>
      <c r="K7" s="334"/>
      <c r="L7" s="334"/>
      <c r="M7" s="336"/>
      <c r="N7" s="183" t="s">
        <v>14</v>
      </c>
      <c r="O7" s="184"/>
      <c r="P7" s="184"/>
      <c r="Q7" s="184"/>
      <c r="R7" s="184"/>
      <c r="S7" s="185"/>
      <c r="T7" s="69"/>
    </row>
    <row r="8" spans="2:20" ht="44.1" customHeight="1" x14ac:dyDescent="0.25">
      <c r="B8" s="329" t="s">
        <v>4</v>
      </c>
      <c r="C8" s="255"/>
      <c r="D8" s="255"/>
      <c r="E8" s="255"/>
      <c r="F8" s="255"/>
      <c r="G8" s="188"/>
      <c r="H8" s="330"/>
      <c r="I8" s="330"/>
      <c r="J8" s="330"/>
      <c r="K8" s="255" t="s">
        <v>119</v>
      </c>
      <c r="L8" s="255"/>
      <c r="M8" s="123">
        <f>SUM(E25+K25+Q25)</f>
        <v>0</v>
      </c>
      <c r="N8" s="331" t="s">
        <v>15</v>
      </c>
      <c r="O8" s="332"/>
      <c r="P8" s="332"/>
      <c r="Q8" s="332"/>
      <c r="R8" s="332"/>
      <c r="S8" s="333"/>
      <c r="T8" s="70" t="str">
        <f>IF(T7="","",EOMONTH(T7,11)+1)</f>
        <v/>
      </c>
    </row>
    <row r="9" spans="2:20" ht="45.75" customHeight="1" x14ac:dyDescent="0.25">
      <c r="B9" s="301" t="s">
        <v>108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3"/>
    </row>
    <row r="10" spans="2:20" ht="32.25" customHeight="1" x14ac:dyDescent="0.25">
      <c r="B10" s="304" t="s">
        <v>76</v>
      </c>
      <c r="C10" s="305" t="s">
        <v>19</v>
      </c>
      <c r="D10" s="306"/>
      <c r="E10" s="306"/>
      <c r="F10" s="306"/>
      <c r="G10" s="306"/>
      <c r="H10" s="307"/>
      <c r="I10" s="173" t="s">
        <v>94</v>
      </c>
      <c r="J10" s="174"/>
      <c r="K10" s="174"/>
      <c r="L10" s="174"/>
      <c r="M10" s="174"/>
      <c r="N10" s="308"/>
      <c r="O10" s="173" t="s">
        <v>95</v>
      </c>
      <c r="P10" s="174"/>
      <c r="Q10" s="174"/>
      <c r="R10" s="174"/>
      <c r="S10" s="174"/>
      <c r="T10" s="175"/>
    </row>
    <row r="11" spans="2:20" ht="33.75" customHeight="1" x14ac:dyDescent="0.25">
      <c r="B11" s="304"/>
      <c r="C11" s="309" t="s">
        <v>74</v>
      </c>
      <c r="D11" s="310"/>
      <c r="E11" s="313" t="s">
        <v>24</v>
      </c>
      <c r="F11" s="313" t="s">
        <v>96</v>
      </c>
      <c r="G11" s="305" t="s">
        <v>0</v>
      </c>
      <c r="H11" s="307"/>
      <c r="I11" s="314" t="s">
        <v>74</v>
      </c>
      <c r="J11" s="315"/>
      <c r="K11" s="320" t="s">
        <v>24</v>
      </c>
      <c r="L11" s="300" t="s">
        <v>96</v>
      </c>
      <c r="M11" s="318" t="s">
        <v>0</v>
      </c>
      <c r="N11" s="322"/>
      <c r="O11" s="314" t="s">
        <v>74</v>
      </c>
      <c r="P11" s="315"/>
      <c r="Q11" s="300" t="s">
        <v>24</v>
      </c>
      <c r="R11" s="300" t="s">
        <v>96</v>
      </c>
      <c r="S11" s="318" t="s">
        <v>0</v>
      </c>
      <c r="T11" s="319"/>
    </row>
    <row r="12" spans="2:20" ht="57.75" customHeight="1" x14ac:dyDescent="0.25">
      <c r="B12" s="304"/>
      <c r="C12" s="311"/>
      <c r="D12" s="312"/>
      <c r="E12" s="313"/>
      <c r="F12" s="313"/>
      <c r="G12" s="71" t="s">
        <v>12</v>
      </c>
      <c r="H12" s="71" t="s">
        <v>38</v>
      </c>
      <c r="I12" s="316"/>
      <c r="J12" s="317"/>
      <c r="K12" s="321"/>
      <c r="L12" s="300"/>
      <c r="M12" s="97" t="s">
        <v>12</v>
      </c>
      <c r="N12" s="97" t="s">
        <v>38</v>
      </c>
      <c r="O12" s="316"/>
      <c r="P12" s="317"/>
      <c r="Q12" s="300"/>
      <c r="R12" s="300"/>
      <c r="S12" s="72" t="s">
        <v>12</v>
      </c>
      <c r="T12" s="73" t="s">
        <v>38</v>
      </c>
    </row>
    <row r="13" spans="2:20" ht="24.95" customHeight="1" x14ac:dyDescent="0.25">
      <c r="B13" s="59">
        <v>1</v>
      </c>
      <c r="C13" s="288" t="str">
        <f>IF(T7="","",PROPER((TEXT((EOMONTH($T$7,0)),"mmmm rrrr"))))</f>
        <v/>
      </c>
      <c r="D13" s="289"/>
      <c r="E13" s="9"/>
      <c r="F13" s="142"/>
      <c r="G13" s="143">
        <f>ROUNDDOWN($F13*82.52%,2)</f>
        <v>0</v>
      </c>
      <c r="H13" s="143">
        <f>F13-G13</f>
        <v>0</v>
      </c>
      <c r="I13" s="290" t="str">
        <f>IF(T8="","",PROPER((TEXT((EOMONTH($T$8,0)),"mmmm rrrr"))))</f>
        <v/>
      </c>
      <c r="J13" s="291"/>
      <c r="K13" s="9"/>
      <c r="L13" s="142"/>
      <c r="M13" s="144">
        <f>ROUNDDOWN($L13*82.52%,2)</f>
        <v>0</v>
      </c>
      <c r="N13" s="145">
        <f>L13-M13</f>
        <v>0</v>
      </c>
      <c r="O13" s="292" t="str">
        <f>IF(T8="","",PROPER((TEXT((EOMONTH($T$8,12)),"mmmm rrrr"))))</f>
        <v/>
      </c>
      <c r="P13" s="293"/>
      <c r="Q13" s="9"/>
      <c r="R13" s="142"/>
      <c r="S13" s="143">
        <f>ROUNDDOWN($R13*82.52%,2)</f>
        <v>0</v>
      </c>
      <c r="T13" s="146">
        <f>R13-S13</f>
        <v>0</v>
      </c>
    </row>
    <row r="14" spans="2:20" ht="24.95" customHeight="1" x14ac:dyDescent="0.25">
      <c r="B14" s="59">
        <v>2</v>
      </c>
      <c r="C14" s="288" t="str">
        <f>IF(C13="","",PROPER((TEXT((EOMONTH(C13,1)),"mmmm rrrr"))))</f>
        <v/>
      </c>
      <c r="D14" s="289"/>
      <c r="E14" s="9"/>
      <c r="F14" s="142"/>
      <c r="G14" s="143">
        <f t="shared" ref="G14:G24" si="0">ROUNDDOWN($F14*82.52%,2)</f>
        <v>0</v>
      </c>
      <c r="H14" s="143">
        <f>F14-G14</f>
        <v>0</v>
      </c>
      <c r="I14" s="290" t="str">
        <f>IF(I13="","",PROPER((TEXT((EOMONTH(I13,1)),"mmmm rrrr"))))</f>
        <v/>
      </c>
      <c r="J14" s="291"/>
      <c r="K14" s="9"/>
      <c r="L14" s="142"/>
      <c r="M14" s="144">
        <f t="shared" ref="M14:M24" si="1">ROUNDDOWN($L14*82.52%,2)</f>
        <v>0</v>
      </c>
      <c r="N14" s="145">
        <f t="shared" ref="N14:N24" si="2">L14-M14</f>
        <v>0</v>
      </c>
      <c r="O14" s="292" t="str">
        <f>IF(O13="","",PROPER((TEXT((EOMONTH(O13,1)),"mmmm rrrr"))))</f>
        <v/>
      </c>
      <c r="P14" s="293"/>
      <c r="Q14" s="9"/>
      <c r="R14" s="142"/>
      <c r="S14" s="143">
        <f t="shared" ref="S14:S24" si="3">ROUNDDOWN($R14*82.52%,2)</f>
        <v>0</v>
      </c>
      <c r="T14" s="146">
        <f t="shared" ref="T14:T24" si="4">R14-S14</f>
        <v>0</v>
      </c>
    </row>
    <row r="15" spans="2:20" ht="24.95" customHeight="1" x14ac:dyDescent="0.25">
      <c r="B15" s="59">
        <v>3</v>
      </c>
      <c r="C15" s="288" t="str">
        <f t="shared" ref="C15:C23" si="5">IF(C14="","",PROPER((TEXT((EOMONTH(C14,1)),"mmmm rrrr"))))</f>
        <v/>
      </c>
      <c r="D15" s="289"/>
      <c r="E15" s="9"/>
      <c r="F15" s="142"/>
      <c r="G15" s="143">
        <f t="shared" si="0"/>
        <v>0</v>
      </c>
      <c r="H15" s="143">
        <f t="shared" ref="H15:H24" si="6">F15-G15</f>
        <v>0</v>
      </c>
      <c r="I15" s="290" t="str">
        <f t="shared" ref="I15:I24" si="7">IF(I14="","",PROPER((TEXT((EOMONTH(I14,1)),"mmmm rrrr"))))</f>
        <v/>
      </c>
      <c r="J15" s="291"/>
      <c r="K15" s="9"/>
      <c r="L15" s="142"/>
      <c r="M15" s="144">
        <f t="shared" si="1"/>
        <v>0</v>
      </c>
      <c r="N15" s="145">
        <f t="shared" si="2"/>
        <v>0</v>
      </c>
      <c r="O15" s="292" t="str">
        <f t="shared" ref="O15:O24" si="8">IF(O14="","",PROPER((TEXT((EOMONTH(O14,1)),"mmmm rrrr"))))</f>
        <v/>
      </c>
      <c r="P15" s="293"/>
      <c r="Q15" s="9"/>
      <c r="R15" s="142"/>
      <c r="S15" s="143">
        <f>ROUNDDOWN($R15*82.52%,2)</f>
        <v>0</v>
      </c>
      <c r="T15" s="146">
        <f t="shared" si="4"/>
        <v>0</v>
      </c>
    </row>
    <row r="16" spans="2:20" ht="24.95" customHeight="1" x14ac:dyDescent="0.25">
      <c r="B16" s="59">
        <v>4</v>
      </c>
      <c r="C16" s="288" t="str">
        <f t="shared" si="5"/>
        <v/>
      </c>
      <c r="D16" s="289"/>
      <c r="E16" s="9"/>
      <c r="F16" s="142"/>
      <c r="G16" s="143">
        <f t="shared" si="0"/>
        <v>0</v>
      </c>
      <c r="H16" s="143">
        <f t="shared" si="6"/>
        <v>0</v>
      </c>
      <c r="I16" s="290" t="str">
        <f t="shared" si="7"/>
        <v/>
      </c>
      <c r="J16" s="291"/>
      <c r="K16" s="9"/>
      <c r="L16" s="142"/>
      <c r="M16" s="144">
        <f t="shared" si="1"/>
        <v>0</v>
      </c>
      <c r="N16" s="145">
        <f t="shared" si="2"/>
        <v>0</v>
      </c>
      <c r="O16" s="292" t="str">
        <f t="shared" si="8"/>
        <v/>
      </c>
      <c r="P16" s="293"/>
      <c r="Q16" s="9"/>
      <c r="R16" s="142"/>
      <c r="S16" s="143">
        <f>ROUNDDOWN($R16*82.52%,2)</f>
        <v>0</v>
      </c>
      <c r="T16" s="146">
        <f>R16-S16</f>
        <v>0</v>
      </c>
    </row>
    <row r="17" spans="2:20" ht="24.95" customHeight="1" x14ac:dyDescent="0.25">
      <c r="B17" s="59">
        <v>5</v>
      </c>
      <c r="C17" s="288" t="str">
        <f t="shared" si="5"/>
        <v/>
      </c>
      <c r="D17" s="289"/>
      <c r="E17" s="9"/>
      <c r="F17" s="142"/>
      <c r="G17" s="143">
        <f t="shared" si="0"/>
        <v>0</v>
      </c>
      <c r="H17" s="143">
        <f t="shared" si="6"/>
        <v>0</v>
      </c>
      <c r="I17" s="290" t="str">
        <f t="shared" si="7"/>
        <v/>
      </c>
      <c r="J17" s="291"/>
      <c r="K17" s="9"/>
      <c r="L17" s="142"/>
      <c r="M17" s="144">
        <f t="shared" si="1"/>
        <v>0</v>
      </c>
      <c r="N17" s="145">
        <f t="shared" si="2"/>
        <v>0</v>
      </c>
      <c r="O17" s="292" t="str">
        <f t="shared" si="8"/>
        <v/>
      </c>
      <c r="P17" s="293"/>
      <c r="Q17" s="9"/>
      <c r="R17" s="142"/>
      <c r="S17" s="143">
        <f t="shared" si="3"/>
        <v>0</v>
      </c>
      <c r="T17" s="146">
        <f t="shared" si="4"/>
        <v>0</v>
      </c>
    </row>
    <row r="18" spans="2:20" ht="24.95" customHeight="1" x14ac:dyDescent="0.25">
      <c r="B18" s="59">
        <v>6</v>
      </c>
      <c r="C18" s="288" t="str">
        <f t="shared" si="5"/>
        <v/>
      </c>
      <c r="D18" s="289"/>
      <c r="E18" s="9"/>
      <c r="F18" s="142"/>
      <c r="G18" s="143">
        <f t="shared" si="0"/>
        <v>0</v>
      </c>
      <c r="H18" s="143">
        <f t="shared" si="6"/>
        <v>0</v>
      </c>
      <c r="I18" s="290" t="str">
        <f t="shared" si="7"/>
        <v/>
      </c>
      <c r="J18" s="291"/>
      <c r="K18" s="9"/>
      <c r="L18" s="142"/>
      <c r="M18" s="144">
        <f t="shared" si="1"/>
        <v>0</v>
      </c>
      <c r="N18" s="145">
        <f t="shared" si="2"/>
        <v>0</v>
      </c>
      <c r="O18" s="292" t="str">
        <f t="shared" si="8"/>
        <v/>
      </c>
      <c r="P18" s="293"/>
      <c r="Q18" s="9"/>
      <c r="R18" s="142"/>
      <c r="S18" s="143">
        <f t="shared" si="3"/>
        <v>0</v>
      </c>
      <c r="T18" s="146">
        <f t="shared" si="4"/>
        <v>0</v>
      </c>
    </row>
    <row r="19" spans="2:20" ht="24.95" customHeight="1" x14ac:dyDescent="0.25">
      <c r="B19" s="59">
        <v>7</v>
      </c>
      <c r="C19" s="288" t="str">
        <f t="shared" si="5"/>
        <v/>
      </c>
      <c r="D19" s="289"/>
      <c r="E19" s="9"/>
      <c r="F19" s="142"/>
      <c r="G19" s="143">
        <f t="shared" si="0"/>
        <v>0</v>
      </c>
      <c r="H19" s="143">
        <f t="shared" si="6"/>
        <v>0</v>
      </c>
      <c r="I19" s="290" t="str">
        <f t="shared" si="7"/>
        <v/>
      </c>
      <c r="J19" s="291"/>
      <c r="K19" s="9"/>
      <c r="L19" s="142"/>
      <c r="M19" s="144">
        <f t="shared" si="1"/>
        <v>0</v>
      </c>
      <c r="N19" s="145">
        <f t="shared" si="2"/>
        <v>0</v>
      </c>
      <c r="O19" s="292" t="str">
        <f t="shared" si="8"/>
        <v/>
      </c>
      <c r="P19" s="293"/>
      <c r="Q19" s="9"/>
      <c r="R19" s="142"/>
      <c r="S19" s="143">
        <f t="shared" si="3"/>
        <v>0</v>
      </c>
      <c r="T19" s="146">
        <f t="shared" si="4"/>
        <v>0</v>
      </c>
    </row>
    <row r="20" spans="2:20" ht="24.95" customHeight="1" x14ac:dyDescent="0.25">
      <c r="B20" s="59">
        <v>8</v>
      </c>
      <c r="C20" s="288" t="str">
        <f t="shared" si="5"/>
        <v/>
      </c>
      <c r="D20" s="289"/>
      <c r="E20" s="9"/>
      <c r="F20" s="142"/>
      <c r="G20" s="143">
        <f t="shared" si="0"/>
        <v>0</v>
      </c>
      <c r="H20" s="143">
        <f t="shared" si="6"/>
        <v>0</v>
      </c>
      <c r="I20" s="290" t="str">
        <f t="shared" si="7"/>
        <v/>
      </c>
      <c r="J20" s="291"/>
      <c r="K20" s="9"/>
      <c r="L20" s="142"/>
      <c r="M20" s="144">
        <f t="shared" si="1"/>
        <v>0</v>
      </c>
      <c r="N20" s="145">
        <f t="shared" si="2"/>
        <v>0</v>
      </c>
      <c r="O20" s="292" t="str">
        <f t="shared" si="8"/>
        <v/>
      </c>
      <c r="P20" s="293"/>
      <c r="Q20" s="9"/>
      <c r="R20" s="142"/>
      <c r="S20" s="143">
        <f t="shared" si="3"/>
        <v>0</v>
      </c>
      <c r="T20" s="146">
        <f t="shared" si="4"/>
        <v>0</v>
      </c>
    </row>
    <row r="21" spans="2:20" ht="24.95" customHeight="1" x14ac:dyDescent="0.25">
      <c r="B21" s="59">
        <v>9</v>
      </c>
      <c r="C21" s="288" t="str">
        <f t="shared" si="5"/>
        <v/>
      </c>
      <c r="D21" s="289"/>
      <c r="E21" s="9"/>
      <c r="F21" s="142"/>
      <c r="G21" s="143">
        <f t="shared" si="0"/>
        <v>0</v>
      </c>
      <c r="H21" s="143">
        <f t="shared" si="6"/>
        <v>0</v>
      </c>
      <c r="I21" s="290" t="str">
        <f t="shared" si="7"/>
        <v/>
      </c>
      <c r="J21" s="291"/>
      <c r="K21" s="9"/>
      <c r="L21" s="142"/>
      <c r="M21" s="144">
        <f t="shared" si="1"/>
        <v>0</v>
      </c>
      <c r="N21" s="145">
        <f t="shared" si="2"/>
        <v>0</v>
      </c>
      <c r="O21" s="292" t="str">
        <f t="shared" si="8"/>
        <v/>
      </c>
      <c r="P21" s="293"/>
      <c r="Q21" s="9"/>
      <c r="R21" s="142"/>
      <c r="S21" s="143">
        <f t="shared" si="3"/>
        <v>0</v>
      </c>
      <c r="T21" s="146">
        <f t="shared" si="4"/>
        <v>0</v>
      </c>
    </row>
    <row r="22" spans="2:20" ht="24.95" customHeight="1" x14ac:dyDescent="0.25">
      <c r="B22" s="59">
        <v>10</v>
      </c>
      <c r="C22" s="288" t="str">
        <f t="shared" si="5"/>
        <v/>
      </c>
      <c r="D22" s="289"/>
      <c r="E22" s="9"/>
      <c r="F22" s="142"/>
      <c r="G22" s="143">
        <f t="shared" si="0"/>
        <v>0</v>
      </c>
      <c r="H22" s="143">
        <f t="shared" si="6"/>
        <v>0</v>
      </c>
      <c r="I22" s="290" t="str">
        <f t="shared" si="7"/>
        <v/>
      </c>
      <c r="J22" s="291"/>
      <c r="K22" s="9"/>
      <c r="L22" s="142"/>
      <c r="M22" s="144">
        <f t="shared" si="1"/>
        <v>0</v>
      </c>
      <c r="N22" s="145">
        <f t="shared" si="2"/>
        <v>0</v>
      </c>
      <c r="O22" s="292" t="str">
        <f t="shared" si="8"/>
        <v/>
      </c>
      <c r="P22" s="293"/>
      <c r="Q22" s="9"/>
      <c r="R22" s="142"/>
      <c r="S22" s="143">
        <f t="shared" si="3"/>
        <v>0</v>
      </c>
      <c r="T22" s="146">
        <f t="shared" si="4"/>
        <v>0</v>
      </c>
    </row>
    <row r="23" spans="2:20" ht="24.95" customHeight="1" x14ac:dyDescent="0.25">
      <c r="B23" s="59">
        <v>11</v>
      </c>
      <c r="C23" s="288" t="str">
        <f t="shared" si="5"/>
        <v/>
      </c>
      <c r="D23" s="289"/>
      <c r="E23" s="9"/>
      <c r="F23" s="142"/>
      <c r="G23" s="143">
        <f t="shared" si="0"/>
        <v>0</v>
      </c>
      <c r="H23" s="143">
        <f t="shared" si="6"/>
        <v>0</v>
      </c>
      <c r="I23" s="290" t="str">
        <f t="shared" si="7"/>
        <v/>
      </c>
      <c r="J23" s="291"/>
      <c r="K23" s="9"/>
      <c r="L23" s="142"/>
      <c r="M23" s="144">
        <f t="shared" si="1"/>
        <v>0</v>
      </c>
      <c r="N23" s="145">
        <f t="shared" si="2"/>
        <v>0</v>
      </c>
      <c r="O23" s="292" t="str">
        <f t="shared" si="8"/>
        <v/>
      </c>
      <c r="P23" s="293"/>
      <c r="Q23" s="9"/>
      <c r="R23" s="142"/>
      <c r="S23" s="143">
        <f>ROUNDDOWN($R23*82.52%,2)</f>
        <v>0</v>
      </c>
      <c r="T23" s="146">
        <f t="shared" si="4"/>
        <v>0</v>
      </c>
    </row>
    <row r="24" spans="2:20" ht="24.95" customHeight="1" thickBot="1" x14ac:dyDescent="0.3">
      <c r="B24" s="74">
        <v>12</v>
      </c>
      <c r="C24" s="294" t="str">
        <f>IF(C23="","",PROPER((TEXT((EOMONTH(C23,1)),"mmmm rrrr"))))</f>
        <v/>
      </c>
      <c r="D24" s="295"/>
      <c r="E24" s="9"/>
      <c r="F24" s="142"/>
      <c r="G24" s="147">
        <f t="shared" si="0"/>
        <v>0</v>
      </c>
      <c r="H24" s="147">
        <f t="shared" si="6"/>
        <v>0</v>
      </c>
      <c r="I24" s="296" t="str">
        <f t="shared" si="7"/>
        <v/>
      </c>
      <c r="J24" s="297"/>
      <c r="K24" s="9"/>
      <c r="L24" s="142"/>
      <c r="M24" s="148">
        <f t="shared" si="1"/>
        <v>0</v>
      </c>
      <c r="N24" s="149">
        <f t="shared" si="2"/>
        <v>0</v>
      </c>
      <c r="O24" s="298" t="str">
        <f t="shared" si="8"/>
        <v/>
      </c>
      <c r="P24" s="299"/>
      <c r="Q24" s="9"/>
      <c r="R24" s="142"/>
      <c r="S24" s="147">
        <f t="shared" si="3"/>
        <v>0</v>
      </c>
      <c r="T24" s="150">
        <f t="shared" si="4"/>
        <v>0</v>
      </c>
    </row>
    <row r="25" spans="2:20" ht="45" customHeight="1" x14ac:dyDescent="0.25">
      <c r="B25" s="75"/>
      <c r="C25" s="278" t="s">
        <v>2</v>
      </c>
      <c r="D25" s="279"/>
      <c r="E25" s="76">
        <f>SUBTOTAL(9,E13:E24)</f>
        <v>0</v>
      </c>
      <c r="F25" s="77">
        <f>SUBTOTAL(9,F13:F24)</f>
        <v>0</v>
      </c>
      <c r="G25" s="77">
        <f>SUBTOTAL(9,G13:G24)</f>
        <v>0</v>
      </c>
      <c r="H25" s="77">
        <f>SUBTOTAL(9,H13:H24)</f>
        <v>0</v>
      </c>
      <c r="I25" s="278" t="s">
        <v>2</v>
      </c>
      <c r="J25" s="279"/>
      <c r="K25" s="76">
        <f>SUBTOTAL(9,K13:K24)</f>
        <v>0</v>
      </c>
      <c r="L25" s="77">
        <f>SUBTOTAL(9,L13:L24)</f>
        <v>0</v>
      </c>
      <c r="M25" s="77">
        <f>SUBTOTAL(9,M13:M24)</f>
        <v>0</v>
      </c>
      <c r="N25" s="77">
        <f>SUBTOTAL(9,N13:N24)</f>
        <v>0</v>
      </c>
      <c r="O25" s="280" t="s">
        <v>2</v>
      </c>
      <c r="P25" s="281"/>
      <c r="Q25" s="76">
        <f>SUBTOTAL(9,Q13:Q24)</f>
        <v>0</v>
      </c>
      <c r="R25" s="77">
        <f>SUBTOTAL(9,R13:R24)</f>
        <v>0</v>
      </c>
      <c r="S25" s="77">
        <f>SUBTOTAL(9,S13:S24)</f>
        <v>0</v>
      </c>
      <c r="T25" s="78">
        <f>SUBTOTAL(9,T13:T24)</f>
        <v>0</v>
      </c>
    </row>
    <row r="26" spans="2:20" ht="23.25" customHeight="1" x14ac:dyDescent="0.25">
      <c r="B26" s="282" t="s">
        <v>26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4"/>
    </row>
    <row r="27" spans="2:20" s="79" customFormat="1" ht="25.5" customHeight="1" x14ac:dyDescent="0.25">
      <c r="B27" s="285" t="s">
        <v>27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7"/>
    </row>
    <row r="28" spans="2:20" s="79" customFormat="1" ht="25.5" customHeight="1" x14ac:dyDescent="0.25">
      <c r="B28" s="266" t="s">
        <v>99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8"/>
    </row>
    <row r="29" spans="2:20" s="79" customFormat="1" ht="25.5" customHeight="1" thickBot="1" x14ac:dyDescent="0.3">
      <c r="B29" s="269" t="s">
        <v>54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1"/>
    </row>
    <row r="30" spans="2:20" ht="15" customHeight="1" x14ac:dyDescent="0.25">
      <c r="B30" s="277" t="s">
        <v>20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</row>
    <row r="31" spans="2:20" ht="30.75" customHeight="1" x14ac:dyDescent="0.25">
      <c r="B31" s="275" t="s">
        <v>109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</row>
    <row r="32" spans="2:20" ht="54.75" customHeight="1" x14ac:dyDescent="0.25">
      <c r="C32" s="276" t="s">
        <v>56</v>
      </c>
      <c r="D32" s="276"/>
      <c r="E32" s="272"/>
      <c r="F32" s="272"/>
      <c r="G32" s="272"/>
      <c r="H32" s="80"/>
      <c r="I32" s="80"/>
      <c r="J32" s="80"/>
      <c r="K32" s="274" t="s">
        <v>55</v>
      </c>
      <c r="L32" s="274"/>
      <c r="M32" s="274"/>
      <c r="N32" s="274"/>
      <c r="O32" s="274"/>
      <c r="P32" s="274"/>
      <c r="Q32" s="273" t="s">
        <v>97</v>
      </c>
      <c r="R32" s="273"/>
      <c r="S32" s="273"/>
      <c r="T32" s="273"/>
    </row>
    <row r="33" spans="9:20" ht="15.75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sheetProtection algorithmName="SHA-512" hashValue="3u/QZvN+KNHCUSkLobQoC6gFt9tPdQsQiUvsZp81tzw6d7zAgMY9SpUvpflIEwqzvyho0OA+DBGFaS1MFMjyzg==" saltValue="fcgGhlPzHAZACGyyEJo0Mg==" spinCount="100000" sheet="1" objects="1" scenarios="1"/>
  <mergeCells count="84">
    <mergeCell ref="B5:F5"/>
    <mergeCell ref="B2:T2"/>
    <mergeCell ref="B3:T3"/>
    <mergeCell ref="B4:F4"/>
    <mergeCell ref="P4:Q4"/>
    <mergeCell ref="G4:O4"/>
    <mergeCell ref="G5:O5"/>
    <mergeCell ref="P5:S5"/>
    <mergeCell ref="B6:F7"/>
    <mergeCell ref="N6:S6"/>
    <mergeCell ref="N7:S7"/>
    <mergeCell ref="B8:F8"/>
    <mergeCell ref="G8:J8"/>
    <mergeCell ref="K8:L8"/>
    <mergeCell ref="N8:S8"/>
    <mergeCell ref="K6:L7"/>
    <mergeCell ref="M6:M7"/>
    <mergeCell ref="G6:J7"/>
    <mergeCell ref="B9:T9"/>
    <mergeCell ref="B10:B12"/>
    <mergeCell ref="C10:H10"/>
    <mergeCell ref="I10:N10"/>
    <mergeCell ref="O10:T10"/>
    <mergeCell ref="C11:D12"/>
    <mergeCell ref="E11:E12"/>
    <mergeCell ref="F11:F12"/>
    <mergeCell ref="G11:H11"/>
    <mergeCell ref="I11:J12"/>
    <mergeCell ref="S11:T11"/>
    <mergeCell ref="K11:K12"/>
    <mergeCell ref="L11:L12"/>
    <mergeCell ref="M11:N11"/>
    <mergeCell ref="O11:P12"/>
    <mergeCell ref="Q11:Q12"/>
    <mergeCell ref="R11:R12"/>
    <mergeCell ref="C15:D15"/>
    <mergeCell ref="I15:J15"/>
    <mergeCell ref="O15:P15"/>
    <mergeCell ref="C16:D16"/>
    <mergeCell ref="I16:J16"/>
    <mergeCell ref="O16:P16"/>
    <mergeCell ref="C13:D13"/>
    <mergeCell ref="I13:J13"/>
    <mergeCell ref="O13:P13"/>
    <mergeCell ref="C14:D14"/>
    <mergeCell ref="I14:J14"/>
    <mergeCell ref="O14:P14"/>
    <mergeCell ref="C17:D17"/>
    <mergeCell ref="I17:J17"/>
    <mergeCell ref="O17:P17"/>
    <mergeCell ref="C18:D18"/>
    <mergeCell ref="I18:J18"/>
    <mergeCell ref="O18:P18"/>
    <mergeCell ref="C19:D19"/>
    <mergeCell ref="I19:J19"/>
    <mergeCell ref="O19:P19"/>
    <mergeCell ref="C20:D20"/>
    <mergeCell ref="I20:J20"/>
    <mergeCell ref="O20:P20"/>
    <mergeCell ref="C21:D21"/>
    <mergeCell ref="I21:J21"/>
    <mergeCell ref="O21:P21"/>
    <mergeCell ref="C22:D22"/>
    <mergeCell ref="I22:J22"/>
    <mergeCell ref="O22:P22"/>
    <mergeCell ref="C23:D23"/>
    <mergeCell ref="I23:J23"/>
    <mergeCell ref="O23:P23"/>
    <mergeCell ref="C24:D24"/>
    <mergeCell ref="I24:J24"/>
    <mergeCell ref="O24:P24"/>
    <mergeCell ref="C25:D25"/>
    <mergeCell ref="I25:J25"/>
    <mergeCell ref="O25:P25"/>
    <mergeCell ref="B26:T26"/>
    <mergeCell ref="B27:T27"/>
    <mergeCell ref="B28:T28"/>
    <mergeCell ref="B29:T29"/>
    <mergeCell ref="E32:G32"/>
    <mergeCell ref="Q32:T32"/>
    <mergeCell ref="K32:P32"/>
    <mergeCell ref="B31:T31"/>
    <mergeCell ref="C32:D32"/>
    <mergeCell ref="B30:T30"/>
  </mergeCells>
  <conditionalFormatting sqref="C13:C24 K8 T5:T8 M8 N6:N7 P5">
    <cfRule type="expression" dxfId="41" priority="22">
      <formula>ISERROR(C5)</formula>
    </cfRule>
  </conditionalFormatting>
  <conditionalFormatting sqref="E11:E13">
    <cfRule type="expression" dxfId="40" priority="25">
      <formula>ISERROR(E11)</formula>
    </cfRule>
  </conditionalFormatting>
  <conditionalFormatting sqref="E25:I25 K25:O25 Q25:T25">
    <cfRule type="expression" dxfId="39" priority="19">
      <formula>ISERROR(E25)</formula>
    </cfRule>
  </conditionalFormatting>
  <conditionalFormatting sqref="F11:G11 F12:H12">
    <cfRule type="expression" dxfId="38" priority="24">
      <formula>ISERROR(F11)</formula>
    </cfRule>
  </conditionalFormatting>
  <conditionalFormatting sqref="G4:G6 M6">
    <cfRule type="expression" dxfId="37" priority="23">
      <formula>ISERROR(G4)</formula>
    </cfRule>
  </conditionalFormatting>
  <conditionalFormatting sqref="G13:I24">
    <cfRule type="expression" dxfId="36" priority="21">
      <formula>ISERROR(G13)</formula>
    </cfRule>
  </conditionalFormatting>
  <conditionalFormatting sqref="L11:M12">
    <cfRule type="expression" dxfId="35" priority="17">
      <formula>ISERROR(L11)</formula>
    </cfRule>
  </conditionalFormatting>
  <conditionalFormatting sqref="S13:T24 M13:O24">
    <cfRule type="expression" dxfId="34" priority="20">
      <formula>ISERROR(M13)</formula>
    </cfRule>
  </conditionalFormatting>
  <conditionalFormatting sqref="G8 C10:D10 I10:J10 K11:K12">
    <cfRule type="expression" dxfId="33" priority="27">
      <formula>ISERROR(C8)</formula>
    </cfRule>
  </conditionalFormatting>
  <conditionalFormatting sqref="N12 S12:T12">
    <cfRule type="expression" dxfId="32" priority="18">
      <formula>ISERROR(N12)</formula>
    </cfRule>
  </conditionalFormatting>
  <conditionalFormatting sqref="O10:P10">
    <cfRule type="expression" dxfId="31" priority="15">
      <formula>ISERROR(O10)</formula>
    </cfRule>
  </conditionalFormatting>
  <conditionalFormatting sqref="C25">
    <cfRule type="expression" dxfId="30" priority="12">
      <formula>ISERROR(C25)</formula>
    </cfRule>
  </conditionalFormatting>
  <conditionalFormatting sqref="T7">
    <cfRule type="cellIs" dxfId="29" priority="158" operator="greaterThan">
      <formula>EDATE($T$6,3)</formula>
    </cfRule>
  </conditionalFormatting>
  <conditionalFormatting sqref="S4">
    <cfRule type="expression" dxfId="28" priority="11">
      <formula>ISERROR(S4)</formula>
    </cfRule>
  </conditionalFormatting>
  <conditionalFormatting sqref="P4">
    <cfRule type="expression" dxfId="27" priority="10">
      <formula>ISERROR(P4)</formula>
    </cfRule>
  </conditionalFormatting>
  <conditionalFormatting sqref="E14:E24">
    <cfRule type="expression" dxfId="26" priority="3">
      <formula>ISERROR(E14)</formula>
    </cfRule>
  </conditionalFormatting>
  <conditionalFormatting sqref="K13:K24">
    <cfRule type="expression" dxfId="25" priority="2">
      <formula>ISERROR(K13)</formula>
    </cfRule>
  </conditionalFormatting>
  <conditionalFormatting sqref="Q13:Q24">
    <cfRule type="expression" dxfId="24" priority="1">
      <formula>ISERROR(Q13)</formula>
    </cfRule>
  </conditionalFormatting>
  <dataValidations xWindow="491" yWindow="522" count="4">
    <dataValidation allowBlank="1" showInputMessage="1" showErrorMessage="1" prompt="Proszę o wypełnianie komórek zaznaczonych wyłącznie kolorem niebieskim. " sqref="T8 C13:D24 T6 M6 G8:K8 M8 G4:G6"/>
    <dataValidation type="date" allowBlank="1" showInputMessage="1" showErrorMessage="1" prompt="Proszę o wypełnianie komórek zaznaczonych wyłącznie kolorem niebieskim. " sqref="T7">
      <formula1>T6</formula1>
      <formula2>EDATE(T6,3)</formula2>
    </dataValidation>
    <dataValidation type="whole" operator="lessThanOrEqual" allowBlank="1" showInputMessage="1" showErrorMessage="1" prompt="Proszę o wypełnianie komórek zaznaczonych wyłącznie kolorem niebieskim. " sqref="E13:E24 K13:K24 Q13:Q24">
      <formula1>$M$6</formula1>
    </dataValidation>
    <dataValidation type="textLength" operator="equal" allowBlank="1" showInputMessage="1" showErrorMessage="1" sqref="R4">
      <formula1>7</formula1>
    </dataValidation>
  </dataValidations>
  <printOptions horizontalCentered="1" verticalCentered="1"/>
  <pageMargins left="0.23622047244094491" right="0.23622047244094491" top="0.82677165354330717" bottom="0.35433070866141736" header="0.31496062992125984" footer="0.31496062992125984"/>
  <pageSetup paperSize="9" scale="55" orientation="landscape" blackAndWhite="1" r:id="rId1"/>
  <headerFooter>
    <oddHeader xml:space="preserve">&amp;C&amp;G&amp;R&amp;"Times New Roman,Pogrubiona kursywa"&amp;14&amp;K000000
Załącznik nr 1 do umowy&amp;"-,Pogrubiony"&amp;K000000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GridLines="0" view="pageBreakPreview" zoomScale="70" zoomScaleNormal="100" zoomScaleSheetLayoutView="70" workbookViewId="0">
      <selection activeCell="F9" sqref="F9:I9"/>
    </sheetView>
  </sheetViews>
  <sheetFormatPr defaultRowHeight="15" x14ac:dyDescent="0.25"/>
  <cols>
    <col min="1" max="1" width="5.140625" customWidth="1"/>
    <col min="2" max="2" width="19.42578125" customWidth="1"/>
    <col min="3" max="3" width="11.42578125" customWidth="1"/>
    <col min="4" max="4" width="31.85546875" customWidth="1"/>
    <col min="5" max="5" width="21.85546875" customWidth="1"/>
    <col min="6" max="6" width="93.85546875" customWidth="1"/>
    <col min="7" max="10" width="23.42578125" customWidth="1"/>
    <col min="11" max="11" width="4.42578125" customWidth="1"/>
    <col min="12" max="12" width="7" customWidth="1"/>
    <col min="13" max="13" width="6.42578125" customWidth="1"/>
    <col min="14" max="14" width="7" customWidth="1"/>
    <col min="15" max="15" width="12.42578125" customWidth="1"/>
    <col min="19" max="19" width="10.85546875" customWidth="1"/>
    <col min="20" max="20" width="14.42578125" customWidth="1"/>
  </cols>
  <sheetData>
    <row r="1" spans="1:24" ht="20.25" customHeight="1" thickBot="1" x14ac:dyDescent="0.3">
      <c r="I1" s="237"/>
      <c r="J1" s="237"/>
    </row>
    <row r="2" spans="1:24" ht="41.25" customHeight="1" x14ac:dyDescent="0.25">
      <c r="A2" s="205" t="s">
        <v>9</v>
      </c>
      <c r="B2" s="206"/>
      <c r="C2" s="206"/>
      <c r="D2" s="206"/>
      <c r="E2" s="206"/>
      <c r="F2" s="206"/>
      <c r="G2" s="206"/>
      <c r="H2" s="206"/>
      <c r="I2" s="206"/>
      <c r="J2" s="207"/>
    </row>
    <row r="3" spans="1:24" ht="24.95" customHeight="1" x14ac:dyDescent="0.25">
      <c r="A3" s="384" t="s">
        <v>52</v>
      </c>
      <c r="B3" s="385"/>
      <c r="C3" s="385"/>
      <c r="D3" s="385"/>
      <c r="E3" s="385"/>
      <c r="F3" s="385"/>
      <c r="G3" s="385"/>
      <c r="H3" s="385"/>
      <c r="I3" s="385"/>
      <c r="J3" s="386"/>
      <c r="M3" s="8"/>
      <c r="N3" s="8"/>
      <c r="O3" s="82" t="s">
        <v>23</v>
      </c>
    </row>
    <row r="4" spans="1:24" ht="45.75" customHeight="1" x14ac:dyDescent="0.25">
      <c r="A4" s="380" t="s">
        <v>35</v>
      </c>
      <c r="B4" s="381"/>
      <c r="C4" s="381"/>
      <c r="D4" s="381"/>
      <c r="E4" s="387">
        <f>'1. Wniosek o wypłatę'!G4</f>
        <v>0</v>
      </c>
      <c r="F4" s="387"/>
      <c r="G4" s="115" t="s">
        <v>6</v>
      </c>
      <c r="H4" s="115">
        <f>'1. Wniosek o wypłatę'!M6</f>
        <v>0</v>
      </c>
      <c r="I4" s="115" t="s">
        <v>14</v>
      </c>
      <c r="J4" s="107" t="str">
        <f>IF('1. Wniosek o wypłatę'!T7="","",'1. Wniosek o wypłatę'!T7)</f>
        <v/>
      </c>
      <c r="L4" s="410" t="s">
        <v>31</v>
      </c>
      <c r="M4" s="411"/>
      <c r="N4" s="412"/>
      <c r="O4" s="11">
        <f>H4-O8</f>
        <v>0</v>
      </c>
      <c r="P4" s="7"/>
      <c r="Q4" s="366" t="s">
        <v>60</v>
      </c>
      <c r="R4" s="366"/>
      <c r="S4" s="366"/>
      <c r="T4" s="12" t="e">
        <f>I7/I6</f>
        <v>#DIV/0!</v>
      </c>
    </row>
    <row r="5" spans="1:24" ht="45.75" customHeight="1" x14ac:dyDescent="0.25">
      <c r="A5" s="380" t="s">
        <v>10</v>
      </c>
      <c r="B5" s="381"/>
      <c r="C5" s="381"/>
      <c r="D5" s="381"/>
      <c r="E5" s="387">
        <f>'1. Wniosek o wypłatę'!G5</f>
        <v>0</v>
      </c>
      <c r="F5" s="387"/>
      <c r="G5" s="116" t="s">
        <v>113</v>
      </c>
      <c r="H5" s="109" t="s">
        <v>115</v>
      </c>
      <c r="I5" s="117" t="s">
        <v>116</v>
      </c>
      <c r="J5" s="389" t="s">
        <v>34</v>
      </c>
      <c r="O5" s="7"/>
      <c r="Q5" s="3"/>
      <c r="R5" s="3"/>
      <c r="S5" s="3"/>
      <c r="T5" s="83" t="e">
        <f>IF(T4&gt;836,"NIEPRAWIDŁOWA","PRAWIDŁOWA")</f>
        <v>#DIV/0!</v>
      </c>
    </row>
    <row r="6" spans="1:24" ht="45.75" customHeight="1" x14ac:dyDescent="0.25">
      <c r="A6" s="380" t="s">
        <v>5</v>
      </c>
      <c r="B6" s="381"/>
      <c r="C6" s="381"/>
      <c r="D6" s="381"/>
      <c r="E6" s="387">
        <f>'1. Wniosek o wypłatę'!G6</f>
        <v>0</v>
      </c>
      <c r="F6" s="387"/>
      <c r="G6" s="116" t="str">
        <f>'1. Wniosek o wypłatę'!T4</f>
        <v/>
      </c>
      <c r="H6" s="117">
        <f>H4*12</f>
        <v>0</v>
      </c>
      <c r="I6" s="117">
        <f>SUBTOTAL(9,D10:D21)</f>
        <v>0</v>
      </c>
      <c r="J6" s="389"/>
      <c r="L6" s="413" t="s">
        <v>32</v>
      </c>
      <c r="M6" s="413"/>
      <c r="N6" s="413"/>
      <c r="O6" s="414" t="e">
        <f>ROUND(C22/T10*H4,0)</f>
        <v>#DIV/0!</v>
      </c>
      <c r="Q6" s="3"/>
      <c r="R6" s="3"/>
      <c r="S6" s="3"/>
    </row>
    <row r="7" spans="1:24" ht="45.75" customHeight="1" x14ac:dyDescent="0.25">
      <c r="A7" s="380" t="s">
        <v>4</v>
      </c>
      <c r="B7" s="381"/>
      <c r="C7" s="381"/>
      <c r="D7" s="381"/>
      <c r="E7" s="387">
        <f>'1. Wniosek o wypłatę'!G8</f>
        <v>0</v>
      </c>
      <c r="F7" s="387"/>
      <c r="G7" s="113" t="s">
        <v>11</v>
      </c>
      <c r="H7" s="118">
        <f>'1. Wniosek o wypłatę'!F25</f>
        <v>0</v>
      </c>
      <c r="I7" s="118">
        <f>E22</f>
        <v>0</v>
      </c>
      <c r="J7" s="119">
        <f>IF(H7=0,0,ROUND(I7/H7,4))</f>
        <v>0</v>
      </c>
      <c r="K7" s="5"/>
      <c r="L7" s="413"/>
      <c r="M7" s="413"/>
      <c r="N7" s="413"/>
      <c r="O7" s="414"/>
      <c r="Q7" s="366" t="s">
        <v>81</v>
      </c>
      <c r="R7" s="366"/>
      <c r="S7" s="366"/>
      <c r="T7" s="48">
        <v>836</v>
      </c>
    </row>
    <row r="8" spans="1:24" ht="29.25" customHeight="1" x14ac:dyDescent="0.25">
      <c r="A8" s="392" t="s">
        <v>57</v>
      </c>
      <c r="B8" s="393"/>
      <c r="C8" s="393"/>
      <c r="D8" s="393"/>
      <c r="E8" s="393"/>
      <c r="F8" s="408" t="s">
        <v>3</v>
      </c>
      <c r="G8" s="408"/>
      <c r="H8" s="408"/>
      <c r="I8" s="408"/>
      <c r="J8" s="409"/>
      <c r="L8" s="415" t="s">
        <v>33</v>
      </c>
      <c r="M8" s="415"/>
      <c r="N8" s="415"/>
      <c r="O8" s="51">
        <f>IF(C22&lt;T10,O6,H4)</f>
        <v>0</v>
      </c>
    </row>
    <row r="9" spans="1:24" ht="139.5" customHeight="1" x14ac:dyDescent="0.25">
      <c r="A9" s="140" t="s">
        <v>13</v>
      </c>
      <c r="B9" s="388" t="s">
        <v>74</v>
      </c>
      <c r="C9" s="388"/>
      <c r="D9" s="141" t="s">
        <v>21</v>
      </c>
      <c r="E9" s="141" t="s">
        <v>79</v>
      </c>
      <c r="F9" s="395" t="s">
        <v>100</v>
      </c>
      <c r="G9" s="395"/>
      <c r="H9" s="395"/>
      <c r="I9" s="395"/>
      <c r="J9" s="131"/>
    </row>
    <row r="10" spans="1:24" ht="37.15" customHeight="1" x14ac:dyDescent="0.25">
      <c r="A10" s="136">
        <v>1</v>
      </c>
      <c r="B10" s="355" t="str">
        <f>'1. Wniosek o wypłatę'!C13</f>
        <v/>
      </c>
      <c r="C10" s="355"/>
      <c r="D10" s="9"/>
      <c r="E10" s="142"/>
      <c r="F10" s="363" t="s">
        <v>18</v>
      </c>
      <c r="G10" s="363"/>
      <c r="H10" s="363"/>
      <c r="I10" s="363"/>
      <c r="J10" s="132" t="str">
        <f>IF(J9=0,"",(J9/(I6+D23)))</f>
        <v/>
      </c>
      <c r="Q10" s="369" t="s">
        <v>82</v>
      </c>
      <c r="R10" s="370"/>
      <c r="S10" s="371"/>
      <c r="T10" s="49">
        <f>IF(T11="NIE",75%,0)</f>
        <v>0</v>
      </c>
      <c r="U10" s="50" t="e">
        <f>C22/T10*H4</f>
        <v>#DIV/0!</v>
      </c>
      <c r="V10" s="352" t="s">
        <v>83</v>
      </c>
      <c r="W10" s="352"/>
      <c r="X10" s="352"/>
    </row>
    <row r="11" spans="1:24" ht="37.15" customHeight="1" x14ac:dyDescent="0.25">
      <c r="A11" s="136">
        <v>2</v>
      </c>
      <c r="B11" s="355" t="str">
        <f>'1. Wniosek o wypłatę'!C14</f>
        <v/>
      </c>
      <c r="C11" s="355"/>
      <c r="D11" s="9"/>
      <c r="E11" s="142"/>
      <c r="F11" s="382" t="s">
        <v>29</v>
      </c>
      <c r="G11" s="382"/>
      <c r="H11" s="382"/>
      <c r="I11" s="382"/>
      <c r="J11" s="383"/>
      <c r="Q11" s="365" t="s">
        <v>113</v>
      </c>
      <c r="R11" s="365"/>
      <c r="S11" s="365"/>
      <c r="T11" s="98" t="str">
        <f>G6</f>
        <v/>
      </c>
    </row>
    <row r="12" spans="1:24" ht="37.15" customHeight="1" x14ac:dyDescent="0.25">
      <c r="A12" s="136">
        <v>3</v>
      </c>
      <c r="B12" s="355" t="str">
        <f>'1. Wniosek o wypłatę'!C15</f>
        <v/>
      </c>
      <c r="C12" s="355"/>
      <c r="D12" s="9"/>
      <c r="E12" s="142"/>
      <c r="F12" s="394" t="s">
        <v>28</v>
      </c>
      <c r="G12" s="394"/>
      <c r="H12" s="394"/>
      <c r="I12" s="394"/>
      <c r="J12" s="128"/>
    </row>
    <row r="13" spans="1:24" ht="32.25" customHeight="1" x14ac:dyDescent="0.25">
      <c r="A13" s="136">
        <v>4</v>
      </c>
      <c r="B13" s="355" t="str">
        <f>'1. Wniosek o wypłatę'!C16</f>
        <v/>
      </c>
      <c r="C13" s="355"/>
      <c r="D13" s="9"/>
      <c r="E13" s="142"/>
      <c r="F13" s="395" t="s">
        <v>17</v>
      </c>
      <c r="G13" s="395"/>
      <c r="H13" s="395"/>
      <c r="I13" s="395"/>
      <c r="J13" s="396"/>
      <c r="L13" s="372" t="s">
        <v>90</v>
      </c>
      <c r="M13" s="373"/>
      <c r="N13" s="374"/>
      <c r="O13" s="375">
        <f>I6*T7</f>
        <v>0</v>
      </c>
      <c r="P13" s="376"/>
    </row>
    <row r="14" spans="1:24" ht="34.5" customHeight="1" x14ac:dyDescent="0.25">
      <c r="A14" s="136">
        <v>5</v>
      </c>
      <c r="B14" s="355" t="str">
        <f>'1. Wniosek o wypłatę'!C17</f>
        <v/>
      </c>
      <c r="C14" s="355"/>
      <c r="D14" s="9"/>
      <c r="E14" s="142"/>
      <c r="F14" s="395" t="s">
        <v>53</v>
      </c>
      <c r="G14" s="395"/>
      <c r="H14" s="395"/>
      <c r="I14" s="395"/>
      <c r="J14" s="396"/>
      <c r="L14" s="377" t="s">
        <v>84</v>
      </c>
      <c r="M14" s="378"/>
      <c r="N14" s="379"/>
      <c r="O14" s="375">
        <f>O13-E22</f>
        <v>0</v>
      </c>
      <c r="P14" s="376"/>
    </row>
    <row r="15" spans="1:24" ht="33.75" customHeight="1" x14ac:dyDescent="0.25">
      <c r="A15" s="136">
        <v>6</v>
      </c>
      <c r="B15" s="355" t="str">
        <f>'1. Wniosek o wypłatę'!C18</f>
        <v/>
      </c>
      <c r="C15" s="355"/>
      <c r="D15" s="9"/>
      <c r="E15" s="142"/>
      <c r="F15" s="363" t="s">
        <v>16</v>
      </c>
      <c r="G15" s="363"/>
      <c r="H15" s="363"/>
      <c r="I15" s="363"/>
      <c r="J15" s="364"/>
    </row>
    <row r="16" spans="1:24" ht="37.15" customHeight="1" x14ac:dyDescent="0.25">
      <c r="A16" s="136">
        <v>7</v>
      </c>
      <c r="B16" s="355" t="str">
        <f>'1. Wniosek o wypłatę'!C19</f>
        <v/>
      </c>
      <c r="C16" s="355"/>
      <c r="D16" s="9"/>
      <c r="E16" s="142"/>
      <c r="F16" s="363" t="s">
        <v>72</v>
      </c>
      <c r="G16" s="363"/>
      <c r="H16" s="363"/>
      <c r="I16" s="363"/>
      <c r="J16" s="364"/>
      <c r="O16" t="b">
        <f>H6-I6-D23-(E26*12)=0</f>
        <v>1</v>
      </c>
    </row>
    <row r="17" spans="1:15" ht="37.5" customHeight="1" x14ac:dyDescent="0.25">
      <c r="A17" s="136">
        <v>8</v>
      </c>
      <c r="B17" s="355" t="str">
        <f>'1. Wniosek o wypłatę'!C20</f>
        <v/>
      </c>
      <c r="C17" s="355"/>
      <c r="D17" s="9"/>
      <c r="E17" s="142"/>
      <c r="F17" s="363"/>
      <c r="G17" s="363"/>
      <c r="H17" s="363"/>
      <c r="I17" s="363"/>
      <c r="J17" s="364"/>
    </row>
    <row r="18" spans="1:15" ht="39.75" customHeight="1" x14ac:dyDescent="0.25">
      <c r="A18" s="136">
        <v>9</v>
      </c>
      <c r="B18" s="355" t="str">
        <f>'1. Wniosek o wypłatę'!C21</f>
        <v/>
      </c>
      <c r="C18" s="355"/>
      <c r="D18" s="9"/>
      <c r="E18" s="142"/>
      <c r="F18" s="360" t="s">
        <v>106</v>
      </c>
      <c r="G18" s="361"/>
      <c r="H18" s="361"/>
      <c r="I18" s="361"/>
      <c r="J18" s="362"/>
    </row>
    <row r="19" spans="1:15" ht="37.15" customHeight="1" x14ac:dyDescent="0.25">
      <c r="A19" s="136">
        <v>10</v>
      </c>
      <c r="B19" s="355" t="str">
        <f>'1. Wniosek o wypłatę'!C22</f>
        <v/>
      </c>
      <c r="C19" s="355"/>
      <c r="D19" s="9"/>
      <c r="E19" s="142"/>
      <c r="F19" s="363" t="s">
        <v>30</v>
      </c>
      <c r="G19" s="363"/>
      <c r="H19" s="363"/>
      <c r="I19" s="363"/>
      <c r="J19" s="364"/>
    </row>
    <row r="20" spans="1:15" ht="37.15" customHeight="1" x14ac:dyDescent="0.25">
      <c r="A20" s="136">
        <v>11</v>
      </c>
      <c r="B20" s="355" t="str">
        <f>'1. Wniosek o wypłatę'!C23</f>
        <v/>
      </c>
      <c r="C20" s="355"/>
      <c r="D20" s="9"/>
      <c r="E20" s="142"/>
      <c r="F20" s="397" t="s">
        <v>101</v>
      </c>
      <c r="G20" s="398"/>
      <c r="H20" s="398"/>
      <c r="I20" s="398"/>
      <c r="J20" s="399"/>
      <c r="O20" s="121"/>
    </row>
    <row r="21" spans="1:15" ht="37.15" customHeight="1" x14ac:dyDescent="0.25">
      <c r="A21" s="136">
        <v>12</v>
      </c>
      <c r="B21" s="355" t="str">
        <f>'1. Wniosek o wypłatę'!C24</f>
        <v/>
      </c>
      <c r="C21" s="355"/>
      <c r="D21" s="9"/>
      <c r="E21" s="142"/>
      <c r="F21" s="416" t="s">
        <v>120</v>
      </c>
      <c r="G21" s="417"/>
      <c r="H21" s="417"/>
      <c r="I21" s="417"/>
      <c r="J21" s="418"/>
    </row>
    <row r="22" spans="1:15" ht="34.9" customHeight="1" x14ac:dyDescent="0.25">
      <c r="A22" s="238" t="s">
        <v>78</v>
      </c>
      <c r="B22" s="239"/>
      <c r="C22" s="127">
        <f>IF(H4=0,0,E28/H4)</f>
        <v>0</v>
      </c>
      <c r="D22" s="91" t="s">
        <v>118</v>
      </c>
      <c r="E22" s="92">
        <f>SUM(E10:E21)</f>
        <v>0</v>
      </c>
      <c r="F22" s="419"/>
      <c r="G22" s="420"/>
      <c r="H22" s="420"/>
      <c r="I22" s="420"/>
      <c r="J22" s="421"/>
    </row>
    <row r="23" spans="1:15" ht="36.75" customHeight="1" x14ac:dyDescent="0.25">
      <c r="A23" s="238" t="s">
        <v>80</v>
      </c>
      <c r="B23" s="239"/>
      <c r="C23" s="239"/>
      <c r="D23" s="93">
        <f>H6-I6-(E26*12)</f>
        <v>0</v>
      </c>
      <c r="E23" s="92">
        <f>D23*T7</f>
        <v>0</v>
      </c>
      <c r="F23" s="99" t="s">
        <v>12</v>
      </c>
      <c r="G23" s="402" t="s">
        <v>88</v>
      </c>
      <c r="H23" s="402"/>
      <c r="I23" s="402"/>
      <c r="J23" s="403"/>
    </row>
    <row r="24" spans="1:15" ht="24" customHeight="1" x14ac:dyDescent="0.25">
      <c r="A24" s="367" t="s">
        <v>92</v>
      </c>
      <c r="B24" s="368"/>
      <c r="C24" s="368"/>
      <c r="D24" s="368"/>
      <c r="E24" s="94">
        <f>E22+E23</f>
        <v>0</v>
      </c>
      <c r="F24" s="122">
        <f>ROUNDDOWN($E24*82.52%,2)</f>
        <v>0</v>
      </c>
      <c r="G24" s="404">
        <f>E24-F24</f>
        <v>0</v>
      </c>
      <c r="H24" s="404"/>
      <c r="I24" s="404"/>
      <c r="J24" s="405"/>
    </row>
    <row r="25" spans="1:15" ht="24" customHeight="1" x14ac:dyDescent="0.25">
      <c r="A25" s="353" t="s">
        <v>91</v>
      </c>
      <c r="B25" s="354"/>
      <c r="C25" s="354"/>
      <c r="D25" s="354"/>
      <c r="E25" s="120">
        <f>IF(C22&lt;T10,ROUND(C22/T10*H4,0),H4)</f>
        <v>0</v>
      </c>
      <c r="F25" s="356" t="s">
        <v>110</v>
      </c>
      <c r="G25" s="356"/>
      <c r="H25" s="356"/>
      <c r="I25" s="356"/>
      <c r="J25" s="357"/>
    </row>
    <row r="26" spans="1:15" ht="24" customHeight="1" x14ac:dyDescent="0.25">
      <c r="A26" s="353" t="s">
        <v>102</v>
      </c>
      <c r="B26" s="354"/>
      <c r="C26" s="354"/>
      <c r="D26" s="354"/>
      <c r="E26" s="120">
        <f>H4-E25</f>
        <v>0</v>
      </c>
      <c r="F26" s="356"/>
      <c r="G26" s="356"/>
      <c r="H26" s="356"/>
      <c r="I26" s="356"/>
      <c r="J26" s="357"/>
    </row>
    <row r="27" spans="1:15" ht="36.75" customHeight="1" x14ac:dyDescent="0.25">
      <c r="A27" s="353" t="s">
        <v>111</v>
      </c>
      <c r="B27" s="354"/>
      <c r="C27" s="354"/>
      <c r="D27" s="354"/>
      <c r="E27" s="92">
        <f>IF(E22="","",(E26*12)*T7)</f>
        <v>0</v>
      </c>
      <c r="F27" s="356"/>
      <c r="G27" s="356"/>
      <c r="H27" s="356"/>
      <c r="I27" s="356"/>
      <c r="J27" s="357"/>
    </row>
    <row r="28" spans="1:15" ht="24" customHeight="1" thickBot="1" x14ac:dyDescent="0.3">
      <c r="A28" s="400" t="s">
        <v>103</v>
      </c>
      <c r="B28" s="401"/>
      <c r="C28" s="401"/>
      <c r="D28" s="401"/>
      <c r="E28" s="95" t="str">
        <f>IF(H4=0,"0",ROUND(AVERAGE(D10:D21),0))</f>
        <v>0</v>
      </c>
      <c r="F28" s="358"/>
      <c r="G28" s="358"/>
      <c r="H28" s="358"/>
      <c r="I28" s="358"/>
      <c r="J28" s="359"/>
    </row>
    <row r="29" spans="1:15" ht="63" customHeight="1" x14ac:dyDescent="0.25">
      <c r="A29" s="85"/>
      <c r="B29" s="85"/>
      <c r="C29" s="85"/>
      <c r="D29" s="390"/>
      <c r="E29" s="390"/>
      <c r="F29" s="86"/>
      <c r="G29" s="87"/>
      <c r="H29" s="390"/>
      <c r="I29" s="390"/>
      <c r="J29" s="87"/>
    </row>
    <row r="30" spans="1:15" s="1" customFormat="1" ht="15.75" x14ac:dyDescent="0.25">
      <c r="A30" s="88"/>
      <c r="B30" s="88"/>
      <c r="C30" s="89" t="s">
        <v>56</v>
      </c>
      <c r="D30" s="391" t="s">
        <v>68</v>
      </c>
      <c r="E30" s="391"/>
      <c r="F30" s="90"/>
      <c r="G30" s="89" t="s">
        <v>55</v>
      </c>
      <c r="H30" s="391" t="s">
        <v>68</v>
      </c>
      <c r="I30" s="391"/>
      <c r="J30" s="88"/>
    </row>
    <row r="31" spans="1:15" s="3" customFormat="1" ht="15.6" customHeight="1" x14ac:dyDescent="0.25">
      <c r="A31" s="406"/>
      <c r="B31" s="406"/>
      <c r="C31" s="2"/>
      <c r="F31" s="2"/>
      <c r="G31" s="4"/>
      <c r="H31" s="407"/>
      <c r="I31" s="407"/>
      <c r="J31" s="407"/>
    </row>
    <row r="34" spans="9:9" x14ac:dyDescent="0.25">
      <c r="I34" s="6"/>
    </row>
  </sheetData>
  <sheetProtection algorithmName="SHA-512" hashValue="tzfbiCt4TXWjJq1HLdNIZ7T2RSfGujUAhqRXp8bwnufkIoPvFAgaPRucBzDfEkvuxNDcCh5SrgpQoDF75iwSSg==" saltValue="cUuMiCkiFrv/H2ReWdixDw==" spinCount="100000" sheet="1" objects="1" scenarios="1"/>
  <mergeCells count="68">
    <mergeCell ref="I1:J1"/>
    <mergeCell ref="A31:B31"/>
    <mergeCell ref="H31:J31"/>
    <mergeCell ref="Q4:S4"/>
    <mergeCell ref="F15:J15"/>
    <mergeCell ref="E7:F7"/>
    <mergeCell ref="F8:J8"/>
    <mergeCell ref="L4:N4"/>
    <mergeCell ref="L6:N7"/>
    <mergeCell ref="O6:O7"/>
    <mergeCell ref="F10:I10"/>
    <mergeCell ref="F14:J14"/>
    <mergeCell ref="L8:N8"/>
    <mergeCell ref="F9:I9"/>
    <mergeCell ref="F16:J17"/>
    <mergeCell ref="F21:J22"/>
    <mergeCell ref="D29:E29"/>
    <mergeCell ref="D30:E30"/>
    <mergeCell ref="H29:I29"/>
    <mergeCell ref="H30:I30"/>
    <mergeCell ref="A8:E8"/>
    <mergeCell ref="F12:I12"/>
    <mergeCell ref="F13:J13"/>
    <mergeCell ref="F20:J20"/>
    <mergeCell ref="B12:C12"/>
    <mergeCell ref="B13:C13"/>
    <mergeCell ref="A28:D28"/>
    <mergeCell ref="G23:J23"/>
    <mergeCell ref="G24:J24"/>
    <mergeCell ref="A7:D7"/>
    <mergeCell ref="F11:J11"/>
    <mergeCell ref="A2:J2"/>
    <mergeCell ref="A3:J3"/>
    <mergeCell ref="A6:D6"/>
    <mergeCell ref="E5:F5"/>
    <mergeCell ref="A4:D4"/>
    <mergeCell ref="B9:C9"/>
    <mergeCell ref="B10:C10"/>
    <mergeCell ref="B11:C11"/>
    <mergeCell ref="E6:F6"/>
    <mergeCell ref="E4:F4"/>
    <mergeCell ref="J5:J6"/>
    <mergeCell ref="A5:D5"/>
    <mergeCell ref="Q7:S7"/>
    <mergeCell ref="A24:D24"/>
    <mergeCell ref="A26:D26"/>
    <mergeCell ref="Q10:S10"/>
    <mergeCell ref="L13:N13"/>
    <mergeCell ref="O13:P13"/>
    <mergeCell ref="L14:N14"/>
    <mergeCell ref="O14:P14"/>
    <mergeCell ref="B19:C19"/>
    <mergeCell ref="B20:C20"/>
    <mergeCell ref="B21:C21"/>
    <mergeCell ref="A22:B22"/>
    <mergeCell ref="A23:C23"/>
    <mergeCell ref="B14:C14"/>
    <mergeCell ref="B15:C15"/>
    <mergeCell ref="B16:C16"/>
    <mergeCell ref="V10:X10"/>
    <mergeCell ref="A27:D27"/>
    <mergeCell ref="B17:C17"/>
    <mergeCell ref="B18:C18"/>
    <mergeCell ref="A25:D25"/>
    <mergeCell ref="F25:J28"/>
    <mergeCell ref="F18:J18"/>
    <mergeCell ref="F19:J19"/>
    <mergeCell ref="Q11:S11"/>
  </mergeCells>
  <conditionalFormatting sqref="C22">
    <cfRule type="cellIs" dxfId="23" priority="5" operator="greaterThanOrEqual">
      <formula>$T$10</formula>
    </cfRule>
    <cfRule type="cellIs" dxfId="22" priority="39" operator="lessThan">
      <formula>$T$10</formula>
    </cfRule>
  </conditionalFormatting>
  <conditionalFormatting sqref="F8 A8">
    <cfRule type="expression" dxfId="21" priority="45">
      <formula>ISERROR(A8)</formula>
    </cfRule>
  </conditionalFormatting>
  <conditionalFormatting sqref="A4:A7 H5:J5 H6:I6">
    <cfRule type="expression" dxfId="20" priority="46">
      <formula>ISERROR(A4)</formula>
    </cfRule>
  </conditionalFormatting>
  <conditionalFormatting sqref="H7">
    <cfRule type="expression" dxfId="19" priority="41">
      <formula>ISERROR(H7)</formula>
    </cfRule>
  </conditionalFormatting>
  <conditionalFormatting sqref="J4">
    <cfRule type="expression" dxfId="18" priority="42">
      <formula>ISERROR(J4)</formula>
    </cfRule>
  </conditionalFormatting>
  <conditionalFormatting sqref="E25:E26">
    <cfRule type="expression" dxfId="17" priority="37">
      <formula>ISERROR(E25)</formula>
    </cfRule>
  </conditionalFormatting>
  <conditionalFormatting sqref="B10:B21">
    <cfRule type="expression" dxfId="16" priority="33">
      <formula>ISERROR(B10)</formula>
    </cfRule>
  </conditionalFormatting>
  <conditionalFormatting sqref="J10">
    <cfRule type="cellIs" dxfId="15" priority="6" operator="lessThan">
      <formula>836</formula>
    </cfRule>
  </conditionalFormatting>
  <conditionalFormatting sqref="E26:E27">
    <cfRule type="cellIs" dxfId="14" priority="3" operator="greaterThan">
      <formula>0</formula>
    </cfRule>
  </conditionalFormatting>
  <conditionalFormatting sqref="D10">
    <cfRule type="expression" dxfId="13" priority="2">
      <formula>ISERROR(D10)</formula>
    </cfRule>
  </conditionalFormatting>
  <conditionalFormatting sqref="D11:D21">
    <cfRule type="expression" dxfId="12" priority="1">
      <formula>ISERROR(D11)</formula>
    </cfRule>
  </conditionalFormatting>
  <dataValidations xWindow="743" yWindow="611" count="5">
    <dataValidation allowBlank="1" showInputMessage="1" showErrorMessage="1" prompt="Proszę o wypełnianie komórek zaznaczonych wyłącznie kolorem niebieskim. " sqref="J12 F13:J14 F11:J11 F9:I9 F20"/>
    <dataValidation allowBlank="1" showErrorMessage="1" sqref="B10:B21 A4:J7"/>
    <dataValidation type="custom" allowBlank="1" showInputMessage="1" showErrorMessage="1" sqref="D23">
      <formula1>D23</formula1>
    </dataValidation>
    <dataValidation type="whole" operator="lessThanOrEqual" allowBlank="1" showInputMessage="1" showErrorMessage="1" sqref="D10:D21">
      <formula1>$H$4</formula1>
    </dataValidation>
    <dataValidation errorStyle="warning" allowBlank="1" showInputMessage="1" showErrorMessage="1" error="Miesięczny wydatek na 1 miejsce jest mmniejszy niż kwota dofinansowania 836 zł" prompt="Proszę o wypełnianie komórek zaznaczonych wyłącznie kolorem niebieskim. " sqref="J9"/>
  </dataValidations>
  <printOptions horizontalCentered="1" verticalCentered="1"/>
  <pageMargins left="0.19685039370078741" right="0.19685039370078741" top="0.6692913385826772" bottom="0.23622047244094491" header="0.31496062992125984" footer="0.31496062992125984"/>
  <pageSetup paperSize="9" scale="48" orientation="landscape" blackAndWhite="1" r:id="rId1"/>
  <headerFooter>
    <oddHeader>&amp;C&amp;G&amp;R&amp;"-,Pogrubiony"&amp;12&amp;K000000
&amp;"Times New Roman,Pogrubiona kursywa"&amp;14Załacznik nr 2 do umowy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30"/>
  <sheetViews>
    <sheetView showGridLines="0" tabSelected="1" view="pageBreakPreview" topLeftCell="A7" zoomScale="70" zoomScaleNormal="80" zoomScaleSheetLayoutView="70" workbookViewId="0">
      <selection activeCell="K11" sqref="K11:P11"/>
    </sheetView>
  </sheetViews>
  <sheetFormatPr defaultRowHeight="15" x14ac:dyDescent="0.25"/>
  <cols>
    <col min="1" max="1" width="6" customWidth="1"/>
    <col min="2" max="2" width="15" customWidth="1"/>
    <col min="3" max="3" width="8.42578125" customWidth="1"/>
    <col min="4" max="4" width="26" customWidth="1"/>
    <col min="5" max="5" width="20.5703125" customWidth="1"/>
    <col min="6" max="6" width="7.42578125" customWidth="1"/>
    <col min="7" max="7" width="15" customWidth="1"/>
    <col min="8" max="8" width="8.42578125" customWidth="1"/>
    <col min="9" max="9" width="25.85546875" customWidth="1"/>
    <col min="10" max="10" width="20.28515625" customWidth="1"/>
    <col min="11" max="16" width="25.140625" customWidth="1"/>
    <col min="18" max="19" width="5.85546875" customWidth="1"/>
    <col min="20" max="20" width="6" customWidth="1"/>
    <col min="21" max="21" width="12.42578125" customWidth="1"/>
    <col min="26" max="26" width="13.42578125" customWidth="1"/>
  </cols>
  <sheetData>
    <row r="1" spans="1:28" ht="22.7" customHeight="1" thickBot="1" x14ac:dyDescent="0.3">
      <c r="P1" s="100"/>
    </row>
    <row r="2" spans="1:28" ht="41.25" customHeight="1" x14ac:dyDescent="0.25">
      <c r="A2" s="205" t="s">
        <v>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7"/>
    </row>
    <row r="3" spans="1:28" ht="24.95" customHeight="1" x14ac:dyDescent="0.25">
      <c r="A3" s="384" t="s">
        <v>59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6"/>
    </row>
    <row r="4" spans="1:28" ht="48.75" customHeight="1" x14ac:dyDescent="0.25">
      <c r="A4" s="329" t="s">
        <v>35</v>
      </c>
      <c r="B4" s="255"/>
      <c r="C4" s="255"/>
      <c r="D4" s="255"/>
      <c r="E4" s="433">
        <f>'2. Sprawozdanie za 12 miesięcy '!E4</f>
        <v>0</v>
      </c>
      <c r="F4" s="434"/>
      <c r="G4" s="434"/>
      <c r="H4" s="434"/>
      <c r="I4" s="434"/>
      <c r="J4" s="434"/>
      <c r="K4" s="434"/>
      <c r="L4" s="435"/>
      <c r="M4" s="104" t="s">
        <v>6</v>
      </c>
      <c r="N4" s="105">
        <f>'1. Wniosek o wypłatę'!M6</f>
        <v>0</v>
      </c>
      <c r="O4" s="106" t="s">
        <v>15</v>
      </c>
      <c r="P4" s="107" t="str">
        <f>'1. Wniosek o wypłatę'!T8</f>
        <v/>
      </c>
      <c r="S4" s="8"/>
      <c r="T4" s="8"/>
      <c r="U4" s="82" t="s">
        <v>23</v>
      </c>
      <c r="AA4" s="13"/>
      <c r="AB4" s="13"/>
    </row>
    <row r="5" spans="1:28" ht="48.75" customHeight="1" x14ac:dyDescent="0.25">
      <c r="A5" s="329" t="s">
        <v>10</v>
      </c>
      <c r="B5" s="255"/>
      <c r="C5" s="255"/>
      <c r="D5" s="255"/>
      <c r="E5" s="433">
        <f>'2. Sprawozdanie za 12 miesięcy '!E5</f>
        <v>0</v>
      </c>
      <c r="F5" s="434"/>
      <c r="G5" s="434"/>
      <c r="H5" s="434"/>
      <c r="I5" s="434"/>
      <c r="J5" s="434"/>
      <c r="K5" s="434"/>
      <c r="L5" s="435"/>
      <c r="M5" s="108" t="s">
        <v>113</v>
      </c>
      <c r="N5" s="109" t="s">
        <v>121</v>
      </c>
      <c r="O5" s="110" t="s">
        <v>117</v>
      </c>
      <c r="P5" s="389" t="s">
        <v>34</v>
      </c>
      <c r="R5" s="410" t="s">
        <v>31</v>
      </c>
      <c r="S5" s="411"/>
      <c r="T5" s="412"/>
      <c r="U5" s="11">
        <f>N4-U9</f>
        <v>0</v>
      </c>
      <c r="V5" s="7"/>
      <c r="W5" s="366" t="s">
        <v>60</v>
      </c>
      <c r="X5" s="366"/>
      <c r="Y5" s="366"/>
      <c r="Z5" s="12" t="e">
        <f>O7/O6</f>
        <v>#DIV/0!</v>
      </c>
      <c r="AA5" s="13"/>
      <c r="AB5" s="13"/>
    </row>
    <row r="6" spans="1:28" ht="48.75" customHeight="1" x14ac:dyDescent="0.25">
      <c r="A6" s="329" t="s">
        <v>5</v>
      </c>
      <c r="B6" s="255"/>
      <c r="C6" s="255"/>
      <c r="D6" s="255"/>
      <c r="E6" s="433">
        <f>'2. Sprawozdanie za 12 miesięcy '!E6</f>
        <v>0</v>
      </c>
      <c r="F6" s="434"/>
      <c r="G6" s="434"/>
      <c r="H6" s="434"/>
      <c r="I6" s="434"/>
      <c r="J6" s="434"/>
      <c r="K6" s="434"/>
      <c r="L6" s="435"/>
      <c r="M6" s="111" t="str">
        <f>'1. Wniosek o wypłatę'!T4</f>
        <v/>
      </c>
      <c r="N6" s="112">
        <f>N4*24</f>
        <v>0</v>
      </c>
      <c r="O6" s="110">
        <f>SUBTOTAL(9,D10:D21,I10:I21)</f>
        <v>0</v>
      </c>
      <c r="P6" s="389"/>
      <c r="R6" s="3"/>
      <c r="S6" s="3"/>
      <c r="T6" s="3"/>
      <c r="U6" s="7"/>
      <c r="W6" s="3"/>
      <c r="X6" s="3"/>
      <c r="Y6" s="3"/>
      <c r="Z6" s="83" t="e">
        <f>IF(Z5&gt;836,"NIEPRAWIDŁOWA","PRAWIDŁOWA")</f>
        <v>#DIV/0!</v>
      </c>
      <c r="AA6" s="13"/>
      <c r="AB6" s="13"/>
    </row>
    <row r="7" spans="1:28" ht="48.75" customHeight="1" x14ac:dyDescent="0.25">
      <c r="A7" s="329" t="s">
        <v>4</v>
      </c>
      <c r="B7" s="255"/>
      <c r="C7" s="255"/>
      <c r="D7" s="255"/>
      <c r="E7" s="433">
        <f>'2. Sprawozdanie za 12 miesięcy '!E7</f>
        <v>0</v>
      </c>
      <c r="F7" s="434"/>
      <c r="G7" s="434"/>
      <c r="H7" s="434"/>
      <c r="I7" s="434"/>
      <c r="J7" s="434"/>
      <c r="K7" s="434"/>
      <c r="L7" s="435"/>
      <c r="M7" s="113" t="s">
        <v>11</v>
      </c>
      <c r="N7" s="102">
        <f>'1. Wniosek o wypłatę'!L25+'1. Wniosek o wypłatę'!R25</f>
        <v>0</v>
      </c>
      <c r="O7" s="103">
        <f>J22</f>
        <v>0</v>
      </c>
      <c r="P7" s="114">
        <f>IF(N7=0,0,ROUND(O7/N7,4))</f>
        <v>0</v>
      </c>
      <c r="R7" s="436" t="s">
        <v>32</v>
      </c>
      <c r="S7" s="436"/>
      <c r="T7" s="436"/>
      <c r="U7" s="414">
        <f>ROUND(D22/80%*N4,0)</f>
        <v>0</v>
      </c>
      <c r="W7" s="3"/>
      <c r="X7" s="3"/>
      <c r="Y7" s="3"/>
      <c r="AA7" s="13"/>
      <c r="AB7" s="13"/>
    </row>
    <row r="8" spans="1:28" ht="30.75" customHeight="1" x14ac:dyDescent="0.25">
      <c r="A8" s="443" t="s">
        <v>85</v>
      </c>
      <c r="B8" s="443"/>
      <c r="C8" s="443"/>
      <c r="D8" s="443"/>
      <c r="E8" s="443"/>
      <c r="F8" s="443"/>
      <c r="G8" s="443"/>
      <c r="H8" s="443"/>
      <c r="I8" s="443"/>
      <c r="J8" s="444"/>
      <c r="K8" s="408" t="s">
        <v>3</v>
      </c>
      <c r="L8" s="408"/>
      <c r="M8" s="408"/>
      <c r="N8" s="408"/>
      <c r="O8" s="408"/>
      <c r="P8" s="409"/>
      <c r="R8" s="436"/>
      <c r="S8" s="436"/>
      <c r="T8" s="436"/>
      <c r="U8" s="414"/>
      <c r="W8" s="366" t="s">
        <v>81</v>
      </c>
      <c r="X8" s="366"/>
      <c r="Y8" s="366"/>
      <c r="Z8" s="48">
        <v>836</v>
      </c>
      <c r="AA8" s="13"/>
      <c r="AB8" s="13"/>
    </row>
    <row r="9" spans="1:28" ht="156" customHeight="1" x14ac:dyDescent="0.25">
      <c r="A9" s="134" t="s">
        <v>76</v>
      </c>
      <c r="B9" s="388" t="s">
        <v>86</v>
      </c>
      <c r="C9" s="388"/>
      <c r="D9" s="135" t="s">
        <v>21</v>
      </c>
      <c r="E9" s="135" t="s">
        <v>79</v>
      </c>
      <c r="F9" s="135" t="s">
        <v>76</v>
      </c>
      <c r="G9" s="388" t="s">
        <v>74</v>
      </c>
      <c r="H9" s="388"/>
      <c r="I9" s="135" t="s">
        <v>21</v>
      </c>
      <c r="J9" s="135" t="s">
        <v>79</v>
      </c>
      <c r="K9" s="437" t="s">
        <v>100</v>
      </c>
      <c r="L9" s="437"/>
      <c r="M9" s="437"/>
      <c r="N9" s="437"/>
      <c r="O9" s="437"/>
      <c r="P9" s="129"/>
      <c r="R9" s="439" t="s">
        <v>33</v>
      </c>
      <c r="S9" s="439"/>
      <c r="T9" s="439"/>
      <c r="U9" s="10">
        <f>IF(D22&lt;80%,U7,N4)</f>
        <v>0</v>
      </c>
      <c r="AA9" s="13"/>
      <c r="AB9" s="13"/>
    </row>
    <row r="10" spans="1:28" ht="37.15" customHeight="1" x14ac:dyDescent="0.25">
      <c r="A10" s="136" t="s">
        <v>39</v>
      </c>
      <c r="B10" s="355" t="str">
        <f>'1. Wniosek o wypłatę'!I13</f>
        <v/>
      </c>
      <c r="C10" s="355"/>
      <c r="D10" s="14"/>
      <c r="E10" s="52"/>
      <c r="F10" s="137">
        <v>13</v>
      </c>
      <c r="G10" s="355" t="str">
        <f>'1. Wniosek o wypłatę'!O13</f>
        <v/>
      </c>
      <c r="H10" s="355"/>
      <c r="I10" s="14"/>
      <c r="J10" s="52"/>
      <c r="K10" s="431" t="s">
        <v>1</v>
      </c>
      <c r="L10" s="431"/>
      <c r="M10" s="431"/>
      <c r="N10" s="431"/>
      <c r="O10" s="431"/>
      <c r="P10" s="130" t="str">
        <f>IF(P9=0,"",(P9/(O6+I23)))</f>
        <v/>
      </c>
      <c r="R10" s="84"/>
      <c r="S10" s="84"/>
      <c r="T10" s="84"/>
      <c r="U10" s="13"/>
      <c r="V10" s="13"/>
      <c r="W10" s="13"/>
      <c r="X10" s="13"/>
      <c r="Y10" s="13"/>
      <c r="Z10" s="13"/>
      <c r="AA10" s="13"/>
      <c r="AB10" s="13"/>
    </row>
    <row r="11" spans="1:28" ht="37.15" customHeight="1" x14ac:dyDescent="0.25">
      <c r="A11" s="136" t="s">
        <v>40</v>
      </c>
      <c r="B11" s="355" t="str">
        <f>'1. Wniosek o wypłatę'!I14</f>
        <v/>
      </c>
      <c r="C11" s="355"/>
      <c r="D11" s="14"/>
      <c r="E11" s="52"/>
      <c r="F11" s="137">
        <v>14</v>
      </c>
      <c r="G11" s="355" t="str">
        <f>'1. Wniosek o wypłatę'!O14</f>
        <v/>
      </c>
      <c r="H11" s="355"/>
      <c r="I11" s="14"/>
      <c r="J11" s="52"/>
      <c r="K11" s="437" t="s">
        <v>69</v>
      </c>
      <c r="L11" s="437"/>
      <c r="M11" s="437"/>
      <c r="N11" s="437"/>
      <c r="O11" s="437"/>
      <c r="P11" s="438"/>
      <c r="R11" s="369" t="s">
        <v>82</v>
      </c>
      <c r="S11" s="370"/>
      <c r="T11" s="371"/>
      <c r="U11" s="49">
        <f>IF(U12="NIE",75%,0)</f>
        <v>0</v>
      </c>
      <c r="V11" s="50" t="e">
        <f>D22/U11*N4</f>
        <v>#DIV/0!</v>
      </c>
      <c r="W11" s="352" t="s">
        <v>83</v>
      </c>
      <c r="X11" s="352"/>
      <c r="Y11" s="352"/>
      <c r="Z11" s="13"/>
      <c r="AA11" s="13"/>
      <c r="AB11" s="13"/>
    </row>
    <row r="12" spans="1:28" ht="37.15" customHeight="1" x14ac:dyDescent="0.25">
      <c r="A12" s="136" t="s">
        <v>41</v>
      </c>
      <c r="B12" s="355" t="str">
        <f>'1. Wniosek o wypłatę'!I15</f>
        <v/>
      </c>
      <c r="C12" s="355"/>
      <c r="D12" s="14"/>
      <c r="E12" s="52"/>
      <c r="F12" s="137">
        <v>15</v>
      </c>
      <c r="G12" s="355" t="str">
        <f>'1. Wniosek o wypłatę'!O15</f>
        <v/>
      </c>
      <c r="H12" s="355"/>
      <c r="I12" s="14"/>
      <c r="J12" s="52"/>
      <c r="K12" s="431" t="s">
        <v>7</v>
      </c>
      <c r="L12" s="431"/>
      <c r="M12" s="431"/>
      <c r="N12" s="431"/>
      <c r="O12" s="431"/>
      <c r="P12" s="60"/>
      <c r="R12" s="440" t="s">
        <v>113</v>
      </c>
      <c r="S12" s="441"/>
      <c r="T12" s="442"/>
      <c r="U12" s="101" t="str">
        <f>M6</f>
        <v/>
      </c>
      <c r="V12" s="13"/>
      <c r="W12" s="13"/>
      <c r="X12" s="13"/>
      <c r="Y12" s="13"/>
      <c r="Z12" s="13"/>
      <c r="AA12" s="13"/>
      <c r="AB12" s="13"/>
    </row>
    <row r="13" spans="1:28" ht="37.15" customHeight="1" x14ac:dyDescent="0.25">
      <c r="A13" s="136" t="s">
        <v>42</v>
      </c>
      <c r="B13" s="355" t="str">
        <f>'1. Wniosek o wypłatę'!I16</f>
        <v/>
      </c>
      <c r="C13" s="355"/>
      <c r="D13" s="14"/>
      <c r="E13" s="52"/>
      <c r="F13" s="137">
        <v>16</v>
      </c>
      <c r="G13" s="355" t="str">
        <f>'1. Wniosek o wypłatę'!O16</f>
        <v/>
      </c>
      <c r="H13" s="355"/>
      <c r="I13" s="14"/>
      <c r="J13" s="52"/>
      <c r="K13" s="437" t="s">
        <v>70</v>
      </c>
      <c r="L13" s="437"/>
      <c r="M13" s="437"/>
      <c r="N13" s="437"/>
      <c r="O13" s="437"/>
      <c r="P13" s="438"/>
      <c r="R13" s="84"/>
      <c r="S13" s="84"/>
      <c r="T13" s="84"/>
      <c r="U13" s="13"/>
      <c r="V13" s="13"/>
      <c r="W13" s="13"/>
      <c r="X13" s="13"/>
      <c r="Y13" s="13"/>
      <c r="Z13" s="13"/>
      <c r="AA13" s="13"/>
      <c r="AB13" s="13"/>
    </row>
    <row r="14" spans="1:28" ht="37.15" customHeight="1" x14ac:dyDescent="0.25">
      <c r="A14" s="136" t="s">
        <v>43</v>
      </c>
      <c r="B14" s="355" t="str">
        <f>'1. Wniosek o wypłatę'!I17</f>
        <v/>
      </c>
      <c r="C14" s="355"/>
      <c r="D14" s="14"/>
      <c r="E14" s="52"/>
      <c r="F14" s="137">
        <v>17</v>
      </c>
      <c r="G14" s="355" t="str">
        <f>'1. Wniosek o wypłatę'!O17</f>
        <v/>
      </c>
      <c r="H14" s="355"/>
      <c r="I14" s="14"/>
      <c r="J14" s="52"/>
      <c r="K14" s="437" t="s">
        <v>71</v>
      </c>
      <c r="L14" s="437"/>
      <c r="M14" s="437"/>
      <c r="N14" s="437"/>
      <c r="O14" s="437"/>
      <c r="P14" s="438"/>
      <c r="R14" s="372" t="s">
        <v>105</v>
      </c>
      <c r="S14" s="373"/>
      <c r="T14" s="374"/>
      <c r="U14" s="422">
        <f>O6*Z8</f>
        <v>0</v>
      </c>
      <c r="V14" s="423"/>
      <c r="W14" s="13"/>
      <c r="X14" s="13"/>
      <c r="Y14" s="13"/>
      <c r="Z14" s="13"/>
      <c r="AA14" s="13"/>
      <c r="AB14" s="13"/>
    </row>
    <row r="15" spans="1:28" ht="37.15" customHeight="1" x14ac:dyDescent="0.25">
      <c r="A15" s="136" t="s">
        <v>44</v>
      </c>
      <c r="B15" s="355" t="str">
        <f>'1. Wniosek o wypłatę'!I18</f>
        <v/>
      </c>
      <c r="C15" s="355"/>
      <c r="D15" s="14"/>
      <c r="E15" s="52"/>
      <c r="F15" s="137">
        <v>18</v>
      </c>
      <c r="G15" s="355" t="str">
        <f>'1. Wniosek o wypłatę'!O18</f>
        <v/>
      </c>
      <c r="H15" s="355"/>
      <c r="I15" s="14"/>
      <c r="J15" s="52"/>
      <c r="K15" s="431" t="s">
        <v>8</v>
      </c>
      <c r="L15" s="431"/>
      <c r="M15" s="431"/>
      <c r="N15" s="431"/>
      <c r="O15" s="431"/>
      <c r="P15" s="432"/>
      <c r="R15" s="424" t="s">
        <v>84</v>
      </c>
      <c r="S15" s="425"/>
      <c r="T15" s="426"/>
      <c r="U15" s="422">
        <f>U14-J22</f>
        <v>0</v>
      </c>
      <c r="V15" s="423"/>
      <c r="W15" s="13"/>
      <c r="X15" s="13"/>
      <c r="Y15" s="13"/>
      <c r="Z15" s="13"/>
      <c r="AA15" s="13"/>
      <c r="AB15" s="13"/>
    </row>
    <row r="16" spans="1:28" ht="37.15" customHeight="1" x14ac:dyDescent="0.25">
      <c r="A16" s="136" t="s">
        <v>45</v>
      </c>
      <c r="B16" s="355" t="str">
        <f>'1. Wniosek o wypłatę'!I19</f>
        <v/>
      </c>
      <c r="C16" s="355"/>
      <c r="D16" s="14"/>
      <c r="E16" s="52"/>
      <c r="F16" s="137">
        <v>19</v>
      </c>
      <c r="G16" s="355" t="str">
        <f>'1. Wniosek o wypłatę'!O19</f>
        <v/>
      </c>
      <c r="H16" s="355"/>
      <c r="I16" s="14"/>
      <c r="J16" s="52"/>
      <c r="K16" s="457" t="s">
        <v>72</v>
      </c>
      <c r="L16" s="457"/>
      <c r="M16" s="457"/>
      <c r="N16" s="457"/>
      <c r="O16" s="457"/>
      <c r="P16" s="458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37.15" customHeight="1" x14ac:dyDescent="0.25">
      <c r="A17" s="136" t="s">
        <v>46</v>
      </c>
      <c r="B17" s="355" t="str">
        <f>'1. Wniosek o wypłatę'!I20</f>
        <v/>
      </c>
      <c r="C17" s="355"/>
      <c r="D17" s="14"/>
      <c r="E17" s="52"/>
      <c r="F17" s="137">
        <v>20</v>
      </c>
      <c r="G17" s="355" t="str">
        <f>'1. Wniosek o wypłatę'!O20</f>
        <v/>
      </c>
      <c r="H17" s="355"/>
      <c r="I17" s="14"/>
      <c r="J17" s="52"/>
      <c r="K17" s="457"/>
      <c r="L17" s="457"/>
      <c r="M17" s="457"/>
      <c r="N17" s="457"/>
      <c r="O17" s="457"/>
      <c r="P17" s="458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37.15" customHeight="1" x14ac:dyDescent="0.25">
      <c r="A18" s="136" t="s">
        <v>47</v>
      </c>
      <c r="B18" s="355" t="str">
        <f>'1. Wniosek o wypłatę'!I21</f>
        <v/>
      </c>
      <c r="C18" s="355"/>
      <c r="D18" s="14"/>
      <c r="E18" s="52"/>
      <c r="F18" s="137">
        <v>21</v>
      </c>
      <c r="G18" s="355" t="str">
        <f>'1. Wniosek o wypłatę'!O21</f>
        <v/>
      </c>
      <c r="H18" s="355"/>
      <c r="I18" s="14"/>
      <c r="J18" s="52"/>
      <c r="K18" s="363" t="s">
        <v>67</v>
      </c>
      <c r="L18" s="363"/>
      <c r="M18" s="363"/>
      <c r="N18" s="363"/>
      <c r="O18" s="363"/>
      <c r="P18" s="364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37.15" customHeight="1" x14ac:dyDescent="0.25">
      <c r="A19" s="136" t="s">
        <v>48</v>
      </c>
      <c r="B19" s="355" t="str">
        <f>'1. Wniosek o wypłatę'!I22</f>
        <v/>
      </c>
      <c r="C19" s="355"/>
      <c r="D19" s="14"/>
      <c r="E19" s="52"/>
      <c r="F19" s="137">
        <v>22</v>
      </c>
      <c r="G19" s="355" t="str">
        <f>'1. Wniosek o wypłatę'!O22</f>
        <v/>
      </c>
      <c r="H19" s="355"/>
      <c r="I19" s="14"/>
      <c r="J19" s="52"/>
      <c r="K19" s="363"/>
      <c r="L19" s="363"/>
      <c r="M19" s="363"/>
      <c r="N19" s="363"/>
      <c r="O19" s="363"/>
      <c r="P19" s="364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37.15" customHeight="1" x14ac:dyDescent="0.25">
      <c r="A20" s="136" t="s">
        <v>49</v>
      </c>
      <c r="B20" s="355" t="str">
        <f>'1. Wniosek o wypłatę'!I23</f>
        <v/>
      </c>
      <c r="C20" s="355"/>
      <c r="D20" s="14"/>
      <c r="E20" s="52"/>
      <c r="F20" s="137">
        <v>23</v>
      </c>
      <c r="G20" s="355" t="str">
        <f>'1. Wniosek o wypłatę'!O23</f>
        <v/>
      </c>
      <c r="H20" s="355"/>
      <c r="I20" s="14"/>
      <c r="J20" s="52"/>
      <c r="K20" s="459" t="s">
        <v>30</v>
      </c>
      <c r="L20" s="459"/>
      <c r="M20" s="459"/>
      <c r="N20" s="459"/>
      <c r="O20" s="459"/>
      <c r="P20" s="460"/>
    </row>
    <row r="21" spans="1:28" ht="37.15" customHeight="1" x14ac:dyDescent="0.25">
      <c r="A21" s="136" t="s">
        <v>50</v>
      </c>
      <c r="B21" s="355" t="str">
        <f>'1. Wniosek o wypłatę'!I24</f>
        <v/>
      </c>
      <c r="C21" s="355"/>
      <c r="D21" s="14"/>
      <c r="E21" s="52"/>
      <c r="F21" s="137">
        <v>24</v>
      </c>
      <c r="G21" s="355" t="str">
        <f>'1. Wniosek o wypłatę'!O24</f>
        <v/>
      </c>
      <c r="H21" s="355"/>
      <c r="I21" s="14"/>
      <c r="J21" s="52"/>
      <c r="K21" s="427" t="s">
        <v>107</v>
      </c>
      <c r="L21" s="427"/>
      <c r="M21" s="427"/>
      <c r="N21" s="427"/>
      <c r="O21" s="427"/>
      <c r="P21" s="428"/>
    </row>
    <row r="22" spans="1:28" ht="35.450000000000003" customHeight="1" x14ac:dyDescent="0.25">
      <c r="A22" s="238" t="s">
        <v>78</v>
      </c>
      <c r="B22" s="239"/>
      <c r="C22" s="239"/>
      <c r="D22" s="138">
        <f>IF(N4=0,0,J28/N4)</f>
        <v>0</v>
      </c>
      <c r="E22" s="239" t="s">
        <v>122</v>
      </c>
      <c r="F22" s="239"/>
      <c r="G22" s="239"/>
      <c r="H22" s="239"/>
      <c r="I22" s="239"/>
      <c r="J22" s="92">
        <f>SUBTOTAL(9,E10:E21,J10:J21)</f>
        <v>0</v>
      </c>
      <c r="K22" s="427"/>
      <c r="L22" s="427"/>
      <c r="M22" s="427"/>
      <c r="N22" s="427"/>
      <c r="O22" s="427"/>
      <c r="P22" s="428"/>
    </row>
    <row r="23" spans="1:28" ht="27" customHeight="1" x14ac:dyDescent="0.25">
      <c r="A23" s="238" t="s">
        <v>87</v>
      </c>
      <c r="B23" s="239"/>
      <c r="C23" s="239"/>
      <c r="D23" s="239"/>
      <c r="E23" s="239"/>
      <c r="F23" s="239"/>
      <c r="G23" s="239"/>
      <c r="H23" s="239"/>
      <c r="I23" s="133">
        <f>IF(O6=0,0,N6-O6-(J26*24))</f>
        <v>0</v>
      </c>
      <c r="J23" s="92">
        <f>I23*Z8</f>
        <v>0</v>
      </c>
      <c r="K23" s="429" t="s">
        <v>12</v>
      </c>
      <c r="L23" s="429"/>
      <c r="M23" s="429"/>
      <c r="N23" s="453" t="s">
        <v>88</v>
      </c>
      <c r="O23" s="453"/>
      <c r="P23" s="454"/>
    </row>
    <row r="24" spans="1:28" ht="27" customHeight="1" x14ac:dyDescent="0.25">
      <c r="A24" s="367" t="s">
        <v>92</v>
      </c>
      <c r="B24" s="368"/>
      <c r="C24" s="368"/>
      <c r="D24" s="368"/>
      <c r="E24" s="368"/>
      <c r="F24" s="368"/>
      <c r="G24" s="368"/>
      <c r="H24" s="368"/>
      <c r="I24" s="368"/>
      <c r="J24" s="94">
        <f>J22+J23</f>
        <v>0</v>
      </c>
      <c r="K24" s="430">
        <f>ROUNDDOWN($J24*82.52%,2)</f>
        <v>0</v>
      </c>
      <c r="L24" s="430"/>
      <c r="M24" s="430"/>
      <c r="N24" s="455">
        <f>J24-K24</f>
        <v>0</v>
      </c>
      <c r="O24" s="455"/>
      <c r="P24" s="456"/>
    </row>
    <row r="25" spans="1:28" ht="27" customHeight="1" x14ac:dyDescent="0.25">
      <c r="A25" s="238" t="s">
        <v>91</v>
      </c>
      <c r="B25" s="239"/>
      <c r="C25" s="239"/>
      <c r="D25" s="239"/>
      <c r="E25" s="239"/>
      <c r="F25" s="239"/>
      <c r="G25" s="239"/>
      <c r="H25" s="239"/>
      <c r="I25" s="239"/>
      <c r="J25" s="120">
        <f>IF(D22&lt;U11,ROUND(D22/U11*N4,0),N4)</f>
        <v>0</v>
      </c>
      <c r="K25" s="449" t="s">
        <v>110</v>
      </c>
      <c r="L25" s="449"/>
      <c r="M25" s="449"/>
      <c r="N25" s="449"/>
      <c r="O25" s="449"/>
      <c r="P25" s="450"/>
    </row>
    <row r="26" spans="1:28" ht="27" customHeight="1" x14ac:dyDescent="0.25">
      <c r="A26" s="238" t="s">
        <v>102</v>
      </c>
      <c r="B26" s="239"/>
      <c r="C26" s="239"/>
      <c r="D26" s="239"/>
      <c r="E26" s="239"/>
      <c r="F26" s="239"/>
      <c r="G26" s="239"/>
      <c r="H26" s="239"/>
      <c r="I26" s="239"/>
      <c r="J26" s="120">
        <f>IF(O6=0,0,N4-J25)</f>
        <v>0</v>
      </c>
      <c r="K26" s="449"/>
      <c r="L26" s="449"/>
      <c r="M26" s="449"/>
      <c r="N26" s="449"/>
      <c r="O26" s="449"/>
      <c r="P26" s="450"/>
    </row>
    <row r="27" spans="1:28" ht="27" customHeight="1" x14ac:dyDescent="0.25">
      <c r="A27" s="238" t="s">
        <v>111</v>
      </c>
      <c r="B27" s="239"/>
      <c r="C27" s="239"/>
      <c r="D27" s="239"/>
      <c r="E27" s="239"/>
      <c r="F27" s="239"/>
      <c r="G27" s="239"/>
      <c r="H27" s="239"/>
      <c r="I27" s="239"/>
      <c r="J27" s="139">
        <f>J26*24*Z8</f>
        <v>0</v>
      </c>
      <c r="K27" s="449"/>
      <c r="L27" s="449"/>
      <c r="M27" s="449"/>
      <c r="N27" s="449"/>
      <c r="O27" s="449"/>
      <c r="P27" s="450"/>
    </row>
    <row r="28" spans="1:28" ht="27" customHeight="1" thickBot="1" x14ac:dyDescent="0.3">
      <c r="A28" s="447" t="s">
        <v>104</v>
      </c>
      <c r="B28" s="448"/>
      <c r="C28" s="448"/>
      <c r="D28" s="448"/>
      <c r="E28" s="448"/>
      <c r="F28" s="448"/>
      <c r="G28" s="448"/>
      <c r="H28" s="448"/>
      <c r="I28" s="448"/>
      <c r="J28" s="95">
        <f>IF(N4=0,0,ROUND(SUM(D10:D21,I10:I21)/24,0))</f>
        <v>0</v>
      </c>
      <c r="K28" s="451"/>
      <c r="L28" s="451"/>
      <c r="M28" s="451"/>
      <c r="N28" s="451"/>
      <c r="O28" s="451"/>
      <c r="P28" s="452"/>
    </row>
    <row r="29" spans="1:28" ht="40.5" customHeight="1" x14ac:dyDescent="0.25">
      <c r="A29" s="39"/>
      <c r="B29" s="39"/>
      <c r="C29" s="39"/>
      <c r="D29" s="39"/>
      <c r="E29" s="461"/>
      <c r="F29" s="461"/>
      <c r="G29" s="461"/>
      <c r="H29" s="461"/>
      <c r="I29" s="40"/>
      <c r="J29" s="40"/>
      <c r="K29" s="18"/>
      <c r="N29" s="16"/>
      <c r="O29" s="40"/>
      <c r="P29" s="18"/>
    </row>
    <row r="30" spans="1:28" ht="20.100000000000001" customHeight="1" x14ac:dyDescent="0.25">
      <c r="A30" s="67"/>
      <c r="B30" s="67"/>
      <c r="C30" s="67"/>
      <c r="D30" s="81" t="s">
        <v>56</v>
      </c>
      <c r="E30" s="445" t="s">
        <v>68</v>
      </c>
      <c r="F30" s="445"/>
      <c r="G30" s="445"/>
      <c r="H30" s="445"/>
      <c r="I30" s="66"/>
      <c r="J30" s="66"/>
      <c r="K30" s="18"/>
      <c r="L30" s="446" t="s">
        <v>58</v>
      </c>
      <c r="M30" s="446"/>
      <c r="N30" s="445" t="s">
        <v>68</v>
      </c>
      <c r="O30" s="445"/>
      <c r="P30" s="68"/>
    </row>
  </sheetData>
  <sheetProtection algorithmName="SHA-512" hashValue="dEMHhuT4jcIzXib48nF0/m/KN3La5Q2S15aNtarXcS6EUFuXB8rLuPwTEjc/Sv/UTYb/tG5/O0ir5ECjd2pJsg==" saltValue="fkQ0/hH+bSjveBfic8BO0A==" spinCount="100000" sheet="1" objects="1" scenarios="1"/>
  <mergeCells count="80">
    <mergeCell ref="B21:C21"/>
    <mergeCell ref="B14:C14"/>
    <mergeCell ref="B18:C18"/>
    <mergeCell ref="B19:C19"/>
    <mergeCell ref="B15:C15"/>
    <mergeCell ref="B16:C16"/>
    <mergeCell ref="B17:C17"/>
    <mergeCell ref="K16:P17"/>
    <mergeCell ref="K20:P20"/>
    <mergeCell ref="K18:P19"/>
    <mergeCell ref="K14:P14"/>
    <mergeCell ref="E29:H29"/>
    <mergeCell ref="G20:H20"/>
    <mergeCell ref="G16:H16"/>
    <mergeCell ref="G17:H17"/>
    <mergeCell ref="G18:H18"/>
    <mergeCell ref="G19:H19"/>
    <mergeCell ref="E30:H30"/>
    <mergeCell ref="N30:O30"/>
    <mergeCell ref="L30:M30"/>
    <mergeCell ref="A23:H23"/>
    <mergeCell ref="A27:I27"/>
    <mergeCell ref="A28:I28"/>
    <mergeCell ref="A25:I25"/>
    <mergeCell ref="K25:P28"/>
    <mergeCell ref="N23:P23"/>
    <mergeCell ref="N24:P24"/>
    <mergeCell ref="W5:Y5"/>
    <mergeCell ref="R7:T8"/>
    <mergeCell ref="U7:U8"/>
    <mergeCell ref="K12:O12"/>
    <mergeCell ref="K13:P13"/>
    <mergeCell ref="R5:T5"/>
    <mergeCell ref="K11:P11"/>
    <mergeCell ref="K10:O10"/>
    <mergeCell ref="R9:T9"/>
    <mergeCell ref="K9:O9"/>
    <mergeCell ref="K8:P8"/>
    <mergeCell ref="E7:L7"/>
    <mergeCell ref="E5:L5"/>
    <mergeCell ref="E6:L6"/>
    <mergeCell ref="R12:T12"/>
    <mergeCell ref="A8:J8"/>
    <mergeCell ref="A2:P2"/>
    <mergeCell ref="A3:P3"/>
    <mergeCell ref="A4:D4"/>
    <mergeCell ref="A5:D5"/>
    <mergeCell ref="A6:D6"/>
    <mergeCell ref="P5:P6"/>
    <mergeCell ref="A7:D7"/>
    <mergeCell ref="B9:C9"/>
    <mergeCell ref="G9:H9"/>
    <mergeCell ref="K15:P15"/>
    <mergeCell ref="E4:L4"/>
    <mergeCell ref="G15:H15"/>
    <mergeCell ref="G10:H10"/>
    <mergeCell ref="G11:H11"/>
    <mergeCell ref="G12:H12"/>
    <mergeCell ref="G13:H13"/>
    <mergeCell ref="G14:H14"/>
    <mergeCell ref="B10:C10"/>
    <mergeCell ref="B11:C11"/>
    <mergeCell ref="B12:C12"/>
    <mergeCell ref="B13:C13"/>
    <mergeCell ref="U14:V14"/>
    <mergeCell ref="R15:T15"/>
    <mergeCell ref="U15:V15"/>
    <mergeCell ref="W8:Y8"/>
    <mergeCell ref="A26:I26"/>
    <mergeCell ref="R11:T11"/>
    <mergeCell ref="W11:Y11"/>
    <mergeCell ref="K21:P22"/>
    <mergeCell ref="K23:M23"/>
    <mergeCell ref="A24:I24"/>
    <mergeCell ref="K24:M24"/>
    <mergeCell ref="R14:T14"/>
    <mergeCell ref="G21:H21"/>
    <mergeCell ref="E22:I22"/>
    <mergeCell ref="A22:C22"/>
    <mergeCell ref="B20:C20"/>
  </mergeCells>
  <conditionalFormatting sqref="A8 K8">
    <cfRule type="expression" dxfId="11" priority="35">
      <formula>ISERROR(A8)</formula>
    </cfRule>
  </conditionalFormatting>
  <conditionalFormatting sqref="D22">
    <cfRule type="expression" dxfId="10" priority="4">
      <formula>IF(AND($D$22&lt;&gt;0,$D$22&gt;$U$11),1)</formula>
    </cfRule>
    <cfRule type="expression" dxfId="9" priority="11">
      <formula>IF(AND($D$22&lt;&gt;0,$D$22&lt;$U$11),1)</formula>
    </cfRule>
  </conditionalFormatting>
  <conditionalFormatting sqref="N7">
    <cfRule type="expression" dxfId="8" priority="17">
      <formula>ISERROR(N7)</formula>
    </cfRule>
  </conditionalFormatting>
  <conditionalFormatting sqref="P5 M4 A4 M5:O6">
    <cfRule type="expression" dxfId="7" priority="37">
      <formula>ISERROR(A4)</formula>
    </cfRule>
  </conditionalFormatting>
  <conditionalFormatting sqref="P5">
    <cfRule type="cellIs" dxfId="6" priority="13" operator="lessThan">
      <formula>0.8</formula>
    </cfRule>
  </conditionalFormatting>
  <conditionalFormatting sqref="P7">
    <cfRule type="expression" dxfId="5" priority="19">
      <formula>ISERROR(P7)</formula>
    </cfRule>
  </conditionalFormatting>
  <conditionalFormatting sqref="A6:A7">
    <cfRule type="expression" dxfId="4" priority="10">
      <formula>ISERROR(A6)</formula>
    </cfRule>
  </conditionalFormatting>
  <conditionalFormatting sqref="A5">
    <cfRule type="expression" dxfId="3" priority="8">
      <formula>ISERROR(A5)</formula>
    </cfRule>
  </conditionalFormatting>
  <conditionalFormatting sqref="P10">
    <cfRule type="cellIs" dxfId="2" priority="3" operator="lessThan">
      <formula>836</formula>
    </cfRule>
  </conditionalFormatting>
  <conditionalFormatting sqref="I23">
    <cfRule type="cellIs" dxfId="1" priority="2" operator="lessThan">
      <formula>0</formula>
    </cfRule>
  </conditionalFormatting>
  <conditionalFormatting sqref="J26:J27">
    <cfRule type="cellIs" dxfId="0" priority="1" operator="greaterThan">
      <formula>0</formula>
    </cfRule>
  </conditionalFormatting>
  <dataValidations xWindow="871" yWindow="466" count="4">
    <dataValidation allowBlank="1" showInputMessage="1" showErrorMessage="1" prompt="Proszę o wypełnianie komórek zaznaczonych wyłącznie kolorem niebieskim. " sqref="P12 K21 K9:P9 K11:P11 K13:P14"/>
    <dataValidation allowBlank="1" showErrorMessage="1" sqref="M4:P7"/>
    <dataValidation type="whole" operator="lessThanOrEqual" allowBlank="1" showInputMessage="1" showErrorMessage="1" sqref="D10:D21 I10:I21">
      <formula1>$M$6</formula1>
    </dataValidation>
    <dataValidation errorStyle="warning" allowBlank="1" showInputMessage="1" showErrorMessage="1" errorTitle="Uwaga" error="Miesięczny wydatek na 1 miejsce jest mmniejszy niż kwota dofinansowania 836 zł" sqref="P10"/>
  </dataValidations>
  <printOptions horizontalCentered="1" verticalCentered="1"/>
  <pageMargins left="0.23622047244094491" right="0.23622047244094491" top="0.43307086614173229" bottom="0" header="0.19685039370078741" footer="0.19685039370078741"/>
  <pageSetup paperSize="9" scale="47" orientation="landscape" blackAndWhite="1" r:id="rId1"/>
  <headerFooter>
    <oddHeader>&amp;C&amp;G&amp;R&amp;"Times New Roman,Pogrubiona kursywa"&amp;14
Załącznik nr 3 do umowy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1. Wniosek o wypłatę_stary</vt:lpstr>
      <vt:lpstr>Białe PLAMY</vt:lpstr>
      <vt:lpstr>1. Wniosek o wypłatę</vt:lpstr>
      <vt:lpstr>2. Sprawozdanie za 12 miesięcy </vt:lpstr>
      <vt:lpstr>3. Sprawozdanie za 24 miesiące</vt:lpstr>
      <vt:lpstr>'1. Wniosek o wypłatę'!Obszar_wydruku</vt:lpstr>
      <vt:lpstr>'1. Wniosek o wypłatę_stary'!Obszar_wydruku</vt:lpstr>
      <vt:lpstr>'2. Sprawozdanie za 12 miesięcy '!Obszar_wydruku</vt:lpstr>
      <vt:lpstr>'3. Sprawozdanie za 24 miesiące'!Obszar_wydruku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2025-08-23T17:17:36Z</cp:lastPrinted>
  <dcterms:created xsi:type="dcterms:W3CDTF">2023-04-13T10:00:51Z</dcterms:created>
  <dcterms:modified xsi:type="dcterms:W3CDTF">2025-09-15T06:19:54Z</dcterms:modified>
</cp:coreProperties>
</file>