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rezerwy" sheetId="1" r:id="rId1"/>
  </sheets>
  <definedNames>
    <definedName name="_xlnm.Print_Area" localSheetId="0">'rezerwy'!$A$1:$G$148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<sst xmlns="http://schemas.openxmlformats.org/spreadsheetml/2006/main" count="239" uniqueCount="147">
  <si>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</si>
  <si>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</si>
  <si>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</si>
  <si>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</si>
  <si>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</si>
  <si>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</si>
  <si>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</si>
  <si>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</si>
  <si>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</si>
  <si>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</si>
  <si>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</si>
  <si>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</si>
  <si>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</si>
  <si>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</si>
  <si>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</si>
  <si>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</si>
  <si>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</si>
  <si>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</si>
  <si>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</si>
  <si>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</si>
  <si>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</si>
  <si>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</si>
  <si>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</si>
  <si>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</si>
  <si>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</si>
  <si>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</si>
  <si>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</si>
  <si>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</si>
  <si>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</si>
  <si>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</si>
  <si>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</si>
  <si>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</si>
  <si>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</si>
  <si>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</si>
  <si>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</si>
  <si>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</si>
  <si>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</si>
  <si>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</si>
  <si>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</si>
  <si>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</si>
  <si>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</si>
  <si>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</si>
  <si>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</si>
  <si>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</si>
  <si>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</si>
  <si>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</si>
  <si>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</si>
  <si>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</si>
  <si>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</si>
  <si>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</si>
  <si>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</si>
  <si>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</si>
  <si>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</si>
  <si>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</si>
  <si>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</si>
  <si>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</si>
  <si>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</si>
  <si>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</si>
  <si>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</si>
  <si>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</si>
  <si>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</si>
  <si>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</si>
  <si>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</si>
  <si>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</si>
  <si>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</si>
  <si>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</si>
  <si>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</si>
  <si>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</si>
  <si>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</si>
  <si>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</si>
  <si>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</si>
  <si>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</si>
  <si>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</si>
  <si>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</si>
  <si>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</si>
  <si>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</si>
  <si>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</si>
  <si>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</si>
  <si>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</si>
  <si>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</si>
  <si>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</si>
  <si>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</si>
  <si>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</si>
  <si>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</si>
  <si>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</si>
  <si>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</si>
  <si>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</si>
  <si>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</si>
  <si>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</si>
  <si>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</si>
  <si>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</si>
  <si>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</si>
  <si>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</si>
  <si>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</si>
  <si>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</si>
  <si>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</si>
  <si>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</si>
  <si>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</si>
  <si>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</si>
  <si>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</si>
  <si>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</si>
  <si>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</si>
  <si>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</si>
  <si>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</si>
  <si>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</si>
  <si>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</si>
  <si>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</si>
  <si>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</si>
  <si>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</si>
  <si>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</si>
  <si>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</si>
  <si>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</si>
  <si>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</si>
  <si>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</si>
  <si>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</si>
  <si>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</si>
  <si>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</si>
  <si>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>Razem zmiany               ( kol. 3-4-5-6)</t>
  </si>
  <si>
    <t>Zwiększenie</t>
  </si>
  <si>
    <t>Zmniejszenie (korekta decyzji MF)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</si>
  <si>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</si>
  <si>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</si>
  <si>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</si>
  <si>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</si>
  <si>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</si>
  <si>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</si>
  <si>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</si>
  <si>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</si>
  <si>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</si>
  <si>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</si>
  <si>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</si>
  <si>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</si>
  <si>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na kwalifikację wojskową dla województwa podkarpackiego w 2023 r. (cz. 29)</t>
  </si>
  <si>
    <t>83/20</t>
  </si>
  <si>
    <t>Środki na szkolenia i wynagrodzenia na nowe mianowania urzędników służby cywilnej oraz skutki przechodzące</t>
  </si>
  <si>
    <t>dla Gminy Lubaczów na dofinansowanie realizacji zadania pn. „Wykonanie zastępczych otworów studziennych S-1a i S-2c, budowa zbiornika wody uzdatnionej o pojemności do 500 m3 na ujęciu wody w miejscowości Mokrzyca, wymiana węzłów, hydrantów przeciwpożarowych i zasuw kierunkowych, na terenie całej zlewni Mokrzyca, gmina Lubaczów”.</t>
  </si>
  <si>
    <t xml:space="preserve">Zwrot części wydatków wykonanych w ramach funduszu sołeckiego </t>
  </si>
  <si>
    <t>dla Gminy Laszki na dofinansowanie zadania pn. „Przebudowa sieci dróg do terenów inwestycyjnych oraz lotniska w miejscowości Laszki”</t>
  </si>
  <si>
    <t>dla Gminy Markowa na dofinansowanie zadania pn. "Przebudowa, rozbudowa, remont (konserwacja i restauracja) zabytkowego budynku Domu ludowego oraz przebudowa budynku Centrum Kultury w Markowej - etap II".</t>
  </si>
  <si>
    <t>dla Komendy Państwowej Straży Pożarnej na dostosowanie planu wydatków do aktualnych potrzeb (cz. 42)</t>
  </si>
  <si>
    <t>dla Powiatu Mieleckiego na dofinansowanie zadania pn. „Zakup mikroskopu na potrzeby Oddziału Neurochirurgii w Szpitalu Specjalistycznym im. Edmunda Biernackiego w Mielcu”</t>
  </si>
  <si>
    <t>dla Gminy Markowa na dofinansowanie zadania pn. „Utwardzenie powierzchni gruntu na działkach nr ewid. 1687/3, 1686/2, 1686/1, 1685, 1678, 1659/2”.</t>
  </si>
  <si>
    <t>83/73</t>
  </si>
  <si>
    <t>Zwiększenie wynagrodzeń, w tym środki na nagrody specjalne i jednorazowe wymagrodzenia oraz na finansowanie skutków zmiany podstawy naliczania odpisu na zakładowy fundusz świadczeń socjalnych oraz inne fundusze socjalne</t>
  </si>
  <si>
    <t>Opinia nr 322 Komisji Finansów Publicznych do Ministra Finansów w sprawie zmiany przeznaczenia rezerwy celowej uchwaloną na posiedzeniu w dniu 28 lipca 2023 r. (na utrzymanie i prowadzenie specjalistycznych ośrodków wsparcia dla osób doznających przemocy domowej, na uzupełnienie wydatków na działalność zespołów do spraw orzekania o niepełnosprawności)</t>
  </si>
  <si>
    <t>Wydatki związane ze zwalczaniem skutków, w tym społeczno-gospodarczych, kryzysu wywołanego konfliktem zbrojnym w Ukrainie</t>
  </si>
  <si>
    <t>Zmiany w budżecie Wojewody Podkarpackiego wg stanu na dzień 30.09.2023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</si>
</sst>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zoomScaleSheetLayoutView="100" workbookViewId="0" topLeftCell="A126">
      <selection activeCell="A1" sqref="A1:G148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6.140625" style="0" customWidth="1"/>
    <col min="5" max="5" width="15.8515625" style="0" customWidth="1"/>
    <col min="6" max="6" width="18.140625" style="0" customWidth="1"/>
    <col min="7" max="15" width="22.28125" style="0" customWidth="1"/>
  </cols>
  <sheetData>
    <row r="1" spans="1:6" ht="36.75" customHeight="1">
      <c r="A1" s="48" t="s">
        <v>146</v>
      </c>
      <c r="B1" s="48"/>
      <c r="C1" s="48"/>
      <c r="D1" s="48"/>
      <c r="E1" s="48"/>
      <c r="F1" s="48"/>
    </row>
    <row r="2" spans="1:7" ht="15.75">
      <c r="A2" s="43"/>
      <c r="B2" s="43"/>
      <c r="C2" s="43"/>
      <c r="G2" s="38" t="s">
        <v>116</v>
      </c>
    </row>
    <row r="3" spans="1:7" ht="65.25" customHeight="1">
      <c r="A3" s="3" t="s">
        <v>101</v>
      </c>
      <c r="B3" s="4" t="s">
        <v>115</v>
      </c>
      <c r="C3" s="6" t="s">
        <v>118</v>
      </c>
      <c r="D3" s="6" t="s">
        <v>119</v>
      </c>
      <c r="E3" s="6" t="s">
        <v>120</v>
      </c>
      <c r="F3" s="36" t="s">
        <v>123</v>
      </c>
      <c r="G3" s="36" t="s">
        <v>117</v>
      </c>
    </row>
    <row r="4" spans="1:7" ht="15.7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48.75" customHeight="1">
      <c r="A5" s="8" t="s">
        <v>1</v>
      </c>
      <c r="B5" s="2" t="s">
        <v>110</v>
      </c>
      <c r="C5" s="5">
        <f>25081880+2506000+15000+12000+12000+66000</f>
        <v>27692880</v>
      </c>
      <c r="D5" s="41">
        <v>3235673</v>
      </c>
      <c r="E5" s="39"/>
      <c r="F5" s="5"/>
      <c r="G5" s="5">
        <f>C5-D5-E5-F5</f>
        <v>24457207</v>
      </c>
    </row>
    <row r="6" spans="1:7" ht="41.25" customHeight="1" hidden="1">
      <c r="A6" s="8" t="s">
        <v>1</v>
      </c>
      <c r="B6" s="15" t="s">
        <v>90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104</v>
      </c>
      <c r="C7" s="5">
        <f>31393334.07+8434.03+2549.81+5936.55</f>
        <v>31410254.46</v>
      </c>
      <c r="D7" s="39"/>
      <c r="E7" s="39"/>
      <c r="F7" s="5"/>
      <c r="G7" s="5">
        <f>SUM(C7:F7)</f>
        <v>31410254.46</v>
      </c>
    </row>
    <row r="8" spans="1:7" ht="100.5" customHeight="1">
      <c r="A8" s="14" t="s">
        <v>6</v>
      </c>
      <c r="B8" s="2" t="s">
        <v>62</v>
      </c>
      <c r="C8" s="5">
        <f>1196600+136290.62+51428.57+310971.43+1981857.99+867592.8+389446.68+65234.08+119560.61+565400.43+671084.23+4866+12792+24421+452843.19</f>
        <v>6850389.63</v>
      </c>
      <c r="D8" s="40">
        <f>15600</f>
        <v>15600</v>
      </c>
      <c r="E8" s="40"/>
      <c r="F8" s="5"/>
      <c r="G8" s="5">
        <f aca="true" t="shared" si="0" ref="G8:G40">C8-D8-E8-F8</f>
        <v>6834789.63</v>
      </c>
    </row>
    <row r="9" spans="1:7" ht="45.75" customHeight="1" hidden="1">
      <c r="A9" s="14" t="s">
        <v>95</v>
      </c>
      <c r="B9" s="2" t="s">
        <v>96</v>
      </c>
      <c r="C9" s="5"/>
      <c r="D9" s="40"/>
      <c r="E9" s="40"/>
      <c r="F9" s="5"/>
      <c r="G9" s="5">
        <f t="shared" si="0"/>
        <v>0</v>
      </c>
    </row>
    <row r="10" spans="1:7" ht="56.25" customHeight="1">
      <c r="A10" s="21" t="s">
        <v>82</v>
      </c>
      <c r="B10" s="2" t="s">
        <v>83</v>
      </c>
      <c r="C10" s="5">
        <f>567000</f>
        <v>567000</v>
      </c>
      <c r="D10" s="40"/>
      <c r="E10" s="40"/>
      <c r="F10" s="5"/>
      <c r="G10" s="5">
        <f t="shared" si="0"/>
        <v>567000</v>
      </c>
    </row>
    <row r="11" spans="1:7" ht="132.75" customHeight="1">
      <c r="A11" s="8" t="s">
        <v>10</v>
      </c>
      <c r="B11" s="2" t="s">
        <v>80</v>
      </c>
      <c r="C11" s="13">
        <f>1868100+1187000+936800+2300000</f>
        <v>6291900</v>
      </c>
      <c r="D11" s="40"/>
      <c r="E11" s="40"/>
      <c r="F11" s="5"/>
      <c r="G11" s="5">
        <f t="shared" si="0"/>
        <v>6291900</v>
      </c>
    </row>
    <row r="12" spans="1:7" ht="42" customHeight="1" hidden="1">
      <c r="A12" s="21" t="s">
        <v>10</v>
      </c>
      <c r="B12" s="2" t="s">
        <v>90</v>
      </c>
      <c r="C12" s="13"/>
      <c r="D12" s="40"/>
      <c r="E12" s="40"/>
      <c r="F12" s="5"/>
      <c r="G12" s="5">
        <f t="shared" si="0"/>
        <v>0</v>
      </c>
    </row>
    <row r="13" spans="1:7" ht="41.25" customHeight="1" hidden="1">
      <c r="A13" s="21" t="s">
        <v>10</v>
      </c>
      <c r="B13" s="35" t="s">
        <v>108</v>
      </c>
      <c r="C13" s="32"/>
      <c r="D13" s="40"/>
      <c r="E13" s="40"/>
      <c r="F13" s="5"/>
      <c r="G13" s="5">
        <f t="shared" si="0"/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 t="shared" si="0"/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 t="shared" si="0"/>
        <v>0</v>
      </c>
    </row>
    <row r="16" spans="1:7" ht="25.5" customHeight="1">
      <c r="A16" s="8" t="s">
        <v>12</v>
      </c>
      <c r="B16" s="2" t="s">
        <v>13</v>
      </c>
      <c r="C16" s="13">
        <f>20190.59+13706.62</f>
        <v>33897.21</v>
      </c>
      <c r="D16" s="40"/>
      <c r="E16" s="40"/>
      <c r="F16" s="5"/>
      <c r="G16" s="5">
        <f t="shared" si="0"/>
        <v>33897.21</v>
      </c>
    </row>
    <row r="17" spans="1:7" ht="40.5" customHeight="1">
      <c r="A17" s="14" t="s">
        <v>7</v>
      </c>
      <c r="B17" s="15" t="s">
        <v>85</v>
      </c>
      <c r="C17" s="13">
        <f>428100</f>
        <v>428100</v>
      </c>
      <c r="D17" s="40"/>
      <c r="E17" s="40"/>
      <c r="F17" s="5"/>
      <c r="G17" s="5">
        <f t="shared" si="0"/>
        <v>428100</v>
      </c>
    </row>
    <row r="18" spans="1:17" ht="28.5" customHeight="1">
      <c r="A18" s="19" t="s">
        <v>29</v>
      </c>
      <c r="B18" s="2" t="s">
        <v>39</v>
      </c>
      <c r="C18" s="13">
        <f>142498+209114+72652</f>
        <v>424264</v>
      </c>
      <c r="D18" s="40"/>
      <c r="E18" s="40"/>
      <c r="F18" s="5"/>
      <c r="G18" s="5">
        <f t="shared" si="0"/>
        <v>424264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450000+547250+396404.75+49402.55+1231500</f>
        <v>2674557.3</v>
      </c>
      <c r="D19" s="40"/>
      <c r="E19" s="40"/>
      <c r="F19" s="5"/>
      <c r="G19" s="5">
        <f>C19-D19-E19-F19</f>
        <v>2674557.3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>
      <c r="A20" s="14" t="s">
        <v>125</v>
      </c>
      <c r="B20" s="15" t="s">
        <v>126</v>
      </c>
      <c r="C20" s="13">
        <f>176142</f>
        <v>176142</v>
      </c>
      <c r="D20" s="40"/>
      <c r="E20" s="40"/>
      <c r="F20" s="5"/>
      <c r="G20" s="5">
        <f>C20-D20-E20-F20</f>
        <v>176142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9" customHeight="1">
      <c r="A21" s="14" t="s">
        <v>133</v>
      </c>
      <c r="B21" s="15" t="s">
        <v>134</v>
      </c>
      <c r="C21" s="13">
        <f>29755.18</f>
        <v>29755.18</v>
      </c>
      <c r="D21" s="40"/>
      <c r="E21" s="40"/>
      <c r="F21" s="5"/>
      <c r="G21" s="5">
        <f>C21-D21-E21-F21</f>
        <v>29755.18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>
      <c r="A22" s="14" t="s">
        <v>14</v>
      </c>
      <c r="B22" s="15" t="s">
        <v>81</v>
      </c>
      <c r="C22" s="13">
        <f>1160400+6016463.32+5558424.6+5623212.7+16307802.42+176000</f>
        <v>34842303.04</v>
      </c>
      <c r="D22" s="40">
        <v>308600</v>
      </c>
      <c r="E22" s="40"/>
      <c r="F22" s="5"/>
      <c r="G22" s="5">
        <f t="shared" si="0"/>
        <v>34533703.04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15" t="s">
        <v>90</v>
      </c>
      <c r="C23" s="13"/>
      <c r="D23" s="40"/>
      <c r="E23" s="40"/>
      <c r="F23" s="5"/>
      <c r="G23" s="5">
        <f t="shared" si="0"/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36.75" customHeight="1" hidden="1">
      <c r="A24" s="14" t="s">
        <v>14</v>
      </c>
      <c r="B24" s="31" t="s">
        <v>108</v>
      </c>
      <c r="C24" s="32"/>
      <c r="D24" s="40"/>
      <c r="E24" s="40"/>
      <c r="F24" s="5"/>
      <c r="G24" s="5">
        <f t="shared" si="0"/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>
      <c r="A25" s="14" t="s">
        <v>30</v>
      </c>
      <c r="B25" s="15" t="s">
        <v>124</v>
      </c>
      <c r="C25" s="13">
        <f>19428.48+1453.89</f>
        <v>20882.37</v>
      </c>
      <c r="D25" s="40"/>
      <c r="E25" s="40"/>
      <c r="F25" s="5"/>
      <c r="G25" s="5">
        <f t="shared" si="0"/>
        <v>20882.37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15" t="s">
        <v>90</v>
      </c>
      <c r="C26" s="13"/>
      <c r="D26" s="40"/>
      <c r="E26" s="40"/>
      <c r="F26" s="5"/>
      <c r="G26" s="5">
        <f t="shared" si="0"/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57.75" customHeight="1" hidden="1">
      <c r="A27" s="14" t="s">
        <v>30</v>
      </c>
      <c r="B27" s="31" t="s">
        <v>108</v>
      </c>
      <c r="C27" s="32"/>
      <c r="D27" s="40"/>
      <c r="E27" s="40"/>
      <c r="F27" s="5"/>
      <c r="G27" s="5">
        <f t="shared" si="0"/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93.75" customHeight="1">
      <c r="A28" s="14" t="s">
        <v>4</v>
      </c>
      <c r="B28" s="15" t="s">
        <v>79</v>
      </c>
      <c r="C28" s="13">
        <f>16400+5585897+469500+45857.04+1438660+27000+5197028+31537.5</f>
        <v>12811879.54</v>
      </c>
      <c r="D28" s="40">
        <f>24677.48</f>
        <v>24677.48</v>
      </c>
      <c r="E28" s="40"/>
      <c r="F28" s="37"/>
      <c r="G28" s="5">
        <f t="shared" si="0"/>
        <v>12787202.059999999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15" t="s">
        <v>90</v>
      </c>
      <c r="C29" s="13"/>
      <c r="D29" s="40"/>
      <c r="E29" s="40"/>
      <c r="F29" s="37"/>
      <c r="G29" s="5">
        <f t="shared" si="0"/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67.5" customHeight="1" hidden="1">
      <c r="A30" s="14" t="s">
        <v>4</v>
      </c>
      <c r="B30" s="31" t="s">
        <v>108</v>
      </c>
      <c r="C30" s="32"/>
      <c r="D30" s="40"/>
      <c r="E30" s="40"/>
      <c r="F30" s="37"/>
      <c r="G30" s="5">
        <f t="shared" si="0"/>
        <v>0</v>
      </c>
      <c r="H30" s="25"/>
      <c r="I30" s="25"/>
      <c r="J30" s="25"/>
      <c r="K30" s="26"/>
      <c r="L30" s="26"/>
      <c r="M30" s="26"/>
      <c r="N30" s="26"/>
      <c r="O30" s="26"/>
      <c r="P30" s="24"/>
      <c r="Q30" s="24"/>
    </row>
    <row r="31" spans="1:17" ht="129.75" customHeight="1">
      <c r="A31" s="8" t="s">
        <v>8</v>
      </c>
      <c r="B31" s="15" t="s">
        <v>113</v>
      </c>
      <c r="C31" s="13">
        <f>10339038+2342705+1761650+16990680+4108174+1757934+879392+5233980</f>
        <v>43413553</v>
      </c>
      <c r="D31" s="40"/>
      <c r="E31" s="40"/>
      <c r="F31" s="5"/>
      <c r="G31" s="5">
        <f t="shared" si="0"/>
        <v>43413553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7" ht="46.5" customHeight="1" hidden="1">
      <c r="A32" s="8" t="s">
        <v>8</v>
      </c>
      <c r="B32" s="15" t="s">
        <v>90</v>
      </c>
      <c r="C32" s="13"/>
      <c r="D32" s="40"/>
      <c r="E32" s="40"/>
      <c r="F32" s="5"/>
      <c r="G32" s="5">
        <f t="shared" si="0"/>
        <v>0</v>
      </c>
    </row>
    <row r="33" spans="1:7" ht="46.5" customHeight="1" hidden="1">
      <c r="A33" s="8" t="s">
        <v>8</v>
      </c>
      <c r="B33" s="31" t="s">
        <v>108</v>
      </c>
      <c r="C33" s="32"/>
      <c r="D33" s="40"/>
      <c r="E33" s="40"/>
      <c r="F33" s="5"/>
      <c r="G33" s="5">
        <f t="shared" si="0"/>
        <v>0</v>
      </c>
    </row>
    <row r="34" spans="1:7" ht="62.25" customHeight="1">
      <c r="A34" s="8" t="s">
        <v>5</v>
      </c>
      <c r="B34" s="15" t="s">
        <v>130</v>
      </c>
      <c r="C34" s="13">
        <f>7203455+2728338+1537111</f>
        <v>11468904</v>
      </c>
      <c r="D34" s="40"/>
      <c r="E34" s="40"/>
      <c r="F34" s="5"/>
      <c r="G34" s="5">
        <f t="shared" si="0"/>
        <v>11468904</v>
      </c>
    </row>
    <row r="35" spans="1:7" ht="62.25" customHeight="1" hidden="1">
      <c r="A35" s="8" t="s">
        <v>5</v>
      </c>
      <c r="B35" s="15" t="s">
        <v>90</v>
      </c>
      <c r="C35" s="13"/>
      <c r="D35" s="40"/>
      <c r="E35" s="40"/>
      <c r="F35" s="5"/>
      <c r="G35" s="5">
        <f t="shared" si="0"/>
        <v>0</v>
      </c>
    </row>
    <row r="36" spans="1:7" ht="62.25" customHeight="1" hidden="1">
      <c r="A36" s="8" t="s">
        <v>5</v>
      </c>
      <c r="B36" s="31" t="s">
        <v>108</v>
      </c>
      <c r="C36" s="32"/>
      <c r="D36" s="40"/>
      <c r="E36" s="40"/>
      <c r="F36" s="5"/>
      <c r="G36" s="5">
        <f t="shared" si="0"/>
        <v>0</v>
      </c>
    </row>
    <row r="37" spans="1:7" ht="39.75" customHeight="1">
      <c r="A37" s="8" t="s">
        <v>18</v>
      </c>
      <c r="B37" s="15" t="s">
        <v>70</v>
      </c>
      <c r="C37" s="13">
        <f>723916+238892+33560</f>
        <v>996368</v>
      </c>
      <c r="D37" s="40"/>
      <c r="E37" s="40"/>
      <c r="F37" s="5"/>
      <c r="G37" s="5">
        <f t="shared" si="0"/>
        <v>996368</v>
      </c>
    </row>
    <row r="38" spans="1:7" ht="39.75" customHeight="1" hidden="1">
      <c r="A38" s="8" t="s">
        <v>18</v>
      </c>
      <c r="B38" s="15" t="s">
        <v>90</v>
      </c>
      <c r="C38" s="13"/>
      <c r="D38" s="40"/>
      <c r="E38" s="40"/>
      <c r="F38" s="5"/>
      <c r="G38" s="5">
        <f t="shared" si="0"/>
        <v>0</v>
      </c>
    </row>
    <row r="39" spans="1:7" ht="39.75" customHeight="1" hidden="1">
      <c r="A39" s="8" t="s">
        <v>18</v>
      </c>
      <c r="B39" s="31" t="s">
        <v>108</v>
      </c>
      <c r="C39" s="32"/>
      <c r="D39" s="40"/>
      <c r="E39" s="40"/>
      <c r="F39" s="5"/>
      <c r="G39" s="5">
        <f t="shared" si="0"/>
        <v>0</v>
      </c>
    </row>
    <row r="40" spans="1:7" ht="65.25" customHeight="1" hidden="1">
      <c r="A40" s="8" t="s">
        <v>9</v>
      </c>
      <c r="B40" s="15" t="s">
        <v>71</v>
      </c>
      <c r="C40" s="13"/>
      <c r="D40" s="40"/>
      <c r="E40" s="40"/>
      <c r="F40" s="5"/>
      <c r="G40" s="5">
        <f t="shared" si="0"/>
        <v>0</v>
      </c>
    </row>
    <row r="41" spans="1:7" ht="54.75" customHeight="1" hidden="1">
      <c r="A41" s="8" t="s">
        <v>28</v>
      </c>
      <c r="B41" s="15" t="s">
        <v>72</v>
      </c>
      <c r="C41" s="13"/>
      <c r="D41" s="40"/>
      <c r="E41" s="40"/>
      <c r="F41" s="5"/>
      <c r="G41" s="5">
        <f aca="true" t="shared" si="1" ref="G41:G72">C41-D41-E41-F41</f>
        <v>0</v>
      </c>
    </row>
    <row r="42" spans="1:7" ht="133.5" customHeight="1">
      <c r="A42" s="8" t="s">
        <v>15</v>
      </c>
      <c r="B42" s="15" t="s">
        <v>66</v>
      </c>
      <c r="C42" s="13">
        <f>785416</f>
        <v>785416</v>
      </c>
      <c r="D42" s="40"/>
      <c r="E42" s="40"/>
      <c r="F42" s="5"/>
      <c r="G42" s="5">
        <f t="shared" si="1"/>
        <v>785416</v>
      </c>
    </row>
    <row r="43" spans="1:7" ht="89.25" customHeight="1">
      <c r="A43" s="27" t="s">
        <v>51</v>
      </c>
      <c r="B43" s="15" t="s">
        <v>97</v>
      </c>
      <c r="C43" s="13">
        <f>320000+200000+2868190+30264</f>
        <v>3418454</v>
      </c>
      <c r="D43" s="40">
        <f>80000</f>
        <v>80000</v>
      </c>
      <c r="E43" s="40"/>
      <c r="F43" s="5"/>
      <c r="G43" s="5">
        <f t="shared" si="1"/>
        <v>3338454</v>
      </c>
    </row>
    <row r="44" spans="1:7" ht="55.5" customHeight="1" hidden="1">
      <c r="A44" s="27" t="s">
        <v>51</v>
      </c>
      <c r="B44" s="15" t="s">
        <v>90</v>
      </c>
      <c r="C44" s="13"/>
      <c r="D44" s="40"/>
      <c r="E44" s="40"/>
      <c r="F44" s="5"/>
      <c r="G44" s="5">
        <f t="shared" si="1"/>
        <v>0</v>
      </c>
    </row>
    <row r="45" spans="1:7" ht="184.5" customHeight="1">
      <c r="A45" s="21" t="s">
        <v>26</v>
      </c>
      <c r="B45" s="15" t="s">
        <v>122</v>
      </c>
      <c r="C45" s="13">
        <f>1793.29+1538059+763523+128372.43+14196827.53</f>
        <v>16628575.25</v>
      </c>
      <c r="D45" s="40"/>
      <c r="E45" s="40"/>
      <c r="F45" s="5"/>
      <c r="G45" s="5">
        <f t="shared" si="1"/>
        <v>16628575.25</v>
      </c>
    </row>
    <row r="46" spans="1:7" ht="45" customHeight="1" hidden="1">
      <c r="A46" s="21" t="s">
        <v>26</v>
      </c>
      <c r="B46" s="15" t="s">
        <v>90</v>
      </c>
      <c r="C46" s="13"/>
      <c r="D46" s="40"/>
      <c r="E46" s="40"/>
      <c r="F46" s="5"/>
      <c r="G46" s="5">
        <f t="shared" si="1"/>
        <v>0</v>
      </c>
    </row>
    <row r="47" spans="1:7" ht="45" customHeight="1" hidden="1">
      <c r="A47" s="21" t="s">
        <v>26</v>
      </c>
      <c r="B47" s="31" t="s">
        <v>108</v>
      </c>
      <c r="C47" s="32"/>
      <c r="D47" s="40"/>
      <c r="E47" s="40"/>
      <c r="F47" s="5"/>
      <c r="G47" s="5">
        <f t="shared" si="1"/>
        <v>0</v>
      </c>
    </row>
    <row r="48" spans="1:7" ht="100.5" customHeight="1">
      <c r="A48" s="21" t="s">
        <v>46</v>
      </c>
      <c r="B48" s="15" t="s">
        <v>114</v>
      </c>
      <c r="C48" s="13">
        <f>1858612.43+1916320.58+70574378</f>
        <v>74349311.01</v>
      </c>
      <c r="D48" s="40"/>
      <c r="E48" s="40"/>
      <c r="F48" s="5"/>
      <c r="G48" s="5">
        <f t="shared" si="1"/>
        <v>74349311.01</v>
      </c>
    </row>
    <row r="49" spans="1:7" ht="51.75" customHeight="1" hidden="1">
      <c r="A49" s="21" t="s">
        <v>46</v>
      </c>
      <c r="B49" s="15" t="s">
        <v>90</v>
      </c>
      <c r="C49" s="13"/>
      <c r="D49" s="40"/>
      <c r="E49" s="40"/>
      <c r="F49" s="5"/>
      <c r="G49" s="5">
        <f t="shared" si="1"/>
        <v>0</v>
      </c>
    </row>
    <row r="50" spans="1:7" ht="51.75" customHeight="1" hidden="1">
      <c r="A50" s="21" t="s">
        <v>46</v>
      </c>
      <c r="B50" s="31" t="s">
        <v>108</v>
      </c>
      <c r="C50" s="32"/>
      <c r="D50" s="40"/>
      <c r="E50" s="40"/>
      <c r="F50" s="5"/>
      <c r="G50" s="5">
        <f t="shared" si="1"/>
        <v>0</v>
      </c>
    </row>
    <row r="51" spans="1:7" ht="72.75" customHeight="1" hidden="1">
      <c r="A51" s="8" t="s">
        <v>17</v>
      </c>
      <c r="B51" s="15" t="s">
        <v>86</v>
      </c>
      <c r="C51" s="13"/>
      <c r="D51" s="40"/>
      <c r="E51" s="40"/>
      <c r="F51" s="5"/>
      <c r="G51" s="5">
        <f t="shared" si="1"/>
        <v>0</v>
      </c>
    </row>
    <row r="52" spans="1:7" ht="72.75" customHeight="1" hidden="1">
      <c r="A52" s="8" t="s">
        <v>17</v>
      </c>
      <c r="B52" s="15" t="s">
        <v>88</v>
      </c>
      <c r="C52" s="13"/>
      <c r="D52" s="40"/>
      <c r="E52" s="40"/>
      <c r="F52" s="5"/>
      <c r="G52" s="5">
        <f t="shared" si="1"/>
        <v>0</v>
      </c>
    </row>
    <row r="53" spans="1:7" ht="52.5" customHeight="1" hidden="1">
      <c r="A53" s="8" t="s">
        <v>17</v>
      </c>
      <c r="B53" s="15" t="s">
        <v>90</v>
      </c>
      <c r="C53" s="13"/>
      <c r="D53" s="40"/>
      <c r="E53" s="40"/>
      <c r="F53" s="5"/>
      <c r="G53" s="5">
        <f t="shared" si="1"/>
        <v>0</v>
      </c>
    </row>
    <row r="54" spans="1:7" ht="69" customHeight="1">
      <c r="A54" s="8" t="s">
        <v>41</v>
      </c>
      <c r="B54" s="15" t="s">
        <v>131</v>
      </c>
      <c r="C54" s="13">
        <f>1100000</f>
        <v>1100000</v>
      </c>
      <c r="D54" s="40"/>
      <c r="E54" s="40"/>
      <c r="F54" s="5"/>
      <c r="G54" s="5">
        <f t="shared" si="1"/>
        <v>1100000</v>
      </c>
    </row>
    <row r="55" spans="1:7" ht="65.25" customHeight="1" hidden="1">
      <c r="A55" s="8" t="s">
        <v>27</v>
      </c>
      <c r="B55" s="15" t="s">
        <v>48</v>
      </c>
      <c r="C55" s="13"/>
      <c r="D55" s="40"/>
      <c r="E55" s="40"/>
      <c r="F55" s="5"/>
      <c r="G55" s="5">
        <f t="shared" si="1"/>
        <v>0</v>
      </c>
    </row>
    <row r="56" spans="1:7" ht="81.75" customHeight="1" hidden="1">
      <c r="A56" s="8" t="s">
        <v>16</v>
      </c>
      <c r="B56" s="15" t="s">
        <v>84</v>
      </c>
      <c r="C56" s="13"/>
      <c r="D56" s="40"/>
      <c r="E56" s="40"/>
      <c r="F56" s="5"/>
      <c r="G56" s="5">
        <f t="shared" si="1"/>
        <v>0</v>
      </c>
    </row>
    <row r="57" spans="1:7" ht="51" customHeight="1" hidden="1">
      <c r="A57" s="8" t="s">
        <v>35</v>
      </c>
      <c r="B57" s="15" t="s">
        <v>76</v>
      </c>
      <c r="C57" s="13"/>
      <c r="D57" s="40"/>
      <c r="E57" s="40"/>
      <c r="F57" s="5"/>
      <c r="G57" s="5">
        <f t="shared" si="1"/>
        <v>0</v>
      </c>
    </row>
    <row r="58" spans="1:7" ht="28.5" customHeight="1">
      <c r="A58" s="8" t="s">
        <v>24</v>
      </c>
      <c r="B58" s="15" t="s">
        <v>43</v>
      </c>
      <c r="C58" s="13">
        <f>1976537+210418.56</f>
        <v>2186955.56</v>
      </c>
      <c r="D58" s="40"/>
      <c r="E58" s="40"/>
      <c r="F58" s="5"/>
      <c r="G58" s="5">
        <f t="shared" si="1"/>
        <v>2186955.56</v>
      </c>
    </row>
    <row r="59" spans="1:7" ht="34.5" customHeight="1" hidden="1">
      <c r="A59" s="8" t="s">
        <v>24</v>
      </c>
      <c r="B59" s="15" t="s">
        <v>90</v>
      </c>
      <c r="C59" s="13"/>
      <c r="D59" s="40"/>
      <c r="E59" s="40"/>
      <c r="F59" s="5"/>
      <c r="G59" s="5">
        <f t="shared" si="1"/>
        <v>0</v>
      </c>
    </row>
    <row r="60" spans="1:7" ht="34.5" customHeight="1" hidden="1">
      <c r="A60" s="8" t="s">
        <v>24</v>
      </c>
      <c r="B60" s="31" t="s">
        <v>108</v>
      </c>
      <c r="C60" s="32"/>
      <c r="D60" s="40"/>
      <c r="E60" s="40"/>
      <c r="F60" s="5"/>
      <c r="G60" s="5">
        <f t="shared" si="1"/>
        <v>0</v>
      </c>
    </row>
    <row r="61" spans="1:7" ht="42.75" customHeight="1">
      <c r="A61" s="21" t="s">
        <v>11</v>
      </c>
      <c r="B61" s="2" t="s">
        <v>109</v>
      </c>
      <c r="C61" s="13">
        <f>122777.77+723606+2611135+1617289+1623679+9959000+859000+2500000+2175000</f>
        <v>22191486.77</v>
      </c>
      <c r="D61" s="40"/>
      <c r="E61" s="40"/>
      <c r="F61" s="5"/>
      <c r="G61" s="5">
        <f t="shared" si="1"/>
        <v>22191486.77</v>
      </c>
    </row>
    <row r="62" spans="1:7" ht="51.75" customHeight="1" hidden="1">
      <c r="A62" s="21" t="s">
        <v>11</v>
      </c>
      <c r="B62" s="15" t="s">
        <v>90</v>
      </c>
      <c r="C62" s="13"/>
      <c r="D62" s="40"/>
      <c r="E62" s="40"/>
      <c r="F62" s="5"/>
      <c r="G62" s="5">
        <f t="shared" si="1"/>
        <v>0</v>
      </c>
    </row>
    <row r="63" spans="1:7" ht="51" customHeight="1">
      <c r="A63" s="8" t="s">
        <v>23</v>
      </c>
      <c r="B63" s="15" t="s">
        <v>91</v>
      </c>
      <c r="C63" s="13">
        <f>132560+3200000+1062298.98+687040+1175734+891407.69+35250+2276446+886640.78+1100000+1578171+221000+294281.8+1200000+2296026.66+1454587</f>
        <v>18491443.91</v>
      </c>
      <c r="D63" s="40"/>
      <c r="E63" s="40"/>
      <c r="F63" s="5"/>
      <c r="G63" s="5">
        <f t="shared" si="1"/>
        <v>18491443.91</v>
      </c>
    </row>
    <row r="64" spans="1:7" ht="43.5" customHeight="1" hidden="1">
      <c r="A64" s="8" t="s">
        <v>23</v>
      </c>
      <c r="B64" s="15" t="s">
        <v>90</v>
      </c>
      <c r="C64" s="13"/>
      <c r="D64" s="40"/>
      <c r="E64" s="40"/>
      <c r="F64" s="5"/>
      <c r="G64" s="5">
        <f t="shared" si="1"/>
        <v>0</v>
      </c>
    </row>
    <row r="65" spans="1:7" ht="43.5" customHeight="1" hidden="1">
      <c r="A65" s="8" t="s">
        <v>23</v>
      </c>
      <c r="B65" s="31" t="s">
        <v>108</v>
      </c>
      <c r="C65" s="32"/>
      <c r="D65" s="40"/>
      <c r="E65" s="40"/>
      <c r="F65" s="5"/>
      <c r="G65" s="5">
        <f t="shared" si="1"/>
        <v>0</v>
      </c>
    </row>
    <row r="66" spans="1:7" ht="113.25" customHeight="1" hidden="1">
      <c r="A66" s="8" t="s">
        <v>38</v>
      </c>
      <c r="B66" s="15" t="s">
        <v>106</v>
      </c>
      <c r="C66" s="13"/>
      <c r="D66" s="40"/>
      <c r="E66" s="40"/>
      <c r="F66" s="5"/>
      <c r="G66" s="5">
        <f t="shared" si="1"/>
        <v>0</v>
      </c>
    </row>
    <row r="67" spans="1:7" ht="49.5" customHeight="1" hidden="1">
      <c r="A67" s="8" t="s">
        <v>38</v>
      </c>
      <c r="B67" s="15" t="s">
        <v>90</v>
      </c>
      <c r="C67" s="13"/>
      <c r="D67" s="40"/>
      <c r="E67" s="40"/>
      <c r="F67" s="5"/>
      <c r="G67" s="5">
        <f t="shared" si="1"/>
        <v>0</v>
      </c>
    </row>
    <row r="68" spans="1:7" ht="49.5" customHeight="1" hidden="1">
      <c r="A68" s="8" t="s">
        <v>38</v>
      </c>
      <c r="B68" s="31" t="s">
        <v>108</v>
      </c>
      <c r="C68" s="32"/>
      <c r="D68" s="40"/>
      <c r="E68" s="40"/>
      <c r="F68" s="5"/>
      <c r="G68" s="5">
        <f t="shared" si="1"/>
        <v>0</v>
      </c>
    </row>
    <row r="69" spans="1:7" ht="65.25" customHeight="1">
      <c r="A69" s="8" t="s">
        <v>60</v>
      </c>
      <c r="B69" s="15" t="s">
        <v>67</v>
      </c>
      <c r="C69" s="13">
        <f>1490000+1800000+17068131</f>
        <v>20358131</v>
      </c>
      <c r="D69" s="40"/>
      <c r="E69" s="40"/>
      <c r="F69" s="5"/>
      <c r="G69" s="5">
        <f t="shared" si="1"/>
        <v>20358131</v>
      </c>
    </row>
    <row r="70" spans="1:7" ht="65.25" customHeight="1" hidden="1">
      <c r="A70" s="8" t="s">
        <v>60</v>
      </c>
      <c r="B70" s="15" t="s">
        <v>87</v>
      </c>
      <c r="C70" s="13"/>
      <c r="D70" s="40"/>
      <c r="E70" s="40"/>
      <c r="F70" s="5"/>
      <c r="G70" s="5">
        <f t="shared" si="1"/>
        <v>0</v>
      </c>
    </row>
    <row r="71" spans="1:7" ht="53.25" customHeight="1">
      <c r="A71" s="8" t="s">
        <v>22</v>
      </c>
      <c r="B71" s="15" t="s">
        <v>100</v>
      </c>
      <c r="C71" s="13">
        <f>2073000</f>
        <v>2073000</v>
      </c>
      <c r="D71" s="40"/>
      <c r="E71" s="40"/>
      <c r="F71" s="5"/>
      <c r="G71" s="5">
        <f t="shared" si="1"/>
        <v>2073000</v>
      </c>
    </row>
    <row r="72" spans="1:7" ht="32.25" customHeight="1">
      <c r="A72" s="8" t="s">
        <v>25</v>
      </c>
      <c r="B72" s="15" t="s">
        <v>136</v>
      </c>
      <c r="C72" s="13">
        <f>10160089.59</f>
        <v>10160089.59</v>
      </c>
      <c r="D72" s="40"/>
      <c r="E72" s="40"/>
      <c r="F72" s="5"/>
      <c r="G72" s="5">
        <f t="shared" si="1"/>
        <v>10160089.59</v>
      </c>
    </row>
    <row r="73" spans="1:7" ht="28.5" customHeight="1">
      <c r="A73" s="21" t="s">
        <v>31</v>
      </c>
      <c r="B73" s="15" t="s">
        <v>42</v>
      </c>
      <c r="C73" s="13">
        <v>97509895</v>
      </c>
      <c r="D73" s="40"/>
      <c r="E73" s="40"/>
      <c r="F73" s="5"/>
      <c r="G73" s="5">
        <f aca="true" t="shared" si="2" ref="G73:G105">C73-D73-E73-F73</f>
        <v>97509895</v>
      </c>
    </row>
    <row r="74" spans="1:7" ht="120.75" customHeight="1" hidden="1">
      <c r="A74" s="21" t="s">
        <v>31</v>
      </c>
      <c r="B74" s="15" t="s">
        <v>47</v>
      </c>
      <c r="C74" s="13"/>
      <c r="D74" s="40"/>
      <c r="E74" s="40"/>
      <c r="F74" s="5"/>
      <c r="G74" s="5">
        <f t="shared" si="2"/>
        <v>0</v>
      </c>
    </row>
    <row r="75" spans="1:7" ht="74.25" customHeight="1">
      <c r="A75" s="8" t="s">
        <v>21</v>
      </c>
      <c r="B75" s="15" t="s">
        <v>128</v>
      </c>
      <c r="C75" s="13">
        <f>5114395</f>
        <v>5114395</v>
      </c>
      <c r="D75" s="40"/>
      <c r="E75" s="40"/>
      <c r="F75" s="5"/>
      <c r="G75" s="5">
        <f t="shared" si="2"/>
        <v>5114395</v>
      </c>
    </row>
    <row r="76" spans="1:7" ht="46.5" customHeight="1" hidden="1">
      <c r="A76" s="8" t="s">
        <v>21</v>
      </c>
      <c r="B76" s="15"/>
      <c r="C76" s="13"/>
      <c r="D76" s="40"/>
      <c r="E76" s="40"/>
      <c r="F76" s="5"/>
      <c r="G76" s="5">
        <f t="shared" si="2"/>
        <v>0</v>
      </c>
    </row>
    <row r="77" spans="1:7" ht="77.25" customHeight="1" hidden="1">
      <c r="A77" s="8" t="s">
        <v>32</v>
      </c>
      <c r="B77" s="15" t="s">
        <v>73</v>
      </c>
      <c r="C77" s="13"/>
      <c r="D77" s="40"/>
      <c r="E77" s="40"/>
      <c r="F77" s="5"/>
      <c r="G77" s="5">
        <f t="shared" si="2"/>
        <v>0</v>
      </c>
    </row>
    <row r="78" spans="1:7" ht="39.75" customHeight="1" hidden="1">
      <c r="A78" s="21" t="s">
        <v>36</v>
      </c>
      <c r="B78" s="15" t="s">
        <v>52</v>
      </c>
      <c r="C78" s="13"/>
      <c r="D78" s="40"/>
      <c r="E78" s="40"/>
      <c r="F78" s="5"/>
      <c r="G78" s="5">
        <f t="shared" si="2"/>
        <v>0</v>
      </c>
    </row>
    <row r="79" spans="1:7" ht="48.75" customHeight="1">
      <c r="A79" s="21" t="s">
        <v>77</v>
      </c>
      <c r="B79" s="15" t="s">
        <v>78</v>
      </c>
      <c r="C79" s="13">
        <f>351055.29+100000+1181462+2994807.31+879000</f>
        <v>5506324.6</v>
      </c>
      <c r="D79" s="40">
        <f>11383.2</f>
        <v>11383.2</v>
      </c>
      <c r="E79" s="40"/>
      <c r="F79" s="5"/>
      <c r="G79" s="5">
        <f t="shared" si="2"/>
        <v>5494941.399999999</v>
      </c>
    </row>
    <row r="80" spans="1:7" ht="48.75" customHeight="1" hidden="1">
      <c r="A80" s="21" t="s">
        <v>77</v>
      </c>
      <c r="B80" s="15" t="s">
        <v>90</v>
      </c>
      <c r="C80" s="13"/>
      <c r="D80" s="40"/>
      <c r="E80" s="40"/>
      <c r="F80" s="5"/>
      <c r="G80" s="5">
        <f t="shared" si="2"/>
        <v>0</v>
      </c>
    </row>
    <row r="81" spans="1:7" ht="81" customHeight="1" hidden="1">
      <c r="A81" s="8" t="s">
        <v>44</v>
      </c>
      <c r="B81" s="15" t="s">
        <v>45</v>
      </c>
      <c r="C81" s="13"/>
      <c r="D81" s="40"/>
      <c r="E81" s="40"/>
      <c r="F81" s="5"/>
      <c r="G81" s="5">
        <f t="shared" si="2"/>
        <v>0</v>
      </c>
    </row>
    <row r="82" spans="1:7" ht="114" customHeight="1">
      <c r="A82" s="3" t="s">
        <v>19</v>
      </c>
      <c r="B82" s="15" t="s">
        <v>144</v>
      </c>
      <c r="C82" s="13">
        <f>815000+500000</f>
        <v>1315000</v>
      </c>
      <c r="D82" s="40"/>
      <c r="E82" s="40"/>
      <c r="F82" s="5"/>
      <c r="G82" s="5">
        <f t="shared" si="2"/>
        <v>1315000</v>
      </c>
    </row>
    <row r="83" spans="1:7" ht="36.75" customHeight="1" hidden="1">
      <c r="A83" s="3" t="s">
        <v>19</v>
      </c>
      <c r="B83" s="15" t="s">
        <v>90</v>
      </c>
      <c r="C83" s="13"/>
      <c r="D83" s="40"/>
      <c r="E83" s="40"/>
      <c r="F83" s="5"/>
      <c r="G83" s="5">
        <f t="shared" si="2"/>
        <v>0</v>
      </c>
    </row>
    <row r="84" spans="1:7" ht="43.5" customHeight="1">
      <c r="A84" s="3" t="s">
        <v>20</v>
      </c>
      <c r="B84" s="15" t="s">
        <v>40</v>
      </c>
      <c r="C84" s="13">
        <f>300000+10000+3900000</f>
        <v>4210000</v>
      </c>
      <c r="D84" s="40"/>
      <c r="E84" s="40"/>
      <c r="F84" s="5"/>
      <c r="G84" s="5">
        <f t="shared" si="2"/>
        <v>4210000</v>
      </c>
    </row>
    <row r="85" spans="1:7" ht="43.5" customHeight="1" hidden="1">
      <c r="A85" s="3" t="s">
        <v>20</v>
      </c>
      <c r="B85" s="15" t="s">
        <v>90</v>
      </c>
      <c r="C85" s="13"/>
      <c r="D85" s="40"/>
      <c r="E85" s="40"/>
      <c r="F85" s="5"/>
      <c r="G85" s="5">
        <f t="shared" si="2"/>
        <v>0</v>
      </c>
    </row>
    <row r="86" spans="1:7" ht="43.5" customHeight="1" hidden="1">
      <c r="A86" s="3" t="s">
        <v>20</v>
      </c>
      <c r="B86" s="31" t="s">
        <v>108</v>
      </c>
      <c r="C86" s="32"/>
      <c r="D86" s="40"/>
      <c r="E86" s="40"/>
      <c r="F86" s="5"/>
      <c r="G86" s="5">
        <f t="shared" si="2"/>
        <v>0</v>
      </c>
    </row>
    <row r="87" spans="1:7" ht="42.75" customHeight="1">
      <c r="A87" s="3" t="s">
        <v>33</v>
      </c>
      <c r="B87" s="15" t="s">
        <v>105</v>
      </c>
      <c r="C87" s="13">
        <f>294000+179000</f>
        <v>473000</v>
      </c>
      <c r="D87" s="40"/>
      <c r="E87" s="40"/>
      <c r="F87" s="5"/>
      <c r="G87" s="5">
        <f t="shared" si="2"/>
        <v>473000</v>
      </c>
    </row>
    <row r="88" spans="1:7" ht="59.25" customHeight="1" hidden="1">
      <c r="A88" s="3" t="s">
        <v>37</v>
      </c>
      <c r="B88" s="15"/>
      <c r="C88" s="13"/>
      <c r="D88" s="40"/>
      <c r="E88" s="40"/>
      <c r="F88" s="5"/>
      <c r="G88" s="5">
        <f t="shared" si="2"/>
        <v>0</v>
      </c>
    </row>
    <row r="89" spans="1:7" ht="45" customHeight="1" hidden="1">
      <c r="A89" s="3" t="s">
        <v>69</v>
      </c>
      <c r="B89" s="15" t="s">
        <v>75</v>
      </c>
      <c r="C89" s="13"/>
      <c r="D89" s="40"/>
      <c r="E89" s="40"/>
      <c r="F89" s="5"/>
      <c r="G89" s="5">
        <f t="shared" si="2"/>
        <v>0</v>
      </c>
    </row>
    <row r="90" spans="1:7" ht="55.5" customHeight="1" hidden="1">
      <c r="A90" s="3" t="s">
        <v>69</v>
      </c>
      <c r="B90" s="15" t="s">
        <v>90</v>
      </c>
      <c r="C90" s="13"/>
      <c r="D90" s="40"/>
      <c r="E90" s="40"/>
      <c r="F90" s="5"/>
      <c r="G90" s="5">
        <f t="shared" si="2"/>
        <v>0</v>
      </c>
    </row>
    <row r="91" spans="1:7" ht="55.5" customHeight="1" hidden="1">
      <c r="A91" s="3" t="s">
        <v>98</v>
      </c>
      <c r="B91" s="15" t="s">
        <v>52</v>
      </c>
      <c r="C91" s="13"/>
      <c r="D91" s="40"/>
      <c r="E91" s="40"/>
      <c r="F91" s="5"/>
      <c r="G91" s="5">
        <f t="shared" si="2"/>
        <v>0</v>
      </c>
    </row>
    <row r="92" spans="1:7" ht="55.5" customHeight="1" hidden="1">
      <c r="A92" s="3" t="s">
        <v>98</v>
      </c>
      <c r="B92" s="15" t="s">
        <v>90</v>
      </c>
      <c r="C92" s="13"/>
      <c r="D92" s="40"/>
      <c r="E92" s="40"/>
      <c r="F92" s="5"/>
      <c r="G92" s="5">
        <f t="shared" si="2"/>
        <v>0</v>
      </c>
    </row>
    <row r="93" spans="1:7" ht="24" customHeight="1" hidden="1">
      <c r="A93" s="3" t="s">
        <v>98</v>
      </c>
      <c r="B93" s="31" t="s">
        <v>108</v>
      </c>
      <c r="C93" s="32"/>
      <c r="D93" s="40"/>
      <c r="E93" s="40"/>
      <c r="F93" s="5"/>
      <c r="G93" s="5">
        <f t="shared" si="2"/>
        <v>0</v>
      </c>
    </row>
    <row r="94" spans="1:7" ht="48.75" customHeight="1">
      <c r="A94" s="3" t="s">
        <v>74</v>
      </c>
      <c r="B94" s="2" t="s">
        <v>75</v>
      </c>
      <c r="C94" s="13">
        <f>26031.94+363997+19205240+3374574+2400000+539.61</f>
        <v>25370382.55</v>
      </c>
      <c r="D94" s="40"/>
      <c r="E94" s="40"/>
      <c r="F94" s="5"/>
      <c r="G94" s="5">
        <f t="shared" si="2"/>
        <v>25370382.55</v>
      </c>
    </row>
    <row r="95" spans="1:7" ht="31.5" customHeight="1" hidden="1">
      <c r="A95" s="3" t="s">
        <v>34</v>
      </c>
      <c r="B95" s="28" t="s">
        <v>52</v>
      </c>
      <c r="C95" s="13"/>
      <c r="D95" s="40"/>
      <c r="E95" s="40"/>
      <c r="F95" s="5"/>
      <c r="G95" s="5">
        <f t="shared" si="2"/>
        <v>0</v>
      </c>
    </row>
    <row r="96" spans="1:7" ht="31.5" customHeight="1" hidden="1">
      <c r="A96" s="3" t="s">
        <v>34</v>
      </c>
      <c r="B96" s="15" t="s">
        <v>90</v>
      </c>
      <c r="C96" s="13"/>
      <c r="D96" s="40"/>
      <c r="E96" s="40"/>
      <c r="F96" s="5"/>
      <c r="G96" s="5">
        <f t="shared" si="2"/>
        <v>0</v>
      </c>
    </row>
    <row r="97" spans="1:7" ht="49.5" customHeight="1" hidden="1">
      <c r="A97" s="3" t="s">
        <v>49</v>
      </c>
      <c r="B97" s="15" t="s">
        <v>50</v>
      </c>
      <c r="C97" s="13"/>
      <c r="D97" s="40"/>
      <c r="E97" s="40"/>
      <c r="F97" s="5"/>
      <c r="G97" s="5">
        <f t="shared" si="2"/>
        <v>0</v>
      </c>
    </row>
    <row r="98" spans="1:7" ht="29.25" customHeight="1" hidden="1">
      <c r="A98" s="3" t="s">
        <v>89</v>
      </c>
      <c r="B98" s="15" t="s">
        <v>0</v>
      </c>
      <c r="C98" s="13"/>
      <c r="D98" s="40"/>
      <c r="E98" s="40"/>
      <c r="F98" s="5"/>
      <c r="G98" s="5">
        <f t="shared" si="2"/>
        <v>0</v>
      </c>
    </row>
    <row r="99" spans="1:7" ht="57" customHeight="1">
      <c r="A99" s="3" t="s">
        <v>99</v>
      </c>
      <c r="B99" s="15" t="s">
        <v>145</v>
      </c>
      <c r="C99" s="13">
        <f>2871000</f>
        <v>2871000</v>
      </c>
      <c r="D99" s="40"/>
      <c r="E99" s="40"/>
      <c r="F99" s="5"/>
      <c r="G99" s="5">
        <f t="shared" si="2"/>
        <v>2871000</v>
      </c>
    </row>
    <row r="100" spans="1:7" ht="49.5" customHeight="1" hidden="1">
      <c r="A100" s="3" t="s">
        <v>99</v>
      </c>
      <c r="B100" s="15" t="s">
        <v>90</v>
      </c>
      <c r="C100" s="13"/>
      <c r="D100" s="40"/>
      <c r="E100" s="40"/>
      <c r="F100" s="5"/>
      <c r="G100" s="5">
        <f t="shared" si="2"/>
        <v>0</v>
      </c>
    </row>
    <row r="101" spans="1:7" ht="108" customHeight="1" hidden="1">
      <c r="A101" s="3" t="s">
        <v>99</v>
      </c>
      <c r="B101" s="35" t="s">
        <v>108</v>
      </c>
      <c r="C101" s="32"/>
      <c r="D101" s="40"/>
      <c r="E101" s="40"/>
      <c r="F101" s="5"/>
      <c r="G101" s="5">
        <f t="shared" si="2"/>
        <v>0</v>
      </c>
    </row>
    <row r="102" spans="1:7" ht="80.25" customHeight="1">
      <c r="A102" s="3" t="s">
        <v>142</v>
      </c>
      <c r="B102" s="2" t="s">
        <v>143</v>
      </c>
      <c r="C102" s="13">
        <f>425212</f>
        <v>425212</v>
      </c>
      <c r="D102" s="40"/>
      <c r="E102" s="40"/>
      <c r="F102" s="5"/>
      <c r="G102" s="5">
        <f t="shared" si="2"/>
        <v>425212</v>
      </c>
    </row>
    <row r="103" spans="1:7" ht="49.5" customHeight="1" hidden="1">
      <c r="A103" s="3" t="s">
        <v>54</v>
      </c>
      <c r="B103" s="15"/>
      <c r="C103" s="13"/>
      <c r="D103" s="40"/>
      <c r="E103" s="40"/>
      <c r="F103" s="5"/>
      <c r="G103" s="5">
        <f t="shared" si="2"/>
        <v>0</v>
      </c>
    </row>
    <row r="104" spans="1:7" ht="66.75" customHeight="1" hidden="1">
      <c r="A104" s="3" t="s">
        <v>55</v>
      </c>
      <c r="B104" s="15"/>
      <c r="C104" s="13"/>
      <c r="D104" s="40"/>
      <c r="E104" s="40"/>
      <c r="F104" s="5"/>
      <c r="G104" s="5">
        <f t="shared" si="2"/>
        <v>0</v>
      </c>
    </row>
    <row r="105" spans="1:7" ht="66.75" customHeight="1" hidden="1">
      <c r="A105" s="3" t="s">
        <v>57</v>
      </c>
      <c r="B105" s="15"/>
      <c r="C105" s="13"/>
      <c r="D105" s="40"/>
      <c r="E105" s="40"/>
      <c r="F105" s="5"/>
      <c r="G105" s="5">
        <f t="shared" si="2"/>
        <v>0</v>
      </c>
    </row>
    <row r="106" spans="1:7" ht="90.75" customHeight="1" hidden="1">
      <c r="A106" s="3" t="s">
        <v>59</v>
      </c>
      <c r="B106" s="15"/>
      <c r="C106" s="13"/>
      <c r="D106" s="40"/>
      <c r="E106" s="40"/>
      <c r="F106" s="5"/>
      <c r="G106" s="5">
        <f aca="true" t="shared" si="3" ref="G106:G137">C106-D106-E106-F106</f>
        <v>0</v>
      </c>
    </row>
    <row r="107" spans="1:7" ht="75" customHeight="1" hidden="1">
      <c r="A107" s="3" t="s">
        <v>65</v>
      </c>
      <c r="B107" s="15"/>
      <c r="C107" s="13"/>
      <c r="D107" s="40"/>
      <c r="E107" s="40"/>
      <c r="F107" s="5"/>
      <c r="G107" s="5">
        <f t="shared" si="3"/>
        <v>0</v>
      </c>
    </row>
    <row r="108" spans="1:7" ht="39.75" customHeight="1" hidden="1">
      <c r="A108" s="3" t="s">
        <v>58</v>
      </c>
      <c r="B108" s="15"/>
      <c r="C108" s="13"/>
      <c r="D108" s="40"/>
      <c r="E108" s="40"/>
      <c r="F108" s="5"/>
      <c r="G108" s="5">
        <f t="shared" si="3"/>
        <v>0</v>
      </c>
    </row>
    <row r="109" spans="1:7" ht="66.75" customHeight="1" hidden="1">
      <c r="A109" s="3" t="s">
        <v>56</v>
      </c>
      <c r="B109" s="15"/>
      <c r="C109" s="13"/>
      <c r="D109" s="40"/>
      <c r="E109" s="40"/>
      <c r="F109" s="5"/>
      <c r="G109" s="5">
        <f t="shared" si="3"/>
        <v>0</v>
      </c>
    </row>
    <row r="110" spans="1:7" ht="130.5" customHeight="1" hidden="1">
      <c r="A110" s="3" t="s">
        <v>63</v>
      </c>
      <c r="C110" s="13"/>
      <c r="D110" s="40"/>
      <c r="E110" s="40"/>
      <c r="F110" s="5"/>
      <c r="G110" s="5">
        <f t="shared" si="3"/>
        <v>0</v>
      </c>
    </row>
    <row r="111" spans="1:7" ht="37.5" customHeight="1" hidden="1">
      <c r="A111" s="3" t="s">
        <v>64</v>
      </c>
      <c r="B111" s="15"/>
      <c r="C111" s="13"/>
      <c r="D111" s="40"/>
      <c r="E111" s="40"/>
      <c r="F111" s="5"/>
      <c r="G111" s="5">
        <f t="shared" si="3"/>
        <v>0</v>
      </c>
    </row>
    <row r="112" spans="1:7" ht="137.25" customHeight="1" hidden="1">
      <c r="A112" s="3" t="s">
        <v>53</v>
      </c>
      <c r="B112" s="15"/>
      <c r="C112" s="13"/>
      <c r="D112" s="40"/>
      <c r="E112" s="40"/>
      <c r="F112" s="5"/>
      <c r="G112" s="5">
        <f t="shared" si="3"/>
        <v>0</v>
      </c>
    </row>
    <row r="113" spans="1:7" ht="87" customHeight="1" hidden="1">
      <c r="A113" s="18" t="s">
        <v>68</v>
      </c>
      <c r="B113" s="15"/>
      <c r="C113" s="13"/>
      <c r="D113" s="40"/>
      <c r="E113" s="40"/>
      <c r="F113" s="5"/>
      <c r="G113" s="5">
        <f t="shared" si="3"/>
        <v>0</v>
      </c>
    </row>
    <row r="114" spans="1:7" ht="66.75" customHeight="1" hidden="1">
      <c r="A114" s="18" t="s">
        <v>68</v>
      </c>
      <c r="B114" s="15"/>
      <c r="C114" s="13"/>
      <c r="D114" s="40"/>
      <c r="E114" s="40"/>
      <c r="F114" s="5"/>
      <c r="G114" s="5">
        <f t="shared" si="3"/>
        <v>0</v>
      </c>
    </row>
    <row r="115" spans="1:7" ht="66.75" customHeight="1" hidden="1">
      <c r="A115" s="18" t="s">
        <v>68</v>
      </c>
      <c r="B115" s="15"/>
      <c r="C115" s="13"/>
      <c r="D115" s="40"/>
      <c r="E115" s="40"/>
      <c r="F115" s="5"/>
      <c r="G115" s="5">
        <f t="shared" si="3"/>
        <v>0</v>
      </c>
    </row>
    <row r="116" spans="1:7" ht="48.75" customHeight="1" hidden="1">
      <c r="A116" s="18" t="s">
        <v>68</v>
      </c>
      <c r="B116" s="15"/>
      <c r="C116" s="13"/>
      <c r="D116" s="40"/>
      <c r="E116" s="40"/>
      <c r="F116" s="5"/>
      <c r="G116" s="5">
        <f t="shared" si="3"/>
        <v>0</v>
      </c>
    </row>
    <row r="117" spans="1:7" ht="97.5" customHeight="1" hidden="1">
      <c r="A117" s="18" t="s">
        <v>68</v>
      </c>
      <c r="B117" s="15"/>
      <c r="C117" s="13"/>
      <c r="D117" s="40"/>
      <c r="E117" s="40"/>
      <c r="F117" s="5"/>
      <c r="G117" s="5">
        <f t="shared" si="3"/>
        <v>0</v>
      </c>
    </row>
    <row r="118" spans="1:7" ht="50.25" customHeight="1" hidden="1">
      <c r="A118" s="18" t="s">
        <v>68</v>
      </c>
      <c r="B118" s="15"/>
      <c r="C118" s="13"/>
      <c r="D118" s="40"/>
      <c r="E118" s="40"/>
      <c r="F118" s="5"/>
      <c r="G118" s="5">
        <f t="shared" si="3"/>
        <v>0</v>
      </c>
    </row>
    <row r="119" spans="1:7" s="33" customFormat="1" ht="30" customHeight="1">
      <c r="A119" s="18"/>
      <c r="B119" s="31" t="s">
        <v>92</v>
      </c>
      <c r="C119" s="32">
        <f>SUM(C5:C118)</f>
        <v>494671101.97</v>
      </c>
      <c r="D119" s="32">
        <f>SUM(D5:D118)</f>
        <v>3675933.68</v>
      </c>
      <c r="E119" s="32">
        <f>SUM(E5:E118)</f>
        <v>0</v>
      </c>
      <c r="F119" s="32">
        <f>SUM(F5:F118)</f>
        <v>0</v>
      </c>
      <c r="G119" s="5">
        <f>C119-D119-E119-F119</f>
        <v>490995168.29</v>
      </c>
    </row>
    <row r="120" spans="1:7" ht="69" customHeight="1">
      <c r="A120" s="46" t="s">
        <v>61</v>
      </c>
      <c r="B120" s="20" t="s">
        <v>111</v>
      </c>
      <c r="C120" s="13">
        <f>5000000</f>
        <v>5000000</v>
      </c>
      <c r="D120" s="40"/>
      <c r="E120" s="40"/>
      <c r="F120" s="5"/>
      <c r="G120" s="5">
        <f t="shared" si="3"/>
        <v>5000000</v>
      </c>
    </row>
    <row r="121" spans="1:7" ht="41.25" customHeight="1">
      <c r="A121" s="47"/>
      <c r="B121" s="15" t="s">
        <v>112</v>
      </c>
      <c r="C121" s="13">
        <v>5000000</v>
      </c>
      <c r="D121" s="40"/>
      <c r="E121" s="40"/>
      <c r="F121" s="5"/>
      <c r="G121" s="5">
        <f t="shared" si="3"/>
        <v>5000000</v>
      </c>
    </row>
    <row r="122" spans="1:7" ht="65.25" customHeight="1">
      <c r="A122" s="47"/>
      <c r="B122" s="15" t="s">
        <v>127</v>
      </c>
      <c r="C122" s="13">
        <f>415105</f>
        <v>415105</v>
      </c>
      <c r="D122" s="40"/>
      <c r="E122" s="40"/>
      <c r="F122" s="5"/>
      <c r="G122" s="5">
        <f t="shared" si="3"/>
        <v>415105</v>
      </c>
    </row>
    <row r="123" spans="1:7" ht="57.75" customHeight="1">
      <c r="A123" s="47"/>
      <c r="B123" s="20" t="s">
        <v>129</v>
      </c>
      <c r="C123" s="13">
        <v>636608</v>
      </c>
      <c r="D123" s="40"/>
      <c r="E123" s="40"/>
      <c r="F123" s="5"/>
      <c r="G123" s="5">
        <f t="shared" si="3"/>
        <v>636608</v>
      </c>
    </row>
    <row r="124" spans="1:7" ht="63.75" customHeight="1">
      <c r="A124" s="29"/>
      <c r="B124" s="42" t="s">
        <v>140</v>
      </c>
      <c r="C124" s="13">
        <f>1360000</f>
        <v>1360000</v>
      </c>
      <c r="D124" s="40"/>
      <c r="E124" s="40"/>
      <c r="F124" s="5"/>
      <c r="G124" s="5">
        <f t="shared" si="3"/>
        <v>1360000</v>
      </c>
    </row>
    <row r="125" spans="1:7" ht="102" customHeight="1">
      <c r="A125" s="29"/>
      <c r="B125" s="20" t="s">
        <v>135</v>
      </c>
      <c r="C125" s="13">
        <f>1356000</f>
        <v>1356000</v>
      </c>
      <c r="D125" s="40"/>
      <c r="E125" s="40"/>
      <c r="F125" s="5"/>
      <c r="G125" s="5">
        <f t="shared" si="3"/>
        <v>1356000</v>
      </c>
    </row>
    <row r="126" spans="1:7" ht="51" customHeight="1">
      <c r="A126" s="29"/>
      <c r="B126" s="20" t="s">
        <v>137</v>
      </c>
      <c r="C126" s="13">
        <f>2739883</f>
        <v>2739883</v>
      </c>
      <c r="D126" s="40"/>
      <c r="E126" s="40"/>
      <c r="F126" s="5"/>
      <c r="G126" s="5">
        <f t="shared" si="3"/>
        <v>2739883</v>
      </c>
    </row>
    <row r="127" spans="1:7" ht="87" customHeight="1">
      <c r="A127" s="29"/>
      <c r="B127" s="15" t="s">
        <v>138</v>
      </c>
      <c r="C127" s="13">
        <v>2099288.92</v>
      </c>
      <c r="D127" s="40"/>
      <c r="E127" s="40"/>
      <c r="F127" s="5"/>
      <c r="G127" s="5">
        <f t="shared" si="3"/>
        <v>2099288.92</v>
      </c>
    </row>
    <row r="128" spans="1:7" ht="66" customHeight="1">
      <c r="A128" s="29"/>
      <c r="B128" s="15" t="s">
        <v>141</v>
      </c>
      <c r="C128" s="13">
        <v>1163628.41</v>
      </c>
      <c r="D128" s="40"/>
      <c r="E128" s="40"/>
      <c r="F128" s="5"/>
      <c r="G128" s="5">
        <f t="shared" si="3"/>
        <v>1163628.41</v>
      </c>
    </row>
    <row r="129" spans="1:7" ht="67.5" customHeight="1">
      <c r="A129" s="29"/>
      <c r="B129" s="15" t="s">
        <v>111</v>
      </c>
      <c r="C129" s="13">
        <v>1487000</v>
      </c>
      <c r="D129" s="40"/>
      <c r="E129" s="40"/>
      <c r="F129" s="5"/>
      <c r="G129" s="5">
        <f t="shared" si="3"/>
        <v>1487000</v>
      </c>
    </row>
    <row r="130" spans="1:7" ht="44.25" customHeight="1" hidden="1">
      <c r="A130" s="29"/>
      <c r="B130" s="15"/>
      <c r="C130" s="13"/>
      <c r="D130" s="40"/>
      <c r="E130" s="40"/>
      <c r="F130" s="5"/>
      <c r="G130" s="5">
        <f t="shared" si="3"/>
        <v>0</v>
      </c>
    </row>
    <row r="131" spans="1:7" ht="63" customHeight="1" hidden="1">
      <c r="A131" s="29"/>
      <c r="B131" s="20"/>
      <c r="C131" s="13"/>
      <c r="D131" s="40"/>
      <c r="E131" s="40"/>
      <c r="F131" s="5"/>
      <c r="G131" s="5">
        <f t="shared" si="3"/>
        <v>0</v>
      </c>
    </row>
    <row r="132" spans="1:7" ht="63" customHeight="1" hidden="1">
      <c r="A132" s="29"/>
      <c r="B132" s="20"/>
      <c r="C132" s="13"/>
      <c r="D132" s="40"/>
      <c r="E132" s="40"/>
      <c r="F132" s="5"/>
      <c r="G132" s="5">
        <f t="shared" si="3"/>
        <v>0</v>
      </c>
    </row>
    <row r="133" spans="1:7" ht="77.25" customHeight="1" hidden="1">
      <c r="A133" s="29"/>
      <c r="B133" s="20"/>
      <c r="C133" s="13"/>
      <c r="D133" s="40"/>
      <c r="E133" s="40"/>
      <c r="F133" s="5"/>
      <c r="G133" s="5">
        <f t="shared" si="3"/>
        <v>0</v>
      </c>
    </row>
    <row r="134" spans="1:7" ht="59.25" customHeight="1" hidden="1">
      <c r="A134" s="29"/>
      <c r="B134" s="20"/>
      <c r="C134" s="13"/>
      <c r="D134" s="40"/>
      <c r="E134" s="40"/>
      <c r="F134" s="5"/>
      <c r="G134" s="5">
        <f t="shared" si="3"/>
        <v>0</v>
      </c>
    </row>
    <row r="135" spans="1:7" ht="52.5" customHeight="1" hidden="1">
      <c r="A135" s="29"/>
      <c r="B135" s="20"/>
      <c r="C135" s="13"/>
      <c r="D135" s="40"/>
      <c r="E135" s="40"/>
      <c r="F135" s="5"/>
      <c r="G135" s="5">
        <f t="shared" si="3"/>
        <v>0</v>
      </c>
    </row>
    <row r="136" spans="1:7" ht="71.25" customHeight="1" hidden="1">
      <c r="A136" s="29"/>
      <c r="B136" s="20"/>
      <c r="C136" s="13"/>
      <c r="D136" s="40"/>
      <c r="E136" s="40"/>
      <c r="F136" s="5"/>
      <c r="G136" s="5">
        <f t="shared" si="3"/>
        <v>0</v>
      </c>
    </row>
    <row r="137" spans="1:7" ht="67.5" customHeight="1" hidden="1">
      <c r="A137" s="29"/>
      <c r="B137" s="15"/>
      <c r="C137" s="13"/>
      <c r="D137" s="40"/>
      <c r="E137" s="40"/>
      <c r="F137" s="5"/>
      <c r="G137" s="5">
        <f t="shared" si="3"/>
        <v>0</v>
      </c>
    </row>
    <row r="138" spans="1:7" ht="67.5" customHeight="1" hidden="1">
      <c r="A138" s="29"/>
      <c r="B138" s="15"/>
      <c r="C138" s="13"/>
      <c r="D138" s="40"/>
      <c r="E138" s="40"/>
      <c r="F138" s="5"/>
      <c r="G138" s="5">
        <f aca="true" t="shared" si="4" ref="G138:G147">C138-D138-E138-F138</f>
        <v>0</v>
      </c>
    </row>
    <row r="139" spans="1:7" ht="87" customHeight="1" hidden="1">
      <c r="A139" s="29"/>
      <c r="B139" s="15"/>
      <c r="C139" s="13"/>
      <c r="D139" s="40"/>
      <c r="E139" s="40"/>
      <c r="F139" s="5"/>
      <c r="G139" s="5">
        <f t="shared" si="4"/>
        <v>0</v>
      </c>
    </row>
    <row r="140" spans="1:7" ht="67.5" customHeight="1" hidden="1">
      <c r="A140" s="30"/>
      <c r="B140" s="15"/>
      <c r="C140" s="13"/>
      <c r="D140" s="40"/>
      <c r="E140" s="40"/>
      <c r="F140" s="5"/>
      <c r="G140" s="5">
        <f t="shared" si="4"/>
        <v>0</v>
      </c>
    </row>
    <row r="141" spans="1:7" ht="40.5" customHeight="1">
      <c r="A141" s="3"/>
      <c r="B141" s="31" t="s">
        <v>94</v>
      </c>
      <c r="C141" s="32">
        <f>SUM(C120:C140)</f>
        <v>21257513.330000002</v>
      </c>
      <c r="D141" s="32">
        <f>SUM(D120:D140)</f>
        <v>0</v>
      </c>
      <c r="E141" s="32">
        <f>SUM(E120:E140)</f>
        <v>0</v>
      </c>
      <c r="F141" s="32">
        <f>SUM(F120:F140)</f>
        <v>0</v>
      </c>
      <c r="G141" s="5">
        <f>C141-D141-E141-F141</f>
        <v>21257513.330000002</v>
      </c>
    </row>
    <row r="142" spans="1:7" ht="40.5" customHeight="1">
      <c r="A142" s="18" t="s">
        <v>107</v>
      </c>
      <c r="B142" s="15" t="s">
        <v>132</v>
      </c>
      <c r="C142" s="32">
        <f>196800</f>
        <v>196800</v>
      </c>
      <c r="D142" s="32"/>
      <c r="E142" s="32"/>
      <c r="F142" s="32"/>
      <c r="G142" s="5">
        <f t="shared" si="4"/>
        <v>196800</v>
      </c>
    </row>
    <row r="143" spans="1:7" ht="40.5" customHeight="1">
      <c r="A143" s="18" t="s">
        <v>107</v>
      </c>
      <c r="B143" s="15" t="s">
        <v>139</v>
      </c>
      <c r="C143" s="32">
        <f>44656</f>
        <v>44656</v>
      </c>
      <c r="D143" s="32"/>
      <c r="E143" s="32"/>
      <c r="F143" s="32"/>
      <c r="G143" s="5">
        <f t="shared" si="4"/>
        <v>44656</v>
      </c>
    </row>
    <row r="144" spans="1:7" ht="99" customHeight="1">
      <c r="A144" s="18" t="s">
        <v>107</v>
      </c>
      <c r="B144" s="20" t="s">
        <v>121</v>
      </c>
      <c r="C144" s="32"/>
      <c r="D144" s="40"/>
      <c r="E144" s="40"/>
      <c r="F144" s="5">
        <v>75000</v>
      </c>
      <c r="G144" s="5">
        <f t="shared" si="4"/>
        <v>-75000</v>
      </c>
    </row>
    <row r="145" spans="1:7" ht="119.25" customHeight="1" hidden="1">
      <c r="A145" s="18" t="s">
        <v>102</v>
      </c>
      <c r="B145" s="15"/>
      <c r="C145" s="13"/>
      <c r="D145" s="40"/>
      <c r="E145" s="40"/>
      <c r="F145" s="5"/>
      <c r="G145" s="5">
        <f t="shared" si="4"/>
        <v>0</v>
      </c>
    </row>
    <row r="146" spans="1:7" ht="113.25" customHeight="1" hidden="1">
      <c r="A146" s="18" t="s">
        <v>102</v>
      </c>
      <c r="B146" s="15"/>
      <c r="C146" s="13"/>
      <c r="D146" s="40"/>
      <c r="E146" s="40"/>
      <c r="F146" s="5"/>
      <c r="G146" s="5">
        <f t="shared" si="4"/>
        <v>0</v>
      </c>
    </row>
    <row r="147" spans="1:7" ht="39" customHeight="1" hidden="1">
      <c r="A147" s="18"/>
      <c r="B147" s="31" t="s">
        <v>103</v>
      </c>
      <c r="C147" s="32"/>
      <c r="D147" s="40"/>
      <c r="E147" s="40"/>
      <c r="F147" s="5"/>
      <c r="G147" s="5">
        <f t="shared" si="4"/>
        <v>0</v>
      </c>
    </row>
    <row r="148" spans="1:7" ht="23.25" customHeight="1">
      <c r="A148" s="10"/>
      <c r="B148" s="34" t="s">
        <v>93</v>
      </c>
      <c r="C148" s="16">
        <f>C119+C141+C142+C143+C144</f>
        <v>516170071.3</v>
      </c>
      <c r="D148" s="16">
        <f>D119+D141+D142+D143+D144</f>
        <v>3675933.68</v>
      </c>
      <c r="E148" s="16">
        <f>E119+E141+E142+E143+E144</f>
        <v>0</v>
      </c>
      <c r="F148" s="16">
        <f>F119+F141+F142+F143+F144</f>
        <v>75000</v>
      </c>
      <c r="G148" s="16">
        <f>G119+G141+G142+G143+G144</f>
        <v>512419137.62</v>
      </c>
    </row>
    <row r="150" spans="1:2" ht="12.75">
      <c r="A150" s="45"/>
      <c r="B150" s="45"/>
    </row>
    <row r="151" ht="12.75" customHeight="1"/>
    <row r="152" spans="1:7" ht="15" customHeight="1">
      <c r="A152" s="44"/>
      <c r="B152" s="44"/>
      <c r="G152" s="7"/>
    </row>
  </sheetData>
  <sheetProtection/>
  <mergeCells count="5">
    <mergeCell ref="A2:C2"/>
    <mergeCell ref="A152:B152"/>
    <mergeCell ref="A150:B150"/>
    <mergeCell ref="A120:A123"/>
    <mergeCell ref="A1:F1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F-VI.3121.4.17.2023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Kamila Placha-Bogacz</cp:lastModifiedBy>
  <cp:lastPrinted>2023-10-02T10:38:28Z</cp:lastPrinted>
  <dcterms:created xsi:type="dcterms:W3CDTF">2008-02-01T12:26:51Z</dcterms:created>
  <dcterms:modified xsi:type="dcterms:W3CDTF">2023-10-02T10:39:31Z</dcterms:modified>
  <cp:category/>
  <cp:version/>
  <cp:contentType/>
  <cp:contentStatus/>
</cp:coreProperties>
</file>