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<sst xmlns="http://schemas.openxmlformats.org/spreadsheetml/2006/main" count="98" uniqueCount="79">
  <si>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</si>
  <si>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</si>
  <si>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</si>
  <si>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</si>
  <si>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</si>
  <si>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</si>
  <si>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</si>
  <si>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</si>
  <si>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</si>
  <si>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</si>
  <si>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</si>
  <si>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</si>
  <si>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</si>
  <si>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</si>
  <si>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</si>
  <si>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</si>
  <si>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</si>
  <si>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</si>
  <si>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</si>
  <si>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</si>
  <si>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</si>
  <si>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</si>
  <si>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</si>
  <si>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</si>
  <si>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</si>
  <si>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</si>
  <si>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</si>
  <si>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</si>
  <si>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</si>
  <si>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</si>
  <si>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</si>
  <si>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</si>
  <si>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</si>
  <si>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</si>
  <si>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</si>
  <si>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</si>
  <si>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</si>
  <si>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</si>
  <si>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</si>
  <si>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</si>
  <si>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</si>
  <si>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</si>
  <si>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</si>
  <si>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</si>
  <si>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</si>
  <si>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</si>
  <si>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</si>
  <si>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</si>
  <si>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</si>
  <si>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</si>
  <si>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</si>
  <si>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</si>
  <si>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</si>
  <si>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</si>
  <si>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</si>
  <si>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</si>
  <si>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</si>
  <si>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</si>
  <si>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</si>
  <si>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</si>
  <si>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</si>
  <si>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</si>
  <si>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</si>
  <si>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</si>
  <si>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</si>
  <si>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</si>
  <si>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</si>
  <si>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</si>
  <si>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</si>
  <si>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</si>
  <si>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</si>
  <si>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</si>
  <si>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</si>
  <si>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</si>
  <si>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</si>
  <si>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</si>
  <si>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</si>
  <si>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</si>
  <si>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 Kwartał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</si>
</sst>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1.375" style="2" customWidth="1"/>
    <col min="5" max="5" width="11.75390625" style="2" bestFit="1" customWidth="1"/>
    <col min="6" max="6" width="13.125" style="2" bestFit="1" customWidth="1"/>
    <col min="7" max="7" width="11.75390625" style="2" bestFit="1" customWidth="1"/>
    <col min="8" max="8" width="8.7539062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6019927474.87</f>
        <v>6019927474.87</v>
      </c>
      <c r="C13" s="18">
        <f>3960296811.48</f>
        <v>3960296811.48</v>
      </c>
      <c r="D13" s="18">
        <f>228238004.77</f>
        <v>228238004.77</v>
      </c>
      <c r="E13" s="18">
        <f>228000000</f>
        <v>228000000</v>
      </c>
      <c r="F13" s="18">
        <f>0</f>
        <v>0</v>
      </c>
      <c r="G13" s="18">
        <f>237896.32</f>
        <v>237896.32</v>
      </c>
      <c r="H13" s="18">
        <f>108.45</f>
        <v>108.45</v>
      </c>
      <c r="I13" s="18">
        <f>0</f>
        <v>0</v>
      </c>
      <c r="J13" s="18">
        <f>3730429560.77</f>
        <v>3730429560.77</v>
      </c>
      <c r="K13" s="18">
        <f>68344.16</f>
        <v>68344.16</v>
      </c>
      <c r="L13" s="18">
        <f>822761.78</f>
        <v>822761.78</v>
      </c>
      <c r="M13" s="18">
        <f>735817.23</f>
        <v>735817.23</v>
      </c>
      <c r="N13" s="18">
        <f>2322.77</f>
        <v>2322.77</v>
      </c>
      <c r="O13" s="18">
        <f>2059630663.39</f>
        <v>2059630663.39</v>
      </c>
      <c r="P13" s="18">
        <f>2059630663.39</f>
        <v>2059630663.39</v>
      </c>
      <c r="Q13" s="18">
        <f>0</f>
        <v>0</v>
      </c>
    </row>
    <row r="14" spans="1:17" ht="28.5" customHeight="1">
      <c r="A14" s="17" t="s">
        <v>43</v>
      </c>
      <c r="B14" s="18">
        <f>335334689</f>
        <v>335334689</v>
      </c>
      <c r="C14" s="18">
        <f>105154990</f>
        <v>105154990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105154990</f>
        <v>105154990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230179699</f>
        <v>230179699</v>
      </c>
      <c r="P14" s="18">
        <f>230179699</f>
        <v>230179699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335334689</f>
        <v>335334689</v>
      </c>
      <c r="C16" s="19">
        <f>105154990</f>
        <v>105154990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105154990</f>
        <v>105154990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230179699</f>
        <v>230179699</v>
      </c>
      <c r="P16" s="19">
        <f>230179699</f>
        <v>230179699</v>
      </c>
      <c r="Q16" s="19">
        <f>0</f>
        <v>0</v>
      </c>
    </row>
    <row r="17" spans="1:17" ht="36" customHeight="1">
      <c r="A17" s="17" t="s">
        <v>46</v>
      </c>
      <c r="B17" s="18">
        <f>5683664039.8</f>
        <v>5683664039.8</v>
      </c>
      <c r="C17" s="18">
        <f>3854213075.41</f>
        <v>3854213075.41</v>
      </c>
      <c r="D17" s="18">
        <f>228204000</f>
        <v>228204000</v>
      </c>
      <c r="E17" s="18">
        <f>228000000</f>
        <v>228000000</v>
      </c>
      <c r="F17" s="18">
        <f>0</f>
        <v>0</v>
      </c>
      <c r="G17" s="18">
        <f>204000</f>
        <v>204000</v>
      </c>
      <c r="H17" s="18">
        <f>0</f>
        <v>0</v>
      </c>
      <c r="I17" s="18">
        <f>0</f>
        <v>0</v>
      </c>
      <c r="J17" s="18">
        <f>3625238087.9</f>
        <v>3625238087.9</v>
      </c>
      <c r="K17" s="18">
        <f>68344.16</f>
        <v>68344.16</v>
      </c>
      <c r="L17" s="18">
        <f>702643.35</f>
        <v>702643.35</v>
      </c>
      <c r="M17" s="18">
        <f>0</f>
        <v>0</v>
      </c>
      <c r="N17" s="18">
        <f>0</f>
        <v>0</v>
      </c>
      <c r="O17" s="18">
        <f>1829450964.39</f>
        <v>1829450964.39</v>
      </c>
      <c r="P17" s="18">
        <f>1829450964.39</f>
        <v>1829450964.39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5683664039.8</f>
        <v>5683664039.8</v>
      </c>
      <c r="C19" s="19">
        <f>3854213075.41</f>
        <v>3854213075.41</v>
      </c>
      <c r="D19" s="19">
        <f>228204000</f>
        <v>228204000</v>
      </c>
      <c r="E19" s="19">
        <f>228000000</f>
        <v>228000000</v>
      </c>
      <c r="F19" s="19">
        <f>0</f>
        <v>0</v>
      </c>
      <c r="G19" s="19">
        <f>204000</f>
        <v>204000</v>
      </c>
      <c r="H19" s="19">
        <f>0</f>
        <v>0</v>
      </c>
      <c r="I19" s="19">
        <f>0</f>
        <v>0</v>
      </c>
      <c r="J19" s="19">
        <f>3625238087.9</f>
        <v>3625238087.9</v>
      </c>
      <c r="K19" s="19">
        <f>68344.16</f>
        <v>68344.16</v>
      </c>
      <c r="L19" s="19">
        <f>702643.35</f>
        <v>702643.35</v>
      </c>
      <c r="M19" s="19">
        <f>0</f>
        <v>0</v>
      </c>
      <c r="N19" s="19">
        <f>0</f>
        <v>0</v>
      </c>
      <c r="O19" s="19">
        <f>1829450964.39</f>
        <v>1829450964.39</v>
      </c>
      <c r="P19" s="19">
        <f>1829450964.39</f>
        <v>1829450964.39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928746.07</f>
        <v>928746.07</v>
      </c>
      <c r="C21" s="18">
        <f>928746.07</f>
        <v>928746.07</v>
      </c>
      <c r="D21" s="18">
        <f>34004.77</f>
        <v>34004.77</v>
      </c>
      <c r="E21" s="18">
        <f>0</f>
        <v>0</v>
      </c>
      <c r="F21" s="18">
        <f>0</f>
        <v>0</v>
      </c>
      <c r="G21" s="18">
        <f>33896.32</f>
        <v>33896.32</v>
      </c>
      <c r="H21" s="18">
        <f>108.45</f>
        <v>108.45</v>
      </c>
      <c r="I21" s="18">
        <f>0</f>
        <v>0</v>
      </c>
      <c r="J21" s="18">
        <f>36482.87</f>
        <v>36482.87</v>
      </c>
      <c r="K21" s="18">
        <f>0</f>
        <v>0</v>
      </c>
      <c r="L21" s="18">
        <f>120118.43</f>
        <v>120118.43</v>
      </c>
      <c r="M21" s="18">
        <f>735817.23</f>
        <v>735817.23</v>
      </c>
      <c r="N21" s="18">
        <f>2322.77</f>
        <v>2322.77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156691.56</f>
        <v>156691.56</v>
      </c>
      <c r="C22" s="19">
        <f>156691.56</f>
        <v>156691.56</v>
      </c>
      <c r="D22" s="19">
        <f>1178.32</f>
        <v>1178.32</v>
      </c>
      <c r="E22" s="19">
        <f>0</f>
        <v>0</v>
      </c>
      <c r="F22" s="19">
        <f>0</f>
        <v>0</v>
      </c>
      <c r="G22" s="19">
        <f>1178.32</f>
        <v>1178.32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114936.93</f>
        <v>114936.93</v>
      </c>
      <c r="M22" s="19">
        <f>38253.54</f>
        <v>38253.54</v>
      </c>
      <c r="N22" s="19">
        <f>2322.77</f>
        <v>2322.77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772054.51</f>
        <v>772054.51</v>
      </c>
      <c r="C23" s="19">
        <f>772054.51</f>
        <v>772054.51</v>
      </c>
      <c r="D23" s="19">
        <f>32826.45</f>
        <v>32826.45</v>
      </c>
      <c r="E23" s="19">
        <f>0</f>
        <v>0</v>
      </c>
      <c r="F23" s="19">
        <f>0</f>
        <v>0</v>
      </c>
      <c r="G23" s="19">
        <f>32718</f>
        <v>32718</v>
      </c>
      <c r="H23" s="19">
        <f>108.45</f>
        <v>108.45</v>
      </c>
      <c r="I23" s="19">
        <f>0</f>
        <v>0</v>
      </c>
      <c r="J23" s="19">
        <f>36482.87</f>
        <v>36482.87</v>
      </c>
      <c r="K23" s="19">
        <f>0</f>
        <v>0</v>
      </c>
      <c r="L23" s="19">
        <f>5181.5</f>
        <v>5181.5</v>
      </c>
      <c r="M23" s="19">
        <f>697563.69</f>
        <v>697563.69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332262554.61</f>
        <v>332262554.61</v>
      </c>
      <c r="C44" s="20">
        <f>332262554.61</f>
        <v>332262554.61</v>
      </c>
      <c r="D44" s="20">
        <f>300508057.47</f>
        <v>300508057.47</v>
      </c>
      <c r="E44" s="20">
        <f>0</f>
        <v>0</v>
      </c>
      <c r="F44" s="20">
        <f>0</f>
        <v>0</v>
      </c>
      <c r="G44" s="20">
        <f>300508057.47</f>
        <v>300508057.47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27948106.65</f>
        <v>27948106.65</v>
      </c>
      <c r="M44" s="20">
        <f>3446893.01</f>
        <v>3446893.01</v>
      </c>
      <c r="N44" s="20">
        <f>359497.48</f>
        <v>359497.48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556610.63</f>
        <v>556610.63</v>
      </c>
      <c r="C45" s="21">
        <f>556610.63</f>
        <v>556610.63</v>
      </c>
      <c r="D45" s="21">
        <f>472904</f>
        <v>472904</v>
      </c>
      <c r="E45" s="21">
        <f>0</f>
        <v>0</v>
      </c>
      <c r="F45" s="21">
        <f>0</f>
        <v>0</v>
      </c>
      <c r="G45" s="21">
        <f>472904</f>
        <v>472904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685.01</f>
        <v>685.01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331705943.98</f>
        <v>331705943.98</v>
      </c>
      <c r="C46" s="21">
        <f>331705943.98</f>
        <v>331705943.98</v>
      </c>
      <c r="D46" s="21">
        <f>300035153.47</f>
        <v>300035153.47</v>
      </c>
      <c r="E46" s="21">
        <f>0</f>
        <v>0</v>
      </c>
      <c r="F46" s="21">
        <f>0</f>
        <v>0</v>
      </c>
      <c r="G46" s="21">
        <f>300035153.47</f>
        <v>300035153.47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27865085.03</f>
        <v>27865085.03</v>
      </c>
      <c r="M46" s="21">
        <f>3446208</f>
        <v>3446208</v>
      </c>
      <c r="N46" s="21">
        <f>359497.48</f>
        <v>359497.48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2791575105.4</f>
        <v>2791575105.4</v>
      </c>
      <c r="C47" s="20">
        <f>2791385198.79</f>
        <v>2791385198.79</v>
      </c>
      <c r="D47" s="20">
        <f>686140</f>
        <v>686140</v>
      </c>
      <c r="E47" s="20">
        <f>43500.53</f>
        <v>43500.53</v>
      </c>
      <c r="F47" s="20">
        <f>0</f>
        <v>0</v>
      </c>
      <c r="G47" s="20">
        <f>642639.47</f>
        <v>642639.47</v>
      </c>
      <c r="H47" s="20">
        <f>0</f>
        <v>0</v>
      </c>
      <c r="I47" s="20">
        <f>0</f>
        <v>0</v>
      </c>
      <c r="J47" s="20">
        <f>2790260882.06</f>
        <v>2790260882.06</v>
      </c>
      <c r="K47" s="20">
        <f>0</f>
        <v>0</v>
      </c>
      <c r="L47" s="20">
        <f>429713.1</f>
        <v>429713.1</v>
      </c>
      <c r="M47" s="20">
        <f>8463.63</f>
        <v>8463.63</v>
      </c>
      <c r="N47" s="20">
        <f>0</f>
        <v>0</v>
      </c>
      <c r="O47" s="20">
        <f>189906.61</f>
        <v>189906.61</v>
      </c>
      <c r="P47" s="20">
        <f>189906.61</f>
        <v>189906.61</v>
      </c>
      <c r="Q47" s="20">
        <f>0</f>
        <v>0</v>
      </c>
    </row>
    <row r="48" spans="1:17" ht="24" customHeight="1">
      <c r="A48" s="16" t="s">
        <v>31</v>
      </c>
      <c r="B48" s="21">
        <f>640890.14</f>
        <v>640890.14</v>
      </c>
      <c r="C48" s="21">
        <f>640890.14</f>
        <v>640890.14</v>
      </c>
      <c r="D48" s="21">
        <f>640890.14</f>
        <v>640890.14</v>
      </c>
      <c r="E48" s="21">
        <f>0</f>
        <v>0</v>
      </c>
      <c r="F48" s="21">
        <f>0</f>
        <v>0</v>
      </c>
      <c r="G48" s="21">
        <f>640890.14</f>
        <v>640890.14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2397729472.25</f>
        <v>2397729472.25</v>
      </c>
      <c r="C49" s="21">
        <f>2397727316.65</f>
        <v>2397727316.65</v>
      </c>
      <c r="D49" s="21">
        <f>43524.53</f>
        <v>43524.53</v>
      </c>
      <c r="E49" s="21">
        <f>43500.53</f>
        <v>43500.53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2397284872.59</f>
        <v>2397284872.59</v>
      </c>
      <c r="K49" s="21">
        <f>0</f>
        <v>0</v>
      </c>
      <c r="L49" s="21">
        <f>390455.9</f>
        <v>390455.9</v>
      </c>
      <c r="M49" s="21">
        <f>8463.63</f>
        <v>8463.63</v>
      </c>
      <c r="N49" s="21">
        <f>0</f>
        <v>0</v>
      </c>
      <c r="O49" s="21">
        <f>2155.6</f>
        <v>2155.6</v>
      </c>
      <c r="P49" s="21">
        <f>2155.6</f>
        <v>2155.6</v>
      </c>
      <c r="Q49" s="21">
        <f>0</f>
        <v>0</v>
      </c>
    </row>
    <row r="50" spans="1:17" ht="24" customHeight="1">
      <c r="A50" s="16" t="s">
        <v>33</v>
      </c>
      <c r="B50" s="21">
        <f>393204743.01</f>
        <v>393204743.01</v>
      </c>
      <c r="C50" s="21">
        <f>393016992</f>
        <v>393016992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392976009.47</f>
        <v>392976009.47</v>
      </c>
      <c r="K50" s="21">
        <f>0</f>
        <v>0</v>
      </c>
      <c r="L50" s="21">
        <f>39257.2</f>
        <v>39257.2</v>
      </c>
      <c r="M50" s="21">
        <f>0</f>
        <v>0</v>
      </c>
      <c r="N50" s="21">
        <f>0</f>
        <v>0</v>
      </c>
      <c r="O50" s="21">
        <f>187751.01</f>
        <v>187751.01</v>
      </c>
      <c r="P50" s="21">
        <f>187751.01</f>
        <v>187751.01</v>
      </c>
      <c r="Q50" s="21">
        <f>0</f>
        <v>0</v>
      </c>
    </row>
    <row r="51" spans="1:17" ht="30.75" customHeight="1">
      <c r="A51" s="22" t="s">
        <v>41</v>
      </c>
      <c r="B51" s="20">
        <f>1475425783.79</f>
        <v>1475425783.79</v>
      </c>
      <c r="C51" s="20">
        <f>1472489236.52</f>
        <v>1472489236.52</v>
      </c>
      <c r="D51" s="20">
        <f>28220868.39</f>
        <v>28220868.39</v>
      </c>
      <c r="E51" s="20">
        <f>67604.6</f>
        <v>67604.6</v>
      </c>
      <c r="F51" s="20">
        <f>441492.23</f>
        <v>441492.23</v>
      </c>
      <c r="G51" s="20">
        <f>27711771.56</f>
        <v>27711771.56</v>
      </c>
      <c r="H51" s="20">
        <f>0</f>
        <v>0</v>
      </c>
      <c r="I51" s="20">
        <f>0</f>
        <v>0</v>
      </c>
      <c r="J51" s="20">
        <f>32921.1</f>
        <v>32921.1</v>
      </c>
      <c r="K51" s="20">
        <f>151114.94</f>
        <v>151114.94</v>
      </c>
      <c r="L51" s="20">
        <f>1317122163.35</f>
        <v>1317122163.35</v>
      </c>
      <c r="M51" s="20">
        <f>115605879.69</f>
        <v>115605879.69</v>
      </c>
      <c r="N51" s="20">
        <f>11356289.05</f>
        <v>11356289.05</v>
      </c>
      <c r="O51" s="20">
        <f>2936547.27</f>
        <v>2936547.27</v>
      </c>
      <c r="P51" s="20">
        <f>2481128.32</f>
        <v>2481128.32</v>
      </c>
      <c r="Q51" s="20">
        <f>455418.95</f>
        <v>455418.95</v>
      </c>
    </row>
    <row r="52" spans="1:17" ht="30" customHeight="1">
      <c r="A52" s="16" t="s">
        <v>34</v>
      </c>
      <c r="B52" s="21">
        <f>26702759.47</f>
        <v>26702759.47</v>
      </c>
      <c r="C52" s="21">
        <f>26702759.47</f>
        <v>26702759.47</v>
      </c>
      <c r="D52" s="21">
        <f>196615.31</f>
        <v>196615.31</v>
      </c>
      <c r="E52" s="21">
        <f>900.01</f>
        <v>900.01</v>
      </c>
      <c r="F52" s="21">
        <f>699.87</f>
        <v>699.87</v>
      </c>
      <c r="G52" s="21">
        <f>195015.43</f>
        <v>195015.43</v>
      </c>
      <c r="H52" s="21">
        <f>0</f>
        <v>0</v>
      </c>
      <c r="I52" s="21">
        <f>0</f>
        <v>0</v>
      </c>
      <c r="J52" s="21">
        <f>0</f>
        <v>0</v>
      </c>
      <c r="K52" s="21">
        <f>998.91</f>
        <v>998.91</v>
      </c>
      <c r="L52" s="21">
        <f>18277551.81</f>
        <v>18277551.81</v>
      </c>
      <c r="M52" s="21">
        <f>7596219.74</f>
        <v>7596219.74</v>
      </c>
      <c r="N52" s="21">
        <f>631373.7</f>
        <v>631373.7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1448723024.32</f>
        <v>1448723024.32</v>
      </c>
      <c r="C53" s="21">
        <f>1445786477.05</f>
        <v>1445786477.05</v>
      </c>
      <c r="D53" s="21">
        <f>28024253.08</f>
        <v>28024253.08</v>
      </c>
      <c r="E53" s="21">
        <f>66704.59</f>
        <v>66704.59</v>
      </c>
      <c r="F53" s="21">
        <f>440792.36</f>
        <v>440792.36</v>
      </c>
      <c r="G53" s="21">
        <f>27516756.13</f>
        <v>27516756.13</v>
      </c>
      <c r="H53" s="21">
        <f>0</f>
        <v>0</v>
      </c>
      <c r="I53" s="21">
        <f>0</f>
        <v>0</v>
      </c>
      <c r="J53" s="21">
        <f>32921.1</f>
        <v>32921.1</v>
      </c>
      <c r="K53" s="21">
        <f>150116.03</f>
        <v>150116.03</v>
      </c>
      <c r="L53" s="21">
        <f>1298844611.54</f>
        <v>1298844611.54</v>
      </c>
      <c r="M53" s="21">
        <f>108009659.95</f>
        <v>108009659.95</v>
      </c>
      <c r="N53" s="21">
        <f>10724915.35</f>
        <v>10724915.35</v>
      </c>
      <c r="O53" s="21">
        <f>2936547.27</f>
        <v>2936547.27</v>
      </c>
      <c r="P53" s="21">
        <f>2481128.32</f>
        <v>2481128.32</v>
      </c>
      <c r="Q53" s="21">
        <f>455418.95</f>
        <v>455418.95</v>
      </c>
    </row>
    <row r="54" spans="1:17" ht="30.75" customHeight="1">
      <c r="A54" s="22" t="s">
        <v>42</v>
      </c>
      <c r="B54" s="20">
        <f>581234909.67</f>
        <v>581234909.67</v>
      </c>
      <c r="C54" s="20">
        <f>581002187.48</f>
        <v>581002187.48</v>
      </c>
      <c r="D54" s="20">
        <f>229695889.69</f>
        <v>229695889.69</v>
      </c>
      <c r="E54" s="20">
        <f>156157993.5</f>
        <v>156157993.5</v>
      </c>
      <c r="F54" s="20">
        <f>1301483.58</f>
        <v>1301483.58</v>
      </c>
      <c r="G54" s="20">
        <f>71906442.44</f>
        <v>71906442.44</v>
      </c>
      <c r="H54" s="20">
        <f>329970.17</f>
        <v>329970.17</v>
      </c>
      <c r="I54" s="20">
        <f>0</f>
        <v>0</v>
      </c>
      <c r="J54" s="20">
        <f>197426.41</f>
        <v>197426.41</v>
      </c>
      <c r="K54" s="20">
        <f>29308789.04</f>
        <v>29308789.04</v>
      </c>
      <c r="L54" s="20">
        <f>261535217.52</f>
        <v>261535217.52</v>
      </c>
      <c r="M54" s="20">
        <f>58399506.52</f>
        <v>58399506.52</v>
      </c>
      <c r="N54" s="20">
        <f>1865358.3</f>
        <v>1865358.3</v>
      </c>
      <c r="O54" s="20">
        <f>232722.19</f>
        <v>232722.19</v>
      </c>
      <c r="P54" s="20">
        <f>202212.23</f>
        <v>202212.23</v>
      </c>
      <c r="Q54" s="20">
        <f>30509.96</f>
        <v>30509.96</v>
      </c>
    </row>
    <row r="55" spans="1:17" ht="30" customHeight="1">
      <c r="A55" s="16" t="s">
        <v>36</v>
      </c>
      <c r="B55" s="21">
        <f>41253186.3</f>
        <v>41253186.3</v>
      </c>
      <c r="C55" s="21">
        <f>41156367.07</f>
        <v>41156367.07</v>
      </c>
      <c r="D55" s="21">
        <f>3663530.09</f>
        <v>3663530.09</v>
      </c>
      <c r="E55" s="21">
        <f>95030.78</f>
        <v>95030.78</v>
      </c>
      <c r="F55" s="21">
        <f>77776.85</f>
        <v>77776.85</v>
      </c>
      <c r="G55" s="21">
        <f>3490722.46</f>
        <v>3490722.46</v>
      </c>
      <c r="H55" s="21">
        <f>0</f>
        <v>0</v>
      </c>
      <c r="I55" s="21">
        <f>0</f>
        <v>0</v>
      </c>
      <c r="J55" s="21">
        <f>2000</f>
        <v>2000</v>
      </c>
      <c r="K55" s="21">
        <f>29290445.24</f>
        <v>29290445.24</v>
      </c>
      <c r="L55" s="21">
        <f>6815491.64</f>
        <v>6815491.64</v>
      </c>
      <c r="M55" s="21">
        <f>1193513.84</f>
        <v>1193513.84</v>
      </c>
      <c r="N55" s="21">
        <f>191386.26</f>
        <v>191386.26</v>
      </c>
      <c r="O55" s="21">
        <f>96819.23</f>
        <v>96819.23</v>
      </c>
      <c r="P55" s="21">
        <f>66309.27</f>
        <v>66309.27</v>
      </c>
      <c r="Q55" s="21">
        <f>30509.96</f>
        <v>30509.96</v>
      </c>
    </row>
    <row r="56" spans="1:17" ht="33" customHeight="1">
      <c r="A56" s="16" t="s">
        <v>77</v>
      </c>
      <c r="B56" s="21">
        <f>137528491.51</f>
        <v>137528491.51</v>
      </c>
      <c r="C56" s="21">
        <f>137528491.51</f>
        <v>137528491.51</v>
      </c>
      <c r="D56" s="21">
        <f>137454693.3</f>
        <v>137454693.3</v>
      </c>
      <c r="E56" s="21">
        <f>137454070.67</f>
        <v>137454070.67</v>
      </c>
      <c r="F56" s="21">
        <f>0</f>
        <v>0</v>
      </c>
      <c r="G56" s="21">
        <f>2</f>
        <v>2</v>
      </c>
      <c r="H56" s="21">
        <f>620.63</f>
        <v>620.63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73798.21</f>
        <v>73798.21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402453231.86</f>
        <v>402453231.86</v>
      </c>
      <c r="C57" s="21">
        <f>402317328.9</f>
        <v>402317328.9</v>
      </c>
      <c r="D57" s="21">
        <f>88577666.3</f>
        <v>88577666.3</v>
      </c>
      <c r="E57" s="21">
        <f>18608892.05</f>
        <v>18608892.05</v>
      </c>
      <c r="F57" s="21">
        <f>1223706.73</f>
        <v>1223706.73</v>
      </c>
      <c r="G57" s="21">
        <f>68415717.98</f>
        <v>68415717.98</v>
      </c>
      <c r="H57" s="21">
        <f>329349.54</f>
        <v>329349.54</v>
      </c>
      <c r="I57" s="21">
        <f>0</f>
        <v>0</v>
      </c>
      <c r="J57" s="21">
        <f>195426.41</f>
        <v>195426.41</v>
      </c>
      <c r="K57" s="21">
        <f>18343.8</f>
        <v>18343.8</v>
      </c>
      <c r="L57" s="21">
        <f>254719725.88</f>
        <v>254719725.88</v>
      </c>
      <c r="M57" s="21">
        <f>57132194.47</f>
        <v>57132194.47</v>
      </c>
      <c r="N57" s="21">
        <f>1673972.04</f>
        <v>1673972.04</v>
      </c>
      <c r="O57" s="21">
        <f>135902.96</f>
        <v>135902.96</v>
      </c>
      <c r="P57" s="21">
        <f>135902.96</f>
        <v>135902.96</v>
      </c>
      <c r="Q57" s="21">
        <f>0</f>
        <v>0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1605878258.42</f>
        <v>1605878258.42</v>
      </c>
      <c r="G77" s="23">
        <f>617530318.67</f>
        <v>617530318.67</v>
      </c>
      <c r="H77" s="23">
        <f>0</f>
        <v>0</v>
      </c>
      <c r="I77" s="23">
        <f>15358646.19</f>
        <v>15358646.19</v>
      </c>
      <c r="J77" s="23">
        <f>602171672.48</f>
        <v>602171672.48</v>
      </c>
      <c r="K77" s="23">
        <f>0</f>
        <v>0</v>
      </c>
      <c r="L77" s="23">
        <f>988347939.75</f>
        <v>988347939.75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0</f>
        <v>0</v>
      </c>
      <c r="G79" s="23">
        <f>0</f>
        <v>0</v>
      </c>
      <c r="H79" s="23">
        <f>0</f>
        <v>0</v>
      </c>
      <c r="I79" s="23">
        <f>0</f>
        <v>0</v>
      </c>
      <c r="J79" s="23">
        <f>0</f>
        <v>0</v>
      </c>
      <c r="K79" s="23">
        <f>0</f>
        <v>0</v>
      </c>
      <c r="L79" s="23">
        <f>0</f>
        <v>0</v>
      </c>
    </row>
    <row r="80" spans="2:12" ht="22.5" customHeight="1">
      <c r="B80" s="50" t="s">
        <v>56</v>
      </c>
      <c r="C80" s="51"/>
      <c r="D80" s="51"/>
      <c r="E80" s="52"/>
      <c r="F80" s="23">
        <f>22395096.41</f>
        <v>22395096.41</v>
      </c>
      <c r="G80" s="23">
        <f>20773381.99</f>
        <v>20773381.99</v>
      </c>
      <c r="H80" s="23">
        <f>0</f>
        <v>0</v>
      </c>
      <c r="I80" s="23">
        <f>0</f>
        <v>0</v>
      </c>
      <c r="J80" s="23">
        <f>20773381.99</f>
        <v>20773381.99</v>
      </c>
      <c r="K80" s="23">
        <f>0</f>
        <v>0</v>
      </c>
      <c r="L80" s="23">
        <f>1621714.42</f>
        <v>1621714.42</v>
      </c>
    </row>
    <row r="81" spans="2:12" ht="33.75" customHeight="1">
      <c r="B81" s="50" t="s">
        <v>57</v>
      </c>
      <c r="C81" s="51"/>
      <c r="D81" s="51"/>
      <c r="E81" s="52"/>
      <c r="F81" s="23">
        <f>184637.26</f>
        <v>184637.26</v>
      </c>
      <c r="G81" s="23">
        <f>184637.26</f>
        <v>184637.26</v>
      </c>
      <c r="H81" s="23">
        <f>0</f>
        <v>0</v>
      </c>
      <c r="I81" s="23">
        <f>0</f>
        <v>0</v>
      </c>
      <c r="J81" s="23">
        <f>184637.26</f>
        <v>184637.26</v>
      </c>
      <c r="K81" s="23">
        <f>0</f>
        <v>0</v>
      </c>
      <c r="L81" s="23">
        <f>0</f>
        <v>0</v>
      </c>
    </row>
    <row r="82" spans="2:12" ht="33.75" customHeight="1">
      <c r="B82" s="50" t="s">
        <v>58</v>
      </c>
      <c r="C82" s="51"/>
      <c r="D82" s="51"/>
      <c r="E82" s="52"/>
      <c r="F82" s="23">
        <f>1675337.73</f>
        <v>1675337.73</v>
      </c>
      <c r="G82" s="23">
        <f>1675337.73</f>
        <v>1675337.73</v>
      </c>
      <c r="H82" s="23">
        <f>0</f>
        <v>0</v>
      </c>
      <c r="I82" s="23">
        <f>0</f>
        <v>0</v>
      </c>
      <c r="J82" s="23">
        <f>1675337.73</f>
        <v>1675337.73</v>
      </c>
      <c r="K82" s="23">
        <f>0</f>
        <v>0</v>
      </c>
      <c r="L82" s="23">
        <f>0</f>
        <v>0</v>
      </c>
    </row>
    <row r="83" spans="2:12" ht="33" customHeight="1">
      <c r="B83" s="50" t="s">
        <v>59</v>
      </c>
      <c r="C83" s="51"/>
      <c r="D83" s="51"/>
      <c r="E83" s="52"/>
      <c r="F83" s="23">
        <f>141368</f>
        <v>141368</v>
      </c>
      <c r="G83" s="23">
        <f>141368</f>
        <v>141368</v>
      </c>
      <c r="H83" s="23">
        <f>0</f>
        <v>0</v>
      </c>
      <c r="I83" s="23">
        <f>0</f>
        <v>0</v>
      </c>
      <c r="J83" s="23">
        <f>141368</f>
        <v>141368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15</f>
        <v>15</v>
      </c>
      <c r="H89" s="60"/>
      <c r="I89" s="61">
        <f>1222585273.59</f>
        <v>1222585273.59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1</f>
        <v>1</v>
      </c>
      <c r="H90" s="60"/>
      <c r="I90" s="61">
        <f>-858677.7</f>
        <v>-858677.7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2009-11-20T13:14:31Z</cp:lastPrinted>
  <dcterms:created xsi:type="dcterms:W3CDTF">2001-05-17T08:58:03Z</dcterms:created>
  <dcterms:modified xsi:type="dcterms:W3CDTF">2018-05-25T10:55:53Z</dcterms:modified>
  <cp:category/>
  <cp:version/>
  <cp:contentType/>
  <cp:contentStatus/>
</cp:coreProperties>
</file>