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I:\FDS 2026\Lista zadań rekomendowanych\Zmiana listy nr 1\"/>
    </mc:Choice>
  </mc:AlternateContent>
  <xr:revisionPtr revIDLastSave="0" documentId="13_ncr:1_{909B3808-9DFE-4C7E-992A-B7C4233AD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podst'!$A$1:$N$56</definedName>
    <definedName name="_xlnm._FilterDatabase" localSheetId="4" hidden="1">'gm rez'!$A$1:$AD$67</definedName>
    <definedName name="_xlnm._FilterDatabase" localSheetId="1" hidden="1">'pow podst'!$A$1:$AC$27</definedName>
    <definedName name="_xlnm._FilterDatabase" localSheetId="3" hidden="1">'pow rez'!$A$1:$AC$10</definedName>
    <definedName name="_xlnm.Print_Area" localSheetId="2">'gm podst'!$A$1:$Z$61</definedName>
    <definedName name="_xlnm.Print_Area" localSheetId="4">'gm rez'!$A$1:$Z$71</definedName>
    <definedName name="_xlnm.Print_Area" localSheetId="1">'pow podst'!$A$1:$Y$32</definedName>
    <definedName name="_xlnm.Print_Area" localSheetId="3">'pow rez'!$A$1:$Y$14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J19" i="7" l="1"/>
  <c r="AB23" i="3" l="1"/>
  <c r="AB22" i="3" l="1"/>
  <c r="Z21" i="3"/>
  <c r="AA21" i="3"/>
  <c r="AB21" i="3" s="1"/>
  <c r="AC21" i="3"/>
  <c r="Z22" i="3"/>
  <c r="AA22" i="3"/>
  <c r="AC22" i="3"/>
  <c r="N24" i="3" l="1"/>
  <c r="J24" i="3"/>
  <c r="AA47" i="5"/>
  <c r="AB47" i="5"/>
  <c r="AC47" i="5" s="1"/>
  <c r="AD47" i="5"/>
  <c r="AA48" i="5"/>
  <c r="AB48" i="5"/>
  <c r="AC48" i="5" s="1"/>
  <c r="AD48" i="5"/>
  <c r="AA49" i="5"/>
  <c r="AB49" i="5"/>
  <c r="AC49" i="5"/>
  <c r="AD49" i="5"/>
  <c r="AA50" i="5"/>
  <c r="AB50" i="5"/>
  <c r="AC50" i="5" s="1"/>
  <c r="AD50" i="5"/>
  <c r="AA51" i="5"/>
  <c r="AB51" i="5"/>
  <c r="AC51" i="5" s="1"/>
  <c r="AD51" i="5"/>
  <c r="Z19" i="3"/>
  <c r="AA19" i="3"/>
  <c r="AB19" i="3" s="1"/>
  <c r="AC19" i="3"/>
  <c r="Z20" i="3"/>
  <c r="AA20" i="3"/>
  <c r="AB20" i="3" s="1"/>
  <c r="AC20" i="3"/>
  <c r="AA52" i="6"/>
  <c r="AB52" i="6"/>
  <c r="AC52" i="6" s="1"/>
  <c r="AD52" i="6"/>
  <c r="AA53" i="6"/>
  <c r="AB53" i="6"/>
  <c r="AC53" i="6" s="1"/>
  <c r="AD53" i="6"/>
  <c r="AA54" i="6"/>
  <c r="AB54" i="6"/>
  <c r="AC54" i="6" s="1"/>
  <c r="AD54" i="6"/>
  <c r="AA55" i="6"/>
  <c r="AB55" i="6"/>
  <c r="AC55" i="6" s="1"/>
  <c r="AD55" i="6"/>
  <c r="AA56" i="6"/>
  <c r="AB56" i="6"/>
  <c r="AC56" i="6" s="1"/>
  <c r="AD56" i="6"/>
  <c r="AA57" i="6"/>
  <c r="AB57" i="6"/>
  <c r="AC57" i="6" s="1"/>
  <c r="AD57" i="6"/>
  <c r="AA58" i="6"/>
  <c r="AB58" i="6"/>
  <c r="AC58" i="6" s="1"/>
  <c r="AD58" i="6"/>
  <c r="AA59" i="6"/>
  <c r="AB59" i="6"/>
  <c r="AC59" i="6" s="1"/>
  <c r="AD59" i="6"/>
  <c r="AA60" i="6"/>
  <c r="AB60" i="6"/>
  <c r="AC60" i="6" s="1"/>
  <c r="AD60" i="6"/>
  <c r="AA61" i="6"/>
  <c r="AB61" i="6"/>
  <c r="AC61" i="6" s="1"/>
  <c r="AD61" i="6"/>
  <c r="AA62" i="6"/>
  <c r="AB62" i="6"/>
  <c r="AC62" i="6" s="1"/>
  <c r="AD62" i="6"/>
  <c r="AA63" i="6"/>
  <c r="AB63" i="6"/>
  <c r="AC63" i="6" s="1"/>
  <c r="AD63" i="6"/>
  <c r="AA64" i="6"/>
  <c r="AB64" i="6"/>
  <c r="AC64" i="6" s="1"/>
  <c r="AD64" i="6"/>
  <c r="AC16" i="3" l="1"/>
  <c r="Z16" i="3"/>
  <c r="AA16" i="3"/>
  <c r="AB16" i="3" s="1"/>
  <c r="Z17" i="3"/>
  <c r="AA17" i="3"/>
  <c r="AB17" i="3" s="1"/>
  <c r="AC17" i="3"/>
  <c r="Z18" i="3"/>
  <c r="AA18" i="3"/>
  <c r="AB18" i="3" s="1"/>
  <c r="AC18" i="3"/>
  <c r="M52" i="5"/>
  <c r="AA46" i="5" l="1"/>
  <c r="AB46" i="5"/>
  <c r="AC46" i="5" s="1"/>
  <c r="AD46" i="5"/>
  <c r="AA32" i="6"/>
  <c r="AB32" i="6"/>
  <c r="AC32" i="6" s="1"/>
  <c r="AD32" i="6"/>
  <c r="AA46" i="6" l="1"/>
  <c r="AA38" i="6"/>
  <c r="AB38" i="6"/>
  <c r="AC38" i="6" s="1"/>
  <c r="AD38" i="6"/>
  <c r="AA39" i="6"/>
  <c r="AB39" i="6"/>
  <c r="AC39" i="6" s="1"/>
  <c r="AD39" i="6"/>
  <c r="AA40" i="6"/>
  <c r="AB40" i="6"/>
  <c r="AC40" i="6" s="1"/>
  <c r="AD40" i="6"/>
  <c r="AA41" i="6"/>
  <c r="AB41" i="6"/>
  <c r="AC41" i="6" s="1"/>
  <c r="AD41" i="6"/>
  <c r="AA42" i="6"/>
  <c r="AB42" i="6"/>
  <c r="AC42" i="6" s="1"/>
  <c r="AD42" i="6"/>
  <c r="AA43" i="6"/>
  <c r="AB43" i="6"/>
  <c r="AC43" i="6" s="1"/>
  <c r="AD43" i="6"/>
  <c r="AA44" i="6"/>
  <c r="AB44" i="6"/>
  <c r="AC44" i="6" s="1"/>
  <c r="AD44" i="6"/>
  <c r="AA45" i="6"/>
  <c r="AB45" i="6"/>
  <c r="AC45" i="6" s="1"/>
  <c r="AD45" i="6"/>
  <c r="AB46" i="6"/>
  <c r="AC46" i="6" s="1"/>
  <c r="AD46" i="6"/>
  <c r="AA47" i="6"/>
  <c r="AB47" i="6"/>
  <c r="AC47" i="6" s="1"/>
  <c r="AD47" i="6"/>
  <c r="AA48" i="6"/>
  <c r="AB48" i="6"/>
  <c r="AC48" i="6" s="1"/>
  <c r="AD48" i="6"/>
  <c r="AA49" i="6"/>
  <c r="AB49" i="6"/>
  <c r="AC49" i="6" s="1"/>
  <c r="AD49" i="6"/>
  <c r="AA50" i="6"/>
  <c r="AB50" i="6"/>
  <c r="AC50" i="6" s="1"/>
  <c r="AD50" i="6"/>
  <c r="AA51" i="6"/>
  <c r="AB51" i="6"/>
  <c r="AC51" i="6" s="1"/>
  <c r="AD51" i="6"/>
  <c r="AA29" i="6"/>
  <c r="AA18" i="6"/>
  <c r="AB18" i="6"/>
  <c r="AC18" i="6" s="1"/>
  <c r="AD18" i="6"/>
  <c r="AA19" i="6"/>
  <c r="AB19" i="6"/>
  <c r="AC19" i="6" s="1"/>
  <c r="AD19" i="6"/>
  <c r="AA20" i="6"/>
  <c r="AB20" i="6"/>
  <c r="AC20" i="6" s="1"/>
  <c r="AD20" i="6"/>
  <c r="AA21" i="6"/>
  <c r="AB21" i="6"/>
  <c r="AC21" i="6" s="1"/>
  <c r="AD21" i="6"/>
  <c r="AA22" i="6"/>
  <c r="AB22" i="6"/>
  <c r="AC22" i="6" s="1"/>
  <c r="AD22" i="6"/>
  <c r="AA23" i="6"/>
  <c r="AB23" i="6"/>
  <c r="AC23" i="6" s="1"/>
  <c r="AD23" i="6"/>
  <c r="AA24" i="6"/>
  <c r="AB24" i="6"/>
  <c r="AC24" i="6" s="1"/>
  <c r="AD24" i="6"/>
  <c r="AA25" i="6"/>
  <c r="AB25" i="6"/>
  <c r="AC25" i="6" s="1"/>
  <c r="AD25" i="6"/>
  <c r="AA26" i="6"/>
  <c r="AB26" i="6"/>
  <c r="AC26" i="6" s="1"/>
  <c r="AD26" i="6"/>
  <c r="AA27" i="6"/>
  <c r="AB27" i="6"/>
  <c r="AC27" i="6" s="1"/>
  <c r="AD27" i="6"/>
  <c r="AA28" i="6"/>
  <c r="AB28" i="6"/>
  <c r="AC28" i="6" s="1"/>
  <c r="AD28" i="6"/>
  <c r="AB29" i="6"/>
  <c r="AC29" i="6" s="1"/>
  <c r="AD29" i="6"/>
  <c r="AA30" i="6"/>
  <c r="AB30" i="6"/>
  <c r="AC30" i="6" s="1"/>
  <c r="AD30" i="6"/>
  <c r="AA31" i="6"/>
  <c r="AB31" i="6"/>
  <c r="AC31" i="6" s="1"/>
  <c r="AD31" i="6"/>
  <c r="AA33" i="6"/>
  <c r="AB33" i="6"/>
  <c r="AC33" i="6" s="1"/>
  <c r="AD33" i="6"/>
  <c r="AA34" i="6"/>
  <c r="AB34" i="6"/>
  <c r="AC34" i="6" s="1"/>
  <c r="AD34" i="6"/>
  <c r="AA35" i="6"/>
  <c r="AB35" i="6"/>
  <c r="AC35" i="6" s="1"/>
  <c r="AD35" i="6"/>
  <c r="AA36" i="6"/>
  <c r="AB36" i="6"/>
  <c r="AC36" i="6" s="1"/>
  <c r="AD36" i="6"/>
  <c r="AA37" i="6"/>
  <c r="AB37" i="6"/>
  <c r="AC37" i="6" s="1"/>
  <c r="AD37" i="6"/>
  <c r="AA6" i="6"/>
  <c r="I65" i="6"/>
  <c r="I66" i="6"/>
  <c r="I67" i="6"/>
  <c r="Z13" i="3"/>
  <c r="AA30" i="5"/>
  <c r="AA33" i="5"/>
  <c r="Z7" i="4"/>
  <c r="AA7" i="4"/>
  <c r="AB7" i="4" s="1"/>
  <c r="AC7" i="4"/>
  <c r="Z3" i="4"/>
  <c r="AA3" i="4"/>
  <c r="AB3" i="4" s="1"/>
  <c r="AC3" i="4"/>
  <c r="Z4" i="4"/>
  <c r="AA4" i="4"/>
  <c r="AB4" i="4" s="1"/>
  <c r="AC4" i="4"/>
  <c r="Z5" i="4"/>
  <c r="AA5" i="4"/>
  <c r="AB5" i="4" s="1"/>
  <c r="AC5" i="4"/>
  <c r="Z6" i="4"/>
  <c r="AA6" i="4"/>
  <c r="AB6" i="4" s="1"/>
  <c r="AC6" i="4"/>
  <c r="P24" i="3"/>
  <c r="R24" i="3"/>
  <c r="U24" i="3"/>
  <c r="Q25" i="7" l="1"/>
  <c r="P25" i="7"/>
  <c r="Q17" i="7"/>
  <c r="Q18" i="7"/>
  <c r="Q19" i="7"/>
  <c r="P19" i="7"/>
  <c r="P18" i="7"/>
  <c r="P17" i="7"/>
  <c r="Q15" i="7"/>
  <c r="P15" i="7"/>
  <c r="P14" i="7"/>
  <c r="Q13" i="7"/>
  <c r="P13" i="7"/>
  <c r="Q26" i="7"/>
  <c r="P26" i="7"/>
  <c r="P28" i="7" l="1"/>
  <c r="Q28" i="7"/>
  <c r="Q29" i="7"/>
  <c r="P29" i="7"/>
  <c r="B29" i="7"/>
  <c r="L53" i="5" l="1"/>
  <c r="M53" i="5"/>
  <c r="K53" i="5"/>
  <c r="K27" i="3"/>
  <c r="T27" i="3"/>
  <c r="T26" i="3"/>
  <c r="T25" i="3"/>
  <c r="T24" i="3"/>
  <c r="AA3" i="6" l="1"/>
  <c r="AB3" i="6"/>
  <c r="AC3" i="6" s="1"/>
  <c r="AA4" i="6"/>
  <c r="AB4" i="6"/>
  <c r="AC4" i="6" s="1"/>
  <c r="AA5" i="6"/>
  <c r="AB5" i="6"/>
  <c r="AC5" i="6" s="1"/>
  <c r="AB6" i="6"/>
  <c r="AC6" i="6" s="1"/>
  <c r="AA7" i="6"/>
  <c r="AB7" i="6"/>
  <c r="AC7" i="6" s="1"/>
  <c r="AA8" i="6"/>
  <c r="AB8" i="6"/>
  <c r="AC8" i="6" s="1"/>
  <c r="AA9" i="6"/>
  <c r="AB9" i="6"/>
  <c r="AC9" i="6" s="1"/>
  <c r="AA10" i="6"/>
  <c r="AB10" i="6"/>
  <c r="AC10" i="6" s="1"/>
  <c r="AA11" i="6"/>
  <c r="AB11" i="6"/>
  <c r="AC11" i="6" s="1"/>
  <c r="AA12" i="6"/>
  <c r="AB12" i="6"/>
  <c r="AC12" i="6" s="1"/>
  <c r="AA13" i="6"/>
  <c r="AB13" i="6"/>
  <c r="AC13" i="6" s="1"/>
  <c r="AA14" i="6"/>
  <c r="AB14" i="6"/>
  <c r="AC14" i="6" s="1"/>
  <c r="AA15" i="6"/>
  <c r="AB15" i="6"/>
  <c r="AC15" i="6" s="1"/>
  <c r="AA16" i="6"/>
  <c r="AB16" i="6"/>
  <c r="AC16" i="6" s="1"/>
  <c r="AA17" i="6"/>
  <c r="AB17" i="6"/>
  <c r="AC17" i="6" s="1"/>
  <c r="AD3" i="6" l="1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A5" i="5"/>
  <c r="AB5" i="5"/>
  <c r="AC5" i="5" s="1"/>
  <c r="AD5" i="5"/>
  <c r="AA6" i="5"/>
  <c r="AB6" i="5"/>
  <c r="AC6" i="5" s="1"/>
  <c r="AD6" i="5"/>
  <c r="AA7" i="5"/>
  <c r="AB7" i="5"/>
  <c r="AC7" i="5" s="1"/>
  <c r="AD7" i="5"/>
  <c r="AA8" i="5"/>
  <c r="AB8" i="5"/>
  <c r="AC8" i="5" s="1"/>
  <c r="AD8" i="5"/>
  <c r="AA9" i="5"/>
  <c r="AB9" i="5"/>
  <c r="AC9" i="5" s="1"/>
  <c r="AD9" i="5"/>
  <c r="AA10" i="5"/>
  <c r="AB10" i="5"/>
  <c r="AC10" i="5" s="1"/>
  <c r="AD10" i="5"/>
  <c r="AA11" i="5"/>
  <c r="AB11" i="5"/>
  <c r="AC11" i="5" s="1"/>
  <c r="AD11" i="5"/>
  <c r="AA12" i="5"/>
  <c r="AB12" i="5"/>
  <c r="AC12" i="5" s="1"/>
  <c r="AD12" i="5"/>
  <c r="AA13" i="5"/>
  <c r="AB13" i="5"/>
  <c r="AC13" i="5" s="1"/>
  <c r="AD13" i="5"/>
  <c r="AA14" i="5"/>
  <c r="AB14" i="5"/>
  <c r="AC14" i="5" s="1"/>
  <c r="AD14" i="5"/>
  <c r="AA15" i="5"/>
  <c r="AB15" i="5"/>
  <c r="AC15" i="5" s="1"/>
  <c r="AD15" i="5"/>
  <c r="AA16" i="5"/>
  <c r="AB16" i="5"/>
  <c r="AC16" i="5" s="1"/>
  <c r="AD16" i="5"/>
  <c r="AA17" i="5"/>
  <c r="AB17" i="5"/>
  <c r="AC17" i="5" s="1"/>
  <c r="AD17" i="5"/>
  <c r="AA18" i="5"/>
  <c r="AB18" i="5"/>
  <c r="AC18" i="5" s="1"/>
  <c r="AD18" i="5"/>
  <c r="AA19" i="5"/>
  <c r="AB19" i="5"/>
  <c r="AC19" i="5" s="1"/>
  <c r="AD19" i="5"/>
  <c r="AA20" i="5"/>
  <c r="AB20" i="5"/>
  <c r="AC20" i="5" s="1"/>
  <c r="AD20" i="5"/>
  <c r="AA21" i="5"/>
  <c r="AB21" i="5"/>
  <c r="AC21" i="5" s="1"/>
  <c r="AD21" i="5"/>
  <c r="AA22" i="5"/>
  <c r="AB22" i="5"/>
  <c r="AC22" i="5" s="1"/>
  <c r="AD22" i="5"/>
  <c r="AA23" i="5"/>
  <c r="AB23" i="5"/>
  <c r="AC23" i="5" s="1"/>
  <c r="AD23" i="5"/>
  <c r="AA24" i="5"/>
  <c r="AB24" i="5"/>
  <c r="AC24" i="5" s="1"/>
  <c r="AD24" i="5"/>
  <c r="AA25" i="5"/>
  <c r="AB25" i="5"/>
  <c r="AC25" i="5" s="1"/>
  <c r="AD25" i="5"/>
  <c r="AA26" i="5"/>
  <c r="AB26" i="5"/>
  <c r="AC26" i="5" s="1"/>
  <c r="AD26" i="5"/>
  <c r="AA27" i="5"/>
  <c r="AB27" i="5"/>
  <c r="AC27" i="5" s="1"/>
  <c r="AD27" i="5"/>
  <c r="AA28" i="5"/>
  <c r="AB28" i="5"/>
  <c r="AC28" i="5" s="1"/>
  <c r="AD28" i="5"/>
  <c r="AA29" i="5"/>
  <c r="AB29" i="5"/>
  <c r="AC29" i="5" s="1"/>
  <c r="AD29" i="5"/>
  <c r="AB30" i="5"/>
  <c r="AC30" i="5" s="1"/>
  <c r="AD30" i="5"/>
  <c r="AA31" i="5"/>
  <c r="AB31" i="5"/>
  <c r="AC31" i="5" s="1"/>
  <c r="AD31" i="5"/>
  <c r="AA32" i="5"/>
  <c r="AB32" i="5"/>
  <c r="AC32" i="5" s="1"/>
  <c r="AD32" i="5"/>
  <c r="AB33" i="5"/>
  <c r="AC33" i="5" s="1"/>
  <c r="AD33" i="5"/>
  <c r="AA34" i="5"/>
  <c r="AB34" i="5"/>
  <c r="AC34" i="5" s="1"/>
  <c r="AD34" i="5"/>
  <c r="AA35" i="5"/>
  <c r="AB35" i="5"/>
  <c r="AC35" i="5" s="1"/>
  <c r="AD35" i="5"/>
  <c r="AA36" i="5"/>
  <c r="AB36" i="5"/>
  <c r="AC36" i="5" s="1"/>
  <c r="AD36" i="5"/>
  <c r="AA37" i="5"/>
  <c r="AB37" i="5"/>
  <c r="AC37" i="5" s="1"/>
  <c r="AD37" i="5"/>
  <c r="AA38" i="5"/>
  <c r="AB38" i="5"/>
  <c r="AC38" i="5" s="1"/>
  <c r="AD38" i="5"/>
  <c r="AA39" i="5"/>
  <c r="AB39" i="5"/>
  <c r="AC39" i="5" s="1"/>
  <c r="AD39" i="5"/>
  <c r="AA40" i="5"/>
  <c r="AB40" i="5"/>
  <c r="AC40" i="5" s="1"/>
  <c r="AD40" i="5"/>
  <c r="AA41" i="5"/>
  <c r="AB41" i="5"/>
  <c r="AC41" i="5" s="1"/>
  <c r="AD41" i="5"/>
  <c r="AA42" i="5"/>
  <c r="AB42" i="5"/>
  <c r="AC42" i="5" s="1"/>
  <c r="AD42" i="5"/>
  <c r="AA43" i="5"/>
  <c r="AB43" i="5"/>
  <c r="AC43" i="5" s="1"/>
  <c r="AD43" i="5"/>
  <c r="AA44" i="5"/>
  <c r="AB44" i="5"/>
  <c r="AC44" i="5" s="1"/>
  <c r="AD44" i="5"/>
  <c r="AA45" i="5"/>
  <c r="AB45" i="5"/>
  <c r="AC45" i="5" s="1"/>
  <c r="AD45" i="5"/>
  <c r="AA52" i="5"/>
  <c r="AB52" i="5"/>
  <c r="AC52" i="5" s="1"/>
  <c r="AD52" i="5"/>
  <c r="Z5" i="3"/>
  <c r="AA5" i="3"/>
  <c r="AB5" i="3" s="1"/>
  <c r="AC5" i="3"/>
  <c r="Z6" i="3"/>
  <c r="AA6" i="3"/>
  <c r="AB6" i="3" s="1"/>
  <c r="AC6" i="3"/>
  <c r="Z7" i="3"/>
  <c r="AA7" i="3"/>
  <c r="AB7" i="3" s="1"/>
  <c r="AC7" i="3"/>
  <c r="Z8" i="3"/>
  <c r="AA8" i="3"/>
  <c r="AB8" i="3" s="1"/>
  <c r="AC8" i="3"/>
  <c r="Z9" i="3"/>
  <c r="AA9" i="3"/>
  <c r="AB9" i="3" s="1"/>
  <c r="AC9" i="3"/>
  <c r="Z10" i="3"/>
  <c r="AA10" i="3"/>
  <c r="AB10" i="3" s="1"/>
  <c r="AC10" i="3"/>
  <c r="Z11" i="3"/>
  <c r="AA11" i="3"/>
  <c r="AB11" i="3" s="1"/>
  <c r="AC11" i="3"/>
  <c r="Z12" i="3"/>
  <c r="AA12" i="3"/>
  <c r="AB12" i="3" s="1"/>
  <c r="AC12" i="3"/>
  <c r="AA13" i="3"/>
  <c r="AB13" i="3" s="1"/>
  <c r="AC13" i="3"/>
  <c r="Z14" i="3"/>
  <c r="AA14" i="3"/>
  <c r="AB14" i="3" s="1"/>
  <c r="AC14" i="3"/>
  <c r="Z15" i="3"/>
  <c r="AA15" i="3"/>
  <c r="AB15" i="3" s="1"/>
  <c r="AC15" i="3"/>
  <c r="Z23" i="3"/>
  <c r="AA23" i="3"/>
  <c r="AC23" i="3"/>
  <c r="B19" i="7" l="1"/>
  <c r="B18" i="7"/>
  <c r="B15" i="7"/>
  <c r="B13" i="7"/>
  <c r="B17" i="7"/>
  <c r="B14" i="7"/>
  <c r="B27" i="7"/>
  <c r="P12" i="7" l="1"/>
  <c r="Q12" i="7"/>
  <c r="Q14" i="7"/>
  <c r="Q22" i="7" s="1"/>
  <c r="P16" i="7"/>
  <c r="Q16" i="7"/>
  <c r="P21" i="7"/>
  <c r="P34" i="7" s="1"/>
  <c r="Q21" i="7"/>
  <c r="Q34" i="7" s="1"/>
  <c r="P22" i="7"/>
  <c r="P24" i="7"/>
  <c r="Q24" i="7"/>
  <c r="P27" i="7"/>
  <c r="Q27" i="7"/>
  <c r="Z67" i="6"/>
  <c r="Y67" i="6"/>
  <c r="Z66" i="6"/>
  <c r="Y66" i="6"/>
  <c r="Z65" i="6"/>
  <c r="Y65" i="6"/>
  <c r="Y10" i="4"/>
  <c r="X10" i="4"/>
  <c r="Y9" i="4"/>
  <c r="X9" i="4"/>
  <c r="Y8" i="4"/>
  <c r="X8" i="4"/>
  <c r="AA4" i="5"/>
  <c r="AB3" i="5"/>
  <c r="AA3" i="5"/>
  <c r="Z56" i="5"/>
  <c r="Y56" i="5"/>
  <c r="Z55" i="5"/>
  <c r="Y55" i="5"/>
  <c r="Z54" i="5"/>
  <c r="Y54" i="5"/>
  <c r="Z53" i="5"/>
  <c r="Y53" i="5"/>
  <c r="Z4" i="3"/>
  <c r="Z3" i="3"/>
  <c r="Y24" i="3"/>
  <c r="Y27" i="3"/>
  <c r="Y26" i="3"/>
  <c r="Y25" i="3"/>
  <c r="X27" i="3"/>
  <c r="X26" i="3"/>
  <c r="X25" i="3"/>
  <c r="X24" i="3"/>
  <c r="P20" i="7" l="1"/>
  <c r="P37" i="7" s="1"/>
  <c r="Q20" i="7"/>
  <c r="Q37" i="7" s="1"/>
  <c r="P30" i="7"/>
  <c r="Q30" i="7"/>
  <c r="Q41" i="7" s="1"/>
  <c r="P31" i="7"/>
  <c r="P35" i="7" s="1"/>
  <c r="P39" i="7"/>
  <c r="P38" i="7"/>
  <c r="Q31" i="7"/>
  <c r="Q35" i="7" s="1"/>
  <c r="Q23" i="7"/>
  <c r="Q40" i="7" s="1"/>
  <c r="Q39" i="7"/>
  <c r="Q38" i="7"/>
  <c r="Q32" i="7"/>
  <c r="P32" i="7"/>
  <c r="P43" i="7" s="1"/>
  <c r="P23" i="7"/>
  <c r="J10" i="4"/>
  <c r="P33" i="7" l="1"/>
  <c r="P44" i="7" s="1"/>
  <c r="Q33" i="7"/>
  <c r="Q44" i="7" s="1"/>
  <c r="P41" i="7"/>
  <c r="P36" i="7"/>
  <c r="P42" i="7"/>
  <c r="Q36" i="7"/>
  <c r="Q43" i="7"/>
  <c r="P40" i="7"/>
  <c r="Q42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C25" i="7"/>
  <c r="O19" i="7"/>
  <c r="N19" i="7"/>
  <c r="M19" i="7"/>
  <c r="L19" i="7"/>
  <c r="K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3" i="7" l="1"/>
  <c r="S15" i="7"/>
  <c r="S14" i="7"/>
  <c r="R29" i="7"/>
  <c r="R18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4" i="7" l="1"/>
  <c r="R13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27" i="3"/>
  <c r="V27" i="3"/>
  <c r="U27" i="3"/>
  <c r="S27" i="3"/>
  <c r="R27" i="3"/>
  <c r="Q27" i="3"/>
  <c r="P27" i="3"/>
  <c r="O27" i="3"/>
  <c r="N27" i="3"/>
  <c r="W26" i="3"/>
  <c r="V26" i="3"/>
  <c r="U26" i="3"/>
  <c r="S26" i="3"/>
  <c r="R26" i="3"/>
  <c r="Q26" i="3"/>
  <c r="P26" i="3"/>
  <c r="O26" i="3"/>
  <c r="N26" i="3"/>
  <c r="W25" i="3"/>
  <c r="V25" i="3"/>
  <c r="U25" i="3"/>
  <c r="S25" i="3"/>
  <c r="R25" i="3"/>
  <c r="Q25" i="3"/>
  <c r="P25" i="3"/>
  <c r="O25" i="3"/>
  <c r="N25" i="3"/>
  <c r="L27" i="3"/>
  <c r="J27" i="3"/>
  <c r="L26" i="3"/>
  <c r="K26" i="3"/>
  <c r="J26" i="3"/>
  <c r="J25" i="3"/>
  <c r="H26" i="3"/>
  <c r="H25" i="3"/>
  <c r="X56" i="5"/>
  <c r="W56" i="5"/>
  <c r="V56" i="5"/>
  <c r="U56" i="5"/>
  <c r="T56" i="5"/>
  <c r="S56" i="5"/>
  <c r="R56" i="5"/>
  <c r="Q56" i="5"/>
  <c r="P56" i="5"/>
  <c r="O56" i="5"/>
  <c r="X55" i="5"/>
  <c r="W55" i="5"/>
  <c r="V55" i="5"/>
  <c r="U55" i="5"/>
  <c r="T55" i="5"/>
  <c r="S55" i="5"/>
  <c r="R55" i="5"/>
  <c r="Q55" i="5"/>
  <c r="P55" i="5"/>
  <c r="O55" i="5"/>
  <c r="X54" i="5"/>
  <c r="W54" i="5"/>
  <c r="V54" i="5"/>
  <c r="U54" i="5"/>
  <c r="T54" i="5"/>
  <c r="S54" i="5"/>
  <c r="R54" i="5"/>
  <c r="Q54" i="5"/>
  <c r="P54" i="5"/>
  <c r="O54" i="5"/>
  <c r="M56" i="5"/>
  <c r="L56" i="5"/>
  <c r="K56" i="5"/>
  <c r="M55" i="5"/>
  <c r="L55" i="5"/>
  <c r="K55" i="5"/>
  <c r="M54" i="5"/>
  <c r="L54" i="5"/>
  <c r="K54" i="5"/>
  <c r="I55" i="5"/>
  <c r="I54" i="5"/>
  <c r="W9" i="4"/>
  <c r="V9" i="4"/>
  <c r="U9" i="4"/>
  <c r="T9" i="4"/>
  <c r="S9" i="4"/>
  <c r="R9" i="4"/>
  <c r="Q9" i="4"/>
  <c r="P9" i="4"/>
  <c r="O9" i="4"/>
  <c r="N9" i="4"/>
  <c r="K9" i="4"/>
  <c r="J9" i="4"/>
  <c r="H9" i="4"/>
  <c r="X66" i="6"/>
  <c r="W66" i="6"/>
  <c r="V66" i="6"/>
  <c r="U66" i="6"/>
  <c r="T66" i="6"/>
  <c r="S66" i="6"/>
  <c r="R66" i="6"/>
  <c r="Q66" i="6"/>
  <c r="P66" i="6"/>
  <c r="O66" i="6"/>
  <c r="L66" i="6"/>
  <c r="K66" i="6"/>
  <c r="Z27" i="3" l="1"/>
  <c r="AC27" i="3"/>
  <c r="AA66" i="6"/>
  <c r="AA55" i="5"/>
  <c r="Z9" i="4"/>
  <c r="AA54" i="5"/>
  <c r="AA56" i="5"/>
  <c r="Z26" i="3"/>
  <c r="S21" i="7"/>
  <c r="E38" i="7"/>
  <c r="G34" i="7"/>
  <c r="G38" i="7"/>
  <c r="I34" i="7"/>
  <c r="I38" i="7"/>
  <c r="K34" i="7"/>
  <c r="K38" i="7"/>
  <c r="M34" i="7"/>
  <c r="M38" i="7"/>
  <c r="O34" i="7"/>
  <c r="O38" i="7"/>
  <c r="B34" i="7"/>
  <c r="B38" i="7"/>
  <c r="D34" i="7"/>
  <c r="D38" i="7"/>
  <c r="F34" i="7"/>
  <c r="F38" i="7"/>
  <c r="H34" i="7"/>
  <c r="H38" i="7"/>
  <c r="J34" i="7"/>
  <c r="J38" i="7"/>
  <c r="L34" i="7"/>
  <c r="L38" i="7"/>
  <c r="N34" i="7"/>
  <c r="N38" i="7"/>
  <c r="R32" i="7"/>
  <c r="AA9" i="4"/>
  <c r="S32" i="7"/>
  <c r="S31" i="7"/>
  <c r="C34" i="7"/>
  <c r="R21" i="7"/>
  <c r="E34" i="7"/>
  <c r="S22" i="7"/>
  <c r="R22" i="7"/>
  <c r="E35" i="7"/>
  <c r="M35" i="7"/>
  <c r="H35" i="7"/>
  <c r="AB54" i="5"/>
  <c r="L35" i="7"/>
  <c r="I35" i="7"/>
  <c r="C35" i="7"/>
  <c r="G35" i="7"/>
  <c r="K35" i="7"/>
  <c r="O35" i="7"/>
  <c r="B35" i="7"/>
  <c r="F35" i="7"/>
  <c r="J35" i="7"/>
  <c r="N35" i="7"/>
  <c r="AB66" i="6"/>
  <c r="AD54" i="5"/>
  <c r="AD3" i="5"/>
  <c r="K25" i="3"/>
  <c r="Z25" i="3" s="1"/>
  <c r="S34" i="7" l="1"/>
  <c r="S35" i="7"/>
  <c r="R34" i="7"/>
  <c r="B24" i="7"/>
  <c r="AA25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67" i="6"/>
  <c r="W67" i="6"/>
  <c r="V67" i="6"/>
  <c r="U67" i="6"/>
  <c r="T67" i="6"/>
  <c r="S67" i="6"/>
  <c r="R67" i="6"/>
  <c r="Q67" i="6"/>
  <c r="P67" i="6"/>
  <c r="O67" i="6"/>
  <c r="M67" i="6"/>
  <c r="L67" i="6"/>
  <c r="K67" i="6"/>
  <c r="X65" i="6"/>
  <c r="W65" i="6"/>
  <c r="V65" i="6"/>
  <c r="U65" i="6"/>
  <c r="T65" i="6"/>
  <c r="S65" i="6"/>
  <c r="R65" i="6"/>
  <c r="Q65" i="6"/>
  <c r="P65" i="6"/>
  <c r="O65" i="6"/>
  <c r="M65" i="6"/>
  <c r="L65" i="6"/>
  <c r="K65" i="6"/>
  <c r="W10" i="4"/>
  <c r="V10" i="4"/>
  <c r="U10" i="4"/>
  <c r="T10" i="4"/>
  <c r="S10" i="4"/>
  <c r="R10" i="4"/>
  <c r="Q10" i="4"/>
  <c r="P10" i="4"/>
  <c r="O10" i="4"/>
  <c r="N10" i="4"/>
  <c r="L10" i="4"/>
  <c r="K10" i="4"/>
  <c r="H10" i="4"/>
  <c r="I56" i="5"/>
  <c r="H27" i="3"/>
  <c r="D28" i="7" l="1"/>
  <c r="R28" i="7" s="1"/>
  <c r="M66" i="6"/>
  <c r="AD66" i="6" s="1"/>
  <c r="D24" i="7"/>
  <c r="R24" i="7" s="1"/>
  <c r="D25" i="7"/>
  <c r="L9" i="4"/>
  <c r="AC9" i="4" s="1"/>
  <c r="B36" i="7"/>
  <c r="B40" i="7"/>
  <c r="D36" i="7"/>
  <c r="D40" i="7"/>
  <c r="F36" i="7"/>
  <c r="F40" i="7"/>
  <c r="H36" i="7"/>
  <c r="H40" i="7"/>
  <c r="J36" i="7"/>
  <c r="J40" i="7"/>
  <c r="L36" i="7"/>
  <c r="L40" i="7"/>
  <c r="N36" i="7"/>
  <c r="N40" i="7"/>
  <c r="Z10" i="4"/>
  <c r="G36" i="7"/>
  <c r="G40" i="7"/>
  <c r="I36" i="7"/>
  <c r="I40" i="7"/>
  <c r="K36" i="7"/>
  <c r="K40" i="7"/>
  <c r="M36" i="7"/>
  <c r="M40" i="7"/>
  <c r="O36" i="7"/>
  <c r="O40" i="7"/>
  <c r="AA67" i="6"/>
  <c r="AA65" i="6"/>
  <c r="L25" i="3"/>
  <c r="AC25" i="3" s="1"/>
  <c r="AC3" i="3"/>
  <c r="R27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B30" i="7"/>
  <c r="B41" i="7" s="1"/>
  <c r="H8" i="4"/>
  <c r="L8" i="4"/>
  <c r="K8" i="4"/>
  <c r="J8" i="4"/>
  <c r="W8" i="4"/>
  <c r="V8" i="4"/>
  <c r="U8" i="4"/>
  <c r="T8" i="4"/>
  <c r="S8" i="4"/>
  <c r="R8" i="4"/>
  <c r="Q8" i="4"/>
  <c r="P8" i="4"/>
  <c r="O8" i="4"/>
  <c r="N8" i="4"/>
  <c r="AB67" i="6"/>
  <c r="AD67" i="6"/>
  <c r="AB55" i="5"/>
  <c r="AD55" i="5"/>
  <c r="AB56" i="5"/>
  <c r="AD56" i="5"/>
  <c r="AA26" i="3"/>
  <c r="AC26" i="3"/>
  <c r="AA27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65" i="6"/>
  <c r="AD65" i="6"/>
  <c r="AB4" i="5"/>
  <c r="AC4" i="5" s="1"/>
  <c r="AD4" i="5"/>
  <c r="N20" i="7" l="1"/>
  <c r="N37" i="7" s="1"/>
  <c r="D30" i="7"/>
  <c r="D41" i="7" s="1"/>
  <c r="R25" i="7"/>
  <c r="D31" i="7"/>
  <c r="S36" i="7"/>
  <c r="J20" i="7"/>
  <c r="J37" i="7" s="1"/>
  <c r="H20" i="7"/>
  <c r="H37" i="7" s="1"/>
  <c r="K20" i="7"/>
  <c r="K33" i="7" s="1"/>
  <c r="O20" i="7"/>
  <c r="O37" i="7" s="1"/>
  <c r="Z8" i="4"/>
  <c r="AA8" i="4"/>
  <c r="S30" i="7"/>
  <c r="AC3" i="5"/>
  <c r="M20" i="7"/>
  <c r="M37" i="7" s="1"/>
  <c r="I20" i="7"/>
  <c r="R36" i="7"/>
  <c r="B20" i="7"/>
  <c r="L20" i="7"/>
  <c r="AC8" i="4"/>
  <c r="O24" i="3"/>
  <c r="AA4" i="3"/>
  <c r="AB4" i="3" s="1"/>
  <c r="J33" i="7" l="1"/>
  <c r="J44" i="7" s="1"/>
  <c r="O33" i="7"/>
  <c r="O44" i="7" s="1"/>
  <c r="D42" i="7"/>
  <c r="R31" i="7"/>
  <c r="D35" i="7"/>
  <c r="R35" i="7" s="1"/>
  <c r="R30" i="7"/>
  <c r="N33" i="7"/>
  <c r="N44" i="7" s="1"/>
  <c r="H33" i="7"/>
  <c r="H44" i="7" s="1"/>
  <c r="K44" i="7"/>
  <c r="B37" i="7"/>
  <c r="I33" i="7"/>
  <c r="I44" i="7" s="1"/>
  <c r="L33" i="7"/>
  <c r="L44" i="7" s="1"/>
  <c r="M33" i="7"/>
  <c r="M44" i="7" s="1"/>
  <c r="K37" i="7"/>
  <c r="I37" i="7"/>
  <c r="L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53" i="5"/>
  <c r="W53" i="5"/>
  <c r="V53" i="5"/>
  <c r="U53" i="5"/>
  <c r="T53" i="5"/>
  <c r="S53" i="5"/>
  <c r="R53" i="5"/>
  <c r="Q53" i="5"/>
  <c r="P53" i="5"/>
  <c r="O53" i="5"/>
  <c r="I53" i="5"/>
  <c r="W24" i="3"/>
  <c r="V24" i="3"/>
  <c r="S24" i="3"/>
  <c r="Q24" i="3"/>
  <c r="K24" i="3"/>
  <c r="H24" i="3"/>
  <c r="AC4" i="3"/>
  <c r="Z24" i="3" l="1"/>
  <c r="AA53" i="5"/>
  <c r="E33" i="7"/>
  <c r="E44" i="7" s="1"/>
  <c r="S16" i="7"/>
  <c r="S12" i="7"/>
  <c r="C20" i="7"/>
  <c r="C33" i="7" s="1"/>
  <c r="F20" i="7"/>
  <c r="G20" i="7"/>
  <c r="AB53" i="5"/>
  <c r="AA10" i="4"/>
  <c r="AA24" i="3"/>
  <c r="AB3" i="3"/>
  <c r="D16" i="7"/>
  <c r="R16" i="7" s="1"/>
  <c r="L24" i="3"/>
  <c r="AC24" i="3" s="1"/>
  <c r="AD53" i="5"/>
  <c r="D12" i="7"/>
  <c r="R12" i="7" s="1"/>
  <c r="AC10" i="4"/>
  <c r="G33" i="7" l="1"/>
  <c r="G44" i="7" s="1"/>
  <c r="C44" i="7"/>
  <c r="G37" i="7"/>
  <c r="F37" i="7"/>
  <c r="C37" i="7"/>
  <c r="S20" i="7"/>
  <c r="D20" i="7"/>
  <c r="F33" i="7"/>
  <c r="S33" i="7" l="1"/>
  <c r="R20" i="7"/>
  <c r="D37" i="7"/>
  <c r="F44" i="7"/>
  <c r="D33" i="7"/>
  <c r="R33" i="7" s="1"/>
  <c r="D44" i="7" l="1"/>
</calcChain>
</file>

<file path=xl/sharedStrings.xml><?xml version="1.0" encoding="utf-8"?>
<sst xmlns="http://schemas.openxmlformats.org/spreadsheetml/2006/main" count="1250" uniqueCount="646">
  <si>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</si>
  <si>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</si>
  <si>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</si>
  <si>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</si>
  <si>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</si>
  <si>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</si>
  <si>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</si>
  <si>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</si>
  <si>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</si>
  <si>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</si>
  <si>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</si>
  <si>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</si>
  <si>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</si>
  <si>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</si>
  <si>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</si>
  <si>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</si>
  <si>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</si>
  <si>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</si>
  <si>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</si>
  <si>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</si>
  <si>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</si>
  <si>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</si>
  <si>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</si>
  <si>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</si>
  <si>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</si>
  <si>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</si>
  <si>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</si>
  <si>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</si>
  <si>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</si>
  <si>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</si>
  <si>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</si>
  <si>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</si>
  <si>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</si>
  <si>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</si>
  <si>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</si>
  <si>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</si>
  <si>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</si>
  <si>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</si>
  <si>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</si>
  <si>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</si>
  <si>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</si>
  <si>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</si>
  <si>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</si>
  <si>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</si>
  <si>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</si>
  <si>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</si>
  <si>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</si>
  <si>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</si>
  <si>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Województwo: pomorskie</t>
  </si>
  <si>
    <t>2201000</t>
  </si>
  <si>
    <t>2202000</t>
  </si>
  <si>
    <t>2203000</t>
  </si>
  <si>
    <t>Powiat gdański</t>
  </si>
  <si>
    <t>2204000</t>
  </si>
  <si>
    <t>Powiat kartuski</t>
  </si>
  <si>
    <t>2205000</t>
  </si>
  <si>
    <t>2207000</t>
  </si>
  <si>
    <t>2208000</t>
  </si>
  <si>
    <t>2209000</t>
  </si>
  <si>
    <t>2210000</t>
  </si>
  <si>
    <t>2211000</t>
  </si>
  <si>
    <t>2212000</t>
  </si>
  <si>
    <t>2214000</t>
  </si>
  <si>
    <t>2215000</t>
  </si>
  <si>
    <t>2216000</t>
  </si>
  <si>
    <t>2201012</t>
  </si>
  <si>
    <t>2201023</t>
  </si>
  <si>
    <t>2201032</t>
  </si>
  <si>
    <t>2201042</t>
  </si>
  <si>
    <t>2201052</t>
  </si>
  <si>
    <t>2201063</t>
  </si>
  <si>
    <t>2201082</t>
  </si>
  <si>
    <t>2201092</t>
  </si>
  <si>
    <t>2201102</t>
  </si>
  <si>
    <t>2202011</t>
  </si>
  <si>
    <t>2202023</t>
  </si>
  <si>
    <t>2202032</t>
  </si>
  <si>
    <t>2202043</t>
  </si>
  <si>
    <t>2202052</t>
  </si>
  <si>
    <t>2203011</t>
  </si>
  <si>
    <t>2203032</t>
  </si>
  <si>
    <t>2203043</t>
  </si>
  <si>
    <t>2203062</t>
  </si>
  <si>
    <t>2204011</t>
  </si>
  <si>
    <t>2204022</t>
  </si>
  <si>
    <t>2204032</t>
  </si>
  <si>
    <t>2204042</t>
  </si>
  <si>
    <t>2204052</t>
  </si>
  <si>
    <t>2205012</t>
  </si>
  <si>
    <t>2205023</t>
  </si>
  <si>
    <t>2205042</t>
  </si>
  <si>
    <t>2205052</t>
  </si>
  <si>
    <t>2205062</t>
  </si>
  <si>
    <t>2205072</t>
  </si>
  <si>
    <t>2205083</t>
  </si>
  <si>
    <t>2206011</t>
  </si>
  <si>
    <t>2206022</t>
  </si>
  <si>
    <t>2206032</t>
  </si>
  <si>
    <t>2206042</t>
  </si>
  <si>
    <t>2206052</t>
  </si>
  <si>
    <t>2206072</t>
  </si>
  <si>
    <t>2206082</t>
  </si>
  <si>
    <t>2207011</t>
  </si>
  <si>
    <t>2207022</t>
  </si>
  <si>
    <t>2207062</t>
  </si>
  <si>
    <t>2208011</t>
  </si>
  <si>
    <t>2208021</t>
  </si>
  <si>
    <t>2208032</t>
  </si>
  <si>
    <t>2208042</t>
  </si>
  <si>
    <t>2209011</t>
  </si>
  <si>
    <t>2209042</t>
  </si>
  <si>
    <t>2209073</t>
  </si>
  <si>
    <t>2209082</t>
  </si>
  <si>
    <t>2210011</t>
  </si>
  <si>
    <t>2210023</t>
  </si>
  <si>
    <t>2210052</t>
  </si>
  <si>
    <t>2211011</t>
  </si>
  <si>
    <t>2211023</t>
  </si>
  <si>
    <t>2211031</t>
  </si>
  <si>
    <t>2211043</t>
  </si>
  <si>
    <t>2211052</t>
  </si>
  <si>
    <t>2211062</t>
  </si>
  <si>
    <t>2211072</t>
  </si>
  <si>
    <t>2212011</t>
  </si>
  <si>
    <t>2212022</t>
  </si>
  <si>
    <t>2212032</t>
  </si>
  <si>
    <t>2212042</t>
  </si>
  <si>
    <t>2212062</t>
  </si>
  <si>
    <t>2212072</t>
  </si>
  <si>
    <t>2212082</t>
  </si>
  <si>
    <t>2212092</t>
  </si>
  <si>
    <t>2212102</t>
  </si>
  <si>
    <t>2213013</t>
  </si>
  <si>
    <t>2213021</t>
  </si>
  <si>
    <t>2213031</t>
  </si>
  <si>
    <t>2213042</t>
  </si>
  <si>
    <t>2213062</t>
  </si>
  <si>
    <t>2213093</t>
  </si>
  <si>
    <t>2213102</t>
  </si>
  <si>
    <t>2213112</t>
  </si>
  <si>
    <t>2213122</t>
  </si>
  <si>
    <t>2213132</t>
  </si>
  <si>
    <t>2214011</t>
  </si>
  <si>
    <t>2214023</t>
  </si>
  <si>
    <t>2214043</t>
  </si>
  <si>
    <t>2214052</t>
  </si>
  <si>
    <t>2215031</t>
  </si>
  <si>
    <t>2215042</t>
  </si>
  <si>
    <t>2215062</t>
  </si>
  <si>
    <t>2215092</t>
  </si>
  <si>
    <t>2215102</t>
  </si>
  <si>
    <t>2216013</t>
  </si>
  <si>
    <t>2216053</t>
  </si>
  <si>
    <t>K</t>
  </si>
  <si>
    <t>P</t>
  </si>
  <si>
    <t>B</t>
  </si>
  <si>
    <t>Powiat Gdański</t>
  </si>
  <si>
    <t xml:space="preserve">  WI-VII.805.214.2022</t>
  </si>
  <si>
    <t xml:space="preserve">Przebudowa dróg powiatowych nr 2220G Różyny - Ulkowy - Rębielcz i nr 2209G Kleszczewo - Graniczna Wieś - Pawłowo w msc. Pawłowo </t>
  </si>
  <si>
    <t>08.2023-07.2027</t>
  </si>
  <si>
    <t>Gmina Krokowa</t>
  </si>
  <si>
    <t>pucki</t>
  </si>
  <si>
    <t>WI-VII.805.400.2021</t>
  </si>
  <si>
    <t>Gmina Miasta Wejherowa</t>
  </si>
  <si>
    <t>wejherowski</t>
  </si>
  <si>
    <t>Budowa bezkolizyjnego powiązania drogowego łączącego północną i południową cześć miasta Wejherowa oraz drogę krajową nr 6 wraz z obiektami mostowymi (węzeł ZRYW)</t>
  </si>
  <si>
    <t>Gmina Nowa Karczma</t>
  </si>
  <si>
    <t>kościerski</t>
  </si>
  <si>
    <t>kartuski</t>
  </si>
  <si>
    <t>R</t>
  </si>
  <si>
    <t>starogardzki</t>
  </si>
  <si>
    <t>Gmina Brusy</t>
  </si>
  <si>
    <t>chojnicki</t>
  </si>
  <si>
    <t>gdański</t>
  </si>
  <si>
    <t xml:space="preserve">  WI-VII.805.80.2022</t>
  </si>
  <si>
    <t>Przebudowa dróg gminnych w miejscowościach: Wierzchucino, Sławoszyno, Lubkowo, Odargowo i Karlikowo</t>
  </si>
  <si>
    <t xml:space="preserve">  WI-VII.805.96.2022</t>
  </si>
  <si>
    <t>Gmina Kartuzy</t>
  </si>
  <si>
    <t>Gmina Cedry Wielkie</t>
  </si>
  <si>
    <t>Gmina Miasta Łeba</t>
  </si>
  <si>
    <t>lęborski</t>
  </si>
  <si>
    <t>Gmina Nowy Dwór Gdański</t>
  </si>
  <si>
    <t>nowodworski</t>
  </si>
  <si>
    <t>WI-VII-805.515.2023</t>
  </si>
  <si>
    <t>WI-VII-805.502.2023</t>
  </si>
  <si>
    <t>WI-VII-805.513.2023</t>
  </si>
  <si>
    <t>WI-VII-805.514.2023</t>
  </si>
  <si>
    <t>Rozbudowa i przebudowa drogi powiatowej nr 1920G na odcinku Gołubie - Szymbark</t>
  </si>
  <si>
    <t>Przebudowa drogi powiatowej nr 2200G Roztoka - Jodłowno</t>
  </si>
  <si>
    <t xml:space="preserve">Przebudowa drogi powiatowej nr 2228G w miejscowości Koźliny </t>
  </si>
  <si>
    <t>01.2024-07.2026</t>
  </si>
  <si>
    <t>Przebudowa drogi powiatowej nr 2230G Trutnowy-Osice</t>
  </si>
  <si>
    <t>WI-VII.805.355.2023</t>
  </si>
  <si>
    <t>Gmina Czersk</t>
  </si>
  <si>
    <t>Gmina Skarszewy</t>
  </si>
  <si>
    <t>Gmina Liniewo</t>
  </si>
  <si>
    <t>WI-VII.805.376.2023</t>
  </si>
  <si>
    <t>Gmina Kolbudy</t>
  </si>
  <si>
    <t>WI-VII.805.356.2023</t>
  </si>
  <si>
    <t>Gmina Przywidz</t>
  </si>
  <si>
    <t>WI-VII.805.435.2023</t>
  </si>
  <si>
    <t>WI-VII.805.278.2023</t>
  </si>
  <si>
    <t>WI-VII.805.281.2023</t>
  </si>
  <si>
    <t>Gmina Stężyca</t>
  </si>
  <si>
    <t>WI-VII.805.277.2023</t>
  </si>
  <si>
    <t>WI-VII.805.434.2023</t>
  </si>
  <si>
    <t>WI-VII.805.334.2023</t>
  </si>
  <si>
    <t>Gmina Smętowo Graniczne</t>
  </si>
  <si>
    <t>Gmina Karsin</t>
  </si>
  <si>
    <t>Miasto Słupsk</t>
  </si>
  <si>
    <t>WI-VII.805.288.2023</t>
  </si>
  <si>
    <t>WI-VII.805.320.2023</t>
  </si>
  <si>
    <t>Gmina Nowy Staw</t>
  </si>
  <si>
    <t>WI-VII.805.472.2023</t>
  </si>
  <si>
    <t>Przebudowa układu drogowego w Centrum Czerska</t>
  </si>
  <si>
    <t>słupski</t>
  </si>
  <si>
    <t>Przebudowa i budowa dróg gminnych w miejscowościach: Białogóra, Odargowo, Prusewo i Dębki</t>
  </si>
  <si>
    <t>malborski</t>
  </si>
  <si>
    <t>Budowa ulic w Czersku i Rytlu - etap I</t>
  </si>
  <si>
    <t>Budowa kompleksu dróg Zielona Wieś - Nowa Karczma łączących drogi wojewódzkie nr 221 i nr 224</t>
  </si>
  <si>
    <t xml:space="preserve">Budowa i przebudowa dróg gminnych w Nowym Dworze Gdańskim </t>
  </si>
  <si>
    <t>Budowa oraz przebudowa dróg gminnych w miejscowościach Klukowa Huta, Niesiołowice, Pierszczewo, Zgorzałe, Czaple, Nowa Wieś, Szczukowo i Stężyca na terenie Gminy Stężyca</t>
  </si>
  <si>
    <t>Poprawa infrastruktury drogowej w Gminie Cedry Wielkie poprzez przebudowę 10 dróg</t>
  </si>
  <si>
    <t>Budowa dróg łączących drogę powiatową nr 2415G z drogą gminna nr 188001G w Nowym Barkoczynie</t>
  </si>
  <si>
    <t>Przebudowa drogi gminnej Brusy - Małe Gliśno</t>
  </si>
  <si>
    <t>Przebudowa dróg gminnych ( ul. Bankowa, ul. Bema, ul. Zwycięstwa, ul. Wiejska ) w Nowym Stawie</t>
  </si>
  <si>
    <t>Przebudowa drogi gminnej nr 104062 G  ul. Wojska Polskiego oraz drogi gminnej nr 104021 G ul. Leśna w Łebie</t>
  </si>
  <si>
    <t>03.2024-12.2027</t>
  </si>
  <si>
    <t>WI-VII.805.332.2023</t>
  </si>
  <si>
    <t>Gmina Kobylnica</t>
  </si>
  <si>
    <t xml:space="preserve">Przebudowa ciągu dróg gminnych nr 114209G (ul. Szczecińska) w miejscowości Kobylnica i 114210G (ul. Słupska) w miejscowości Bolesławice </t>
  </si>
  <si>
    <t>Przebudowa dróg gminnych w miejscowościach  Borowo, Dzierżążno, Kiełpino oraz w mieście Kartuzy oraz budowa dróg gminnych w miejscowościach Kolonia, Głusino, Pomieczyńska Huta oraz Kiełpino w gminie Kartuzy</t>
  </si>
  <si>
    <t>Przebudowa  dróg gminnych w miejscowościach Pomieczyńska Huta, Sianowo, Łapalice, Prokowo i Grzybno w gminie Kartuzy</t>
  </si>
  <si>
    <t>10.2024-12.2026</t>
  </si>
  <si>
    <t>05.2024-02.2026</t>
  </si>
  <si>
    <t>05.2024-05.2026</t>
  </si>
  <si>
    <t>01.2024-04.2026</t>
  </si>
  <si>
    <t>12.2023-10.2026</t>
  </si>
  <si>
    <t>Gmina Pelplin</t>
  </si>
  <si>
    <t>Gmina Miasta Tczew</t>
  </si>
  <si>
    <t>Gmina Nowa Wieś Lęborska</t>
  </si>
  <si>
    <t>Gmina Żukowo</t>
  </si>
  <si>
    <t>Gmina Kosakowo</t>
  </si>
  <si>
    <t>Gmina Potęgowo</t>
  </si>
  <si>
    <t>Gmina Pruszcz Gdański</t>
  </si>
  <si>
    <t>Gmina Szemud</t>
  </si>
  <si>
    <t>Gmina Miasta Krynica Morska</t>
  </si>
  <si>
    <t>Gmina Miasta Wejherowo</t>
  </si>
  <si>
    <t>Gmina Miasta Chojnice</t>
  </si>
  <si>
    <t>Gmina Miasta Lębork</t>
  </si>
  <si>
    <t>Gmina Starogard Gdański</t>
  </si>
  <si>
    <t>Gmina Redzikowo</t>
  </si>
  <si>
    <t>Gmina Bytów</t>
  </si>
  <si>
    <t>Gmina Somonino</t>
  </si>
  <si>
    <t>Gmina Miasta Pruszcz Gdański</t>
  </si>
  <si>
    <t>Gmina Miasta Malbork</t>
  </si>
  <si>
    <t>N</t>
  </si>
  <si>
    <t>WI-VII.805.275.2024</t>
  </si>
  <si>
    <t>W</t>
  </si>
  <si>
    <t>WI-VII.805.255.2024</t>
  </si>
  <si>
    <t>WI-VII.805.143.2024</t>
  </si>
  <si>
    <t>tczewski</t>
  </si>
  <si>
    <t>kwidzyński</t>
  </si>
  <si>
    <t>bytowski</t>
  </si>
  <si>
    <t>Budowa ul. Słonecznej w Rębiechowie</t>
  </si>
  <si>
    <t>Budowa dróg gminnych ulic Złote Piaski i Aloesowej w Kosakowie oraz Leszczynowej, Liściastej i Ogrodowej w Mostach, Gmina Kosakowo - etap II</t>
  </si>
  <si>
    <t xml:space="preserve">Budowa dróg  gminnych: ulicy Polnej w Kłaninie oraz  ul. Spokojnej na odcinku Goszczyno - Krokowa </t>
  </si>
  <si>
    <t>Budowa drogi gminnej w Chlewnicy</t>
  </si>
  <si>
    <t>Budowa ul. Dzieci Syberyjskich w Wejherowie - etap II</t>
  </si>
  <si>
    <t>Budowa ulic Wróblewskiego, Śniadeckich i Jeżynowej w Chojnicach</t>
  </si>
  <si>
    <t>11.2025-11.2029</t>
  </si>
  <si>
    <t>Budowa ul. Władysława Reymonta w Czersku</t>
  </si>
  <si>
    <t>Powiat Chojnicki</t>
  </si>
  <si>
    <t>Miasto Sopot</t>
  </si>
  <si>
    <t>Powiat Słupski</t>
  </si>
  <si>
    <t>Powiat Tczewski</t>
  </si>
  <si>
    <t>Powiat Pucki</t>
  </si>
  <si>
    <t>WI-VII.805.92.2024</t>
  </si>
  <si>
    <t>Miasto Gdynia</t>
  </si>
  <si>
    <t>Powiat Człuchowski</t>
  </si>
  <si>
    <t>Powiat Kwidzyński</t>
  </si>
  <si>
    <t>Powiat Starogardzki</t>
  </si>
  <si>
    <t>Przebudowa drogi powiatowej nr 1440G w zakresie przebudowy układu drogowego ul. Gen. J. Hallera i ul. 10 Lutego w Pucku</t>
  </si>
  <si>
    <t>WI-VII.805.104.2024</t>
  </si>
  <si>
    <t>WI-VII.805.105.2024</t>
  </si>
  <si>
    <t>WI-VII.805.220.2024</t>
  </si>
  <si>
    <t>WI-VII.805.349.2024</t>
  </si>
  <si>
    <t>Gmina Miasta Puck</t>
  </si>
  <si>
    <t>Gmina Miasta Starogard Gdański</t>
  </si>
  <si>
    <t>Gmina Miasta Ustka</t>
  </si>
  <si>
    <t>Gmina Linia</t>
  </si>
  <si>
    <t>Gmina Malbork</t>
  </si>
  <si>
    <t>Gmina Miasta Kwidzyn</t>
  </si>
  <si>
    <t>Rozbudowa drogi gminnej nr 116342G wraz z przebudową zjazdów (ul. Portowa na odcinku od ulicy Bałtyckiej do ulicy Wernera) w Słupsku.</t>
  </si>
  <si>
    <t>Przebudowa drogi gminnej nr 109087G w zakresie przebudowy układu drogowego ul. Wejherowskiej w Pucku</t>
  </si>
  <si>
    <t>Budowa ul. Zachodniej, Broniewskiego i Dolnej w Starogardzie Gdańskim</t>
  </si>
  <si>
    <t>Przebudowa ulicy Banacha w Ustce</t>
  </si>
  <si>
    <t xml:space="preserve">Przebudowa drogi gminnej nr 246089G (ul. Żwirowa) na odcinku od km 0,000 do km 1+546,80 wraz z przebudową skrzyżowania Żwirowa-Lotnicza w m. Kwidzyn </t>
  </si>
  <si>
    <t>02.2025-06.2026</t>
  </si>
  <si>
    <t>07.2023-09.2026</t>
  </si>
  <si>
    <t>10.2024-06.2026</t>
  </si>
  <si>
    <t>07.2024-01.2026</t>
  </si>
  <si>
    <t>08.2024-01.2027</t>
  </si>
  <si>
    <t>08.2024-02.2027</t>
  </si>
  <si>
    <t>03.2024-10.2026</t>
  </si>
  <si>
    <t>11.2022-01.2026</t>
  </si>
  <si>
    <t>12.2024-06.2027</t>
  </si>
  <si>
    <t>09.2024-09.2026</t>
  </si>
  <si>
    <t>12.2024-06.2026</t>
  </si>
  <si>
    <t>11.2024-03.2026</t>
  </si>
  <si>
    <t>09.2025-06.2027</t>
  </si>
  <si>
    <t>09.2025-11.2026</t>
  </si>
  <si>
    <t>04.2025-09.2026</t>
  </si>
  <si>
    <t>12.2025-12.2026</t>
  </si>
  <si>
    <t>11.2025-12.2028</t>
  </si>
  <si>
    <t>WI-VII.805.98.2025</t>
  </si>
  <si>
    <t>WI-VII.805.31.2025</t>
  </si>
  <si>
    <t>WI-VII.805.48.2025</t>
  </si>
  <si>
    <t>Powiat Kartuski</t>
  </si>
  <si>
    <t>Powiat Sztumski</t>
  </si>
  <si>
    <t>Powiat Nowodworski</t>
  </si>
  <si>
    <t>Budowa obwodnicy dzielnicy Witomino w Gdyni</t>
  </si>
  <si>
    <t>Przebudowa drogi powiatowej nr 1135G na odcinku Mrówczyno-Damnica wraz z infrastrukturą techniczną</t>
  </si>
  <si>
    <t>Rozbudowa drogi powiatowej nr 3169G ul. Reja w Sztumie  w ramach zadania: Budowa węzła integracyjnego wokół dworca PKP w Sztumie wraz z drogami obsługującymi obejmującymi swoim zakresem ulicę Reja, Kościuszki, Żeromskiego, Kasprowicza, plac przed dworcem PKP - etap IV</t>
  </si>
  <si>
    <t>Przebudowa drogi powiatowej nr 2329G w miejscowości Wiśniówka</t>
  </si>
  <si>
    <t>Rozbudowa dróg powiatowych nr 2676G ul. Łubianka w Czersku i 2611G Czersk – Odry na odcinku Czersk – Łubna</t>
  </si>
  <si>
    <t>Rozbudowa drogi powiatowej 1512G na odcinku Puck - Błądzikowo długości 1,8 km. Etap 1: Rozbudowa drogi 1512G na odcinku od km 0+397 do km 2+210</t>
  </si>
  <si>
    <t>06.2026-12.2028</t>
  </si>
  <si>
    <t>06.2026-11.2027</t>
  </si>
  <si>
    <t>05.2026-11.2026</t>
  </si>
  <si>
    <t>04.2026-11.2026</t>
  </si>
  <si>
    <t>05.2026-04.2027</t>
  </si>
  <si>
    <t>01.2026-06.2027</t>
  </si>
  <si>
    <t>05.2026-08.2027</t>
  </si>
  <si>
    <t>Powiat Lęborski</t>
  </si>
  <si>
    <t>WI-VII.805.77.2025</t>
  </si>
  <si>
    <t>Powiat Bytowski</t>
  </si>
  <si>
    <t>Powiat Kościerski</t>
  </si>
  <si>
    <t>WI-VII.805.32.2025</t>
  </si>
  <si>
    <t>Powiat Malborski</t>
  </si>
  <si>
    <t>Powiat Wejherowski</t>
  </si>
  <si>
    <t>Przebudowa drogi powiatowej nr 3213G Nowa Wioska-Klasztorek</t>
  </si>
  <si>
    <t>Przebudowa ulicy Powstańców Warszawy (droga powiatowa) w Sopocie na odcinku od ul. Ceynowy do ul. Wosia Budzysza</t>
  </si>
  <si>
    <t xml:space="preserve">Przebudowa drogi powiatowej nr 2510G Nowa Wieś -Sąpolno </t>
  </si>
  <si>
    <t>Przebudowa drogi powiatowej nr 1770G w miejscowości Niezabyszewo zapewniająca bezpieczny dojazd do drogi krajowej nr 20 i drogi wojewódzkiej nr 212</t>
  </si>
  <si>
    <t>Przebudowa drogi powiatowej nr 2411G od Starych Polaszek do Starej Kiszewy</t>
  </si>
  <si>
    <t>Przebudowa drogi powiatowej nr 2711G na odcinku Starogard Gdański-Lipinki Królewskie</t>
  </si>
  <si>
    <t>Remont drogi powiatowej nr 2931G od m. Letniki do m. Ząbrowo</t>
  </si>
  <si>
    <t>Remont drogi powiatowej nr 2820G na odcinku Rożental - Kulice.</t>
  </si>
  <si>
    <t xml:space="preserve">Remont drogi powiatowej nr 1306G Sasino – Choczewo na odcinku Ciekocinko – Kurowo o długości ok. 2,2 km </t>
  </si>
  <si>
    <t>04.2026-06.2026</t>
  </si>
  <si>
    <t>09.2026-04.2027</t>
  </si>
  <si>
    <t>05.2026-10.2026</t>
  </si>
  <si>
    <t>08.2026-09.2027</t>
  </si>
  <si>
    <t>04.2026-10.2026</t>
  </si>
  <si>
    <t>03.2026-12.2026</t>
  </si>
  <si>
    <t>Przebudowa drogi powiatowej nr 1324G ulica Zielona w Cewicach, polegająca na budowie wyniesionego przejścia dla pieszych w obrębie ulicy Topolowej  (km od 1+817.40 do km 2+150.00) - etap I i II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</si>
  <si>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2026</t>
    </r>
  </si>
  <si>
    <t>WI-VII.805.127.2025</t>
  </si>
  <si>
    <t>Gmina Miastko</t>
  </si>
  <si>
    <t>Gmina Miasta Hel</t>
  </si>
  <si>
    <t>WI-VII.805.119.2025</t>
  </si>
  <si>
    <t>Gmina Sztum</t>
  </si>
  <si>
    <t>sztumski</t>
  </si>
  <si>
    <t>WI-VII.805.103.2025</t>
  </si>
  <si>
    <t>WI-VII.805.50.2025</t>
  </si>
  <si>
    <t>Gmina Dzierzgoń</t>
  </si>
  <si>
    <t>Gmina Ustka</t>
  </si>
  <si>
    <t>Gmina Puck</t>
  </si>
  <si>
    <t>Przebudowa ul. Partyzantów Koleczkowskich w miejscowości  Kielno - dojazd do węzła trasy S6</t>
  </si>
  <si>
    <t>Przebudowa drogi gminnej ul. Jeziornej wraz z budową kanału technologicznego</t>
  </si>
  <si>
    <t>Przebudowa ulicy Okrętowej w Tczewie wraz z infrastrukturą towarzyszącą.</t>
  </si>
  <si>
    <t>Budowa drogi gminnej ul. Jaśminowej w Pruszczu Gdańskim</t>
  </si>
  <si>
    <t>Remont drogi gminnej w Helu przy ul. Sikorskiego i Kormorana</t>
  </si>
  <si>
    <t xml:space="preserve">Budowa drogi gminnej ul. Oliwkowej oraz ul. Cedrowej w Bielkowie, gmina Kolbudy. Etap I. </t>
  </si>
  <si>
    <t xml:space="preserve">Przebudowa drogi gminnej nr 116153 (ul. Murarskiej)  wraz z odcinkami dróg gminnych nr 116273G  (ul. Zamenhofa) i  116083G (ul. Jedności Narodowej)  w Słupsku. </t>
  </si>
  <si>
    <t>Przebudowa drogi gminnej nr 218535G w Zajezierzu wraz z wykonaniem drogi pieszo - rowerowej, chodnika oraz infrastruktury technicznej</t>
  </si>
  <si>
    <t>Przebudowa skrzyżowania ulic Dworcowej - Wojska Polskiego - Drzymały wraz z budową ul. Drzymały do skrzyżowania z DW209.</t>
  </si>
  <si>
    <t>Budowa drogi gminnej w miejscowości Nowa Wieś Malborska (ulica Francuska, Belgijska)- etap II i III</t>
  </si>
  <si>
    <t>Budowa drogi gminnej w Wielu</t>
  </si>
  <si>
    <t>Przebudowa ul.Emilii Plater (drogi gminnej)  w Sopocie na odcinku od ul. Na Wydmach do parkingu w okolicach Lasku Karlikowskiego wraz z dojściem do Al. Wojska Polskiego</t>
  </si>
  <si>
    <t>Budowa układu drogowego w Gminie Kosakowo - dróg gminnych ul. Liściastej, Ogrodowej, Aloesowej i Złote Piaski.</t>
  </si>
  <si>
    <t>Przebudowa drogi gminnej  - ul. Warszawskiej i ul. Braterstwa Narodów w Kwidzynie.</t>
  </si>
  <si>
    <t>Przebudowa drogi wewnętrznej relacji  Judyty - ul. 3-go Maja.</t>
  </si>
  <si>
    <t>Przebudowa ulicy Chełmowskiej w Brusach</t>
  </si>
  <si>
    <t xml:space="preserve">Budowa ulicy Siennej w Przewłoce wraz z budową kanalizacji deszczowej, kanału technologicznego oraz rozbudową oświetlenia ulicznego i przebudową kolidującej infrastruktury. </t>
  </si>
  <si>
    <t>Budowa drogi gminnej, ul. Piaskowej w Leśniewie - etap I</t>
  </si>
  <si>
    <t>Przebudowa skrzyżowania dróg gminnych Kotarbińskiego i Konopnickiej w skrzyżowanie typu rondo w Malborku.</t>
  </si>
  <si>
    <t>03.2026-06.2026</t>
  </si>
  <si>
    <t>01.2026-11.2026</t>
  </si>
  <si>
    <t>03.2026-02.2027</t>
  </si>
  <si>
    <t>05.2026-09.2027</t>
  </si>
  <si>
    <t>04.2026-03.2027</t>
  </si>
  <si>
    <t>05.2026-05.2028</t>
  </si>
  <si>
    <t>02.2026-11.2026</t>
  </si>
  <si>
    <t>02.2026-12.2026</t>
  </si>
  <si>
    <t>04.2026-12.2026</t>
  </si>
  <si>
    <t>04.2026-10.2029</t>
  </si>
  <si>
    <t>05.2026-12.2026</t>
  </si>
  <si>
    <t>03.2026-10.2027</t>
  </si>
  <si>
    <t>05.2026-07.2027</t>
  </si>
  <si>
    <t>Przebudowa drogi gminnej nr 109054G - ul. Nowy Świat na odcinku od skrzyżowania z Aleją Lipową do skrzyżowania z ul. Wybickiego w Pucku</t>
  </si>
  <si>
    <t>WI-VII.805.135.2025</t>
  </si>
  <si>
    <t>Przebudowa dróg gminnych nr 114023G i 114021G na odcinku Wrząca – Ścięgnica</t>
  </si>
  <si>
    <t>Budowa dróg gminnych w miejscowości Rokitnica.</t>
  </si>
  <si>
    <t>Przebudowa drogi gminnej - ul. Wiejska w Nowym Dworze Gdańskim</t>
  </si>
  <si>
    <t>Budowa drogi gminnej nr 104012 G ul. Kwiatkowskiego w Łebie wraz z ulicami przyległymi – II etap</t>
  </si>
  <si>
    <t>WI-VII.805.34.2025</t>
  </si>
  <si>
    <t>Remont dróg publicznych na terenie miasta Skarszewy</t>
  </si>
  <si>
    <t>Przebudowa i rozbudowa drogi gminnej ul. Jana Pawła II w Starogardzie Gdańskim</t>
  </si>
  <si>
    <t>Gmina Jastarnia</t>
  </si>
  <si>
    <t>Przebudowa drogi gminnej ulicy Kasztanowej w Juracie</t>
  </si>
  <si>
    <t>WI-VII.805.134.2025</t>
  </si>
  <si>
    <t>Przebudowa skrzyżowania drogi gminnej nr 213028G i 213027G w miejscowości Rokocin</t>
  </si>
  <si>
    <t>WI-VII.805.115.2025</t>
  </si>
  <si>
    <t>Gmina Chojnice</t>
  </si>
  <si>
    <t>Budowa drogi gminnej nr 239002G na odcinku od drogi powiatowej nr 2623G do przejazdu drogowo - kolejowego Krojanty Dworzec</t>
  </si>
  <si>
    <t>Przebudowa drogi gminnej nr 188041G - ul. A. Majkowskiego w Nowej Karczmie</t>
  </si>
  <si>
    <t>Przebudowa dróg gminnych G155701G i G155790G łączących Kiełpino z Mezowem w Gminie Kartuzy- etap I</t>
  </si>
  <si>
    <t>WI-VII.805.112.2025</t>
  </si>
  <si>
    <t>Gmina Sztutowo</t>
  </si>
  <si>
    <t>Budowa drogi gminnej w Grochowie Pierwszym</t>
  </si>
  <si>
    <t>Budowa drogi gminnej - ulicy Słonecznej w Rożentalu, gmina Pelplin.</t>
  </si>
  <si>
    <t>Gmina Przechlewo</t>
  </si>
  <si>
    <t>człuchowski</t>
  </si>
  <si>
    <t>Budowa drogi gminnej na działce 706/2  (ul. Wiśniowa) w m. Przechlewo.</t>
  </si>
  <si>
    <t>WI-VII.805.99.2025</t>
  </si>
  <si>
    <t>Gmina Sierakowice</t>
  </si>
  <si>
    <t>Budowa drogi gminnej na odcinku Jelonko - Nowa Ameryka - Kamienicka Huta - Leszczynki w Gminie Sierakowice</t>
  </si>
  <si>
    <t>Gmina Stare Pole</t>
  </si>
  <si>
    <t>Przebudowa drogi gminnej nr 203012G oraz drogi wewnętrznej - ul. Mikołaja Reja w Starym Polu</t>
  </si>
  <si>
    <t>WI-VII.805.94.2025</t>
  </si>
  <si>
    <t>Gmina Damnica</t>
  </si>
  <si>
    <t>Przebudowa drogi gminnej w Karzniczce</t>
  </si>
  <si>
    <t>Gmina Zblewo</t>
  </si>
  <si>
    <t>Przebudowa drogi gminnej  nr 210006G w miejscowości Białachowo i Zblewo</t>
  </si>
  <si>
    <t>WI-VII.805.49.2025</t>
  </si>
  <si>
    <t>Budowa ulicy Derdowskiego, Majkowskiego i ks. Sychty w Chwaszczynie wraz z infrastrukturą techniczną</t>
  </si>
  <si>
    <t>WI-VII.805.110.2025</t>
  </si>
  <si>
    <t>Remont drogi gminnej nr 168002G - ul. Lipowa w Borczu</t>
  </si>
  <si>
    <t>Gmina Cewice</t>
  </si>
  <si>
    <t>Budowa drogi gminnej na ulicy Rodzinnej i Spokojnej w Łebuni</t>
  </si>
  <si>
    <t>Gmina Kołczygłowy</t>
  </si>
  <si>
    <t>Przebudowa drogi gminnej nr 161002G w miejscowości Wierszyno</t>
  </si>
  <si>
    <t xml:space="preserve">Budowa drogi gminnej ul. Spółdzielczej w Lęborku - Etap I </t>
  </si>
  <si>
    <t>Przebudowa ulicy Ziołowej w Siemianicach wraz z budową kanalizacji deszczowej w ulicy Ziołowej, Spacerowej i Kwiatowej.</t>
  </si>
  <si>
    <t>Gmina Trzebielino</t>
  </si>
  <si>
    <t>Przebudowa i rozbudowa ul. Słonecznej i ul. Polnej w miejscowości Zielin</t>
  </si>
  <si>
    <t>Gmina Człuchów</t>
  </si>
  <si>
    <t>Budowa drogi w miejscowości Kiełpin (ul. Bajkowa, Jasna, Dobra, Cicha, Spokojna), gmina Człuchów</t>
  </si>
  <si>
    <t>Gmina Dziemiany</t>
  </si>
  <si>
    <t>Przebudowa drogi gminnej Tkalnia-Kolano</t>
  </si>
  <si>
    <t>WI-VII.805.35.2025</t>
  </si>
  <si>
    <t>Gmina Kościerzyna</t>
  </si>
  <si>
    <t>Przebudowa drogi gminnej do miejscowości Będominek</t>
  </si>
  <si>
    <t>Gmina Studzienice</t>
  </si>
  <si>
    <t>Przebudowa drogi gminnej w miejscowości Osława-Dąbrowa w celu dojazdu do obszarów inwestycyjnych, produkcyjnych, mieszkaniowych oraz miejsc użyteczności publicznej</t>
  </si>
  <si>
    <t>WI-VII.805.27.2025</t>
  </si>
  <si>
    <t xml:space="preserve">Budowa dróg gminnych w Krynicy Morskiej: ulicy Lotników </t>
  </si>
  <si>
    <t>Gmina Stara Kiszewa</t>
  </si>
  <si>
    <t>Remont drogi gminnej relacji Stary Bukowiec (DW214) – Nowy Bukowiec</t>
  </si>
  <si>
    <t>Gmina Chmielno</t>
  </si>
  <si>
    <t>Budowa dróg gminnych: ulicy Żeglarskiej oraz ulicy Jachtowej w miejscowości Chmielno</t>
  </si>
  <si>
    <t>WI-VII.805.17.2025</t>
  </si>
  <si>
    <t>Przebudowa drogi gminnej ul. Osiedle na stoku w miejscowości Nowa Wieś Lęborska dz. nr 1191/1, obr. Nowa Wieś Lęborska 0015</t>
  </si>
  <si>
    <t>10.2026-12.2028</t>
  </si>
  <si>
    <t>04.2026-07.2027</t>
  </si>
  <si>
    <t>01.2026-12.2026</t>
  </si>
  <si>
    <t>03.2026-11.2026</t>
  </si>
  <si>
    <t>08.2026-11.2026</t>
  </si>
  <si>
    <t>06.2026-12.2026</t>
  </si>
  <si>
    <t>06.2026-10.2027</t>
  </si>
  <si>
    <t>03.2026-07.2026</t>
  </si>
  <si>
    <t>04.2026-11.2027</t>
  </si>
  <si>
    <t>03.2026-10.2026</t>
  </si>
  <si>
    <t>09.2026-05.2027</t>
  </si>
  <si>
    <t>06.2026-07.2027</t>
  </si>
  <si>
    <t>09.2026-08.2027</t>
  </si>
  <si>
    <t>05.2026-11.2027</t>
  </si>
  <si>
    <t>08.2026-12.2026</t>
  </si>
  <si>
    <t>09.2026-10.2027</t>
  </si>
  <si>
    <t>05.2026-09.2026</t>
  </si>
  <si>
    <t>05.2026-06.2027</t>
  </si>
  <si>
    <t>06.2026-09.2026</t>
  </si>
  <si>
    <t>Budowa drogi gminnej wzdłuż drogi wojewódzkiej nr 221 w obrębie Piekło Górne.</t>
  </si>
  <si>
    <t>Gmina Choczewo</t>
  </si>
  <si>
    <t>Remont dróg gminnych ul. Chopina i ul. Konopnickiej w Nowym Stawie</t>
  </si>
  <si>
    <t>Gmina Dębnica Kaszubska</t>
  </si>
  <si>
    <t>Przebudowa oraz budowa ulicy Wysokiej w Dębnicy Kaszubskiej</t>
  </si>
  <si>
    <t>Gmina Gniew</t>
  </si>
  <si>
    <t>WI-VII.805.62.2025</t>
  </si>
  <si>
    <t>Gmina Miasta Kościerzyna</t>
  </si>
  <si>
    <t>Budowa drogi gminnej: ulicy Jana Michałowicza w Kościerzynie</t>
  </si>
  <si>
    <t>Gmina Debrzno</t>
  </si>
  <si>
    <t>Przebudowa drogi gminnej ni 233011G - ul Czerniakowska w Debrznie</t>
  </si>
  <si>
    <t>Przebudowa drogi gminnej w miejscowości Smętowo Graniczne na działce nr 502/2 wraz z budową drogi dla pieszych przy drodze gminnej nr 245037G</t>
  </si>
  <si>
    <t>Gmina Tuchomie</t>
  </si>
  <si>
    <t xml:space="preserve">Budowa dróg gminnych ul. Zielonej i ul. Nadrzecznej w miejscowości Kramarzyny </t>
  </si>
  <si>
    <t xml:space="preserve">Remont drogi Orle Chrztowo </t>
  </si>
  <si>
    <t>Gmina Główczyce</t>
  </si>
  <si>
    <t>Przebudowa dróg gminnych o numerach 103047G oraz 103046G w miejscowości Warblino na terenie Gminy Główczyce.</t>
  </si>
  <si>
    <t>WI-VII.805.24.2025</t>
  </si>
  <si>
    <t>Gmina Bobowo</t>
  </si>
  <si>
    <t>Przebudowa drogi gminnej w Bobowie - ul. Łąkowa</t>
  </si>
  <si>
    <t>Budowa drogi gminnej ul. Jagodowej w miejscowości Gołubie na terenie gminy Stężyca</t>
  </si>
  <si>
    <t>Przebudowa drogi gminnej ul. Piaskowej w Lini</t>
  </si>
  <si>
    <t>WI-VII.805.30.2025</t>
  </si>
  <si>
    <t>Gmina Subkowy</t>
  </si>
  <si>
    <t>Budowa drogi ul. Parkowa w miejscowości Wielgłowy</t>
  </si>
  <si>
    <t>Remont drogi gminnej nr 175002G w miejscowości Długie Pole, gm. Cedry Wielkie</t>
  </si>
  <si>
    <t>WI-VII.805.29.2025</t>
  </si>
  <si>
    <t>Gmina Miasta Człuchów</t>
  </si>
  <si>
    <t>Remont ul. Armii Krajowej w Człuchowie</t>
  </si>
  <si>
    <t>02.2026-10.2026</t>
  </si>
  <si>
    <t>07.2026-06.2027</t>
  </si>
  <si>
    <t>02.2026-08.2026</t>
  </si>
  <si>
    <t>10.2026-11.2027</t>
  </si>
  <si>
    <t>03.2026-09.2026</t>
  </si>
  <si>
    <t>WI-VII.805.18.2025</t>
  </si>
  <si>
    <t>WI-VII.805.125.2025</t>
  </si>
  <si>
    <t>WI-VII.805.71.2025</t>
  </si>
  <si>
    <t>WI-VII.805.56.2025</t>
  </si>
  <si>
    <t>WI-VII.805.58.2025</t>
  </si>
  <si>
    <t>WI-VII.805.40.2025</t>
  </si>
  <si>
    <t>WI-VII.805.86.2025</t>
  </si>
  <si>
    <t>WI-VII.805.95.2025</t>
  </si>
  <si>
    <t>WI-VII.805.114.2025</t>
  </si>
  <si>
    <t>WI-VII.805.59.2025</t>
  </si>
  <si>
    <t>WI-VII.805.68.2025</t>
  </si>
  <si>
    <t>WI-VII.805.76.2025</t>
  </si>
  <si>
    <t>WI-VII.805.67.2025</t>
  </si>
  <si>
    <t>WI-VII.805.113.2025</t>
  </si>
  <si>
    <t>WI-VII.805.53.2025</t>
  </si>
  <si>
    <t>WI-VII.805.78.2025</t>
  </si>
  <si>
    <t>WI-VII.805.131.2025</t>
  </si>
  <si>
    <t>WI-VII.805.100.2025</t>
  </si>
  <si>
    <t>WI-VII.805.19.2025</t>
  </si>
  <si>
    <t>WI-VII.805.70.2025</t>
  </si>
  <si>
    <t>WI-VII.805.41.2025</t>
  </si>
  <si>
    <t>WI-VII.805.73.2025</t>
  </si>
  <si>
    <t>WI-VII.805.52.2025</t>
  </si>
  <si>
    <t>WI-VII.805.60.2025</t>
  </si>
  <si>
    <t>WI-VII.805.92.2025</t>
  </si>
  <si>
    <t>WI-VII.805.102.2025</t>
  </si>
  <si>
    <t>WI-VII.805.108.2025</t>
  </si>
  <si>
    <t>WI-VII.805.104.2025</t>
  </si>
  <si>
    <t>WI-VII.805.101.2025</t>
  </si>
  <si>
    <t>WI-VII.805.130.2025</t>
  </si>
  <si>
    <t>WI-VII.805.117.2025</t>
  </si>
  <si>
    <t>WI-VII.805.85.2025</t>
  </si>
  <si>
    <t>WI-VII.805.96.2025</t>
  </si>
  <si>
    <t>WI-VII.805.46.2025</t>
  </si>
  <si>
    <t>WI-VII.805.72.2025</t>
  </si>
  <si>
    <t>WI-VII.805.42.2025</t>
  </si>
  <si>
    <t>WI-VII.805.26.2025</t>
  </si>
  <si>
    <t>WI-VII.805.69.2025</t>
  </si>
  <si>
    <t>WI-VII.805.16.2025</t>
  </si>
  <si>
    <t>WI-VII.805.43.2025</t>
  </si>
  <si>
    <t>WI-VII.805.87.2025</t>
  </si>
  <si>
    <t>WI-VII.805.123.2025</t>
  </si>
  <si>
    <t>WI-VII.805.51.2025</t>
  </si>
  <si>
    <t>WI-VII.805.74.2025</t>
  </si>
  <si>
    <t>WI-VII.805.57.2025</t>
  </si>
  <si>
    <t>WI-VII.805.65.2025</t>
  </si>
  <si>
    <t>WI-VII.805.93.2025</t>
  </si>
  <si>
    <t>WI-VII.805.120.2025</t>
  </si>
  <si>
    <t>WI-VII.805.88.2025</t>
  </si>
  <si>
    <t>WI-VII.805.55.2025</t>
  </si>
  <si>
    <t>WI-VII.805.124.2025</t>
  </si>
  <si>
    <t>WI-VII.805.111.2025</t>
  </si>
  <si>
    <t>WI-VII.805.132.2025</t>
  </si>
  <si>
    <t>WI-VII.805.91.2025</t>
  </si>
  <si>
    <t>WI-VII.805.80.2025</t>
  </si>
  <si>
    <t>WI-VII.805.25.2025</t>
  </si>
  <si>
    <t>WI-VII.805.83.2025</t>
  </si>
  <si>
    <t>WI-VII.805.63.2025</t>
  </si>
  <si>
    <t>WI-VII.805.89.2025</t>
  </si>
  <si>
    <t>WI-VII.805.136.2025</t>
  </si>
  <si>
    <t>WI-VII.805.15.2025</t>
  </si>
  <si>
    <t>WI-VII.805.22.2025</t>
  </si>
  <si>
    <t>WI-VII.805.54.2025</t>
  </si>
  <si>
    <t>WI-VII.805.106.2025</t>
  </si>
  <si>
    <t>WI-VII.805.38.2025</t>
  </si>
  <si>
    <t>WI-VII.805.33.2025</t>
  </si>
  <si>
    <t>WI-VII.805.44.2025</t>
  </si>
  <si>
    <t>WI-VII.805.118.2025</t>
  </si>
  <si>
    <t>WI-VII.805.109.2025</t>
  </si>
  <si>
    <t>WI-VII.805.20.2025</t>
  </si>
  <si>
    <t>Gmina Smołdzino</t>
  </si>
  <si>
    <t>Gmina Gardeja</t>
  </si>
  <si>
    <t>Gmina Borzytuchom</t>
  </si>
  <si>
    <t>Gmina Sadlinki</t>
  </si>
  <si>
    <t>Gmina Lubichowo</t>
  </si>
  <si>
    <t>Gmina Czarna Dąbrówka</t>
  </si>
  <si>
    <t>Gmina Czarna Woda</t>
  </si>
  <si>
    <t>Gmina Miasta Skórcz</t>
  </si>
  <si>
    <t>Gmina Lipnica</t>
  </si>
  <si>
    <t>Gmina Wejherowo</t>
  </si>
  <si>
    <t>Gmina Konarzyny</t>
  </si>
  <si>
    <t>Gmina Władysławowo</t>
  </si>
  <si>
    <t>Gmina Skórcz</t>
  </si>
  <si>
    <t>Gmina Sulęczyno</t>
  </si>
  <si>
    <t>Remont drogi gminnej ulicy Paderewskiego  w miejscowości Gardna Wielka</t>
  </si>
  <si>
    <t>Remont drogi gminnej nr 250014G Kalmuzy - Jamy</t>
  </si>
  <si>
    <t>Przebudowa drogi gminnej w miejscowości Borzytuchom, ul. Dworcowa</t>
  </si>
  <si>
    <t>Remont drogi gminnej Karpiny - Bronisławowo w Gminie Sadlinki</t>
  </si>
  <si>
    <t>Przebudowa drogi gminnej nr 226027G na odcinku od miejscowości Wda do Smolniki</t>
  </si>
  <si>
    <t>Przebudowa drogi gminnej w miejscowości Soszyce</t>
  </si>
  <si>
    <t>Przebudowa dróg gminnych: ul. Kwiatowa, Zielona, Topolowa i Słoneczna bez zmiany pasa drogowego, działki 531, 530, 541/3, 550, 544, 519, 559, 508, 532</t>
  </si>
  <si>
    <t>Przebudowa drogi gminnej nr 241066G - ul. 27 Stycznia w Skórczu</t>
  </si>
  <si>
    <t>Przebudowa drogi gminnej (ulica Górna) w miejscowości Borowy Młyn</t>
  </si>
  <si>
    <t xml:space="preserve">Remont drogi gminnej w sołectwie Reszki </t>
  </si>
  <si>
    <t>Budowa drogi od miejscowości Żychckie Osady do miejscowości Zielona Huta</t>
  </si>
  <si>
    <t>Przebudowa drogi gminnej ul. Stolarskiej we Władysławowie</t>
  </si>
  <si>
    <t>Remont drogi gminnej nr 243010G Wolental</t>
  </si>
  <si>
    <t xml:space="preserve">Przebudowa dróg w Węsiorach  </t>
  </si>
  <si>
    <t>09.2026-11.2026</t>
  </si>
  <si>
    <t>06.2026-04.2027</t>
  </si>
  <si>
    <t>04.2026-07.2026</t>
  </si>
  <si>
    <t>01.2026-06.2026</t>
  </si>
  <si>
    <t>Budowa drogi gminnej nr 228044G i 228040G w miejscowości Dąbrówka</t>
  </si>
  <si>
    <t>WI-VII.805.37.2025</t>
  </si>
  <si>
    <t>WI-VII.805.47.2025</t>
  </si>
  <si>
    <t>WI-VII.805.61.2025</t>
  </si>
  <si>
    <t>WI-VII.805.39.2025</t>
  </si>
  <si>
    <t>WI-VII.805.45.2025</t>
  </si>
  <si>
    <t>WI-VII.805.82.2025</t>
  </si>
  <si>
    <t>WI-VII.805.28.2025</t>
  </si>
  <si>
    <t>WI-VII.805.121.2025</t>
  </si>
  <si>
    <t>WI-VII.805.126.2025</t>
  </si>
  <si>
    <t>WI-VII.805.23.2025</t>
  </si>
  <si>
    <t>WI-VII.805.122.2025</t>
  </si>
  <si>
    <t>WI-VII.805.84.2025</t>
  </si>
  <si>
    <t>01.2026-03.2028</t>
  </si>
  <si>
    <t>Budowa drogi gminnej do osiedla w Zwartowie</t>
  </si>
  <si>
    <t>50*</t>
  </si>
  <si>
    <t>21*</t>
  </si>
  <si>
    <t>10.2025-05.2026</t>
  </si>
  <si>
    <t>04.2026-08.2026</t>
  </si>
  <si>
    <t>07.2026-11.2026</t>
  </si>
  <si>
    <t>07.2026-10.2026</t>
  </si>
  <si>
    <t>Rezygnacja beneficjenta</t>
  </si>
  <si>
    <t>Wojewoda Pomorski - Beata Rutkiewicz</t>
  </si>
  <si>
    <t>Budowa drogi powiatowej stanowiącej łącznik między węzłem Chwaszczyno a drogą powiatową nr 1935G w m. Chwaszczyno</t>
  </si>
  <si>
    <t>Przebudowa drogi powiatowej nr 2229G na odcinku Osice - Giemlice</t>
  </si>
  <si>
    <t>Przeniesiono na listę podstawową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</si>
</sst>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color rgb="FFED7D3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trike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7" fillId="0" borderId="0"/>
  </cellStyleXfs>
  <cellXfs count="232">
    <xf numFmtId="0" fontId="0" fillId="0" borderId="0" xfId="0"/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0" fillId="0" borderId="0" xfId="0" applyAlignment="1">
      <alignment wrapText="1" shrinkToFit="1"/>
    </xf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0" fillId="0" borderId="0" xfId="0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166" fontId="12" fillId="0" borderId="33" xfId="0" applyNumberFormat="1" applyFont="1" applyBorder="1" applyAlignment="1">
      <alignment vertical="center"/>
    </xf>
    <xf numFmtId="166" fontId="12" fillId="0" borderId="34" xfId="0" applyNumberFormat="1" applyFont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6" xfId="0" applyNumberFormat="1" applyFont="1" applyBorder="1" applyAlignment="1">
      <alignment vertical="center"/>
    </xf>
    <xf numFmtId="0" fontId="18" fillId="0" borderId="37" xfId="0" applyFont="1" applyBorder="1" applyAlignment="1">
      <alignment horizontal="left" vertical="center" wrapText="1" indent="2"/>
    </xf>
    <xf numFmtId="0" fontId="12" fillId="0" borderId="37" xfId="0" applyFont="1" applyBorder="1" applyAlignment="1">
      <alignment horizontal="left" vertical="center" indent="2"/>
    </xf>
    <xf numFmtId="0" fontId="18" fillId="0" borderId="39" xfId="0" applyFont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0" fontId="19" fillId="3" borderId="32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0" fontId="18" fillId="3" borderId="40" xfId="0" applyFont="1" applyFill="1" applyBorder="1" applyAlignment="1">
      <alignment vertical="center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0" fontId="18" fillId="4" borderId="26" xfId="0" applyFont="1" applyFill="1" applyBorder="1" applyAlignment="1">
      <alignment vertical="center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0" fontId="13" fillId="6" borderId="32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0" fontId="18" fillId="6" borderId="40" xfId="0" applyFont="1" applyFill="1" applyBorder="1" applyAlignment="1">
      <alignment vertical="center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8" fillId="2" borderId="38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166" fontId="12" fillId="2" borderId="33" xfId="0" applyNumberFormat="1" applyFont="1" applyFill="1" applyBorder="1" applyAlignment="1">
      <alignment vertical="center"/>
    </xf>
    <xf numFmtId="166" fontId="12" fillId="2" borderId="36" xfId="0" applyNumberFormat="1" applyFont="1" applyFill="1" applyBorder="1" applyAlignment="1">
      <alignment vertical="center"/>
    </xf>
    <xf numFmtId="0" fontId="18" fillId="6" borderId="37" xfId="0" applyFont="1" applyFill="1" applyBorder="1" applyAlignment="1">
      <alignment horizontal="left" vertical="center" wrapText="1" indent="2"/>
    </xf>
    <xf numFmtId="0" fontId="18" fillId="6" borderId="29" xfId="0" applyFont="1" applyFill="1" applyBorder="1" applyAlignment="1">
      <alignment vertical="center"/>
    </xf>
    <xf numFmtId="166" fontId="18" fillId="6" borderId="1" xfId="0" applyNumberFormat="1" applyFont="1" applyFill="1" applyBorder="1" applyAlignment="1">
      <alignment vertical="center"/>
    </xf>
    <xf numFmtId="166" fontId="18" fillId="6" borderId="2" xfId="0" applyNumberFormat="1" applyFont="1" applyFill="1" applyBorder="1" applyAlignment="1">
      <alignment vertical="center"/>
    </xf>
    <xf numFmtId="166" fontId="18" fillId="6" borderId="3" xfId="0" applyNumberFormat="1" applyFont="1" applyFill="1" applyBorder="1" applyAlignment="1">
      <alignment vertical="center"/>
    </xf>
    <xf numFmtId="166" fontId="18" fillId="6" borderId="38" xfId="0" applyNumberFormat="1" applyFont="1" applyFill="1" applyBorder="1" applyAlignment="1">
      <alignment vertical="center"/>
    </xf>
    <xf numFmtId="0" fontId="24" fillId="4" borderId="28" xfId="0" applyFont="1" applyFill="1" applyBorder="1" applyAlignment="1">
      <alignment vertical="center"/>
    </xf>
    <xf numFmtId="0" fontId="24" fillId="4" borderId="29" xfId="0" applyFont="1" applyFill="1" applyBorder="1" applyAlignment="1">
      <alignment vertical="center"/>
    </xf>
    <xf numFmtId="166" fontId="24" fillId="4" borderId="5" xfId="0" applyNumberFormat="1" applyFont="1" applyFill="1" applyBorder="1" applyAlignment="1">
      <alignment vertical="center"/>
    </xf>
    <xf numFmtId="166" fontId="24" fillId="4" borderId="8" xfId="0" applyNumberFormat="1" applyFont="1" applyFill="1" applyBorder="1" applyAlignment="1">
      <alignment vertical="center"/>
    </xf>
    <xf numFmtId="166" fontId="24" fillId="5" borderId="28" xfId="0" applyNumberFormat="1" applyFont="1" applyFill="1" applyBorder="1" applyAlignment="1">
      <alignment vertical="center"/>
    </xf>
    <xf numFmtId="166" fontId="24" fillId="4" borderId="29" xfId="0" applyNumberFormat="1" applyFont="1" applyFill="1" applyBorder="1" applyAlignment="1">
      <alignment vertical="center"/>
    </xf>
    <xf numFmtId="166" fontId="24" fillId="4" borderId="3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9" fontId="22" fillId="2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Normalny_Arkusz1" xfId="5" xr:uid="{00000000-0005-0000-0000-000004000000}"/>
    <cellStyle name="Procentowy 2" xfId="2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7D3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Normal="100" zoomScaleSheetLayoutView="100" workbookViewId="0">
      <selection activeCell="B25" sqref="B25"/>
    </sheetView>
  </sheetViews>
  <sheetFormatPr defaultColWidth="9.140625" defaultRowHeight="15"/>
  <cols>
    <col min="1" max="1" width="35.140625" style="10" customWidth="1"/>
    <col min="2" max="2" width="10.7109375" style="10" customWidth="1"/>
    <col min="3" max="5" width="20.7109375" style="10" customWidth="1"/>
    <col min="6" max="10" width="15.7109375" style="10" customWidth="1"/>
    <col min="11" max="11" width="18" style="10" customWidth="1"/>
    <col min="12" max="12" width="17.140625" style="10" customWidth="1"/>
    <col min="13" max="13" width="16.5703125" style="10" customWidth="1"/>
    <col min="14" max="17" width="15.7109375" style="10" customWidth="1"/>
    <col min="18" max="18" width="9.140625" style="10"/>
    <col min="19" max="19" width="11.7109375" style="10" bestFit="1" customWidth="1"/>
  </cols>
  <sheetData>
    <row r="1" spans="1:26" s="6" customFormat="1" ht="30" customHeight="1" thickBot="1">
      <c r="A1" s="3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spans="1:26">
      <c r="A2" s="7"/>
      <c r="B2" s="7"/>
      <c r="C2" s="7"/>
      <c r="D2" s="7"/>
      <c r="E2" s="7"/>
      <c r="F2" s="191" t="s">
        <v>18</v>
      </c>
      <c r="G2" s="192"/>
      <c r="H2" s="192"/>
      <c r="I2" s="192"/>
      <c r="J2" s="192"/>
      <c r="K2" s="192"/>
      <c r="L2" s="192"/>
      <c r="M2" s="192"/>
      <c r="N2" s="193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</row>
    <row r="3" spans="1:26">
      <c r="A3" s="9"/>
      <c r="B3" s="7"/>
      <c r="C3" s="7"/>
      <c r="D3" s="7"/>
      <c r="E3" s="7"/>
      <c r="F3" s="194"/>
      <c r="G3" s="195"/>
      <c r="H3" s="195"/>
      <c r="I3" s="195"/>
      <c r="J3" s="195"/>
      <c r="K3" s="195"/>
      <c r="L3" s="195"/>
      <c r="M3" s="195"/>
      <c r="N3" s="196"/>
      <c r="Z3" s="8"/>
    </row>
    <row r="4" spans="1:26">
      <c r="A4" s="11" t="s">
        <v>357</v>
      </c>
      <c r="B4" s="7"/>
      <c r="C4" s="7"/>
      <c r="D4" s="7"/>
      <c r="E4" s="7"/>
      <c r="F4" s="194"/>
      <c r="G4" s="195"/>
      <c r="H4" s="195"/>
      <c r="I4" s="195"/>
      <c r="J4" s="195"/>
      <c r="K4" s="195"/>
      <c r="L4" s="195"/>
      <c r="M4" s="195"/>
      <c r="N4" s="196"/>
      <c r="Z4" s="12"/>
    </row>
    <row r="5" spans="1:26">
      <c r="A5" s="7"/>
      <c r="B5" s="7"/>
      <c r="C5" s="7"/>
      <c r="D5" s="7"/>
      <c r="E5" s="7"/>
      <c r="F5" s="194"/>
      <c r="G5" s="195"/>
      <c r="H5" s="195"/>
      <c r="I5" s="195"/>
      <c r="J5" s="195"/>
      <c r="K5" s="195"/>
      <c r="L5" s="195"/>
      <c r="M5" s="195"/>
      <c r="N5" s="196"/>
      <c r="Z5" s="8"/>
    </row>
    <row r="6" spans="1:26">
      <c r="A6" s="11" t="s">
        <v>48</v>
      </c>
      <c r="B6" s="7"/>
      <c r="C6" s="7"/>
      <c r="D6" s="7"/>
      <c r="E6" s="7"/>
      <c r="F6" s="194"/>
      <c r="G6" s="195"/>
      <c r="H6" s="195"/>
      <c r="I6" s="195"/>
      <c r="J6" s="195"/>
      <c r="K6" s="195"/>
      <c r="L6" s="195"/>
      <c r="M6" s="195"/>
      <c r="N6" s="196"/>
      <c r="Z6" s="12"/>
    </row>
    <row r="7" spans="1:26" ht="27.75" customHeight="1" thickBot="1">
      <c r="A7" s="7"/>
      <c r="B7" s="7"/>
      <c r="C7" s="7"/>
      <c r="D7" s="7"/>
      <c r="E7" s="7"/>
      <c r="F7" s="197" t="s">
        <v>642</v>
      </c>
      <c r="G7" s="198"/>
      <c r="H7" s="198"/>
      <c r="I7" s="198"/>
      <c r="J7" s="198"/>
      <c r="K7" s="198"/>
      <c r="L7" s="198"/>
      <c r="M7" s="198"/>
      <c r="N7" s="199"/>
      <c r="Z7" s="8"/>
    </row>
    <row r="8" spans="1:26">
      <c r="A8" s="7"/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3"/>
      <c r="N8" s="13"/>
      <c r="Z8" s="8"/>
    </row>
    <row r="9" spans="1:26" ht="20.100000000000001" customHeight="1" thickBot="1">
      <c r="A9" s="11" t="s">
        <v>0</v>
      </c>
      <c r="B9" s="7"/>
      <c r="C9" s="7"/>
      <c r="D9" s="7"/>
      <c r="E9" s="7"/>
      <c r="F9" s="13"/>
      <c r="G9" s="13"/>
      <c r="H9" s="13"/>
      <c r="I9" s="13"/>
      <c r="J9" s="13"/>
      <c r="K9" s="13"/>
      <c r="L9" s="13"/>
      <c r="M9" s="13"/>
      <c r="N9" s="13"/>
      <c r="Z9" s="8"/>
    </row>
    <row r="10" spans="1:26" ht="20.100000000000001" customHeight="1">
      <c r="A10" s="200" t="s">
        <v>1</v>
      </c>
      <c r="B10" s="202" t="s">
        <v>34</v>
      </c>
      <c r="C10" s="204" t="s">
        <v>19</v>
      </c>
      <c r="D10" s="206" t="s">
        <v>20</v>
      </c>
      <c r="E10" s="208" t="s">
        <v>21</v>
      </c>
      <c r="F10" s="49"/>
      <c r="G10" s="36"/>
      <c r="H10" s="37"/>
      <c r="I10" s="36"/>
      <c r="J10" s="37" t="s">
        <v>12</v>
      </c>
      <c r="K10" s="36"/>
      <c r="L10" s="36"/>
      <c r="M10" s="36"/>
      <c r="N10" s="37"/>
      <c r="O10" s="37"/>
      <c r="P10" s="37"/>
      <c r="Q10" s="38"/>
      <c r="Z10" s="8"/>
    </row>
    <row r="11" spans="1:26" s="1" customFormat="1" ht="20.100000000000001" customHeight="1" thickBot="1">
      <c r="A11" s="201"/>
      <c r="B11" s="203"/>
      <c r="C11" s="205"/>
      <c r="D11" s="207"/>
      <c r="E11" s="209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6">
        <v>2028</v>
      </c>
      <c r="P11" s="56">
        <v>2029</v>
      </c>
      <c r="Q11" s="57">
        <v>2030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9.950000000000003" customHeight="1" thickTop="1">
      <c r="A12" s="58" t="s">
        <v>36</v>
      </c>
      <c r="B12" s="59">
        <f>COUNTA('pow podst'!K3:K23)</f>
        <v>20</v>
      </c>
      <c r="C12" s="60">
        <f>SUM('pow podst'!J3:J23)</f>
        <v>195803327.18000001</v>
      </c>
      <c r="D12" s="61">
        <f>SUM('pow podst'!L3:L23)</f>
        <v>101380459.80000001</v>
      </c>
      <c r="E12" s="62">
        <f>SUM('pow podst'!K3:K23)</f>
        <v>94422867.38000001</v>
      </c>
      <c r="F12" s="63">
        <f>SUM('pow podst'!N3:N23)</f>
        <v>0</v>
      </c>
      <c r="G12" s="60">
        <f>SUM('pow podst'!O3:O23)</f>
        <v>0</v>
      </c>
      <c r="H12" s="60">
        <f>SUM('pow podst'!P3:P23)</f>
        <v>0</v>
      </c>
      <c r="I12" s="60">
        <f>SUM('pow podst'!Q3:Q23)</f>
        <v>0</v>
      </c>
      <c r="J12" s="60">
        <f>SUM('pow podst'!R3:R23)</f>
        <v>1551633</v>
      </c>
      <c r="K12" s="60">
        <f>SUM('pow podst'!S3:S23)</f>
        <v>10903320</v>
      </c>
      <c r="L12" s="60">
        <f>SUM('pow podst'!T3:T23)</f>
        <v>6530843</v>
      </c>
      <c r="M12" s="60">
        <f>SUM('pow podst'!U3:U23)</f>
        <v>43410093.380000003</v>
      </c>
      <c r="N12" s="60">
        <f>SUM('pow podst'!V3:V23)</f>
        <v>18498456</v>
      </c>
      <c r="O12" s="60">
        <f>SUM('pow podst'!W3:W23)</f>
        <v>13528522</v>
      </c>
      <c r="P12" s="60">
        <f>SUM('pow podst'!X3:X23)</f>
        <v>0</v>
      </c>
      <c r="Q12" s="64">
        <f>SUM('pow podst'!Y3:Y23)</f>
        <v>0</v>
      </c>
      <c r="R12" s="14" t="b">
        <f>C12=(D12+E12)</f>
        <v>1</v>
      </c>
      <c r="S12" s="24" t="b">
        <f>E12=SUM(F12:Q12)</f>
        <v>1</v>
      </c>
      <c r="T12" s="15"/>
      <c r="U12" s="15"/>
      <c r="V12" s="15"/>
      <c r="W12" s="15"/>
      <c r="X12" s="8"/>
      <c r="Y12" s="8"/>
      <c r="Z12" s="8"/>
    </row>
    <row r="13" spans="1:26" ht="39.950000000000003" customHeight="1">
      <c r="A13" s="65" t="s">
        <v>37</v>
      </c>
      <c r="B13" s="108">
        <f>COUNTIF('pow podst'!C3:C23,"K")</f>
        <v>6</v>
      </c>
      <c r="C13" s="109">
        <f>SUMIF('pow podst'!C3:C23,"K",'pow podst'!J3:J23)</f>
        <v>78783612.599999994</v>
      </c>
      <c r="D13" s="110">
        <f>SUMIF('pow podst'!C3:C23,"K",'pow podst'!L3:L23)</f>
        <v>42647047.600000009</v>
      </c>
      <c r="E13" s="30">
        <f>SUMIF('pow podst'!C3:C23,"K",'pow podst'!K3:K23)</f>
        <v>36136565</v>
      </c>
      <c r="F13" s="117">
        <f>SUMIF('pow podst'!C3:C23,"K",'pow podst'!N3:N23)</f>
        <v>0</v>
      </c>
      <c r="G13" s="109">
        <f>SUMIF('pow podst'!C3:C23,"K",'pow podst'!O3:O23)</f>
        <v>0</v>
      </c>
      <c r="H13" s="109">
        <f>SUMIF('pow podst'!C3:C23,"K",'pow podst'!P3:P23)</f>
        <v>0</v>
      </c>
      <c r="I13" s="109">
        <f>SUMIF('pow podst'!C3:C23,"K",'pow podst'!Q3:Q23)</f>
        <v>0</v>
      </c>
      <c r="J13" s="109">
        <f>SUMIF('pow podst'!C3:C23,"K",'pow podst'!R3:R23)</f>
        <v>1551633</v>
      </c>
      <c r="K13" s="109">
        <f>SUMIF('pow podst'!C3:C23,"K",'pow podst'!S3:S23)</f>
        <v>10903320</v>
      </c>
      <c r="L13" s="109">
        <f>SUMIF('pow podst'!C3:C23,"K",'pow podst'!T3:T23)</f>
        <v>6530843</v>
      </c>
      <c r="M13" s="109">
        <f>SUMIF('pow podst'!C3:C23,"K",'pow podst'!U3:U23)</f>
        <v>13529822</v>
      </c>
      <c r="N13" s="109">
        <f>SUMIF('pow podst'!C3:C23,"K",'pow podst'!V3:V23)</f>
        <v>3620947</v>
      </c>
      <c r="O13" s="109">
        <f>SUMIF('pow podst'!C3:C23,"K",'pow podst'!W3:W23)</f>
        <v>0</v>
      </c>
      <c r="P13" s="109">
        <f>SUMIF('pow podst'!C3:C23,"K",'pow podst'!X3:X23)</f>
        <v>0</v>
      </c>
      <c r="Q13" s="118">
        <f>SUMIF('pow podst'!C3:C23,"K",'pow podst'!Y3:Y23)</f>
        <v>0</v>
      </c>
      <c r="R13" s="14" t="b">
        <f t="shared" ref="R13:R36" si="0">C13=(D13+E13)</f>
        <v>1</v>
      </c>
      <c r="S13" s="24" t="b">
        <f t="shared" ref="S13:S36" si="1">E13=SUM(F13:Q13)</f>
        <v>1</v>
      </c>
      <c r="T13" s="15"/>
      <c r="U13" s="15"/>
      <c r="V13" s="15"/>
      <c r="W13" s="15"/>
      <c r="X13" s="8"/>
      <c r="Y13" s="8"/>
      <c r="Z13" s="8"/>
    </row>
    <row r="14" spans="1:26" ht="39.950000000000003" customHeight="1">
      <c r="A14" s="66" t="s">
        <v>38</v>
      </c>
      <c r="B14" s="111">
        <f>COUNTIF('pow podst'!C3:C23,"N")</f>
        <v>9</v>
      </c>
      <c r="C14" s="112">
        <f>SUMIF('pow podst'!C3:C23,"N",'pow podst'!J3:J23)</f>
        <v>36497723.579999998</v>
      </c>
      <c r="D14" s="113">
        <f>SUMIF('pow podst'!C3:C23,"N",'pow podst'!L3:L23)</f>
        <v>18472415.199999996</v>
      </c>
      <c r="E14" s="29">
        <f>SUMIF('pow podst'!C3:C23,"N",'pow podst'!K3:K23)</f>
        <v>18025308.380000006</v>
      </c>
      <c r="F14" s="119">
        <f>SUMIF('pow podst'!C3:C23,"N",'pow podst'!N3:N23)</f>
        <v>0</v>
      </c>
      <c r="G14" s="112">
        <f>SUMIF('pow podst'!C3:C23,"N",'pow podst'!O3:O23)</f>
        <v>0</v>
      </c>
      <c r="H14" s="112">
        <f>SUMIF('pow podst'!C3:C23,"N",'pow podst'!P3:P23)</f>
        <v>0</v>
      </c>
      <c r="I14" s="112">
        <f>SUMIF('pow podst'!C3:C23,"N",'pow podst'!Q3:Q23)</f>
        <v>0</v>
      </c>
      <c r="J14" s="112">
        <f>SUMIF('pow podst'!C3:C23,"N",'pow podst'!R3:R23)</f>
        <v>0</v>
      </c>
      <c r="K14" s="112">
        <f>SUMIF('pow podst'!C3:C23,"N",'pow podst'!S3:S23)</f>
        <v>0</v>
      </c>
      <c r="L14" s="112">
        <f>SUMIF('pow podst'!C3:C23,"N",'pow podst'!T3:T23)</f>
        <v>0</v>
      </c>
      <c r="M14" s="112">
        <f>SUMIF('pow podst'!C3:C23,"N",'pow podst'!U3:U23)</f>
        <v>18025308.380000006</v>
      </c>
      <c r="N14" s="112">
        <f>SUMIF('pow podst'!C3:C23,"N",'pow podst'!V3:V23)</f>
        <v>0</v>
      </c>
      <c r="O14" s="112">
        <f>SUMIF('pow podst'!C3:C23,"N",'pow podst'!W3:W23)</f>
        <v>0</v>
      </c>
      <c r="P14" s="112">
        <f>SUMIF('pow podst'!C3:C23,"N",'pow podst'!X3:X23)</f>
        <v>0</v>
      </c>
      <c r="Q14" s="120">
        <f>SUMIF('pow podst'!E3:E23,"N",'pow podst'!Y3:Y23)</f>
        <v>0</v>
      </c>
      <c r="R14" s="14" t="b">
        <f t="shared" si="0"/>
        <v>1</v>
      </c>
      <c r="S14" s="24" t="b">
        <f t="shared" si="1"/>
        <v>1</v>
      </c>
      <c r="T14" s="15"/>
      <c r="U14" s="15"/>
      <c r="V14" s="15"/>
      <c r="W14" s="15"/>
      <c r="X14" s="8"/>
      <c r="Y14" s="8"/>
      <c r="Z14" s="8"/>
    </row>
    <row r="15" spans="1:26" ht="39.950000000000003" customHeight="1" thickBot="1">
      <c r="A15" s="67" t="s">
        <v>39</v>
      </c>
      <c r="B15" s="114">
        <f>COUNTIF('pow podst'!C3:C23,"W")</f>
        <v>5</v>
      </c>
      <c r="C15" s="115">
        <f>SUMIF('pow podst'!C3:C23,"W",'pow podst'!J3:J23)</f>
        <v>80521991</v>
      </c>
      <c r="D15" s="116">
        <f>SUMIF('pow podst'!C3:C23,"W",'pow podst'!L3:L23)</f>
        <v>40260997</v>
      </c>
      <c r="E15" s="68">
        <f>SUMIF('pow podst'!C3:C23,"W",'pow podst'!K3:K23)</f>
        <v>40260994</v>
      </c>
      <c r="F15" s="121">
        <f>SUMIF('pow podst'!C3:C23,"W",'pow podst'!N3:N23)</f>
        <v>0</v>
      </c>
      <c r="G15" s="115">
        <f>SUMIF('pow podst'!C3:C23,"W",'pow podst'!O3:O23)</f>
        <v>0</v>
      </c>
      <c r="H15" s="115">
        <f>SUMIF('pow podst'!C3:C23,"W",'pow podst'!P3:P23)</f>
        <v>0</v>
      </c>
      <c r="I15" s="115">
        <f>SUMIF('pow podst'!C3:C23,"W",'pow podst'!Q3:Q23)</f>
        <v>0</v>
      </c>
      <c r="J15" s="115">
        <f>SUMIF('pow podst'!C3:C23,"W",'pow podst'!R3:R23)</f>
        <v>0</v>
      </c>
      <c r="K15" s="115">
        <f>SUMIF('pow podst'!C3:C23,"W",'pow podst'!S3:S23)</f>
        <v>0</v>
      </c>
      <c r="L15" s="115">
        <f>SUMIF('pow podst'!C3:C23,"W",'pow podst'!T3:T23)</f>
        <v>0</v>
      </c>
      <c r="M15" s="115">
        <f>SUMIF('pow podst'!C3:C23,"W",'pow podst'!U3:U23)</f>
        <v>11854963</v>
      </c>
      <c r="N15" s="115">
        <f>SUMIF('pow podst'!C3:C23,"W",'pow podst'!V3:V23)</f>
        <v>14877509</v>
      </c>
      <c r="O15" s="115">
        <f>SUMIF('pow podst'!C3:C23,"W",'pow podst'!W3:W23)</f>
        <v>13528522</v>
      </c>
      <c r="P15" s="115">
        <f>SUMIF('pow podst'!C3:C23,"W",'pow podst'!X3:X23)</f>
        <v>0</v>
      </c>
      <c r="Q15" s="122">
        <f>SUMIF('pow podst'!C3:C23,"W",'pow podst'!Y3:Y23)</f>
        <v>0</v>
      </c>
      <c r="R15" s="14" t="b">
        <f t="shared" si="0"/>
        <v>1</v>
      </c>
      <c r="S15" s="24" t="b">
        <f t="shared" si="1"/>
        <v>1</v>
      </c>
      <c r="T15" s="15"/>
      <c r="U15" s="15"/>
      <c r="V15" s="15"/>
      <c r="W15" s="15"/>
      <c r="X15" s="8"/>
      <c r="Y15" s="8"/>
      <c r="Z15" s="8"/>
    </row>
    <row r="16" spans="1:26" ht="39.950000000000003" customHeight="1" thickTop="1">
      <c r="A16" s="58" t="s">
        <v>40</v>
      </c>
      <c r="B16" s="59">
        <f>COUNTA('gm podst'!L3:L52)</f>
        <v>50</v>
      </c>
      <c r="C16" s="60">
        <f>SUM('gm podst'!K3:K52)</f>
        <v>382413084.04999995</v>
      </c>
      <c r="D16" s="61">
        <f>SUM('gm podst'!M3:M52)</f>
        <v>198868901.05000001</v>
      </c>
      <c r="E16" s="62">
        <f>SUM('gm podst'!L3:L52)</f>
        <v>183544183</v>
      </c>
      <c r="F16" s="123">
        <f>SUM('gm podst'!O3:O52)</f>
        <v>0</v>
      </c>
      <c r="G16" s="124">
        <f>SUM('gm podst'!P3:P52)</f>
        <v>0</v>
      </c>
      <c r="H16" s="124">
        <f>SUM('gm podst'!Q3:Q52)</f>
        <v>0</v>
      </c>
      <c r="I16" s="124">
        <f>SUM('gm podst'!R3:R52)</f>
        <v>1800000</v>
      </c>
      <c r="J16" s="124">
        <f>SUM('gm podst'!S3:S52)</f>
        <v>9072016</v>
      </c>
      <c r="K16" s="124">
        <f>SUM('gm podst'!T3:T52)</f>
        <v>19690363</v>
      </c>
      <c r="L16" s="124">
        <f>SUM('gm podst'!U3:U52)</f>
        <v>32445619</v>
      </c>
      <c r="M16" s="124">
        <f>SUM('gm podst'!V3:V52)</f>
        <v>78005444</v>
      </c>
      <c r="N16" s="124">
        <f>SUM('gm podst'!W3:W52)</f>
        <v>28663311</v>
      </c>
      <c r="O16" s="124">
        <f>SUM('gm podst'!X3:X52)</f>
        <v>9704585</v>
      </c>
      <c r="P16" s="124">
        <f>SUM('gm podst'!Y3:Y52)</f>
        <v>4162845</v>
      </c>
      <c r="Q16" s="125">
        <f>SUM('gm podst'!Z3:Z52)</f>
        <v>0</v>
      </c>
      <c r="R16" s="14" t="b">
        <f t="shared" si="0"/>
        <v>1</v>
      </c>
      <c r="S16" s="24" t="b">
        <f t="shared" si="1"/>
        <v>1</v>
      </c>
      <c r="T16" s="15"/>
      <c r="U16" s="15"/>
      <c r="V16" s="15"/>
      <c r="W16" s="15"/>
      <c r="X16" s="15"/>
      <c r="Y16" s="15"/>
      <c r="Z16" s="15"/>
    </row>
    <row r="17" spans="1:26" ht="39.950000000000003" customHeight="1">
      <c r="A17" s="65" t="s">
        <v>37</v>
      </c>
      <c r="B17" s="108">
        <f>COUNTIF('gm podst'!C3:C52,"K")</f>
        <v>23</v>
      </c>
      <c r="C17" s="109">
        <f>SUMIF('gm podst'!C3:C52,"K",'gm podst'!K3:K52)</f>
        <v>248692323.04999995</v>
      </c>
      <c r="D17" s="110">
        <f>SUMIF('gm podst'!C3:C52,"K",'gm podst'!M3:M52)</f>
        <v>131436949.05000001</v>
      </c>
      <c r="E17" s="30">
        <f>SUMIF('gm podst'!C3:C52,"K",'gm podst'!L3:L52)</f>
        <v>117255374</v>
      </c>
      <c r="F17" s="117">
        <f>SUMIF('gm podst'!C3:C52,"K",'gm podst'!O3:O52)</f>
        <v>0</v>
      </c>
      <c r="G17" s="109">
        <f>SUMIF('gm podst'!C3:C52,"K",'gm podst'!P3:P52)</f>
        <v>0</v>
      </c>
      <c r="H17" s="109">
        <f>SUMIF('gm podst'!C3:C52,"K",'gm podst'!Q3:Q52)</f>
        <v>0</v>
      </c>
      <c r="I17" s="109">
        <f>SUMIF('gm podst'!C3:C52,"K",'gm podst'!R3:R52)</f>
        <v>1800000</v>
      </c>
      <c r="J17" s="109">
        <f>SUMIF('gm podst'!C3:C52,"K",'gm podst'!S3:S52)</f>
        <v>9072016</v>
      </c>
      <c r="K17" s="109">
        <f>SUMIF('gm podst'!C3:C52,"K",'gm podst'!T3:T52)</f>
        <v>19690363</v>
      </c>
      <c r="L17" s="109">
        <f>SUMIF('gm podst'!C3:C52,"K",'gm podst'!U3:U52)</f>
        <v>32445619</v>
      </c>
      <c r="M17" s="109">
        <f>SUMIF('gm podst'!C3:C52,"K",'gm podst'!V3:V52)</f>
        <v>33035099</v>
      </c>
      <c r="N17" s="109">
        <f>SUMIF('gm podst'!C3:C52,"K",'gm podst'!W3:W52)</f>
        <v>14657692</v>
      </c>
      <c r="O17" s="109">
        <f>SUMIF('gm podst'!C3:C52,"K",'gm podst'!X3:X52)</f>
        <v>5150000</v>
      </c>
      <c r="P17" s="109">
        <f>SUMIF('gm podst'!C3:C52,"K",'gm podst'!Y3:Y52)</f>
        <v>1404585</v>
      </c>
      <c r="Q17" s="118">
        <f>SUMIF('gm podst'!C3:C52,"K",'gm podst'!Z3:Z52)</f>
        <v>0</v>
      </c>
      <c r="R17" s="14" t="b">
        <f t="shared" si="0"/>
        <v>1</v>
      </c>
      <c r="S17" s="24" t="b">
        <f t="shared" si="1"/>
        <v>1</v>
      </c>
      <c r="T17" s="15"/>
      <c r="U17" s="15"/>
      <c r="V17" s="15"/>
      <c r="W17" s="15"/>
      <c r="X17" s="15"/>
      <c r="Y17" s="15"/>
      <c r="Z17" s="15"/>
    </row>
    <row r="18" spans="1:26" ht="39.950000000000003" customHeight="1">
      <c r="A18" s="66" t="s">
        <v>38</v>
      </c>
      <c r="B18" s="111">
        <f>COUNTIF('gm podst'!C3:C52,"N")</f>
        <v>21</v>
      </c>
      <c r="C18" s="112">
        <f>SUMIF('gm podst'!C3:C52,"N",'gm podst'!K3:K52)</f>
        <v>71636616</v>
      </c>
      <c r="D18" s="113">
        <f>SUMIF('gm podst'!C3:C52,"N",'gm podst'!M3:M52)</f>
        <v>36389878</v>
      </c>
      <c r="E18" s="29">
        <f>SUMIF('gm podst'!C3:C52,"N",'gm podst'!L3:L52)</f>
        <v>35246738</v>
      </c>
      <c r="F18" s="119">
        <f>SUMIF('gm podst'!C3:C52,"N",'gm podst'!O3:O52)</f>
        <v>0</v>
      </c>
      <c r="G18" s="112">
        <f>SUMIF('gm podst'!C3:C52,"N",'gm podst'!P3:P52)</f>
        <v>0</v>
      </c>
      <c r="H18" s="112">
        <f>SUMIF('gm podst'!C3:C52,"N",'gm podst'!Q3:Q52)</f>
        <v>0</v>
      </c>
      <c r="I18" s="112">
        <f>SUMIF('gm podst'!C3:C52,"N",'gm podst'!R3:R52)</f>
        <v>0</v>
      </c>
      <c r="J18" s="112">
        <f>SUMIF('gm podst'!C3:C52,"N",'gm podst'!S3:S52)</f>
        <v>0</v>
      </c>
      <c r="K18" s="112">
        <f>SUMIF('gm podst'!C3:C52,"N",'gm podst'!T3:T52)</f>
        <v>0</v>
      </c>
      <c r="L18" s="112">
        <f>SUMIF('gm podst'!C3:C52,"N",'gm podst'!U3:U52)</f>
        <v>0</v>
      </c>
      <c r="M18" s="112">
        <f>SUMIF('gm podst'!C3:C52,"N",'gm podst'!V3:V52)</f>
        <v>35246738</v>
      </c>
      <c r="N18" s="112">
        <f>SUMIF('gm podst'!C3:C52,"N",'gm podst'!W3:W52)</f>
        <v>0</v>
      </c>
      <c r="O18" s="112">
        <f>SUMIF('gm podst'!C3:C52,"N",'gm podst'!X3:X52)</f>
        <v>0</v>
      </c>
      <c r="P18" s="112">
        <f>SUMIF('gm podst'!C3:C52,"N",'gm podst'!Y3:Y52)</f>
        <v>0</v>
      </c>
      <c r="Q18" s="120">
        <f>SUMIF('gm podst'!C3:C52,"N",'gm podst'!Z3:Z52)</f>
        <v>0</v>
      </c>
      <c r="R18" s="14" t="b">
        <f t="shared" si="0"/>
        <v>1</v>
      </c>
      <c r="S18" s="24" t="b">
        <f t="shared" si="1"/>
        <v>1</v>
      </c>
      <c r="T18" s="15"/>
      <c r="U18" s="15"/>
      <c r="V18" s="15"/>
      <c r="W18" s="15"/>
      <c r="X18" s="15"/>
      <c r="Y18" s="15"/>
      <c r="Z18" s="15"/>
    </row>
    <row r="19" spans="1:26" ht="39.950000000000003" customHeight="1" thickBot="1">
      <c r="A19" s="67" t="s">
        <v>39</v>
      </c>
      <c r="B19" s="114">
        <f>COUNTIF('gm podst'!C3:C52,"W")</f>
        <v>6</v>
      </c>
      <c r="C19" s="115">
        <f>SUMIF('gm podst'!C3:C52,"W",'gm podst'!K3:K52)</f>
        <v>62084145</v>
      </c>
      <c r="D19" s="116">
        <f>SUMIF('gm podst'!C3:C52,"W",'gm podst'!M3:M52)</f>
        <v>31042074</v>
      </c>
      <c r="E19" s="68">
        <f>SUMIF('gm podst'!C3:C52,"W",'gm podst'!L3:L52)</f>
        <v>31042071</v>
      </c>
      <c r="F19" s="121">
        <f>SUMIF('gm podst'!C3:C52,"W",'gm podst'!O3:O52)</f>
        <v>0</v>
      </c>
      <c r="G19" s="115">
        <f>SUMIF('gm podst'!C3:C52,"W",'gm podst'!P3:P52)</f>
        <v>0</v>
      </c>
      <c r="H19" s="115">
        <f>SUMIF('gm podst'!C3:C52,"W",'gm podst'!Q3:Q52)</f>
        <v>0</v>
      </c>
      <c r="I19" s="115">
        <f>SUMIF('gm podst'!C3:C52,"W",'gm podst'!R3:R52)</f>
        <v>0</v>
      </c>
      <c r="J19" s="115">
        <f>SUMIF('gm podst'!C3:C52,"W",'gm podst'!S3:S52)</f>
        <v>0</v>
      </c>
      <c r="K19" s="115">
        <f>SUMIF('gm podst'!C3:C52,"W",'gm podst'!T3:T52)</f>
        <v>0</v>
      </c>
      <c r="L19" s="115">
        <f>SUMIF('gm podst'!C3:C52,"W",'gm podst'!U3:U52)</f>
        <v>0</v>
      </c>
      <c r="M19" s="115">
        <f>SUMIF('gm podst'!C3:C52,"W",'gm podst'!V3:V52)</f>
        <v>9723607</v>
      </c>
      <c r="N19" s="115">
        <f>SUMIF('gm podst'!C3:C52,"W",'gm podst'!W3:W52)</f>
        <v>14005619</v>
      </c>
      <c r="O19" s="115">
        <f>SUMIF('gm podst'!C3:C52,"W",'gm podst'!X3:X52)</f>
        <v>4554585</v>
      </c>
      <c r="P19" s="115">
        <f>SUMIF('gm podst'!C3:C52,"W",'gm podst'!Y3:Y52)</f>
        <v>2758260</v>
      </c>
      <c r="Q19" s="122">
        <f>SUMIF('gm podst'!C3:C52,"W",'gm podst'!Z3:Z52)</f>
        <v>0</v>
      </c>
      <c r="R19" s="14" t="b">
        <f t="shared" si="0"/>
        <v>1</v>
      </c>
      <c r="S19" s="24" t="b">
        <f t="shared" si="1"/>
        <v>1</v>
      </c>
      <c r="T19" s="15"/>
      <c r="U19" s="15"/>
      <c r="V19" s="15"/>
      <c r="W19" s="15"/>
      <c r="X19" s="15"/>
      <c r="Y19" s="15"/>
      <c r="Z19" s="15"/>
    </row>
    <row r="20" spans="1:26" s="17" customFormat="1" ht="39.950000000000003" customHeight="1" thickTop="1">
      <c r="A20" s="69" t="s">
        <v>41</v>
      </c>
      <c r="B20" s="70">
        <f>B12+B16</f>
        <v>70</v>
      </c>
      <c r="C20" s="71">
        <f>C12+C16</f>
        <v>578216411.23000002</v>
      </c>
      <c r="D20" s="72">
        <f t="shared" ref="C20:O22" si="2">D12+D16</f>
        <v>300249360.85000002</v>
      </c>
      <c r="E20" s="73">
        <f t="shared" si="2"/>
        <v>277967050.38</v>
      </c>
      <c r="F20" s="74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1800000</v>
      </c>
      <c r="J20" s="71">
        <f t="shared" si="2"/>
        <v>10623649</v>
      </c>
      <c r="K20" s="71">
        <f t="shared" si="2"/>
        <v>30593683</v>
      </c>
      <c r="L20" s="71">
        <f t="shared" si="2"/>
        <v>38976462</v>
      </c>
      <c r="M20" s="71">
        <f t="shared" si="2"/>
        <v>121415537.38</v>
      </c>
      <c r="N20" s="71">
        <f>N12+N16</f>
        <v>47161767</v>
      </c>
      <c r="O20" s="71">
        <f t="shared" si="2"/>
        <v>23233107</v>
      </c>
      <c r="P20" s="71">
        <f t="shared" ref="P20:Q20" si="3">P12+P16</f>
        <v>4162845</v>
      </c>
      <c r="Q20" s="75">
        <f t="shared" si="3"/>
        <v>0</v>
      </c>
      <c r="R20" s="14" t="b">
        <f t="shared" si="0"/>
        <v>1</v>
      </c>
      <c r="S20" s="24" t="b">
        <f t="shared" si="1"/>
        <v>1</v>
      </c>
      <c r="T20" s="16"/>
      <c r="U20" s="16"/>
      <c r="V20" s="16"/>
      <c r="W20" s="16"/>
      <c r="X20" s="16"/>
      <c r="Y20" s="16"/>
      <c r="Z20" s="16"/>
    </row>
    <row r="21" spans="1:26" s="17" customFormat="1" ht="39.950000000000003" customHeight="1">
      <c r="A21" s="76" t="s">
        <v>37</v>
      </c>
      <c r="B21" s="40">
        <f>B13+B17</f>
        <v>29</v>
      </c>
      <c r="C21" s="32">
        <f t="shared" si="2"/>
        <v>327475935.64999998</v>
      </c>
      <c r="D21" s="45">
        <f t="shared" si="2"/>
        <v>174083996.65000004</v>
      </c>
      <c r="E21" s="30">
        <f t="shared" si="2"/>
        <v>153391939</v>
      </c>
      <c r="F21" s="50">
        <f t="shared" si="2"/>
        <v>0</v>
      </c>
      <c r="G21" s="32">
        <f t="shared" si="2"/>
        <v>0</v>
      </c>
      <c r="H21" s="32">
        <f t="shared" si="2"/>
        <v>0</v>
      </c>
      <c r="I21" s="32">
        <f t="shared" si="2"/>
        <v>1800000</v>
      </c>
      <c r="J21" s="32">
        <f t="shared" si="2"/>
        <v>10623649</v>
      </c>
      <c r="K21" s="32">
        <f t="shared" si="2"/>
        <v>30593683</v>
      </c>
      <c r="L21" s="32">
        <f t="shared" si="2"/>
        <v>38976462</v>
      </c>
      <c r="M21" s="32">
        <f t="shared" si="2"/>
        <v>46564921</v>
      </c>
      <c r="N21" s="32">
        <f t="shared" si="2"/>
        <v>18278639</v>
      </c>
      <c r="O21" s="32">
        <f t="shared" si="2"/>
        <v>5150000</v>
      </c>
      <c r="P21" s="32">
        <f t="shared" ref="P21:Q21" si="4">P13+P17</f>
        <v>1404585</v>
      </c>
      <c r="Q21" s="77">
        <f t="shared" si="4"/>
        <v>0</v>
      </c>
      <c r="R21" s="14" t="b">
        <f t="shared" si="0"/>
        <v>1</v>
      </c>
      <c r="S21" s="24" t="b">
        <f>E21=SUM(F21:Q21)</f>
        <v>1</v>
      </c>
      <c r="T21" s="16"/>
      <c r="U21" s="16"/>
      <c r="V21" s="16"/>
      <c r="W21" s="16"/>
      <c r="X21" s="16"/>
      <c r="Y21" s="16"/>
      <c r="Z21" s="16"/>
    </row>
    <row r="22" spans="1:26" s="17" customFormat="1" ht="39.950000000000003" customHeight="1">
      <c r="A22" s="78" t="s">
        <v>38</v>
      </c>
      <c r="B22" s="41">
        <f>B14+B18</f>
        <v>30</v>
      </c>
      <c r="C22" s="35">
        <f t="shared" si="2"/>
        <v>108134339.58</v>
      </c>
      <c r="D22" s="46">
        <f t="shared" si="2"/>
        <v>54862293.199999996</v>
      </c>
      <c r="E22" s="29">
        <f t="shared" si="2"/>
        <v>53272046.38000001</v>
      </c>
      <c r="F22" s="51">
        <f t="shared" si="2"/>
        <v>0</v>
      </c>
      <c r="G22" s="35">
        <f t="shared" si="2"/>
        <v>0</v>
      </c>
      <c r="H22" s="35">
        <f t="shared" si="2"/>
        <v>0</v>
      </c>
      <c r="I22" s="35">
        <f t="shared" si="2"/>
        <v>0</v>
      </c>
      <c r="J22" s="35">
        <f t="shared" si="2"/>
        <v>0</v>
      </c>
      <c r="K22" s="35">
        <f t="shared" si="2"/>
        <v>0</v>
      </c>
      <c r="L22" s="35">
        <f t="shared" si="2"/>
        <v>0</v>
      </c>
      <c r="M22" s="35">
        <f t="shared" si="2"/>
        <v>53272046.38000001</v>
      </c>
      <c r="N22" s="35">
        <f t="shared" si="2"/>
        <v>0</v>
      </c>
      <c r="O22" s="35">
        <f t="shared" si="2"/>
        <v>0</v>
      </c>
      <c r="P22" s="35">
        <f t="shared" ref="P22:Q22" si="5">P14+P18</f>
        <v>0</v>
      </c>
      <c r="Q22" s="79">
        <f t="shared" si="5"/>
        <v>0</v>
      </c>
      <c r="R22" s="14" t="b">
        <f t="shared" si="0"/>
        <v>1</v>
      </c>
      <c r="S22" s="24" t="b">
        <f t="shared" si="1"/>
        <v>1</v>
      </c>
      <c r="T22" s="16"/>
      <c r="U22" s="16"/>
      <c r="V22" s="16"/>
      <c r="W22" s="16"/>
      <c r="X22" s="16"/>
      <c r="Y22" s="16"/>
      <c r="Z22" s="16"/>
    </row>
    <row r="23" spans="1:26" s="17" customFormat="1" ht="39.950000000000003" customHeight="1" thickBot="1">
      <c r="A23" s="80" t="s">
        <v>39</v>
      </c>
      <c r="B23" s="81">
        <f>B15+B19</f>
        <v>11</v>
      </c>
      <c r="C23" s="82">
        <f t="shared" ref="C23:O23" si="6">C15+C19</f>
        <v>142606136</v>
      </c>
      <c r="D23" s="83">
        <f t="shared" si="6"/>
        <v>71303071</v>
      </c>
      <c r="E23" s="68">
        <f t="shared" si="6"/>
        <v>71303065</v>
      </c>
      <c r="F23" s="84">
        <f t="shared" si="6"/>
        <v>0</v>
      </c>
      <c r="G23" s="82">
        <f t="shared" si="6"/>
        <v>0</v>
      </c>
      <c r="H23" s="82">
        <f t="shared" si="6"/>
        <v>0</v>
      </c>
      <c r="I23" s="82">
        <f t="shared" si="6"/>
        <v>0</v>
      </c>
      <c r="J23" s="82">
        <f t="shared" si="6"/>
        <v>0</v>
      </c>
      <c r="K23" s="82">
        <f t="shared" si="6"/>
        <v>0</v>
      </c>
      <c r="L23" s="82">
        <f t="shared" si="6"/>
        <v>0</v>
      </c>
      <c r="M23" s="82">
        <f t="shared" si="6"/>
        <v>21578570</v>
      </c>
      <c r="N23" s="82">
        <f t="shared" si="6"/>
        <v>28883128</v>
      </c>
      <c r="O23" s="82">
        <f t="shared" si="6"/>
        <v>18083107</v>
      </c>
      <c r="P23" s="82">
        <f t="shared" ref="P23:Q23" si="7">P15+P19</f>
        <v>2758260</v>
      </c>
      <c r="Q23" s="85">
        <f t="shared" si="7"/>
        <v>0</v>
      </c>
      <c r="R23" s="14" t="b">
        <f t="shared" si="0"/>
        <v>1</v>
      </c>
      <c r="S23" s="24" t="b">
        <f t="shared" si="1"/>
        <v>1</v>
      </c>
      <c r="T23" s="16"/>
      <c r="U23" s="16"/>
      <c r="V23" s="16"/>
      <c r="W23" s="16"/>
      <c r="X23" s="16"/>
      <c r="Y23" s="16"/>
      <c r="Z23" s="16"/>
    </row>
    <row r="24" spans="1:26" ht="39.950000000000003" customHeight="1" thickTop="1">
      <c r="A24" s="58" t="s">
        <v>2</v>
      </c>
      <c r="B24" s="59">
        <f>COUNTA('pow rez'!K3:K7)</f>
        <v>3</v>
      </c>
      <c r="C24" s="60">
        <f>SUM('pow rez'!J3:J7)</f>
        <v>14336449</v>
      </c>
      <c r="D24" s="61">
        <f>SUM('pow rez'!L3:L7)</f>
        <v>7168225</v>
      </c>
      <c r="E24" s="62">
        <f>SUM('pow rez'!K3:K7)</f>
        <v>7168224</v>
      </c>
      <c r="F24" s="63">
        <f>SUM('pow rez'!N3:N7)</f>
        <v>0</v>
      </c>
      <c r="G24" s="60">
        <f>SUM('pow rez'!O3:O7)</f>
        <v>0</v>
      </c>
      <c r="H24" s="60">
        <f>SUM('pow rez'!P3:P7)</f>
        <v>0</v>
      </c>
      <c r="I24" s="60">
        <f>SUM('pow rez'!Q3:Q7)</f>
        <v>0</v>
      </c>
      <c r="J24" s="60">
        <f>SUM('pow rez'!R3:R7)</f>
        <v>0</v>
      </c>
      <c r="K24" s="60">
        <f>SUM('pow rez'!S3:S7)</f>
        <v>0</v>
      </c>
      <c r="L24" s="60">
        <f>SUM('pow rez'!T3:T7)</f>
        <v>0</v>
      </c>
      <c r="M24" s="60">
        <f>SUM('pow rez'!U3:U7)</f>
        <v>6683382</v>
      </c>
      <c r="N24" s="60">
        <f>SUM('pow rez'!V3:V7)</f>
        <v>484842</v>
      </c>
      <c r="O24" s="60">
        <f>SUM('pow rez'!W3:W7)</f>
        <v>0</v>
      </c>
      <c r="P24" s="60">
        <f>SUM('pow rez'!X3:X7)</f>
        <v>0</v>
      </c>
      <c r="Q24" s="64">
        <f>SUM('pow rez'!Y3:Y7)</f>
        <v>0</v>
      </c>
      <c r="R24" s="14" t="b">
        <f t="shared" si="0"/>
        <v>1</v>
      </c>
      <c r="S24" s="24" t="b">
        <f t="shared" si="1"/>
        <v>1</v>
      </c>
      <c r="T24" s="15"/>
      <c r="U24" s="15"/>
      <c r="V24" s="15"/>
      <c r="W24" s="15"/>
      <c r="X24" s="15"/>
      <c r="Y24" s="15"/>
      <c r="Z24" s="15"/>
    </row>
    <row r="25" spans="1:26" ht="39.950000000000003" customHeight="1">
      <c r="A25" s="66" t="s">
        <v>38</v>
      </c>
      <c r="B25" s="111">
        <f>COUNTIF('pow rez'!C3:C7,"N")</f>
        <v>2</v>
      </c>
      <c r="C25" s="112">
        <f>SUMIF('pow rez'!C3:C7,"N",'pow rez'!J3:J7)</f>
        <v>10457708</v>
      </c>
      <c r="D25" s="113">
        <f>SUMIF('pow rez'!C3:C7,"N",'pow rez'!L3:L7)</f>
        <v>5228854</v>
      </c>
      <c r="E25" s="29">
        <f>SUMIF('pow rez'!C3:C7,"N",'pow rez'!K3:K7)</f>
        <v>5228854</v>
      </c>
      <c r="F25" s="119">
        <f>SUMIF('pow rez'!C3:C7,"N",'pow rez'!N3:N7)</f>
        <v>0</v>
      </c>
      <c r="G25" s="112">
        <f>SUMIF('pow rez'!C3:C7,"N",'pow rez'!O3:O7)</f>
        <v>0</v>
      </c>
      <c r="H25" s="112">
        <f>SUMIF('pow rez'!C3:C7,"N",'pow rez'!P3:P7)</f>
        <v>0</v>
      </c>
      <c r="I25" s="112">
        <f>SUMIF('pow rez'!C3:C7,"N",'pow rez'!Q3:Q7)</f>
        <v>0</v>
      </c>
      <c r="J25" s="112">
        <f>SUMIF('pow rez'!C3:C7,"N",'pow rez'!R3:R7)</f>
        <v>0</v>
      </c>
      <c r="K25" s="112">
        <f>SUMIF('pow rez'!C3:C7,"N",'pow rez'!S3:S7)</f>
        <v>0</v>
      </c>
      <c r="L25" s="112">
        <f>SUMIF('pow rez'!C3:C7,"N",'pow rez'!T3:T7)</f>
        <v>0</v>
      </c>
      <c r="M25" s="112">
        <f>SUMIF('pow rez'!C3:C7,"N",'pow rez'!U3:U7)</f>
        <v>5228854</v>
      </c>
      <c r="N25" s="112">
        <f>SUMIF('pow rez'!C3:C7,"N",'pow rez'!V3:V7)</f>
        <v>0</v>
      </c>
      <c r="O25" s="112">
        <f>SUMIF('pow rez'!C3:C7,"N",'pow rez'!W3:W7)</f>
        <v>0</v>
      </c>
      <c r="P25" s="112">
        <f>SUMIF('pow rez'!C3:C7,"N",'pow rez'!X3:X7)</f>
        <v>0</v>
      </c>
      <c r="Q25" s="120">
        <f>SUMIF('pow rez'!C3:C7,"N",'pow rez'!Y3:Y7)</f>
        <v>0</v>
      </c>
      <c r="R25" s="14" t="b">
        <f t="shared" si="0"/>
        <v>1</v>
      </c>
      <c r="S25" s="24" t="b">
        <f t="shared" si="1"/>
        <v>1</v>
      </c>
      <c r="T25" s="15"/>
      <c r="U25" s="15"/>
      <c r="V25" s="15"/>
      <c r="W25" s="15"/>
      <c r="X25" s="15"/>
      <c r="Y25" s="15"/>
      <c r="Z25" s="15"/>
    </row>
    <row r="26" spans="1:26" ht="39.950000000000003" customHeight="1" thickBot="1">
      <c r="A26" s="67" t="s">
        <v>39</v>
      </c>
      <c r="B26" s="114">
        <f>COUNTIF('pow rez'!C3:C7,"W")</f>
        <v>1</v>
      </c>
      <c r="C26" s="115">
        <f>SUMIF('pow rez'!C3:C7,"W",'pow rez'!J3:J7)</f>
        <v>3878741</v>
      </c>
      <c r="D26" s="116">
        <f>SUMIF('pow rez'!C3:C7,"W",'pow rez'!L3:L7)</f>
        <v>1939371</v>
      </c>
      <c r="E26" s="68">
        <f>SUMIF('pow rez'!C3:C7,"W",'pow rez'!K3:K7)</f>
        <v>1939370</v>
      </c>
      <c r="F26" s="121">
        <f>SUMIF('pow rez'!C3:C7,"W",'pow rez'!N3:N7)</f>
        <v>0</v>
      </c>
      <c r="G26" s="115">
        <f>SUMIF('pow rez'!C3:C7,"W",'pow rez'!O3:O7)</f>
        <v>0</v>
      </c>
      <c r="H26" s="115">
        <f>SUMIF('pow rez'!C3:C7,"W",'pow rez'!P3:P7)</f>
        <v>0</v>
      </c>
      <c r="I26" s="115">
        <f>SUMIF('pow rez'!C3:C7,"W",'pow rez'!Q3:Q7)</f>
        <v>0</v>
      </c>
      <c r="J26" s="115">
        <f>SUMIF('pow rez'!C3:C7,"W",'pow rez'!R3:R7)</f>
        <v>0</v>
      </c>
      <c r="K26" s="115">
        <f>SUMIF('pow rez'!C3:C7,"W",'pow rez'!S3:S7)</f>
        <v>0</v>
      </c>
      <c r="L26" s="115">
        <f>SUMIF('pow rez'!C3:C7,"W",'pow rez'!T3:T7)</f>
        <v>0</v>
      </c>
      <c r="M26" s="115">
        <f>SUMIF('pow rez'!C3:C7,"W",'pow rez'!U3:U7)</f>
        <v>1454528</v>
      </c>
      <c r="N26" s="115">
        <f>SUMIF('pow rez'!C3:C7,"W",'pow rez'!V3:V7)</f>
        <v>484842</v>
      </c>
      <c r="O26" s="115">
        <f>SUMIF('pow rez'!C3:C7,"W",'pow rez'!W3:W7)</f>
        <v>0</v>
      </c>
      <c r="P26" s="115">
        <f>SUMIF('pow rez'!C3:C7,"W",'pow rez'!X3:X7)</f>
        <v>0</v>
      </c>
      <c r="Q26" s="122">
        <f>SUMIF('pow rez'!C3:C7,"W",'pow rez'!Y3:Y7)</f>
        <v>0</v>
      </c>
      <c r="R26" s="14" t="b">
        <f t="shared" si="0"/>
        <v>1</v>
      </c>
      <c r="S26" s="24" t="b">
        <f t="shared" si="1"/>
        <v>1</v>
      </c>
      <c r="T26" s="15"/>
      <c r="U26" s="15"/>
      <c r="V26" s="15"/>
      <c r="W26" s="15"/>
      <c r="X26" s="15"/>
      <c r="Y26" s="15"/>
      <c r="Z26" s="15"/>
    </row>
    <row r="27" spans="1:26" ht="39.950000000000003" customHeight="1" thickTop="1">
      <c r="A27" s="58" t="s">
        <v>3</v>
      </c>
      <c r="B27" s="59">
        <f>COUNTA('gm rez'!L3:L64)</f>
        <v>62</v>
      </c>
      <c r="C27" s="60">
        <f>SUM('gm rez'!K3:K64)</f>
        <v>166720555.03</v>
      </c>
      <c r="D27" s="61">
        <f>SUM('gm rez'!M3:M64)</f>
        <v>83360291.030000001</v>
      </c>
      <c r="E27" s="62">
        <f>SUM('gm rez'!L3:L64)</f>
        <v>83360264</v>
      </c>
      <c r="F27" s="63">
        <f>SUM('gm rez'!O3:O64)</f>
        <v>0</v>
      </c>
      <c r="G27" s="60">
        <f>SUM('gm rez'!P3:P64)</f>
        <v>0</v>
      </c>
      <c r="H27" s="60">
        <f>SUM('gm rez'!Q3:Q64)</f>
        <v>0</v>
      </c>
      <c r="I27" s="60">
        <f>SUM('gm rez'!R3:R64)</f>
        <v>0</v>
      </c>
      <c r="J27" s="60">
        <f>SUM('gm rez'!S3:S64)</f>
        <v>0</v>
      </c>
      <c r="K27" s="60">
        <f>SUM('gm rez'!T3:T64)</f>
        <v>0</v>
      </c>
      <c r="L27" s="60">
        <f>SUM('gm rez'!U3:U64)</f>
        <v>0</v>
      </c>
      <c r="M27" s="60">
        <f>SUM('gm rez'!V3:V64)</f>
        <v>69539152</v>
      </c>
      <c r="N27" s="60">
        <f>SUM('gm rez'!W3:W64)</f>
        <v>12621112</v>
      </c>
      <c r="O27" s="60">
        <f>SUM('gm rez'!X3:X64)</f>
        <v>1200000</v>
      </c>
      <c r="P27" s="60">
        <f>SUM('gm rez'!Y3:Y64)</f>
        <v>0</v>
      </c>
      <c r="Q27" s="64">
        <f>SUM('gm rez'!Z3:Z64)</f>
        <v>0</v>
      </c>
      <c r="R27" s="14" t="b">
        <f t="shared" si="0"/>
        <v>1</v>
      </c>
      <c r="S27" s="24" t="b">
        <f t="shared" si="1"/>
        <v>1</v>
      </c>
      <c r="T27" s="18"/>
      <c r="U27" s="18"/>
      <c r="V27" s="18"/>
      <c r="W27" s="18"/>
      <c r="X27" s="8"/>
      <c r="Y27" s="8"/>
      <c r="Z27" s="8"/>
    </row>
    <row r="28" spans="1:26" ht="39.950000000000003" customHeight="1">
      <c r="A28" s="66" t="s">
        <v>38</v>
      </c>
      <c r="B28" s="111">
        <f>COUNTIF('gm rez'!C3:C64,"N")</f>
        <v>53</v>
      </c>
      <c r="C28" s="112">
        <f>SUMIF('gm rez'!C3:C64,"N",'gm rez'!K3:K64)</f>
        <v>123724458</v>
      </c>
      <c r="D28" s="113">
        <f>SUMIF('gm rez'!C3:C64,"N",'gm rez'!M3:M64)</f>
        <v>61862241</v>
      </c>
      <c r="E28" s="29">
        <f>SUMIF('gm rez'!C3:C64,"N",'gm rez'!L3:L64)</f>
        <v>61862217</v>
      </c>
      <c r="F28" s="119">
        <f>SUMIF('gm rez'!C3:C64,"N",'gm rez'!O3:O64)</f>
        <v>0</v>
      </c>
      <c r="G28" s="112">
        <f>SUMIF('gm rez'!C3:C64,"N",'gm rez'!P3:P64)</f>
        <v>0</v>
      </c>
      <c r="H28" s="112">
        <f>SUMIF('gm rez'!C3:C64,"N",'gm rez'!Q3:Q64)</f>
        <v>0</v>
      </c>
      <c r="I28" s="112">
        <f>SUMIF('gm rez'!C3:C64,"N",'gm rez'!R3:R64)</f>
        <v>0</v>
      </c>
      <c r="J28" s="112">
        <f>SUMIF('gm rez'!C3:C64,"N",'gm rez'!S3:S64)</f>
        <v>0</v>
      </c>
      <c r="K28" s="112">
        <f>SUMIF('gm rez'!C3:C64,"N",'gm rez'!T3:T64)</f>
        <v>0</v>
      </c>
      <c r="L28" s="112">
        <f>SUMIF('gm rez'!C3:C64,"N",'gm rez'!U3:U64)</f>
        <v>0</v>
      </c>
      <c r="M28" s="112">
        <f>SUMIF('gm rez'!C3:C64,"N",'gm rez'!V3:V64)</f>
        <v>61862217</v>
      </c>
      <c r="N28" s="112">
        <f>SUMIF('gm rez'!C3:C64,"N",'gm rez'!W3:W64)</f>
        <v>0</v>
      </c>
      <c r="O28" s="112">
        <f>SUMIF('gm rez'!C3:C64,"N",'gm rez'!X3:X64)</f>
        <v>0</v>
      </c>
      <c r="P28" s="112">
        <f>SUMIF('gm rez'!C3:C64,"N",'gm rez'!Y3:Y64)</f>
        <v>0</v>
      </c>
      <c r="Q28" s="120">
        <f>SUMIF('gm rez'!C3:C64,"N",'gm rez'!Z3:Z64)</f>
        <v>0</v>
      </c>
      <c r="R28" s="14" t="b">
        <f t="shared" si="0"/>
        <v>1</v>
      </c>
      <c r="S28" s="24" t="b">
        <f t="shared" si="1"/>
        <v>1</v>
      </c>
      <c r="T28" s="18"/>
      <c r="U28" s="18"/>
      <c r="V28" s="18"/>
      <c r="W28" s="18"/>
      <c r="X28" s="8"/>
      <c r="Y28" s="8"/>
      <c r="Z28" s="8"/>
    </row>
    <row r="29" spans="1:26" ht="39.950000000000003" customHeight="1" thickBot="1">
      <c r="A29" s="67" t="s">
        <v>39</v>
      </c>
      <c r="B29" s="114">
        <f>COUNTIF('gm rez'!C3:C64,"W")</f>
        <v>9</v>
      </c>
      <c r="C29" s="115">
        <f>SUMIF('gm rez'!C3:C64,"W",'gm rez'!K3:K64)</f>
        <v>42996097.030000001</v>
      </c>
      <c r="D29" s="116">
        <f>SUMIF('gm rez'!C3:C64,"W",'gm rez'!M3:M64)</f>
        <v>21498050.030000001</v>
      </c>
      <c r="E29" s="68">
        <f>SUMIF('gm rez'!C3:C64,"W",'gm rez'!L3:L64)</f>
        <v>21498047</v>
      </c>
      <c r="F29" s="121">
        <f>SUMIF('gm rez'!C3:C64,"W",'gm rez'!O3:O64)</f>
        <v>0</v>
      </c>
      <c r="G29" s="115">
        <f>SUMIF('gm rez'!C3:C64,"W",'gm rez'!P3:P64)</f>
        <v>0</v>
      </c>
      <c r="H29" s="115">
        <f>SUMIF('gm rez'!C3:C64,"W",'gm rez'!Q3:Q64)</f>
        <v>0</v>
      </c>
      <c r="I29" s="115">
        <f>SUMIF('gm rez'!C3:C64,"W",'gm rez'!R3:R64)</f>
        <v>0</v>
      </c>
      <c r="J29" s="115">
        <f>SUMIF('gm rez'!C3:C64,"W",'gm rez'!S3:S64)</f>
        <v>0</v>
      </c>
      <c r="K29" s="115">
        <f>SUMIF('gm rez'!C3:C64,"W",'gm rez'!T3:T64)</f>
        <v>0</v>
      </c>
      <c r="L29" s="115">
        <f>SUMIF('gm rez'!C3:C64,"W",'gm rez'!U3:U64)</f>
        <v>0</v>
      </c>
      <c r="M29" s="115">
        <f>SUMIF('gm rez'!C3:C64,"W",'gm rez'!V3:V64)</f>
        <v>7676935</v>
      </c>
      <c r="N29" s="115">
        <f>SUMIF('gm rez'!C3:C64,"W",'gm rez'!W3:W64)</f>
        <v>12621112</v>
      </c>
      <c r="O29" s="115">
        <f>SUMIF('gm rez'!C3:C64,"W",'gm rez'!X3:X64)</f>
        <v>1200000</v>
      </c>
      <c r="P29" s="115">
        <f>SUMIF('gm rez'!C3:C64,"W",'gm rez'!Y3:Y64)</f>
        <v>0</v>
      </c>
      <c r="Q29" s="122">
        <f>SUMIF('gm rez'!C3:C64,"W",'gm rez'!Z3:Z64)</f>
        <v>0</v>
      </c>
      <c r="R29" s="14" t="b">
        <f t="shared" si="0"/>
        <v>1</v>
      </c>
      <c r="S29" s="24" t="b">
        <f t="shared" si="1"/>
        <v>1</v>
      </c>
      <c r="T29" s="18"/>
      <c r="U29" s="18"/>
      <c r="V29" s="18"/>
      <c r="W29" s="18"/>
      <c r="X29" s="8"/>
      <c r="Y29" s="8"/>
      <c r="Z29" s="8"/>
    </row>
    <row r="30" spans="1:26" ht="39.950000000000003" customHeight="1" thickTop="1">
      <c r="A30" s="132" t="s">
        <v>22</v>
      </c>
      <c r="B30" s="133">
        <f>B24+B27</f>
        <v>65</v>
      </c>
      <c r="C30" s="134">
        <f t="shared" ref="C30:O30" si="8">C24+C27</f>
        <v>181057004.03</v>
      </c>
      <c r="D30" s="135">
        <f t="shared" si="8"/>
        <v>90528516.030000001</v>
      </c>
      <c r="E30" s="136">
        <f t="shared" si="8"/>
        <v>90528488</v>
      </c>
      <c r="F30" s="137">
        <f t="shared" si="8"/>
        <v>0</v>
      </c>
      <c r="G30" s="134">
        <f t="shared" si="8"/>
        <v>0</v>
      </c>
      <c r="H30" s="134">
        <f t="shared" si="8"/>
        <v>0</v>
      </c>
      <c r="I30" s="134">
        <f t="shared" si="8"/>
        <v>0</v>
      </c>
      <c r="J30" s="134">
        <f t="shared" si="8"/>
        <v>0</v>
      </c>
      <c r="K30" s="134">
        <f t="shared" si="8"/>
        <v>0</v>
      </c>
      <c r="L30" s="134">
        <f t="shared" si="8"/>
        <v>0</v>
      </c>
      <c r="M30" s="134">
        <f t="shared" si="8"/>
        <v>76222534</v>
      </c>
      <c r="N30" s="134">
        <f t="shared" si="8"/>
        <v>13105954</v>
      </c>
      <c r="O30" s="134">
        <f t="shared" si="8"/>
        <v>1200000</v>
      </c>
      <c r="P30" s="134">
        <f t="shared" ref="P30:Q30" si="9">P24+P27</f>
        <v>0</v>
      </c>
      <c r="Q30" s="138">
        <f t="shared" si="9"/>
        <v>0</v>
      </c>
      <c r="R30" s="14" t="b">
        <f t="shared" si="0"/>
        <v>1</v>
      </c>
      <c r="S30" s="24" t="b">
        <f t="shared" si="1"/>
        <v>1</v>
      </c>
    </row>
    <row r="31" spans="1:26" ht="39.950000000000003" customHeight="1">
      <c r="A31" s="44" t="s">
        <v>38</v>
      </c>
      <c r="B31" s="42">
        <f t="shared" ref="B31:O31" si="10">B25+B28</f>
        <v>55</v>
      </c>
      <c r="C31" s="33">
        <f t="shared" si="10"/>
        <v>134182166</v>
      </c>
      <c r="D31" s="47">
        <f t="shared" si="10"/>
        <v>67091095</v>
      </c>
      <c r="E31" s="29">
        <f t="shared" si="10"/>
        <v>67091071</v>
      </c>
      <c r="F31" s="52">
        <f t="shared" si="10"/>
        <v>0</v>
      </c>
      <c r="G31" s="33">
        <f t="shared" si="10"/>
        <v>0</v>
      </c>
      <c r="H31" s="33">
        <f t="shared" si="10"/>
        <v>0</v>
      </c>
      <c r="I31" s="33">
        <f t="shared" si="10"/>
        <v>0</v>
      </c>
      <c r="J31" s="33">
        <f t="shared" si="10"/>
        <v>0</v>
      </c>
      <c r="K31" s="33">
        <f t="shared" si="10"/>
        <v>0</v>
      </c>
      <c r="L31" s="33">
        <f t="shared" si="10"/>
        <v>0</v>
      </c>
      <c r="M31" s="33">
        <f t="shared" si="10"/>
        <v>67091071</v>
      </c>
      <c r="N31" s="33">
        <f t="shared" si="10"/>
        <v>0</v>
      </c>
      <c r="O31" s="33">
        <f t="shared" si="10"/>
        <v>0</v>
      </c>
      <c r="P31" s="33">
        <f t="shared" ref="P31:Q31" si="11">P25+P28</f>
        <v>0</v>
      </c>
      <c r="Q31" s="39">
        <f t="shared" si="11"/>
        <v>0</v>
      </c>
      <c r="R31" s="14" t="b">
        <f t="shared" si="0"/>
        <v>1</v>
      </c>
      <c r="S31" s="24" t="b">
        <f t="shared" si="1"/>
        <v>1</v>
      </c>
    </row>
    <row r="32" spans="1:26" ht="39.950000000000003" customHeight="1" thickBot="1">
      <c r="A32" s="86" t="s">
        <v>39</v>
      </c>
      <c r="B32" s="87">
        <f t="shared" ref="B32:O32" si="12">B26+B29</f>
        <v>10</v>
      </c>
      <c r="C32" s="88">
        <f t="shared" si="12"/>
        <v>46874838.030000001</v>
      </c>
      <c r="D32" s="89">
        <f t="shared" si="12"/>
        <v>23437421.030000001</v>
      </c>
      <c r="E32" s="90">
        <f t="shared" si="12"/>
        <v>23437417</v>
      </c>
      <c r="F32" s="91">
        <f t="shared" si="12"/>
        <v>0</v>
      </c>
      <c r="G32" s="88">
        <f t="shared" si="12"/>
        <v>0</v>
      </c>
      <c r="H32" s="88">
        <f t="shared" si="12"/>
        <v>0</v>
      </c>
      <c r="I32" s="88">
        <f t="shared" si="12"/>
        <v>0</v>
      </c>
      <c r="J32" s="88">
        <f t="shared" si="12"/>
        <v>0</v>
      </c>
      <c r="K32" s="88">
        <f t="shared" si="12"/>
        <v>0</v>
      </c>
      <c r="L32" s="88">
        <f t="shared" si="12"/>
        <v>0</v>
      </c>
      <c r="M32" s="88">
        <f t="shared" si="12"/>
        <v>9131463</v>
      </c>
      <c r="N32" s="88">
        <f t="shared" si="12"/>
        <v>13105954</v>
      </c>
      <c r="O32" s="88">
        <f t="shared" si="12"/>
        <v>1200000</v>
      </c>
      <c r="P32" s="88">
        <f t="shared" ref="P32:Q32" si="13">P26+P29</f>
        <v>0</v>
      </c>
      <c r="Q32" s="92">
        <f t="shared" si="13"/>
        <v>0</v>
      </c>
      <c r="R32" s="14" t="b">
        <f t="shared" si="0"/>
        <v>1</v>
      </c>
      <c r="S32" s="24" t="b">
        <f t="shared" si="1"/>
        <v>1</v>
      </c>
    </row>
    <row r="33" spans="1:19" ht="39.950000000000003" customHeight="1" thickTop="1">
      <c r="A33" s="93" t="s">
        <v>33</v>
      </c>
      <c r="B33" s="94">
        <f>B20+B30</f>
        <v>135</v>
      </c>
      <c r="C33" s="95">
        <f t="shared" ref="C33:O33" si="14">C20+C30</f>
        <v>759273415.25999999</v>
      </c>
      <c r="D33" s="96">
        <f t="shared" si="14"/>
        <v>390777876.88</v>
      </c>
      <c r="E33" s="97">
        <f t="shared" si="14"/>
        <v>368495538.38</v>
      </c>
      <c r="F33" s="98">
        <f t="shared" si="14"/>
        <v>0</v>
      </c>
      <c r="G33" s="95">
        <f t="shared" si="14"/>
        <v>0</v>
      </c>
      <c r="H33" s="95">
        <f t="shared" si="14"/>
        <v>0</v>
      </c>
      <c r="I33" s="95">
        <f t="shared" si="14"/>
        <v>1800000</v>
      </c>
      <c r="J33" s="95">
        <f t="shared" si="14"/>
        <v>10623649</v>
      </c>
      <c r="K33" s="95">
        <f t="shared" si="14"/>
        <v>30593683</v>
      </c>
      <c r="L33" s="95">
        <f t="shared" si="14"/>
        <v>38976462</v>
      </c>
      <c r="M33" s="95">
        <f t="shared" si="14"/>
        <v>197638071.38</v>
      </c>
      <c r="N33" s="95">
        <f t="shared" si="14"/>
        <v>60267721</v>
      </c>
      <c r="O33" s="95">
        <f t="shared" si="14"/>
        <v>24433107</v>
      </c>
      <c r="P33" s="95">
        <f t="shared" ref="P33:Q33" si="15">P20+P30</f>
        <v>4162845</v>
      </c>
      <c r="Q33" s="99">
        <f t="shared" si="15"/>
        <v>0</v>
      </c>
      <c r="R33" s="14" t="b">
        <f t="shared" si="0"/>
        <v>1</v>
      </c>
      <c r="S33" s="24" t="b">
        <f t="shared" si="1"/>
        <v>1</v>
      </c>
    </row>
    <row r="34" spans="1:19" ht="39.950000000000003" customHeight="1">
      <c r="A34" s="126" t="s">
        <v>37</v>
      </c>
      <c r="B34" s="127">
        <f>B21</f>
        <v>29</v>
      </c>
      <c r="C34" s="128">
        <f t="shared" ref="C34:O34" si="16">C21</f>
        <v>327475935.64999998</v>
      </c>
      <c r="D34" s="129">
        <f t="shared" si="16"/>
        <v>174083996.65000004</v>
      </c>
      <c r="E34" s="30">
        <f t="shared" si="16"/>
        <v>153391939</v>
      </c>
      <c r="F34" s="130">
        <f t="shared" si="16"/>
        <v>0</v>
      </c>
      <c r="G34" s="128">
        <f t="shared" si="16"/>
        <v>0</v>
      </c>
      <c r="H34" s="128">
        <f t="shared" si="16"/>
        <v>0</v>
      </c>
      <c r="I34" s="128">
        <f t="shared" si="16"/>
        <v>1800000</v>
      </c>
      <c r="J34" s="128">
        <f t="shared" si="16"/>
        <v>10623649</v>
      </c>
      <c r="K34" s="128">
        <f t="shared" si="16"/>
        <v>30593683</v>
      </c>
      <c r="L34" s="128">
        <f t="shared" si="16"/>
        <v>38976462</v>
      </c>
      <c r="M34" s="128">
        <f t="shared" si="16"/>
        <v>46564921</v>
      </c>
      <c r="N34" s="128">
        <f t="shared" si="16"/>
        <v>18278639</v>
      </c>
      <c r="O34" s="128">
        <f t="shared" si="16"/>
        <v>5150000</v>
      </c>
      <c r="P34" s="128">
        <f t="shared" ref="P34:Q34" si="17">P21</f>
        <v>1404585</v>
      </c>
      <c r="Q34" s="131">
        <f t="shared" si="17"/>
        <v>0</v>
      </c>
      <c r="R34" s="14" t="b">
        <f t="shared" si="0"/>
        <v>1</v>
      </c>
      <c r="S34" s="24" t="b">
        <f t="shared" si="1"/>
        <v>1</v>
      </c>
    </row>
    <row r="35" spans="1:19" ht="39.950000000000003" customHeight="1">
      <c r="A35" s="100" t="s">
        <v>38</v>
      </c>
      <c r="B35" s="43">
        <f>B22+B31</f>
        <v>85</v>
      </c>
      <c r="C35" s="34">
        <f t="shared" ref="C35:O35" si="18">C22+C31</f>
        <v>242316505.57999998</v>
      </c>
      <c r="D35" s="48">
        <f t="shared" si="18"/>
        <v>121953388.19999999</v>
      </c>
      <c r="E35" s="54">
        <f t="shared" si="18"/>
        <v>120363117.38000001</v>
      </c>
      <c r="F35" s="53">
        <f t="shared" si="18"/>
        <v>0</v>
      </c>
      <c r="G35" s="34">
        <f t="shared" si="18"/>
        <v>0</v>
      </c>
      <c r="H35" s="34">
        <f t="shared" si="18"/>
        <v>0</v>
      </c>
      <c r="I35" s="34">
        <f t="shared" si="18"/>
        <v>0</v>
      </c>
      <c r="J35" s="34">
        <f t="shared" si="18"/>
        <v>0</v>
      </c>
      <c r="K35" s="34">
        <f t="shared" si="18"/>
        <v>0</v>
      </c>
      <c r="L35" s="34">
        <f t="shared" si="18"/>
        <v>0</v>
      </c>
      <c r="M35" s="34">
        <f t="shared" si="18"/>
        <v>120363117.38000001</v>
      </c>
      <c r="N35" s="34">
        <f t="shared" si="18"/>
        <v>0</v>
      </c>
      <c r="O35" s="34">
        <f t="shared" si="18"/>
        <v>0</v>
      </c>
      <c r="P35" s="34">
        <f t="shared" ref="P35:Q35" si="19">P22+P31</f>
        <v>0</v>
      </c>
      <c r="Q35" s="101">
        <f t="shared" si="19"/>
        <v>0</v>
      </c>
      <c r="R35" s="14" t="b">
        <f t="shared" si="0"/>
        <v>1</v>
      </c>
      <c r="S35" s="24" t="b">
        <f t="shared" si="1"/>
        <v>1</v>
      </c>
    </row>
    <row r="36" spans="1:19" ht="39.950000000000003" customHeight="1" thickBot="1">
      <c r="A36" s="102" t="s">
        <v>39</v>
      </c>
      <c r="B36" s="103">
        <f>B23+B32</f>
        <v>21</v>
      </c>
      <c r="C36" s="104">
        <f t="shared" ref="C36:O36" si="20">C23+C32</f>
        <v>189480974.03</v>
      </c>
      <c r="D36" s="105">
        <f t="shared" si="20"/>
        <v>94740492.030000001</v>
      </c>
      <c r="E36" s="68">
        <f t="shared" si="20"/>
        <v>94740482</v>
      </c>
      <c r="F36" s="106">
        <f t="shared" si="20"/>
        <v>0</v>
      </c>
      <c r="G36" s="104">
        <f t="shared" si="20"/>
        <v>0</v>
      </c>
      <c r="H36" s="104">
        <f t="shared" si="20"/>
        <v>0</v>
      </c>
      <c r="I36" s="104">
        <f t="shared" si="20"/>
        <v>0</v>
      </c>
      <c r="J36" s="104">
        <f t="shared" si="20"/>
        <v>0</v>
      </c>
      <c r="K36" s="104">
        <f t="shared" si="20"/>
        <v>0</v>
      </c>
      <c r="L36" s="104">
        <f t="shared" si="20"/>
        <v>0</v>
      </c>
      <c r="M36" s="104">
        <f t="shared" si="20"/>
        <v>30710033</v>
      </c>
      <c r="N36" s="104">
        <f t="shared" si="20"/>
        <v>41989082</v>
      </c>
      <c r="O36" s="104">
        <f t="shared" si="20"/>
        <v>19283107</v>
      </c>
      <c r="P36" s="104">
        <f t="shared" ref="P36:Q36" si="21">P23+P32</f>
        <v>2758260</v>
      </c>
      <c r="Q36" s="107">
        <f t="shared" si="21"/>
        <v>0</v>
      </c>
      <c r="R36" s="14" t="b">
        <f t="shared" si="0"/>
        <v>1</v>
      </c>
      <c r="S36" s="24" t="b">
        <f t="shared" si="1"/>
        <v>1</v>
      </c>
    </row>
    <row r="37" spans="1:19" ht="15.75" thickTop="1">
      <c r="B37" s="10" t="b">
        <f>B12+B16=B20</f>
        <v>1</v>
      </c>
      <c r="C37" s="10" t="b">
        <f t="shared" ref="C37:Q37" si="22">C12+C16=C20</f>
        <v>1</v>
      </c>
      <c r="D37" s="10" t="b">
        <f t="shared" si="22"/>
        <v>1</v>
      </c>
      <c r="E37" s="10" t="b">
        <f t="shared" si="22"/>
        <v>1</v>
      </c>
      <c r="F37" s="10" t="b">
        <f t="shared" si="22"/>
        <v>1</v>
      </c>
      <c r="G37" s="10" t="b">
        <f t="shared" si="22"/>
        <v>1</v>
      </c>
      <c r="H37" s="10" t="b">
        <f t="shared" si="22"/>
        <v>1</v>
      </c>
      <c r="I37" s="10" t="b">
        <f t="shared" si="22"/>
        <v>1</v>
      </c>
      <c r="J37" s="10" t="b">
        <f t="shared" si="22"/>
        <v>1</v>
      </c>
      <c r="K37" s="10" t="b">
        <f t="shared" si="22"/>
        <v>1</v>
      </c>
      <c r="L37" s="10" t="b">
        <f t="shared" si="22"/>
        <v>1</v>
      </c>
      <c r="M37" s="10" t="b">
        <f t="shared" si="22"/>
        <v>1</v>
      </c>
      <c r="N37" s="10" t="b">
        <f t="shared" si="22"/>
        <v>1</v>
      </c>
      <c r="O37" s="10" t="b">
        <f t="shared" si="22"/>
        <v>1</v>
      </c>
      <c r="P37" s="10" t="b">
        <f t="shared" si="22"/>
        <v>1</v>
      </c>
      <c r="Q37" s="10" t="b">
        <f t="shared" si="22"/>
        <v>1</v>
      </c>
    </row>
    <row r="38" spans="1:19">
      <c r="B38" s="10" t="b">
        <f>B13+B17=B21</f>
        <v>1</v>
      </c>
      <c r="C38" s="10" t="b">
        <f t="shared" ref="C38:Q38" si="23">C13+C17=C21</f>
        <v>1</v>
      </c>
      <c r="D38" s="10" t="b">
        <f t="shared" si="23"/>
        <v>1</v>
      </c>
      <c r="E38" s="10" t="b">
        <f t="shared" si="23"/>
        <v>1</v>
      </c>
      <c r="F38" s="10" t="b">
        <f t="shared" si="23"/>
        <v>1</v>
      </c>
      <c r="G38" s="10" t="b">
        <f t="shared" si="23"/>
        <v>1</v>
      </c>
      <c r="H38" s="10" t="b">
        <f t="shared" si="23"/>
        <v>1</v>
      </c>
      <c r="I38" s="10" t="b">
        <f t="shared" si="23"/>
        <v>1</v>
      </c>
      <c r="J38" s="10" t="b">
        <f t="shared" si="23"/>
        <v>1</v>
      </c>
      <c r="K38" s="10" t="b">
        <f t="shared" si="23"/>
        <v>1</v>
      </c>
      <c r="L38" s="10" t="b">
        <f t="shared" si="23"/>
        <v>1</v>
      </c>
      <c r="M38" s="10" t="b">
        <f t="shared" si="23"/>
        <v>1</v>
      </c>
      <c r="N38" s="10" t="b">
        <f t="shared" si="23"/>
        <v>1</v>
      </c>
      <c r="O38" s="10" t="b">
        <f t="shared" si="23"/>
        <v>1</v>
      </c>
      <c r="P38" s="10" t="b">
        <f t="shared" si="23"/>
        <v>1</v>
      </c>
      <c r="Q38" s="10" t="b">
        <f t="shared" si="23"/>
        <v>1</v>
      </c>
    </row>
    <row r="39" spans="1:19">
      <c r="B39" s="10" t="b">
        <f>B14+B18=B22</f>
        <v>1</v>
      </c>
      <c r="C39" s="10" t="b">
        <f t="shared" ref="C39:Q39" si="24">C14+C18=C22</f>
        <v>1</v>
      </c>
      <c r="D39" s="10" t="b">
        <f t="shared" si="24"/>
        <v>1</v>
      </c>
      <c r="E39" s="10" t="b">
        <f t="shared" si="24"/>
        <v>1</v>
      </c>
      <c r="F39" s="10" t="b">
        <f t="shared" si="24"/>
        <v>1</v>
      </c>
      <c r="G39" s="10" t="b">
        <f t="shared" si="24"/>
        <v>1</v>
      </c>
      <c r="H39" s="10" t="b">
        <f t="shared" si="24"/>
        <v>1</v>
      </c>
      <c r="I39" s="10" t="b">
        <f t="shared" si="24"/>
        <v>1</v>
      </c>
      <c r="J39" s="10" t="b">
        <f t="shared" si="24"/>
        <v>1</v>
      </c>
      <c r="K39" s="10" t="b">
        <f t="shared" si="24"/>
        <v>1</v>
      </c>
      <c r="L39" s="10" t="b">
        <f t="shared" si="24"/>
        <v>1</v>
      </c>
      <c r="M39" s="10" t="b">
        <f t="shared" si="24"/>
        <v>1</v>
      </c>
      <c r="N39" s="10" t="b">
        <f t="shared" si="24"/>
        <v>1</v>
      </c>
      <c r="O39" s="10" t="b">
        <f t="shared" si="24"/>
        <v>1</v>
      </c>
      <c r="P39" s="10" t="b">
        <f t="shared" si="24"/>
        <v>1</v>
      </c>
      <c r="Q39" s="10" t="b">
        <f t="shared" si="24"/>
        <v>1</v>
      </c>
    </row>
    <row r="40" spans="1:19">
      <c r="B40" s="10" t="b">
        <f>B15+B19=B23</f>
        <v>1</v>
      </c>
      <c r="C40" s="10" t="b">
        <f t="shared" ref="C40:Q40" si="25">C15+C19=C23</f>
        <v>1</v>
      </c>
      <c r="D40" s="10" t="b">
        <f t="shared" si="25"/>
        <v>1</v>
      </c>
      <c r="E40" s="10" t="b">
        <f t="shared" si="25"/>
        <v>1</v>
      </c>
      <c r="F40" s="10" t="b">
        <f t="shared" si="25"/>
        <v>1</v>
      </c>
      <c r="G40" s="10" t="b">
        <f t="shared" si="25"/>
        <v>1</v>
      </c>
      <c r="H40" s="10" t="b">
        <f t="shared" si="25"/>
        <v>1</v>
      </c>
      <c r="I40" s="10" t="b">
        <f t="shared" si="25"/>
        <v>1</v>
      </c>
      <c r="J40" s="10" t="b">
        <f t="shared" si="25"/>
        <v>1</v>
      </c>
      <c r="K40" s="10" t="b">
        <f t="shared" si="25"/>
        <v>1</v>
      </c>
      <c r="L40" s="10" t="b">
        <f t="shared" si="25"/>
        <v>1</v>
      </c>
      <c r="M40" s="10" t="b">
        <f t="shared" si="25"/>
        <v>1</v>
      </c>
      <c r="N40" s="10" t="b">
        <f t="shared" si="25"/>
        <v>1</v>
      </c>
      <c r="O40" s="10" t="b">
        <f t="shared" si="25"/>
        <v>1</v>
      </c>
      <c r="P40" s="10" t="b">
        <f t="shared" si="25"/>
        <v>1</v>
      </c>
      <c r="Q40" s="10" t="b">
        <f t="shared" si="25"/>
        <v>1</v>
      </c>
    </row>
    <row r="41" spans="1:19">
      <c r="B41" s="10" t="b">
        <f>B24+B27=B30</f>
        <v>1</v>
      </c>
      <c r="C41" s="10" t="b">
        <f t="shared" ref="C41:Q41" si="26">C24+C27=C30</f>
        <v>1</v>
      </c>
      <c r="D41" s="10" t="b">
        <f t="shared" si="26"/>
        <v>1</v>
      </c>
      <c r="E41" s="10" t="b">
        <f t="shared" si="26"/>
        <v>1</v>
      </c>
      <c r="F41" s="10" t="b">
        <f t="shared" si="26"/>
        <v>1</v>
      </c>
      <c r="G41" s="10" t="b">
        <f t="shared" si="26"/>
        <v>1</v>
      </c>
      <c r="H41" s="10" t="b">
        <f t="shared" si="26"/>
        <v>1</v>
      </c>
      <c r="I41" s="10" t="b">
        <f t="shared" si="26"/>
        <v>1</v>
      </c>
      <c r="J41" s="10" t="b">
        <f t="shared" si="26"/>
        <v>1</v>
      </c>
      <c r="K41" s="10" t="b">
        <f t="shared" si="26"/>
        <v>1</v>
      </c>
      <c r="L41" s="10" t="b">
        <f t="shared" si="26"/>
        <v>1</v>
      </c>
      <c r="M41" s="10" t="b">
        <f t="shared" si="26"/>
        <v>1</v>
      </c>
      <c r="N41" s="10" t="b">
        <f t="shared" si="26"/>
        <v>1</v>
      </c>
      <c r="O41" s="10" t="b">
        <f t="shared" si="26"/>
        <v>1</v>
      </c>
      <c r="P41" s="10" t="b">
        <f t="shared" si="26"/>
        <v>1</v>
      </c>
      <c r="Q41" s="10" t="b">
        <f t="shared" si="26"/>
        <v>1</v>
      </c>
    </row>
    <row r="42" spans="1:19">
      <c r="B42" s="10" t="b">
        <f>B28+B25=B31</f>
        <v>1</v>
      </c>
      <c r="C42" s="10" t="b">
        <f t="shared" ref="C42:Q42" si="27">C28+C25=C31</f>
        <v>1</v>
      </c>
      <c r="D42" s="10" t="b">
        <f t="shared" si="27"/>
        <v>1</v>
      </c>
      <c r="E42" s="10" t="b">
        <f t="shared" si="27"/>
        <v>1</v>
      </c>
      <c r="F42" s="10" t="b">
        <f t="shared" si="27"/>
        <v>1</v>
      </c>
      <c r="G42" s="10" t="b">
        <f t="shared" si="27"/>
        <v>1</v>
      </c>
      <c r="H42" s="10" t="b">
        <f t="shared" si="27"/>
        <v>1</v>
      </c>
      <c r="I42" s="10" t="b">
        <f t="shared" si="27"/>
        <v>1</v>
      </c>
      <c r="J42" s="10" t="b">
        <f t="shared" si="27"/>
        <v>1</v>
      </c>
      <c r="K42" s="10" t="b">
        <f t="shared" si="27"/>
        <v>1</v>
      </c>
      <c r="L42" s="10" t="b">
        <f>L28+L25=L31</f>
        <v>1</v>
      </c>
      <c r="M42" s="10" t="b">
        <f t="shared" si="27"/>
        <v>1</v>
      </c>
      <c r="N42" s="10" t="b">
        <f t="shared" si="27"/>
        <v>1</v>
      </c>
      <c r="O42" s="10" t="b">
        <f t="shared" si="27"/>
        <v>1</v>
      </c>
      <c r="P42" s="10" t="b">
        <f t="shared" si="27"/>
        <v>1</v>
      </c>
      <c r="Q42" s="10" t="b">
        <f t="shared" si="27"/>
        <v>1</v>
      </c>
    </row>
    <row r="43" spans="1:19">
      <c r="B43" s="10" t="b">
        <f>B26+B29=B32</f>
        <v>1</v>
      </c>
      <c r="C43" s="10" t="b">
        <f t="shared" ref="C43:Q43" si="28">C26+C29=C32</f>
        <v>1</v>
      </c>
      <c r="D43" s="10" t="b">
        <f t="shared" si="28"/>
        <v>1</v>
      </c>
      <c r="E43" s="10" t="b">
        <f t="shared" si="28"/>
        <v>1</v>
      </c>
      <c r="F43" s="10" t="b">
        <f t="shared" si="28"/>
        <v>1</v>
      </c>
      <c r="G43" s="10" t="b">
        <f t="shared" si="28"/>
        <v>1</v>
      </c>
      <c r="H43" s="10" t="b">
        <f t="shared" si="28"/>
        <v>1</v>
      </c>
      <c r="I43" s="10" t="b">
        <f t="shared" si="28"/>
        <v>1</v>
      </c>
      <c r="J43" s="10" t="b">
        <f t="shared" si="28"/>
        <v>1</v>
      </c>
      <c r="K43" s="10" t="b">
        <f t="shared" si="28"/>
        <v>1</v>
      </c>
      <c r="L43" s="10" t="b">
        <f t="shared" si="28"/>
        <v>1</v>
      </c>
      <c r="M43" s="10" t="b">
        <f t="shared" si="28"/>
        <v>1</v>
      </c>
      <c r="N43" s="10" t="b">
        <f t="shared" si="28"/>
        <v>1</v>
      </c>
      <c r="O43" s="10" t="b">
        <f t="shared" si="28"/>
        <v>1</v>
      </c>
      <c r="P43" s="10" t="b">
        <f t="shared" si="28"/>
        <v>1</v>
      </c>
      <c r="Q43" s="10" t="b">
        <f t="shared" si="28"/>
        <v>1</v>
      </c>
    </row>
    <row r="44" spans="1:19">
      <c r="B44" s="10" t="b">
        <f>B20+B30=B33</f>
        <v>1</v>
      </c>
      <c r="C44" s="10" t="b">
        <f t="shared" ref="C44:Q44" si="29">C20+C30=C33</f>
        <v>1</v>
      </c>
      <c r="D44" s="10" t="b">
        <f t="shared" si="29"/>
        <v>1</v>
      </c>
      <c r="E44" s="10" t="b">
        <f t="shared" si="29"/>
        <v>1</v>
      </c>
      <c r="F44" s="10" t="b">
        <f t="shared" si="29"/>
        <v>1</v>
      </c>
      <c r="G44" s="10" t="b">
        <f t="shared" si="29"/>
        <v>1</v>
      </c>
      <c r="H44" s="10" t="b">
        <f t="shared" si="29"/>
        <v>1</v>
      </c>
      <c r="I44" s="10" t="b">
        <f t="shared" si="29"/>
        <v>1</v>
      </c>
      <c r="J44" s="10" t="b">
        <f t="shared" si="29"/>
        <v>1</v>
      </c>
      <c r="K44" s="10" t="b">
        <f t="shared" si="29"/>
        <v>1</v>
      </c>
      <c r="L44" s="10" t="b">
        <f t="shared" si="29"/>
        <v>1</v>
      </c>
      <c r="M44" s="10" t="b">
        <f t="shared" si="29"/>
        <v>1</v>
      </c>
      <c r="N44" s="10" t="b">
        <f t="shared" si="29"/>
        <v>1</v>
      </c>
      <c r="O44" s="10" t="b">
        <f t="shared" si="29"/>
        <v>1</v>
      </c>
      <c r="P44" s="10" t="b">
        <f t="shared" si="29"/>
        <v>1</v>
      </c>
      <c r="Q44" s="10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2"/>
  <sheetViews>
    <sheetView showGridLines="0" view="pageBreakPreview" zoomScaleNormal="78" zoomScaleSheetLayoutView="100" workbookViewId="0">
      <selection activeCell="F14" sqref="F14"/>
    </sheetView>
  </sheetViews>
  <sheetFormatPr defaultColWidth="9.140625" defaultRowHeight="15"/>
  <cols>
    <col min="1" max="1" width="5.5703125" style="141" customWidth="1"/>
    <col min="2" max="2" width="18.42578125" style="141" customWidth="1"/>
    <col min="3" max="3" width="10.140625" style="141" customWidth="1"/>
    <col min="4" max="4" width="16.28515625" style="141" customWidth="1"/>
    <col min="5" max="5" width="9.28515625" style="141" customWidth="1"/>
    <col min="6" max="6" width="51.140625" style="141" customWidth="1"/>
    <col min="7" max="7" width="8.5703125" style="141" customWidth="1"/>
    <col min="8" max="8" width="8.42578125" style="141" customWidth="1"/>
    <col min="9" max="10" width="15.7109375" style="141" customWidth="1"/>
    <col min="11" max="11" width="17.42578125" style="141" customWidth="1"/>
    <col min="12" max="29" width="15.7109375" style="141" customWidth="1"/>
    <col min="30" max="16384" width="9.140625" style="141"/>
  </cols>
  <sheetData>
    <row r="1" spans="1:29" ht="20.100000000000001" customHeight="1">
      <c r="A1" s="210" t="s">
        <v>4</v>
      </c>
      <c r="B1" s="210" t="s">
        <v>5</v>
      </c>
      <c r="C1" s="217" t="s">
        <v>43</v>
      </c>
      <c r="D1" s="213" t="s">
        <v>6</v>
      </c>
      <c r="E1" s="213" t="s">
        <v>32</v>
      </c>
      <c r="F1" s="213" t="s">
        <v>7</v>
      </c>
      <c r="G1" s="210" t="s">
        <v>26</v>
      </c>
      <c r="H1" s="210" t="s">
        <v>8</v>
      </c>
      <c r="I1" s="210" t="s">
        <v>23</v>
      </c>
      <c r="J1" s="210" t="s">
        <v>9</v>
      </c>
      <c r="K1" s="210" t="s">
        <v>16</v>
      </c>
      <c r="L1" s="213" t="s">
        <v>13</v>
      </c>
      <c r="M1" s="210" t="s">
        <v>11</v>
      </c>
      <c r="N1" s="211" t="s">
        <v>12</v>
      </c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</row>
    <row r="2" spans="1:29" ht="42.75" customHeight="1">
      <c r="A2" s="210"/>
      <c r="B2" s="210"/>
      <c r="C2" s="218"/>
      <c r="D2" s="214"/>
      <c r="E2" s="214"/>
      <c r="F2" s="214"/>
      <c r="G2" s="210"/>
      <c r="H2" s="210"/>
      <c r="I2" s="210"/>
      <c r="J2" s="210"/>
      <c r="K2" s="210"/>
      <c r="L2" s="214"/>
      <c r="M2" s="210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41" t="s">
        <v>28</v>
      </c>
      <c r="AA2" s="141" t="s">
        <v>29</v>
      </c>
      <c r="AB2" s="141" t="s">
        <v>30</v>
      </c>
      <c r="AC2" s="141" t="s">
        <v>31</v>
      </c>
    </row>
    <row r="3" spans="1:29" ht="35.25" customHeight="1">
      <c r="A3" s="156">
        <v>1</v>
      </c>
      <c r="B3" s="156" t="s">
        <v>157</v>
      </c>
      <c r="C3" s="157" t="s">
        <v>153</v>
      </c>
      <c r="D3" s="158" t="s">
        <v>52</v>
      </c>
      <c r="E3" s="158" t="s">
        <v>53</v>
      </c>
      <c r="F3" s="156" t="s">
        <v>158</v>
      </c>
      <c r="G3" s="156" t="s">
        <v>154</v>
      </c>
      <c r="H3" s="159">
        <v>8.24</v>
      </c>
      <c r="I3" s="160" t="s">
        <v>159</v>
      </c>
      <c r="J3" s="161">
        <v>27685741.41</v>
      </c>
      <c r="K3" s="161">
        <v>10587631</v>
      </c>
      <c r="L3" s="162">
        <v>17098110.41</v>
      </c>
      <c r="M3" s="163">
        <v>0.38240000000000002</v>
      </c>
      <c r="N3" s="161">
        <v>0</v>
      </c>
      <c r="O3" s="161">
        <v>0</v>
      </c>
      <c r="P3" s="162">
        <v>0</v>
      </c>
      <c r="Q3" s="162">
        <v>0</v>
      </c>
      <c r="R3" s="162">
        <v>1551633</v>
      </c>
      <c r="S3" s="162">
        <v>552803</v>
      </c>
      <c r="T3" s="162">
        <v>1241301</v>
      </c>
      <c r="U3" s="162">
        <v>3620947</v>
      </c>
      <c r="V3" s="162">
        <v>3620947</v>
      </c>
      <c r="W3" s="162">
        <v>0</v>
      </c>
      <c r="X3" s="162">
        <v>0</v>
      </c>
      <c r="Y3" s="162">
        <v>0</v>
      </c>
      <c r="Z3" s="141" t="b">
        <f>K3=SUM(N3:Y3)</f>
        <v>1</v>
      </c>
      <c r="AA3" s="142">
        <f t="shared" ref="AA3" si="0">ROUND(K3/J3,4)</f>
        <v>0.38240000000000002</v>
      </c>
      <c r="AB3" s="143" t="b">
        <f t="shared" ref="AB3" si="1">AA3=M3</f>
        <v>1</v>
      </c>
      <c r="AC3" s="143" t="b">
        <f>J3=K3+L3</f>
        <v>1</v>
      </c>
    </row>
    <row r="4" spans="1:29" ht="40.5" customHeight="1">
      <c r="A4" s="156">
        <v>2</v>
      </c>
      <c r="B4" s="156" t="s">
        <v>183</v>
      </c>
      <c r="C4" s="157" t="s">
        <v>153</v>
      </c>
      <c r="D4" s="158" t="s">
        <v>52</v>
      </c>
      <c r="E4" s="158" t="s">
        <v>53</v>
      </c>
      <c r="F4" s="156" t="s">
        <v>191</v>
      </c>
      <c r="G4" s="156" t="s">
        <v>154</v>
      </c>
      <c r="H4" s="159">
        <v>3.09</v>
      </c>
      <c r="I4" s="160" t="s">
        <v>234</v>
      </c>
      <c r="J4" s="162">
        <v>9612616.8800000008</v>
      </c>
      <c r="K4" s="161">
        <v>4806308</v>
      </c>
      <c r="L4" s="162">
        <v>4806308.8800000008</v>
      </c>
      <c r="M4" s="163">
        <v>0.5</v>
      </c>
      <c r="N4" s="161">
        <v>0</v>
      </c>
      <c r="O4" s="161">
        <v>0</v>
      </c>
      <c r="P4" s="162">
        <v>0</v>
      </c>
      <c r="Q4" s="162">
        <v>0</v>
      </c>
      <c r="R4" s="162">
        <v>0</v>
      </c>
      <c r="S4" s="162">
        <v>2107247</v>
      </c>
      <c r="T4" s="162">
        <v>607247</v>
      </c>
      <c r="U4" s="162">
        <v>2091814</v>
      </c>
      <c r="V4" s="162">
        <v>0</v>
      </c>
      <c r="W4" s="162">
        <v>0</v>
      </c>
      <c r="X4" s="162">
        <v>0</v>
      </c>
      <c r="Y4" s="162">
        <v>0</v>
      </c>
      <c r="Z4" s="141" t="b">
        <f t="shared" ref="Z4:Z26" si="2">K4=SUM(N4:Y4)</f>
        <v>1</v>
      </c>
      <c r="AA4" s="142">
        <f t="shared" ref="AA4:AA26" si="3">ROUND(K4/J4,4)</f>
        <v>0.5</v>
      </c>
      <c r="AB4" s="143" t="b">
        <f t="shared" ref="AB4:AB5" si="4">AA4=M4</f>
        <v>1</v>
      </c>
      <c r="AC4" s="143" t="b">
        <f t="shared" ref="AC4:AC26" si="5">J4=K4+L4</f>
        <v>1</v>
      </c>
    </row>
    <row r="5" spans="1:29" ht="30" customHeight="1">
      <c r="A5" s="156">
        <v>3</v>
      </c>
      <c r="B5" s="156" t="s">
        <v>184</v>
      </c>
      <c r="C5" s="157" t="s">
        <v>153</v>
      </c>
      <c r="D5" s="158" t="s">
        <v>54</v>
      </c>
      <c r="E5" s="158" t="s">
        <v>55</v>
      </c>
      <c r="F5" s="156" t="s">
        <v>187</v>
      </c>
      <c r="G5" s="156" t="s">
        <v>155</v>
      </c>
      <c r="H5" s="159">
        <v>1.98</v>
      </c>
      <c r="I5" s="160" t="s">
        <v>190</v>
      </c>
      <c r="J5" s="161">
        <v>9477702.1899999995</v>
      </c>
      <c r="K5" s="161">
        <v>4738851</v>
      </c>
      <c r="L5" s="162">
        <v>4738851.1900000004</v>
      </c>
      <c r="M5" s="163">
        <v>0.5</v>
      </c>
      <c r="N5" s="161">
        <v>0</v>
      </c>
      <c r="O5" s="161">
        <v>0</v>
      </c>
      <c r="P5" s="162">
        <v>0</v>
      </c>
      <c r="Q5" s="162">
        <v>0</v>
      </c>
      <c r="R5" s="162">
        <v>0</v>
      </c>
      <c r="S5" s="162">
        <v>1388770</v>
      </c>
      <c r="T5" s="162">
        <v>1584155</v>
      </c>
      <c r="U5" s="162">
        <v>1765926</v>
      </c>
      <c r="V5" s="162">
        <v>0</v>
      </c>
      <c r="W5" s="162">
        <v>0</v>
      </c>
      <c r="X5" s="162">
        <v>0</v>
      </c>
      <c r="Y5" s="162">
        <v>0</v>
      </c>
      <c r="Z5" s="141" t="b">
        <f t="shared" si="2"/>
        <v>1</v>
      </c>
      <c r="AA5" s="142">
        <f t="shared" si="3"/>
        <v>0.5</v>
      </c>
      <c r="AB5" s="143" t="b">
        <f t="shared" si="4"/>
        <v>1</v>
      </c>
      <c r="AC5" s="143" t="b">
        <f t="shared" si="5"/>
        <v>1</v>
      </c>
    </row>
    <row r="6" spans="1:29" ht="30" customHeight="1">
      <c r="A6" s="156">
        <v>4</v>
      </c>
      <c r="B6" s="156" t="s">
        <v>185</v>
      </c>
      <c r="C6" s="157" t="s">
        <v>153</v>
      </c>
      <c r="D6" s="158" t="s">
        <v>52</v>
      </c>
      <c r="E6" s="158" t="s">
        <v>53</v>
      </c>
      <c r="F6" s="156" t="s">
        <v>188</v>
      </c>
      <c r="G6" s="156" t="s">
        <v>154</v>
      </c>
      <c r="H6" s="159">
        <v>9.18</v>
      </c>
      <c r="I6" s="160" t="s">
        <v>235</v>
      </c>
      <c r="J6" s="161">
        <v>19879887.030000001</v>
      </c>
      <c r="K6" s="161">
        <v>9939943</v>
      </c>
      <c r="L6" s="162">
        <v>9939944.0300000012</v>
      </c>
      <c r="M6" s="163">
        <v>0.5</v>
      </c>
      <c r="N6" s="161">
        <v>0</v>
      </c>
      <c r="O6" s="161">
        <v>0</v>
      </c>
      <c r="P6" s="162">
        <v>0</v>
      </c>
      <c r="Q6" s="162">
        <v>0</v>
      </c>
      <c r="R6" s="162">
        <v>0</v>
      </c>
      <c r="S6" s="162">
        <v>4903647</v>
      </c>
      <c r="T6" s="162">
        <v>897287</v>
      </c>
      <c r="U6" s="162">
        <v>4139009</v>
      </c>
      <c r="V6" s="162">
        <v>0</v>
      </c>
      <c r="W6" s="162">
        <v>0</v>
      </c>
      <c r="X6" s="162">
        <v>0</v>
      </c>
      <c r="Y6" s="162">
        <v>0</v>
      </c>
      <c r="Z6" s="141" t="b">
        <f t="shared" ref="Z6:Z23" si="6">K6=SUM(N6:Y6)</f>
        <v>1</v>
      </c>
      <c r="AA6" s="142">
        <f t="shared" ref="AA6:AA23" si="7">ROUND(K6/J6,4)</f>
        <v>0.5</v>
      </c>
      <c r="AB6" s="143" t="b">
        <f t="shared" ref="AB6:AB15" si="8">AA6=M6</f>
        <v>1</v>
      </c>
      <c r="AC6" s="143" t="b">
        <f t="shared" ref="AC6:AC23" si="9">J6=K6+L6</f>
        <v>1</v>
      </c>
    </row>
    <row r="7" spans="1:29" ht="30" customHeight="1">
      <c r="A7" s="156">
        <v>5</v>
      </c>
      <c r="B7" s="156" t="s">
        <v>186</v>
      </c>
      <c r="C7" s="157" t="s">
        <v>153</v>
      </c>
      <c r="D7" s="158" t="s">
        <v>52</v>
      </c>
      <c r="E7" s="158" t="s">
        <v>53</v>
      </c>
      <c r="F7" s="156" t="s">
        <v>189</v>
      </c>
      <c r="G7" s="156" t="s">
        <v>154</v>
      </c>
      <c r="H7" s="159">
        <v>3.43</v>
      </c>
      <c r="I7" s="160" t="s">
        <v>236</v>
      </c>
      <c r="J7" s="161">
        <v>6996978</v>
      </c>
      <c r="K7" s="161">
        <v>3498489</v>
      </c>
      <c r="L7" s="162">
        <v>3498489</v>
      </c>
      <c r="M7" s="163">
        <v>0.5</v>
      </c>
      <c r="N7" s="161">
        <v>0</v>
      </c>
      <c r="O7" s="161">
        <v>0</v>
      </c>
      <c r="P7" s="162">
        <v>0</v>
      </c>
      <c r="Q7" s="162">
        <v>0</v>
      </c>
      <c r="R7" s="162">
        <v>0</v>
      </c>
      <c r="S7" s="162">
        <v>1950853</v>
      </c>
      <c r="T7" s="162">
        <v>450853</v>
      </c>
      <c r="U7" s="162">
        <v>1096783</v>
      </c>
      <c r="V7" s="162">
        <v>0</v>
      </c>
      <c r="W7" s="162">
        <v>0</v>
      </c>
      <c r="X7" s="162">
        <v>0</v>
      </c>
      <c r="Y7" s="162">
        <v>0</v>
      </c>
      <c r="Z7" s="141" t="b">
        <f t="shared" si="6"/>
        <v>1</v>
      </c>
      <c r="AA7" s="142">
        <f t="shared" si="7"/>
        <v>0.5</v>
      </c>
      <c r="AB7" s="143" t="b">
        <f t="shared" si="8"/>
        <v>1</v>
      </c>
      <c r="AC7" s="143" t="b">
        <f t="shared" si="9"/>
        <v>1</v>
      </c>
    </row>
    <row r="8" spans="1:29" ht="30" customHeight="1">
      <c r="A8" s="156">
        <v>6</v>
      </c>
      <c r="B8" s="156" t="s">
        <v>277</v>
      </c>
      <c r="C8" s="157" t="s">
        <v>153</v>
      </c>
      <c r="D8" s="158" t="s">
        <v>276</v>
      </c>
      <c r="E8" s="158" t="s">
        <v>60</v>
      </c>
      <c r="F8" s="156" t="s">
        <v>282</v>
      </c>
      <c r="G8" s="156" t="s">
        <v>154</v>
      </c>
      <c r="H8" s="159">
        <v>1.26</v>
      </c>
      <c r="I8" s="160" t="s">
        <v>637</v>
      </c>
      <c r="J8" s="161">
        <v>5130687.09</v>
      </c>
      <c r="K8" s="161">
        <v>2565343</v>
      </c>
      <c r="L8" s="162">
        <v>2565344.09</v>
      </c>
      <c r="M8" s="163">
        <v>0.5</v>
      </c>
      <c r="N8" s="161">
        <v>0</v>
      </c>
      <c r="O8" s="161">
        <v>0</v>
      </c>
      <c r="P8" s="162">
        <v>0</v>
      </c>
      <c r="Q8" s="162">
        <v>0</v>
      </c>
      <c r="R8" s="162">
        <v>0</v>
      </c>
      <c r="S8" s="162">
        <v>0</v>
      </c>
      <c r="T8" s="162">
        <v>1750000</v>
      </c>
      <c r="U8" s="162">
        <v>815343</v>
      </c>
      <c r="V8" s="162">
        <v>0</v>
      </c>
      <c r="W8" s="162">
        <v>0</v>
      </c>
      <c r="X8" s="162">
        <v>0</v>
      </c>
      <c r="Y8" s="162">
        <v>0</v>
      </c>
      <c r="Z8" s="141" t="b">
        <f t="shared" si="6"/>
        <v>1</v>
      </c>
      <c r="AA8" s="142">
        <f t="shared" si="7"/>
        <v>0.5</v>
      </c>
      <c r="AB8" s="143" t="b">
        <f>AA8=M8</f>
        <v>1</v>
      </c>
      <c r="AC8" s="143" t="b">
        <f t="shared" si="9"/>
        <v>1</v>
      </c>
    </row>
    <row r="9" spans="1:29" ht="30" customHeight="1">
      <c r="A9" s="156">
        <v>7</v>
      </c>
      <c r="B9" s="156" t="s">
        <v>315</v>
      </c>
      <c r="C9" s="157" t="s">
        <v>258</v>
      </c>
      <c r="D9" s="158" t="s">
        <v>318</v>
      </c>
      <c r="E9" s="158" t="s">
        <v>55</v>
      </c>
      <c r="F9" s="156" t="s">
        <v>643</v>
      </c>
      <c r="G9" s="156" t="s">
        <v>155</v>
      </c>
      <c r="H9" s="159">
        <v>0.53</v>
      </c>
      <c r="I9" s="160" t="s">
        <v>327</v>
      </c>
      <c r="J9" s="161">
        <v>12960945</v>
      </c>
      <c r="K9" s="161">
        <v>6480472</v>
      </c>
      <c r="L9" s="162">
        <v>6480473</v>
      </c>
      <c r="M9" s="163">
        <v>0.5</v>
      </c>
      <c r="N9" s="161">
        <v>0</v>
      </c>
      <c r="O9" s="161">
        <v>0</v>
      </c>
      <c r="P9" s="162">
        <v>0</v>
      </c>
      <c r="Q9" s="162">
        <v>0</v>
      </c>
      <c r="R9" s="162">
        <v>0</v>
      </c>
      <c r="S9" s="162">
        <v>0</v>
      </c>
      <c r="T9" s="162">
        <v>0</v>
      </c>
      <c r="U9" s="162">
        <v>153000</v>
      </c>
      <c r="V9" s="162">
        <v>298950</v>
      </c>
      <c r="W9" s="162">
        <v>6028522</v>
      </c>
      <c r="X9" s="162">
        <v>0</v>
      </c>
      <c r="Y9" s="162">
        <v>0</v>
      </c>
      <c r="Z9" s="141" t="b">
        <f t="shared" si="6"/>
        <v>1</v>
      </c>
      <c r="AA9" s="142">
        <f t="shared" si="7"/>
        <v>0.5</v>
      </c>
      <c r="AB9" s="143" t="b">
        <f t="shared" si="8"/>
        <v>1</v>
      </c>
      <c r="AC9" s="143" t="b">
        <f t="shared" si="9"/>
        <v>1</v>
      </c>
    </row>
    <row r="10" spans="1:29" ht="30" customHeight="1">
      <c r="A10" s="156">
        <v>8</v>
      </c>
      <c r="B10" s="156" t="s">
        <v>316</v>
      </c>
      <c r="C10" s="157" t="s">
        <v>258</v>
      </c>
      <c r="D10" s="158" t="s">
        <v>278</v>
      </c>
      <c r="E10" s="158">
        <v>2262011</v>
      </c>
      <c r="F10" s="156" t="s">
        <v>321</v>
      </c>
      <c r="G10" s="156" t="s">
        <v>155</v>
      </c>
      <c r="H10" s="159">
        <v>2.87</v>
      </c>
      <c r="I10" s="160" t="s">
        <v>633</v>
      </c>
      <c r="J10" s="161">
        <v>36835987</v>
      </c>
      <c r="K10" s="161">
        <v>18417993</v>
      </c>
      <c r="L10" s="162">
        <v>18417994</v>
      </c>
      <c r="M10" s="163">
        <v>0.5</v>
      </c>
      <c r="N10" s="161">
        <v>0</v>
      </c>
      <c r="O10" s="161">
        <v>0</v>
      </c>
      <c r="P10" s="162">
        <v>0</v>
      </c>
      <c r="Q10" s="162">
        <v>0</v>
      </c>
      <c r="R10" s="162">
        <v>0</v>
      </c>
      <c r="S10" s="162">
        <v>0</v>
      </c>
      <c r="T10" s="162">
        <v>0</v>
      </c>
      <c r="U10" s="162">
        <v>3869016</v>
      </c>
      <c r="V10" s="162">
        <v>7048977</v>
      </c>
      <c r="W10" s="162">
        <v>7500000</v>
      </c>
      <c r="X10" s="162">
        <v>0</v>
      </c>
      <c r="Y10" s="162">
        <v>0</v>
      </c>
      <c r="Z10" s="141" t="b">
        <f t="shared" si="6"/>
        <v>1</v>
      </c>
      <c r="AA10" s="142">
        <f t="shared" si="7"/>
        <v>0.5</v>
      </c>
      <c r="AB10" s="143" t="b">
        <f t="shared" si="8"/>
        <v>1</v>
      </c>
      <c r="AC10" s="143" t="b">
        <f t="shared" si="9"/>
        <v>1</v>
      </c>
    </row>
    <row r="11" spans="1:29" ht="30" customHeight="1">
      <c r="A11" s="156">
        <v>9</v>
      </c>
      <c r="B11" s="156" t="s">
        <v>577</v>
      </c>
      <c r="C11" s="157" t="s">
        <v>258</v>
      </c>
      <c r="D11" s="158" t="s">
        <v>274</v>
      </c>
      <c r="E11" s="158" t="s">
        <v>61</v>
      </c>
      <c r="F11" s="156" t="s">
        <v>322</v>
      </c>
      <c r="G11" s="156" t="s">
        <v>154</v>
      </c>
      <c r="H11" s="159">
        <v>2.69</v>
      </c>
      <c r="I11" s="160" t="s">
        <v>328</v>
      </c>
      <c r="J11" s="161">
        <v>15000000</v>
      </c>
      <c r="K11" s="161">
        <v>7500000</v>
      </c>
      <c r="L11" s="162">
        <v>7500000</v>
      </c>
      <c r="M11" s="163">
        <v>0.5</v>
      </c>
      <c r="N11" s="161">
        <v>0</v>
      </c>
      <c r="O11" s="161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3600500</v>
      </c>
      <c r="V11" s="162">
        <v>3899500</v>
      </c>
      <c r="W11" s="162">
        <v>0</v>
      </c>
      <c r="X11" s="162">
        <v>0</v>
      </c>
      <c r="Y11" s="162">
        <v>0</v>
      </c>
      <c r="Z11" s="141" t="b">
        <f t="shared" si="6"/>
        <v>1</v>
      </c>
      <c r="AA11" s="142">
        <f t="shared" si="7"/>
        <v>0.5</v>
      </c>
      <c r="AB11" s="143" t="b">
        <f t="shared" si="8"/>
        <v>1</v>
      </c>
      <c r="AC11" s="143" t="b">
        <f t="shared" si="9"/>
        <v>1</v>
      </c>
    </row>
    <row r="12" spans="1:29" ht="65.25" customHeight="1">
      <c r="A12" s="156">
        <v>10</v>
      </c>
      <c r="B12" s="156" t="s">
        <v>573</v>
      </c>
      <c r="C12" s="157" t="s">
        <v>258</v>
      </c>
      <c r="D12" s="158" t="s">
        <v>319</v>
      </c>
      <c r="E12" s="158" t="s">
        <v>64</v>
      </c>
      <c r="F12" s="156" t="s">
        <v>323</v>
      </c>
      <c r="G12" s="156" t="s">
        <v>155</v>
      </c>
      <c r="H12" s="159">
        <v>0.42</v>
      </c>
      <c r="I12" s="160" t="s">
        <v>333</v>
      </c>
      <c r="J12" s="161">
        <v>5238544</v>
      </c>
      <c r="K12" s="161">
        <v>2619272</v>
      </c>
      <c r="L12" s="162">
        <v>2619272</v>
      </c>
      <c r="M12" s="163">
        <v>0.5</v>
      </c>
      <c r="N12" s="161">
        <v>0</v>
      </c>
      <c r="O12" s="161">
        <v>0</v>
      </c>
      <c r="P12" s="162">
        <v>0</v>
      </c>
      <c r="Q12" s="162">
        <v>0</v>
      </c>
      <c r="R12" s="162">
        <v>0</v>
      </c>
      <c r="S12" s="162">
        <v>0</v>
      </c>
      <c r="T12" s="162">
        <v>0</v>
      </c>
      <c r="U12" s="162">
        <v>1732447</v>
      </c>
      <c r="V12" s="162">
        <v>886825</v>
      </c>
      <c r="W12" s="162">
        <v>0</v>
      </c>
      <c r="X12" s="162">
        <v>0</v>
      </c>
      <c r="Y12" s="162">
        <v>0</v>
      </c>
      <c r="Z12" s="141" t="b">
        <f t="shared" si="6"/>
        <v>1</v>
      </c>
      <c r="AA12" s="142">
        <f t="shared" si="7"/>
        <v>0.5</v>
      </c>
      <c r="AB12" s="143" t="b">
        <f t="shared" si="8"/>
        <v>1</v>
      </c>
      <c r="AC12" s="143" t="b">
        <f t="shared" si="9"/>
        <v>1</v>
      </c>
    </row>
    <row r="13" spans="1:29" ht="45.75" customHeight="1">
      <c r="A13" s="156">
        <v>11</v>
      </c>
      <c r="B13" s="156" t="s">
        <v>574</v>
      </c>
      <c r="C13" s="157" t="s">
        <v>258</v>
      </c>
      <c r="D13" s="158" t="s">
        <v>276</v>
      </c>
      <c r="E13" s="158" t="s">
        <v>60</v>
      </c>
      <c r="F13" s="156" t="s">
        <v>326</v>
      </c>
      <c r="G13" s="156" t="s">
        <v>155</v>
      </c>
      <c r="H13" s="159">
        <v>1.81</v>
      </c>
      <c r="I13" s="160" t="s">
        <v>332</v>
      </c>
      <c r="J13" s="161">
        <v>10486515</v>
      </c>
      <c r="K13" s="161">
        <v>5243257</v>
      </c>
      <c r="L13" s="162">
        <v>5243258</v>
      </c>
      <c r="M13" s="163">
        <v>0.5</v>
      </c>
      <c r="N13" s="161">
        <v>0</v>
      </c>
      <c r="O13" s="161"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62">
        <v>2500000</v>
      </c>
      <c r="V13" s="162">
        <v>2743257</v>
      </c>
      <c r="W13" s="162">
        <v>0</v>
      </c>
      <c r="X13" s="162">
        <v>0</v>
      </c>
      <c r="Y13" s="162">
        <v>0</v>
      </c>
      <c r="Z13" s="141" t="b">
        <f>K13=SUM(N13:Y13)</f>
        <v>1</v>
      </c>
      <c r="AA13" s="142">
        <f t="shared" si="7"/>
        <v>0.5</v>
      </c>
      <c r="AB13" s="143" t="b">
        <f t="shared" si="8"/>
        <v>1</v>
      </c>
      <c r="AC13" s="143" t="b">
        <f t="shared" si="9"/>
        <v>1</v>
      </c>
    </row>
    <row r="14" spans="1:29" ht="30" customHeight="1">
      <c r="A14" s="165">
        <v>12</v>
      </c>
      <c r="B14" s="165" t="s">
        <v>317</v>
      </c>
      <c r="C14" s="166" t="s">
        <v>256</v>
      </c>
      <c r="D14" s="167" t="s">
        <v>156</v>
      </c>
      <c r="E14" s="167" t="s">
        <v>53</v>
      </c>
      <c r="F14" s="165" t="s">
        <v>644</v>
      </c>
      <c r="G14" s="165" t="s">
        <v>154</v>
      </c>
      <c r="H14" s="168">
        <v>2.61</v>
      </c>
      <c r="I14" s="169" t="s">
        <v>329</v>
      </c>
      <c r="J14" s="170">
        <v>7128488.3799999999</v>
      </c>
      <c r="K14" s="170">
        <v>3564244</v>
      </c>
      <c r="L14" s="171">
        <v>3564244.38</v>
      </c>
      <c r="M14" s="172">
        <v>0.5</v>
      </c>
      <c r="N14" s="170">
        <v>0</v>
      </c>
      <c r="O14" s="170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3564244</v>
      </c>
      <c r="V14" s="171">
        <v>0</v>
      </c>
      <c r="W14" s="171">
        <v>0</v>
      </c>
      <c r="X14" s="171">
        <v>0</v>
      </c>
      <c r="Y14" s="171">
        <v>0</v>
      </c>
      <c r="Z14" s="141" t="b">
        <f t="shared" si="6"/>
        <v>1</v>
      </c>
      <c r="AA14" s="142">
        <f t="shared" si="7"/>
        <v>0.5</v>
      </c>
      <c r="AB14" s="143" t="b">
        <f t="shared" si="8"/>
        <v>1</v>
      </c>
      <c r="AC14" s="143" t="b">
        <f t="shared" si="9"/>
        <v>1</v>
      </c>
    </row>
    <row r="15" spans="1:29" ht="30" customHeight="1">
      <c r="A15" s="165">
        <v>13</v>
      </c>
      <c r="B15" s="167" t="s">
        <v>575</v>
      </c>
      <c r="C15" s="166" t="s">
        <v>256</v>
      </c>
      <c r="D15" s="167" t="s">
        <v>320</v>
      </c>
      <c r="E15" s="167" t="s">
        <v>59</v>
      </c>
      <c r="F15" s="165" t="s">
        <v>324</v>
      </c>
      <c r="G15" s="165" t="s">
        <v>154</v>
      </c>
      <c r="H15" s="168">
        <v>0.98</v>
      </c>
      <c r="I15" s="169" t="s">
        <v>354</v>
      </c>
      <c r="J15" s="170">
        <v>2071943.43</v>
      </c>
      <c r="K15" s="170">
        <v>1035971</v>
      </c>
      <c r="L15" s="171">
        <v>1035972.43</v>
      </c>
      <c r="M15" s="172">
        <v>0.5</v>
      </c>
      <c r="N15" s="170">
        <v>0</v>
      </c>
      <c r="O15" s="170">
        <v>0</v>
      </c>
      <c r="P15" s="171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1035971</v>
      </c>
      <c r="V15" s="171">
        <v>0</v>
      </c>
      <c r="W15" s="171">
        <v>0</v>
      </c>
      <c r="X15" s="171">
        <v>0</v>
      </c>
      <c r="Y15" s="171">
        <v>0</v>
      </c>
      <c r="Z15" s="141" t="b">
        <f t="shared" si="6"/>
        <v>1</v>
      </c>
      <c r="AA15" s="142">
        <f t="shared" si="7"/>
        <v>0.5</v>
      </c>
      <c r="AB15" s="143" t="b">
        <f t="shared" si="8"/>
        <v>1</v>
      </c>
      <c r="AC15" s="143" t="b">
        <f t="shared" si="9"/>
        <v>1</v>
      </c>
    </row>
    <row r="16" spans="1:29" ht="30" customHeight="1">
      <c r="A16" s="165">
        <v>14</v>
      </c>
      <c r="B16" s="167" t="s">
        <v>576</v>
      </c>
      <c r="C16" s="166" t="s">
        <v>256</v>
      </c>
      <c r="D16" s="167" t="s">
        <v>272</v>
      </c>
      <c r="E16" s="167" t="s">
        <v>50</v>
      </c>
      <c r="F16" s="165" t="s">
        <v>325</v>
      </c>
      <c r="G16" s="165" t="s">
        <v>155</v>
      </c>
      <c r="H16" s="168">
        <v>1.27</v>
      </c>
      <c r="I16" s="169" t="s">
        <v>331</v>
      </c>
      <c r="J16" s="170">
        <v>7627020</v>
      </c>
      <c r="K16" s="170">
        <v>3813510</v>
      </c>
      <c r="L16" s="171">
        <v>3813510</v>
      </c>
      <c r="M16" s="172">
        <v>0.5</v>
      </c>
      <c r="N16" s="170">
        <v>0</v>
      </c>
      <c r="O16" s="170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3813510</v>
      </c>
      <c r="V16" s="171">
        <v>0</v>
      </c>
      <c r="W16" s="171">
        <v>0</v>
      </c>
      <c r="X16" s="171">
        <v>0</v>
      </c>
      <c r="Y16" s="171">
        <v>0</v>
      </c>
      <c r="Z16" s="141" t="b">
        <f>K16=SUM(N16:Y16)</f>
        <v>1</v>
      </c>
      <c r="AA16" s="142">
        <f t="shared" ref="AA16:AA18" si="10">ROUND(K16/J16,4)</f>
        <v>0.5</v>
      </c>
      <c r="AB16" s="143" t="b">
        <f t="shared" ref="AB16:AB18" si="11">AA16=M16</f>
        <v>1</v>
      </c>
      <c r="AC16" s="143" t="b">
        <f t="shared" ref="AC16:AC18" si="12">J16=K16+L16</f>
        <v>1</v>
      </c>
    </row>
    <row r="17" spans="1:29" ht="30" customHeight="1">
      <c r="A17" s="165">
        <v>15</v>
      </c>
      <c r="B17" s="167" t="s">
        <v>578</v>
      </c>
      <c r="C17" s="166" t="s">
        <v>256</v>
      </c>
      <c r="D17" s="167" t="s">
        <v>280</v>
      </c>
      <c r="E17" s="167" t="s">
        <v>56</v>
      </c>
      <c r="F17" s="165" t="s">
        <v>341</v>
      </c>
      <c r="G17" s="165" t="s">
        <v>154</v>
      </c>
      <c r="H17" s="168">
        <v>2.25</v>
      </c>
      <c r="I17" s="169" t="s">
        <v>638</v>
      </c>
      <c r="J17" s="170">
        <v>5464267.1200000001</v>
      </c>
      <c r="K17" s="170">
        <v>2732133</v>
      </c>
      <c r="L17" s="171">
        <v>2732134.12</v>
      </c>
      <c r="M17" s="172">
        <v>0.5</v>
      </c>
      <c r="N17" s="170">
        <v>0</v>
      </c>
      <c r="O17" s="170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2732133</v>
      </c>
      <c r="V17" s="171">
        <v>0</v>
      </c>
      <c r="W17" s="171">
        <v>0</v>
      </c>
      <c r="X17" s="171">
        <v>0</v>
      </c>
      <c r="Y17" s="171">
        <v>0</v>
      </c>
      <c r="Z17" s="141" t="b">
        <f t="shared" ref="Z17:Z18" si="13">K17=SUM(N17:Y17)</f>
        <v>1</v>
      </c>
      <c r="AA17" s="142">
        <f t="shared" si="10"/>
        <v>0.5</v>
      </c>
      <c r="AB17" s="143" t="b">
        <f t="shared" si="11"/>
        <v>1</v>
      </c>
      <c r="AC17" s="143" t="b">
        <f t="shared" si="12"/>
        <v>1</v>
      </c>
    </row>
    <row r="18" spans="1:29" ht="48.75" customHeight="1">
      <c r="A18" s="165">
        <v>16</v>
      </c>
      <c r="B18" s="167" t="s">
        <v>579</v>
      </c>
      <c r="C18" s="166" t="s">
        <v>256</v>
      </c>
      <c r="D18" s="167" t="s">
        <v>334</v>
      </c>
      <c r="E18" s="167" t="s">
        <v>57</v>
      </c>
      <c r="F18" s="165" t="s">
        <v>356</v>
      </c>
      <c r="G18" s="165" t="s">
        <v>154</v>
      </c>
      <c r="H18" s="168">
        <v>0.33</v>
      </c>
      <c r="I18" s="169" t="s">
        <v>350</v>
      </c>
      <c r="J18" s="170">
        <v>826000</v>
      </c>
      <c r="K18" s="170">
        <v>413000</v>
      </c>
      <c r="L18" s="171">
        <v>413000</v>
      </c>
      <c r="M18" s="172">
        <v>0.5</v>
      </c>
      <c r="N18" s="170">
        <v>0</v>
      </c>
      <c r="O18" s="170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71">
        <v>413000</v>
      </c>
      <c r="V18" s="171">
        <v>0</v>
      </c>
      <c r="W18" s="171">
        <v>0</v>
      </c>
      <c r="X18" s="171">
        <v>0</v>
      </c>
      <c r="Y18" s="171">
        <v>0</v>
      </c>
      <c r="Z18" s="141" t="b">
        <f t="shared" si="13"/>
        <v>1</v>
      </c>
      <c r="AA18" s="142">
        <f t="shared" si="10"/>
        <v>0.5</v>
      </c>
      <c r="AB18" s="143" t="b">
        <f t="shared" si="11"/>
        <v>1</v>
      </c>
      <c r="AC18" s="143" t="b">
        <f t="shared" si="12"/>
        <v>1</v>
      </c>
    </row>
    <row r="19" spans="1:29" ht="48.75" customHeight="1">
      <c r="A19" s="180">
        <v>17</v>
      </c>
      <c r="B19" s="180" t="s">
        <v>584</v>
      </c>
      <c r="C19" s="181" t="s">
        <v>256</v>
      </c>
      <c r="D19" s="182" t="s">
        <v>275</v>
      </c>
      <c r="E19" s="182" t="s">
        <v>62</v>
      </c>
      <c r="F19" s="180" t="s">
        <v>348</v>
      </c>
      <c r="G19" s="180" t="s">
        <v>169</v>
      </c>
      <c r="H19" s="183">
        <v>2.29</v>
      </c>
      <c r="I19" s="184" t="s">
        <v>330</v>
      </c>
      <c r="J19" s="185">
        <v>1656151.65</v>
      </c>
      <c r="K19" s="186">
        <v>828075</v>
      </c>
      <c r="L19" s="185">
        <v>828076.65</v>
      </c>
      <c r="M19" s="187">
        <v>0.5</v>
      </c>
      <c r="N19" s="186">
        <v>0</v>
      </c>
      <c r="O19" s="186">
        <v>0</v>
      </c>
      <c r="P19" s="185">
        <v>0</v>
      </c>
      <c r="Q19" s="185">
        <v>0</v>
      </c>
      <c r="R19" s="185">
        <v>0</v>
      </c>
      <c r="S19" s="185">
        <v>0</v>
      </c>
      <c r="T19" s="185">
        <v>0</v>
      </c>
      <c r="U19" s="185">
        <v>828075</v>
      </c>
      <c r="V19" s="185">
        <v>0</v>
      </c>
      <c r="W19" s="185">
        <v>0</v>
      </c>
      <c r="X19" s="185">
        <v>0</v>
      </c>
      <c r="Y19" s="185">
        <v>0</v>
      </c>
      <c r="Z19" s="141" t="b">
        <f t="shared" ref="Z19:Z21" si="14">K19=SUM(N19:Y19)</f>
        <v>1</v>
      </c>
      <c r="AA19" s="142">
        <f t="shared" ref="AA19:AA21" si="15">ROUND(K19/J19,4)</f>
        <v>0.5</v>
      </c>
      <c r="AB19" s="143" t="b">
        <f t="shared" ref="AB19:AB21" si="16">AA19=M19</f>
        <v>1</v>
      </c>
      <c r="AC19" s="143" t="b">
        <f t="shared" ref="AC19:AC21" si="17">J19=K19+L19</f>
        <v>1</v>
      </c>
    </row>
    <row r="20" spans="1:29" ht="48.75" customHeight="1">
      <c r="A20" s="180">
        <v>18</v>
      </c>
      <c r="B20" s="180" t="s">
        <v>338</v>
      </c>
      <c r="C20" s="181" t="s">
        <v>256</v>
      </c>
      <c r="D20" s="182" t="s">
        <v>339</v>
      </c>
      <c r="E20" s="182" t="s">
        <v>58</v>
      </c>
      <c r="F20" s="180" t="s">
        <v>347</v>
      </c>
      <c r="G20" s="180" t="s">
        <v>169</v>
      </c>
      <c r="H20" s="183">
        <v>2</v>
      </c>
      <c r="I20" s="184" t="s">
        <v>354</v>
      </c>
      <c r="J20" s="185">
        <v>3764952</v>
      </c>
      <c r="K20" s="186">
        <v>1882476</v>
      </c>
      <c r="L20" s="185">
        <v>1882476</v>
      </c>
      <c r="M20" s="187">
        <v>0.5</v>
      </c>
      <c r="N20" s="186">
        <v>0</v>
      </c>
      <c r="O20" s="186">
        <v>0</v>
      </c>
      <c r="P20" s="185">
        <v>0</v>
      </c>
      <c r="Q20" s="185">
        <v>0</v>
      </c>
      <c r="R20" s="185">
        <v>0</v>
      </c>
      <c r="S20" s="185">
        <v>0</v>
      </c>
      <c r="T20" s="185">
        <v>0</v>
      </c>
      <c r="U20" s="185">
        <v>1882476</v>
      </c>
      <c r="V20" s="185">
        <v>0</v>
      </c>
      <c r="W20" s="185">
        <v>0</v>
      </c>
      <c r="X20" s="185">
        <v>0</v>
      </c>
      <c r="Y20" s="185">
        <v>0</v>
      </c>
      <c r="Z20" s="141" t="b">
        <f t="shared" si="14"/>
        <v>1</v>
      </c>
      <c r="AA20" s="142">
        <f t="shared" si="15"/>
        <v>0.5</v>
      </c>
      <c r="AB20" s="143" t="b">
        <f t="shared" si="16"/>
        <v>1</v>
      </c>
      <c r="AC20" s="143" t="b">
        <f t="shared" si="17"/>
        <v>1</v>
      </c>
    </row>
    <row r="21" spans="1:29" ht="48.75" customHeight="1">
      <c r="A21" s="180">
        <v>19</v>
      </c>
      <c r="B21" s="180" t="s">
        <v>580</v>
      </c>
      <c r="C21" s="181"/>
      <c r="D21" s="189" t="s">
        <v>273</v>
      </c>
      <c r="E21" s="189">
        <v>2264011</v>
      </c>
      <c r="F21" s="190" t="s">
        <v>342</v>
      </c>
      <c r="G21" s="219" t="s">
        <v>641</v>
      </c>
      <c r="H21" s="220"/>
      <c r="I21" s="221"/>
      <c r="J21" s="186"/>
      <c r="K21" s="186"/>
      <c r="L21" s="185"/>
      <c r="M21" s="187"/>
      <c r="N21" s="186"/>
      <c r="O21" s="186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41" t="b">
        <f t="shared" si="14"/>
        <v>1</v>
      </c>
      <c r="AA21" s="142" t="e">
        <f t="shared" si="15"/>
        <v>#DIV/0!</v>
      </c>
      <c r="AB21" s="143" t="e">
        <f t="shared" si="16"/>
        <v>#DIV/0!</v>
      </c>
      <c r="AC21" s="143" t="b">
        <f t="shared" si="17"/>
        <v>1</v>
      </c>
    </row>
    <row r="22" spans="1:29" ht="48.75" customHeight="1">
      <c r="A22" s="180">
        <v>20</v>
      </c>
      <c r="B22" s="180" t="s">
        <v>581</v>
      </c>
      <c r="C22" s="181" t="s">
        <v>256</v>
      </c>
      <c r="D22" s="182" t="s">
        <v>279</v>
      </c>
      <c r="E22" s="182" t="s">
        <v>51</v>
      </c>
      <c r="F22" s="180" t="s">
        <v>343</v>
      </c>
      <c r="G22" s="180" t="s">
        <v>154</v>
      </c>
      <c r="H22" s="183">
        <v>4.47</v>
      </c>
      <c r="I22" s="184" t="s">
        <v>639</v>
      </c>
      <c r="J22" s="186">
        <v>4958901</v>
      </c>
      <c r="K22" s="186">
        <v>2479450</v>
      </c>
      <c r="L22" s="185">
        <v>2479451</v>
      </c>
      <c r="M22" s="187">
        <v>0.5</v>
      </c>
      <c r="N22" s="186">
        <v>0</v>
      </c>
      <c r="O22" s="186">
        <v>0</v>
      </c>
      <c r="P22" s="185">
        <v>0</v>
      </c>
      <c r="Q22" s="185">
        <v>0</v>
      </c>
      <c r="R22" s="185">
        <v>0</v>
      </c>
      <c r="S22" s="185">
        <v>0</v>
      </c>
      <c r="T22" s="185">
        <v>0</v>
      </c>
      <c r="U22" s="185">
        <v>2479450</v>
      </c>
      <c r="V22" s="185">
        <v>0</v>
      </c>
      <c r="W22" s="185">
        <v>0</v>
      </c>
      <c r="X22" s="185">
        <v>0</v>
      </c>
      <c r="Y22" s="185">
        <v>0</v>
      </c>
      <c r="Z22" s="141" t="b">
        <f t="shared" ref="Z22" si="18">K22=SUM(N22:Y22)</f>
        <v>1</v>
      </c>
      <c r="AA22" s="142">
        <f t="shared" ref="AA22" si="19">ROUND(K22/J22,4)</f>
        <v>0.5</v>
      </c>
      <c r="AB22" s="143" t="b">
        <f>AA22=M22</f>
        <v>1</v>
      </c>
      <c r="AC22" s="143" t="b">
        <f t="shared" ref="AC22" si="20">J22=K22+L22</f>
        <v>1</v>
      </c>
    </row>
    <row r="23" spans="1:29" ht="36.75" customHeight="1">
      <c r="A23" s="173" t="s">
        <v>636</v>
      </c>
      <c r="B23" s="165" t="s">
        <v>335</v>
      </c>
      <c r="C23" s="166" t="s">
        <v>256</v>
      </c>
      <c r="D23" s="167" t="s">
        <v>336</v>
      </c>
      <c r="E23" s="167" t="s">
        <v>49</v>
      </c>
      <c r="F23" s="165" t="s">
        <v>344</v>
      </c>
      <c r="G23" s="165" t="s">
        <v>154</v>
      </c>
      <c r="H23" s="168">
        <v>0.66</v>
      </c>
      <c r="I23" s="169" t="s">
        <v>640</v>
      </c>
      <c r="J23" s="170">
        <v>3000000</v>
      </c>
      <c r="K23" s="170">
        <v>1276449.3800000055</v>
      </c>
      <c r="L23" s="171">
        <v>1723550.6199999945</v>
      </c>
      <c r="M23" s="172">
        <v>0.5</v>
      </c>
      <c r="N23" s="170">
        <v>0</v>
      </c>
      <c r="O23" s="170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1276449.3800000055</v>
      </c>
      <c r="V23" s="171">
        <v>0</v>
      </c>
      <c r="W23" s="171">
        <v>0</v>
      </c>
      <c r="X23" s="185">
        <v>0</v>
      </c>
      <c r="Y23" s="185">
        <v>0</v>
      </c>
      <c r="Z23" s="141" t="b">
        <f t="shared" si="6"/>
        <v>1</v>
      </c>
      <c r="AA23" s="142">
        <f t="shared" si="7"/>
        <v>0.42549999999999999</v>
      </c>
      <c r="AB23" s="143" t="b">
        <f>AA23=M23</f>
        <v>0</v>
      </c>
      <c r="AC23" s="143" t="b">
        <f t="shared" si="9"/>
        <v>1</v>
      </c>
    </row>
    <row r="24" spans="1:29" ht="20.100000000000001" customHeight="1">
      <c r="A24" s="216" t="s">
        <v>44</v>
      </c>
      <c r="B24" s="216"/>
      <c r="C24" s="216"/>
      <c r="D24" s="216"/>
      <c r="E24" s="216"/>
      <c r="F24" s="216"/>
      <c r="G24" s="216"/>
      <c r="H24" s="144">
        <f>SUM(H3:H23)</f>
        <v>52.36</v>
      </c>
      <c r="I24" s="31" t="s">
        <v>14</v>
      </c>
      <c r="J24" s="145">
        <f>SUM(J3:J23)</f>
        <v>195803327.18000001</v>
      </c>
      <c r="K24" s="145">
        <f>SUM(K3:K23)</f>
        <v>94422867.38000001</v>
      </c>
      <c r="L24" s="145">
        <f>SUM(L3:L23)</f>
        <v>101380459.80000001</v>
      </c>
      <c r="M24" s="146" t="s">
        <v>14</v>
      </c>
      <c r="N24" s="145">
        <f>SUM(N3:N23)</f>
        <v>0</v>
      </c>
      <c r="O24" s="145">
        <f t="shared" ref="O24:Y24" si="21">SUM(O3:O23)</f>
        <v>0</v>
      </c>
      <c r="P24" s="147">
        <f t="shared" si="21"/>
        <v>0</v>
      </c>
      <c r="Q24" s="147">
        <f t="shared" si="21"/>
        <v>0</v>
      </c>
      <c r="R24" s="147">
        <f t="shared" si="21"/>
        <v>1551633</v>
      </c>
      <c r="S24" s="147">
        <f t="shared" si="21"/>
        <v>10903320</v>
      </c>
      <c r="T24" s="147">
        <f t="shared" si="21"/>
        <v>6530843</v>
      </c>
      <c r="U24" s="147">
        <f t="shared" si="21"/>
        <v>43410093.380000003</v>
      </c>
      <c r="V24" s="147">
        <f t="shared" si="21"/>
        <v>18498456</v>
      </c>
      <c r="W24" s="147">
        <f t="shared" si="21"/>
        <v>13528522</v>
      </c>
      <c r="X24" s="147">
        <f t="shared" si="21"/>
        <v>0</v>
      </c>
      <c r="Y24" s="147">
        <f t="shared" si="21"/>
        <v>0</v>
      </c>
      <c r="Z24" s="141" t="b">
        <f>K24=SUM(N24:Y24)</f>
        <v>1</v>
      </c>
      <c r="AA24" s="142">
        <f t="shared" si="3"/>
        <v>0.48220000000000002</v>
      </c>
      <c r="AB24" s="143" t="s">
        <v>14</v>
      </c>
      <c r="AC24" s="143" t="b">
        <f t="shared" si="5"/>
        <v>1</v>
      </c>
    </row>
    <row r="25" spans="1:29" ht="20.100000000000001" customHeight="1">
      <c r="A25" s="215" t="s">
        <v>37</v>
      </c>
      <c r="B25" s="215"/>
      <c r="C25" s="215"/>
      <c r="D25" s="215"/>
      <c r="E25" s="215"/>
      <c r="F25" s="215"/>
      <c r="G25" s="215"/>
      <c r="H25" s="148">
        <f>SUMIF($C$3:$C$23,"K",H3:H23)</f>
        <v>27.180000000000003</v>
      </c>
      <c r="I25" s="140" t="s">
        <v>14</v>
      </c>
      <c r="J25" s="149">
        <f>SUMIF($C$3:$C$23,"K",J3:J23)</f>
        <v>78783612.599999994</v>
      </c>
      <c r="K25" s="149">
        <f>SUMIF($C$3:$C$23,"K",K3:K23)</f>
        <v>36136565</v>
      </c>
      <c r="L25" s="149">
        <f>SUMIF($C$3:$C$23,"K",L3:L23)</f>
        <v>42647047.600000009</v>
      </c>
      <c r="M25" s="150" t="s">
        <v>14</v>
      </c>
      <c r="N25" s="149">
        <f t="shared" ref="N25:Y25" si="22">SUMIF($C$3:$C$23,"K",N3:N23)</f>
        <v>0</v>
      </c>
      <c r="O25" s="149">
        <f t="shared" si="22"/>
        <v>0</v>
      </c>
      <c r="P25" s="149">
        <f t="shared" si="22"/>
        <v>0</v>
      </c>
      <c r="Q25" s="149">
        <f t="shared" si="22"/>
        <v>0</v>
      </c>
      <c r="R25" s="149">
        <f t="shared" si="22"/>
        <v>1551633</v>
      </c>
      <c r="S25" s="149">
        <f t="shared" si="22"/>
        <v>10903320</v>
      </c>
      <c r="T25" s="149">
        <f t="shared" si="22"/>
        <v>6530843</v>
      </c>
      <c r="U25" s="149">
        <f t="shared" si="22"/>
        <v>13529822</v>
      </c>
      <c r="V25" s="149">
        <f t="shared" si="22"/>
        <v>3620947</v>
      </c>
      <c r="W25" s="149">
        <f t="shared" si="22"/>
        <v>0</v>
      </c>
      <c r="X25" s="149">
        <f t="shared" si="22"/>
        <v>0</v>
      </c>
      <c r="Y25" s="149">
        <f t="shared" si="22"/>
        <v>0</v>
      </c>
      <c r="Z25" s="141" t="b">
        <f t="shared" si="2"/>
        <v>1</v>
      </c>
      <c r="AA25" s="142">
        <f t="shared" ref="AA25" si="23">ROUND(K25/J25,4)</f>
        <v>0.4587</v>
      </c>
      <c r="AB25" s="143" t="s">
        <v>14</v>
      </c>
      <c r="AC25" s="143" t="b">
        <f t="shared" ref="AC25" si="24">J25=K25+L25</f>
        <v>1</v>
      </c>
    </row>
    <row r="26" spans="1:29" ht="20.100000000000001" customHeight="1">
      <c r="A26" s="216" t="s">
        <v>38</v>
      </c>
      <c r="B26" s="216"/>
      <c r="C26" s="216"/>
      <c r="D26" s="216"/>
      <c r="E26" s="216"/>
      <c r="F26" s="216"/>
      <c r="G26" s="216"/>
      <c r="H26" s="144">
        <f>SUMIF($C$3:$C$23,"N",H3:H23)</f>
        <v>16.86</v>
      </c>
      <c r="I26" s="31" t="s">
        <v>14</v>
      </c>
      <c r="J26" s="145">
        <f>SUMIF($C$3:$C$23,"N",J3:J23)</f>
        <v>36497723.579999998</v>
      </c>
      <c r="K26" s="145">
        <f>SUMIF($C$3:$C$23,"N",K3:K23)</f>
        <v>18025308.380000006</v>
      </c>
      <c r="L26" s="145">
        <f>SUMIF($C$3:$C$23,"N",L3:L23)</f>
        <v>18472415.199999996</v>
      </c>
      <c r="M26" s="146" t="s">
        <v>14</v>
      </c>
      <c r="N26" s="145">
        <f t="shared" ref="N26:Y26" si="25">SUMIF($C$3:$C$23,"N",N3:N23)</f>
        <v>0</v>
      </c>
      <c r="O26" s="145">
        <f t="shared" si="25"/>
        <v>0</v>
      </c>
      <c r="P26" s="147">
        <f t="shared" si="25"/>
        <v>0</v>
      </c>
      <c r="Q26" s="147">
        <f t="shared" si="25"/>
        <v>0</v>
      </c>
      <c r="R26" s="147">
        <f t="shared" si="25"/>
        <v>0</v>
      </c>
      <c r="S26" s="147">
        <f t="shared" si="25"/>
        <v>0</v>
      </c>
      <c r="T26" s="147">
        <f t="shared" si="25"/>
        <v>0</v>
      </c>
      <c r="U26" s="147">
        <f t="shared" si="25"/>
        <v>18025308.380000006</v>
      </c>
      <c r="V26" s="147">
        <f t="shared" si="25"/>
        <v>0</v>
      </c>
      <c r="W26" s="147">
        <f t="shared" si="25"/>
        <v>0</v>
      </c>
      <c r="X26" s="147">
        <f t="shared" si="25"/>
        <v>0</v>
      </c>
      <c r="Y26" s="147">
        <f t="shared" si="25"/>
        <v>0</v>
      </c>
      <c r="Z26" s="141" t="b">
        <f t="shared" si="2"/>
        <v>1</v>
      </c>
      <c r="AA26" s="142">
        <f t="shared" si="3"/>
        <v>0.49390000000000001</v>
      </c>
      <c r="AB26" s="143" t="s">
        <v>14</v>
      </c>
      <c r="AC26" s="143" t="b">
        <f t="shared" si="5"/>
        <v>1</v>
      </c>
    </row>
    <row r="27" spans="1:29" ht="20.100000000000001" customHeight="1">
      <c r="A27" s="215" t="s">
        <v>39</v>
      </c>
      <c r="B27" s="215"/>
      <c r="C27" s="215"/>
      <c r="D27" s="215"/>
      <c r="E27" s="215"/>
      <c r="F27" s="215"/>
      <c r="G27" s="215"/>
      <c r="H27" s="148">
        <f>SUMIF($C$3:$C$23,"W",H3:H23)</f>
        <v>8.32</v>
      </c>
      <c r="I27" s="140" t="s">
        <v>14</v>
      </c>
      <c r="J27" s="149">
        <f>SUMIF($C$3:$C$23,"W",J3:J23)</f>
        <v>80521991</v>
      </c>
      <c r="K27" s="149">
        <f>SUMIF($C$3:$C$23,"W",K3:K23)</f>
        <v>40260994</v>
      </c>
      <c r="L27" s="149">
        <f>SUMIF($C$3:$C$23,"W",L3:L23)</f>
        <v>40260997</v>
      </c>
      <c r="M27" s="150" t="s">
        <v>14</v>
      </c>
      <c r="N27" s="149">
        <f t="shared" ref="N27:Y27" si="26">SUMIF($C$3:$C$23,"W",N3:N23)</f>
        <v>0</v>
      </c>
      <c r="O27" s="149">
        <f t="shared" si="26"/>
        <v>0</v>
      </c>
      <c r="P27" s="149">
        <f t="shared" si="26"/>
        <v>0</v>
      </c>
      <c r="Q27" s="149">
        <f t="shared" si="26"/>
        <v>0</v>
      </c>
      <c r="R27" s="149">
        <f t="shared" si="26"/>
        <v>0</v>
      </c>
      <c r="S27" s="149">
        <f t="shared" si="26"/>
        <v>0</v>
      </c>
      <c r="T27" s="149">
        <f t="shared" si="26"/>
        <v>0</v>
      </c>
      <c r="U27" s="149">
        <f t="shared" si="26"/>
        <v>11854963</v>
      </c>
      <c r="V27" s="149">
        <f t="shared" si="26"/>
        <v>14877509</v>
      </c>
      <c r="W27" s="149">
        <f t="shared" si="26"/>
        <v>13528522</v>
      </c>
      <c r="X27" s="149">
        <f t="shared" si="26"/>
        <v>0</v>
      </c>
      <c r="Y27" s="149">
        <f t="shared" si="26"/>
        <v>0</v>
      </c>
      <c r="Z27" s="141" t="b">
        <f>K27=SUM(N27:Y27)</f>
        <v>1</v>
      </c>
      <c r="AA27" s="142">
        <f t="shared" ref="AA27" si="27">ROUND(K27/J27,4)</f>
        <v>0.5</v>
      </c>
      <c r="AB27" s="143" t="s">
        <v>14</v>
      </c>
      <c r="AC27" s="143" t="b">
        <f>J27=K27+L27</f>
        <v>1</v>
      </c>
    </row>
    <row r="28" spans="1:29" s="1" customFormat="1">
      <c r="A28" s="152"/>
      <c r="B28" s="152"/>
      <c r="C28" s="152"/>
      <c r="D28" s="152"/>
      <c r="E28" s="152"/>
      <c r="F28" s="152"/>
      <c r="G28" s="152"/>
    </row>
    <row r="29" spans="1:29" s="1" customFormat="1">
      <c r="A29" s="20" t="s">
        <v>24</v>
      </c>
      <c r="B29" s="151"/>
      <c r="C29" s="151"/>
      <c r="D29" s="151"/>
      <c r="E29" s="151"/>
      <c r="F29" s="151"/>
      <c r="G29" s="151"/>
      <c r="J29" s="153"/>
      <c r="AC29" s="26"/>
    </row>
    <row r="30" spans="1:29" s="1" customFormat="1">
      <c r="A30" s="21" t="s">
        <v>25</v>
      </c>
      <c r="B30" s="154"/>
      <c r="C30" s="154"/>
      <c r="D30" s="154"/>
      <c r="E30" s="154"/>
      <c r="F30" s="154"/>
      <c r="G30" s="154"/>
    </row>
    <row r="31" spans="1:29" s="1" customFormat="1">
      <c r="A31" s="20" t="s">
        <v>42</v>
      </c>
      <c r="B31" s="152"/>
      <c r="C31" s="152"/>
      <c r="D31" s="152"/>
      <c r="E31" s="152"/>
      <c r="F31" s="152"/>
      <c r="G31" s="152"/>
    </row>
    <row r="32" spans="1:29" s="1" customFormat="1">
      <c r="A32" s="178" t="s">
        <v>46</v>
      </c>
      <c r="B32" s="155"/>
      <c r="C32" s="155"/>
      <c r="D32" s="155"/>
      <c r="E32" s="155"/>
      <c r="F32" s="155"/>
      <c r="G32" s="155"/>
    </row>
  </sheetData>
  <mergeCells count="19">
    <mergeCell ref="D1:D2"/>
    <mergeCell ref="A27:G27"/>
    <mergeCell ref="A26:G26"/>
    <mergeCell ref="E1:E2"/>
    <mergeCell ref="A24:G24"/>
    <mergeCell ref="A1:A2"/>
    <mergeCell ref="B1:B2"/>
    <mergeCell ref="C1:C2"/>
    <mergeCell ref="F1:F2"/>
    <mergeCell ref="G1:G2"/>
    <mergeCell ref="A25:G25"/>
    <mergeCell ref="G21:I21"/>
    <mergeCell ref="H1:H2"/>
    <mergeCell ref="I1:I2"/>
    <mergeCell ref="J1:J2"/>
    <mergeCell ref="K1:K2"/>
    <mergeCell ref="N1:Y1"/>
    <mergeCell ref="L1:L2"/>
    <mergeCell ref="M1:M2"/>
  </mergeCells>
  <conditionalFormatting sqref="Z3:AB27">
    <cfRule type="containsText" dxfId="9" priority="3" operator="containsText" text="fałsz">
      <formula>NOT(ISERROR(SEARCH("fałsz",Z3)))</formula>
    </cfRule>
  </conditionalFormatting>
  <conditionalFormatting sqref="Z3:AC27">
    <cfRule type="cellIs" dxfId="8" priority="1" operator="equal">
      <formula>FALSE</formula>
    </cfRule>
  </conditionalFormatting>
  <conditionalFormatting sqref="AC29">
    <cfRule type="cellIs" dxfId="7" priority="11" operator="equal">
      <formula>FALSE</formula>
    </cfRule>
  </conditionalFormatting>
  <dataValidations count="3">
    <dataValidation type="list" allowBlank="1" showInputMessage="1" showErrorMessage="1" sqref="C3:C18 C23" xr:uid="{00000000-0002-0000-0100-000000000000}">
      <formula1>"N,K,W"</formula1>
    </dataValidation>
    <dataValidation type="list" allowBlank="1" showInputMessage="1" showErrorMessage="1" sqref="G3:G20 G22:G23" xr:uid="{00000000-0002-0000-0100-000001000000}">
      <formula1>"B,P,R"</formula1>
    </dataValidation>
    <dataValidation type="list" allowBlank="1" showInputMessage="1" showErrorMessage="1" sqref="C19:C22" xr:uid="{00000000-0002-0000-01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1"/>
  <sheetViews>
    <sheetView showGridLines="0" view="pageBreakPreview" topLeftCell="A49" zoomScaleNormal="100" zoomScaleSheetLayoutView="100" workbookViewId="0">
      <selection sqref="A1:A2"/>
    </sheetView>
  </sheetViews>
  <sheetFormatPr defaultColWidth="9.140625" defaultRowHeight="15"/>
  <cols>
    <col min="1" max="1" width="6" customWidth="1"/>
    <col min="2" max="2" width="19" customWidth="1"/>
    <col min="3" max="3" width="10.140625" customWidth="1"/>
    <col min="4" max="4" width="15.7109375" customWidth="1"/>
    <col min="5" max="5" width="11.140625" customWidth="1"/>
    <col min="6" max="6" width="11.28515625" customWidth="1"/>
    <col min="7" max="7" width="41.140625" customWidth="1"/>
    <col min="8" max="8" width="7.5703125" customWidth="1"/>
    <col min="9" max="9" width="7.85546875" customWidth="1"/>
    <col min="10" max="11" width="15.7109375" customWidth="1"/>
    <col min="12" max="12" width="17.28515625" customWidth="1"/>
    <col min="13" max="13" width="15.7109375" customWidth="1"/>
    <col min="14" max="14" width="15.7109375" style="1" customWidth="1"/>
    <col min="15" max="26" width="15.7109375" customWidth="1"/>
    <col min="27" max="29" width="15.7109375" style="10" customWidth="1"/>
    <col min="30" max="30" width="15.7109375" customWidth="1"/>
  </cols>
  <sheetData>
    <row r="1" spans="1:30" ht="20.100000000000001" customHeight="1">
      <c r="A1" s="210" t="s">
        <v>4</v>
      </c>
      <c r="B1" s="210" t="s">
        <v>5</v>
      </c>
      <c r="C1" s="217" t="s">
        <v>43</v>
      </c>
      <c r="D1" s="213" t="s">
        <v>6</v>
      </c>
      <c r="E1" s="210" t="s">
        <v>32</v>
      </c>
      <c r="F1" s="213" t="s">
        <v>15</v>
      </c>
      <c r="G1" s="210" t="s">
        <v>7</v>
      </c>
      <c r="H1" s="210" t="s">
        <v>26</v>
      </c>
      <c r="I1" s="210" t="s">
        <v>8</v>
      </c>
      <c r="J1" s="210" t="s">
        <v>27</v>
      </c>
      <c r="K1" s="210" t="s">
        <v>9</v>
      </c>
      <c r="L1" s="210" t="s">
        <v>17</v>
      </c>
      <c r="M1" s="213" t="s">
        <v>13</v>
      </c>
      <c r="N1" s="210" t="s">
        <v>11</v>
      </c>
      <c r="O1" s="218" t="s">
        <v>12</v>
      </c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141"/>
      <c r="AB1" s="141"/>
      <c r="AC1" s="141"/>
    </row>
    <row r="2" spans="1:30" ht="45" customHeight="1">
      <c r="A2" s="210"/>
      <c r="B2" s="210"/>
      <c r="C2" s="218"/>
      <c r="D2" s="214"/>
      <c r="E2" s="210"/>
      <c r="F2" s="214"/>
      <c r="G2" s="210"/>
      <c r="H2" s="210"/>
      <c r="I2" s="210"/>
      <c r="J2" s="210"/>
      <c r="K2" s="210"/>
      <c r="L2" s="210"/>
      <c r="M2" s="214"/>
      <c r="N2" s="210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41" t="s">
        <v>28</v>
      </c>
      <c r="AB2" s="141" t="s">
        <v>29</v>
      </c>
      <c r="AC2" s="141" t="s">
        <v>30</v>
      </c>
      <c r="AD2" s="1" t="s">
        <v>31</v>
      </c>
    </row>
    <row r="3" spans="1:30" ht="46.5" customHeight="1">
      <c r="A3" s="156">
        <v>1</v>
      </c>
      <c r="B3" s="156" t="s">
        <v>162</v>
      </c>
      <c r="C3" s="157" t="s">
        <v>153</v>
      </c>
      <c r="D3" s="158" t="s">
        <v>163</v>
      </c>
      <c r="E3" s="158" t="s">
        <v>146</v>
      </c>
      <c r="F3" s="156" t="s">
        <v>164</v>
      </c>
      <c r="G3" s="156" t="s">
        <v>165</v>
      </c>
      <c r="H3" s="156" t="s">
        <v>155</v>
      </c>
      <c r="I3" s="159">
        <v>2.02</v>
      </c>
      <c r="J3" s="160" t="s">
        <v>305</v>
      </c>
      <c r="K3" s="162">
        <v>37396633.640000001</v>
      </c>
      <c r="L3" s="161">
        <v>18053516</v>
      </c>
      <c r="M3" s="162">
        <v>19343117.640000001</v>
      </c>
      <c r="N3" s="163">
        <v>0.5</v>
      </c>
      <c r="O3" s="161">
        <v>0</v>
      </c>
      <c r="P3" s="161">
        <v>0</v>
      </c>
      <c r="Q3" s="162">
        <v>0</v>
      </c>
      <c r="R3" s="162">
        <v>1800000</v>
      </c>
      <c r="S3" s="162">
        <v>4000000</v>
      </c>
      <c r="T3" s="162">
        <v>7000000</v>
      </c>
      <c r="U3" s="161">
        <v>5253516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41" t="b">
        <f>L3=SUM(O3:Z3)</f>
        <v>1</v>
      </c>
      <c r="AB3" s="142">
        <f t="shared" ref="AB3:AB34" si="0">ROUND(L3/K3,4)</f>
        <v>0.48280000000000001</v>
      </c>
      <c r="AC3" s="143" t="b">
        <f t="shared" ref="AC3:AC4" si="1">AB3=N3</f>
        <v>0</v>
      </c>
      <c r="AD3" s="26" t="b">
        <f t="shared" ref="AD3:AD34" si="2">K3=L3+M3</f>
        <v>1</v>
      </c>
    </row>
    <row r="4" spans="1:30" ht="39.75" customHeight="1">
      <c r="A4" s="156">
        <v>2</v>
      </c>
      <c r="B4" s="156" t="s">
        <v>174</v>
      </c>
      <c r="C4" s="157" t="s">
        <v>153</v>
      </c>
      <c r="D4" s="158" t="s">
        <v>160</v>
      </c>
      <c r="E4" s="158" t="s">
        <v>121</v>
      </c>
      <c r="F4" s="156" t="s">
        <v>161</v>
      </c>
      <c r="G4" s="156" t="s">
        <v>175</v>
      </c>
      <c r="H4" s="156" t="s">
        <v>154</v>
      </c>
      <c r="I4" s="159">
        <v>3.36</v>
      </c>
      <c r="J4" s="160" t="s">
        <v>237</v>
      </c>
      <c r="K4" s="162">
        <v>9144176.3599999994</v>
      </c>
      <c r="L4" s="161">
        <v>7315341</v>
      </c>
      <c r="M4" s="162">
        <v>1828835.36</v>
      </c>
      <c r="N4" s="163">
        <v>0.8</v>
      </c>
      <c r="O4" s="161">
        <v>0</v>
      </c>
      <c r="P4" s="161">
        <v>0</v>
      </c>
      <c r="Q4" s="162">
        <v>0</v>
      </c>
      <c r="R4" s="162">
        <v>0</v>
      </c>
      <c r="S4" s="162">
        <v>4015341</v>
      </c>
      <c r="T4" s="162">
        <v>500000</v>
      </c>
      <c r="U4" s="162">
        <v>2800000</v>
      </c>
      <c r="V4" s="162">
        <v>0</v>
      </c>
      <c r="W4" s="162">
        <v>0</v>
      </c>
      <c r="X4" s="162">
        <v>0</v>
      </c>
      <c r="Y4" s="162">
        <v>0</v>
      </c>
      <c r="Z4" s="162">
        <v>0</v>
      </c>
      <c r="AA4" s="141" t="b">
        <f t="shared" ref="AA4:AA56" si="3">L4=SUM(O4:Z4)</f>
        <v>1</v>
      </c>
      <c r="AB4" s="142">
        <f t="shared" si="0"/>
        <v>0.8</v>
      </c>
      <c r="AC4" s="143" t="b">
        <f t="shared" si="1"/>
        <v>1</v>
      </c>
      <c r="AD4" s="26" t="b">
        <f t="shared" si="2"/>
        <v>1</v>
      </c>
    </row>
    <row r="5" spans="1:30" ht="56.25">
      <c r="A5" s="156">
        <v>3</v>
      </c>
      <c r="B5" s="156" t="s">
        <v>176</v>
      </c>
      <c r="C5" s="157" t="s">
        <v>153</v>
      </c>
      <c r="D5" s="158" t="s">
        <v>177</v>
      </c>
      <c r="E5" s="158" t="s">
        <v>89</v>
      </c>
      <c r="F5" s="156" t="s">
        <v>168</v>
      </c>
      <c r="G5" s="156" t="s">
        <v>231</v>
      </c>
      <c r="H5" s="156" t="s">
        <v>154</v>
      </c>
      <c r="I5" s="159">
        <v>3.74</v>
      </c>
      <c r="J5" s="160" t="s">
        <v>299</v>
      </c>
      <c r="K5" s="162">
        <v>10523870.17</v>
      </c>
      <c r="L5" s="161">
        <v>5164788</v>
      </c>
      <c r="M5" s="162">
        <v>5359082.17</v>
      </c>
      <c r="N5" s="163">
        <v>0.5</v>
      </c>
      <c r="O5" s="161">
        <v>0</v>
      </c>
      <c r="P5" s="161">
        <v>0</v>
      </c>
      <c r="Q5" s="162">
        <v>0</v>
      </c>
      <c r="R5" s="162">
        <v>0</v>
      </c>
      <c r="S5" s="162">
        <v>1056675</v>
      </c>
      <c r="T5" s="162">
        <v>2177980</v>
      </c>
      <c r="U5" s="162">
        <v>1658806</v>
      </c>
      <c r="V5" s="162">
        <v>271327</v>
      </c>
      <c r="W5" s="162">
        <v>0</v>
      </c>
      <c r="X5" s="162">
        <v>0</v>
      </c>
      <c r="Y5" s="162">
        <v>0</v>
      </c>
      <c r="Z5" s="162">
        <v>0</v>
      </c>
      <c r="AA5" s="141" t="b">
        <f t="shared" si="3"/>
        <v>1</v>
      </c>
      <c r="AB5" s="142">
        <f t="shared" si="0"/>
        <v>0.49080000000000001</v>
      </c>
      <c r="AC5" s="143" t="b">
        <f t="shared" ref="AC5:AC45" si="4">AB5=N5</f>
        <v>0</v>
      </c>
      <c r="AD5" s="26" t="b">
        <f t="shared" si="2"/>
        <v>1</v>
      </c>
    </row>
    <row r="6" spans="1:30" ht="39.75" customHeight="1">
      <c r="A6" s="156">
        <v>4</v>
      </c>
      <c r="B6" s="156" t="s">
        <v>192</v>
      </c>
      <c r="C6" s="157" t="s">
        <v>153</v>
      </c>
      <c r="D6" s="158" t="s">
        <v>193</v>
      </c>
      <c r="E6" s="158" t="s">
        <v>77</v>
      </c>
      <c r="F6" s="156" t="s">
        <v>172</v>
      </c>
      <c r="G6" s="156" t="s">
        <v>214</v>
      </c>
      <c r="H6" s="156" t="s">
        <v>154</v>
      </c>
      <c r="I6" s="159">
        <v>0.9</v>
      </c>
      <c r="J6" s="160" t="s">
        <v>300</v>
      </c>
      <c r="K6" s="162">
        <v>8709309.3599999994</v>
      </c>
      <c r="L6" s="161">
        <v>4354417</v>
      </c>
      <c r="M6" s="162">
        <v>4354892.3600000003</v>
      </c>
      <c r="N6" s="163">
        <v>0.5</v>
      </c>
      <c r="O6" s="161">
        <v>0</v>
      </c>
      <c r="P6" s="161">
        <v>0</v>
      </c>
      <c r="Q6" s="162">
        <v>0</v>
      </c>
      <c r="R6" s="162">
        <v>0</v>
      </c>
      <c r="S6" s="162">
        <v>0</v>
      </c>
      <c r="T6" s="162">
        <v>1354417</v>
      </c>
      <c r="U6" s="162">
        <v>100000</v>
      </c>
      <c r="V6" s="162">
        <v>2900000</v>
      </c>
      <c r="W6" s="162">
        <v>0</v>
      </c>
      <c r="X6" s="162">
        <v>0</v>
      </c>
      <c r="Y6" s="162">
        <v>0</v>
      </c>
      <c r="Z6" s="162">
        <v>0</v>
      </c>
      <c r="AA6" s="141" t="b">
        <f t="shared" ref="AA6:AA52" si="5">L6=SUM(O6:Z6)</f>
        <v>1</v>
      </c>
      <c r="AB6" s="142">
        <f t="shared" si="0"/>
        <v>0.5</v>
      </c>
      <c r="AC6" s="143" t="b">
        <f t="shared" si="4"/>
        <v>1</v>
      </c>
      <c r="AD6" s="26" t="b">
        <f t="shared" si="2"/>
        <v>1</v>
      </c>
    </row>
    <row r="7" spans="1:30" ht="39.75" customHeight="1">
      <c r="A7" s="156">
        <v>5</v>
      </c>
      <c r="B7" s="156" t="s">
        <v>196</v>
      </c>
      <c r="C7" s="157" t="s">
        <v>153</v>
      </c>
      <c r="D7" s="158" t="s">
        <v>160</v>
      </c>
      <c r="E7" s="158" t="s">
        <v>121</v>
      </c>
      <c r="F7" s="156" t="s">
        <v>161</v>
      </c>
      <c r="G7" s="156" t="s">
        <v>216</v>
      </c>
      <c r="H7" s="156" t="s">
        <v>154</v>
      </c>
      <c r="I7" s="159">
        <v>2.5499999999999998</v>
      </c>
      <c r="J7" s="160" t="s">
        <v>302</v>
      </c>
      <c r="K7" s="162">
        <v>11628721.73</v>
      </c>
      <c r="L7" s="161">
        <v>5814360</v>
      </c>
      <c r="M7" s="162">
        <v>5814361.7300000004</v>
      </c>
      <c r="N7" s="163">
        <v>0.5</v>
      </c>
      <c r="O7" s="161">
        <v>0</v>
      </c>
      <c r="P7" s="161">
        <v>0</v>
      </c>
      <c r="Q7" s="162">
        <v>0</v>
      </c>
      <c r="R7" s="162">
        <v>0</v>
      </c>
      <c r="S7" s="162">
        <v>0</v>
      </c>
      <c r="T7" s="162">
        <v>400000</v>
      </c>
      <c r="U7" s="162">
        <v>100000</v>
      </c>
      <c r="V7" s="162">
        <v>2900000</v>
      </c>
      <c r="W7" s="162">
        <v>2414360</v>
      </c>
      <c r="X7" s="162">
        <v>0</v>
      </c>
      <c r="Y7" s="162">
        <v>0</v>
      </c>
      <c r="Z7" s="162">
        <v>0</v>
      </c>
      <c r="AA7" s="141" t="b">
        <f t="shared" si="5"/>
        <v>1</v>
      </c>
      <c r="AB7" s="142">
        <f t="shared" si="0"/>
        <v>0.5</v>
      </c>
      <c r="AC7" s="143" t="b">
        <f t="shared" si="4"/>
        <v>1</v>
      </c>
      <c r="AD7" s="26" t="b">
        <f t="shared" si="2"/>
        <v>1</v>
      </c>
    </row>
    <row r="8" spans="1:30" ht="39.75" customHeight="1">
      <c r="A8" s="156">
        <v>6</v>
      </c>
      <c r="B8" s="156" t="s">
        <v>198</v>
      </c>
      <c r="C8" s="157" t="s">
        <v>153</v>
      </c>
      <c r="D8" s="158" t="s">
        <v>193</v>
      </c>
      <c r="E8" s="158" t="s">
        <v>77</v>
      </c>
      <c r="F8" s="156" t="s">
        <v>172</v>
      </c>
      <c r="G8" s="156" t="s">
        <v>218</v>
      </c>
      <c r="H8" s="156" t="s">
        <v>155</v>
      </c>
      <c r="I8" s="159">
        <v>0.84</v>
      </c>
      <c r="J8" s="160" t="s">
        <v>301</v>
      </c>
      <c r="K8" s="162">
        <v>3696270.01</v>
      </c>
      <c r="L8" s="161">
        <v>1580796</v>
      </c>
      <c r="M8" s="162">
        <v>2115474.0099999998</v>
      </c>
      <c r="N8" s="163">
        <v>0.5</v>
      </c>
      <c r="O8" s="161">
        <v>0</v>
      </c>
      <c r="P8" s="161">
        <v>0</v>
      </c>
      <c r="Q8" s="162">
        <v>0</v>
      </c>
      <c r="R8" s="162">
        <v>0</v>
      </c>
      <c r="S8" s="162">
        <v>0</v>
      </c>
      <c r="T8" s="162">
        <v>580796</v>
      </c>
      <c r="U8" s="162">
        <v>1000000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41" t="b">
        <f t="shared" si="5"/>
        <v>1</v>
      </c>
      <c r="AB8" s="142">
        <f t="shared" si="0"/>
        <v>0.42770000000000002</v>
      </c>
      <c r="AC8" s="143" t="b">
        <f t="shared" si="4"/>
        <v>0</v>
      </c>
      <c r="AD8" s="26" t="b">
        <f t="shared" si="2"/>
        <v>1</v>
      </c>
    </row>
    <row r="9" spans="1:30" ht="39.75" customHeight="1">
      <c r="A9" s="156">
        <v>7</v>
      </c>
      <c r="B9" s="164" t="s">
        <v>200</v>
      </c>
      <c r="C9" s="157" t="s">
        <v>153</v>
      </c>
      <c r="D9" s="164" t="s">
        <v>166</v>
      </c>
      <c r="E9" s="158" t="s">
        <v>100</v>
      </c>
      <c r="F9" s="156" t="s">
        <v>167</v>
      </c>
      <c r="G9" s="156" t="s">
        <v>219</v>
      </c>
      <c r="H9" s="156" t="s">
        <v>155</v>
      </c>
      <c r="I9" s="159">
        <v>1.8959999999999999</v>
      </c>
      <c r="J9" s="160" t="s">
        <v>306</v>
      </c>
      <c r="K9" s="162">
        <v>5519190.5999999996</v>
      </c>
      <c r="L9" s="161">
        <v>2759595</v>
      </c>
      <c r="M9" s="162">
        <v>2759595.6</v>
      </c>
      <c r="N9" s="163">
        <v>0.5</v>
      </c>
      <c r="O9" s="161">
        <v>0</v>
      </c>
      <c r="P9" s="161">
        <v>0</v>
      </c>
      <c r="Q9" s="162">
        <v>0</v>
      </c>
      <c r="R9" s="162">
        <v>0</v>
      </c>
      <c r="S9" s="162">
        <v>0</v>
      </c>
      <c r="T9" s="162">
        <v>179853</v>
      </c>
      <c r="U9" s="162">
        <v>100000</v>
      </c>
      <c r="V9" s="162">
        <v>1455500</v>
      </c>
      <c r="W9" s="162">
        <v>1024242</v>
      </c>
      <c r="X9" s="162">
        <v>0</v>
      </c>
      <c r="Y9" s="162">
        <v>0</v>
      </c>
      <c r="Z9" s="162">
        <v>0</v>
      </c>
      <c r="AA9" s="141" t="b">
        <f t="shared" si="5"/>
        <v>1</v>
      </c>
      <c r="AB9" s="142">
        <f t="shared" si="0"/>
        <v>0.5</v>
      </c>
      <c r="AC9" s="143" t="b">
        <f t="shared" si="4"/>
        <v>1</v>
      </c>
      <c r="AD9" s="26" t="b">
        <f t="shared" si="2"/>
        <v>1</v>
      </c>
    </row>
    <row r="10" spans="1:30" ht="39.75" customHeight="1">
      <c r="A10" s="156">
        <v>8</v>
      </c>
      <c r="B10" s="164" t="s">
        <v>201</v>
      </c>
      <c r="C10" s="157" t="s">
        <v>153</v>
      </c>
      <c r="D10" s="164" t="s">
        <v>181</v>
      </c>
      <c r="E10" s="158" t="s">
        <v>114</v>
      </c>
      <c r="F10" s="156" t="s">
        <v>182</v>
      </c>
      <c r="G10" s="156" t="s">
        <v>220</v>
      </c>
      <c r="H10" s="156" t="s">
        <v>155</v>
      </c>
      <c r="I10" s="159">
        <v>2.4700000000000002</v>
      </c>
      <c r="J10" s="160" t="s">
        <v>302</v>
      </c>
      <c r="K10" s="162">
        <v>11879532.810000001</v>
      </c>
      <c r="L10" s="161">
        <v>5939766</v>
      </c>
      <c r="M10" s="162">
        <v>5939766.8099999996</v>
      </c>
      <c r="N10" s="163">
        <v>0.5</v>
      </c>
      <c r="O10" s="161">
        <v>0</v>
      </c>
      <c r="P10" s="161">
        <v>0</v>
      </c>
      <c r="Q10" s="162">
        <v>0</v>
      </c>
      <c r="R10" s="162">
        <v>0</v>
      </c>
      <c r="S10" s="162">
        <v>0</v>
      </c>
      <c r="T10" s="162">
        <v>2514000</v>
      </c>
      <c r="U10" s="162">
        <v>200000</v>
      </c>
      <c r="V10" s="162">
        <v>1971250</v>
      </c>
      <c r="W10" s="162">
        <v>1254516</v>
      </c>
      <c r="X10" s="162">
        <v>0</v>
      </c>
      <c r="Y10" s="162">
        <v>0</v>
      </c>
      <c r="Z10" s="162">
        <v>0</v>
      </c>
      <c r="AA10" s="141" t="b">
        <f t="shared" si="5"/>
        <v>1</v>
      </c>
      <c r="AB10" s="142">
        <f t="shared" si="0"/>
        <v>0.5</v>
      </c>
      <c r="AC10" s="143" t="b">
        <f t="shared" si="4"/>
        <v>1</v>
      </c>
      <c r="AD10" s="26" t="b">
        <f t="shared" si="2"/>
        <v>1</v>
      </c>
    </row>
    <row r="11" spans="1:30" ht="45">
      <c r="A11" s="156">
        <v>9</v>
      </c>
      <c r="B11" s="164" t="s">
        <v>202</v>
      </c>
      <c r="C11" s="157" t="s">
        <v>153</v>
      </c>
      <c r="D11" s="164" t="s">
        <v>203</v>
      </c>
      <c r="E11" s="158" t="s">
        <v>92</v>
      </c>
      <c r="F11" s="156" t="s">
        <v>168</v>
      </c>
      <c r="G11" s="156" t="s">
        <v>221</v>
      </c>
      <c r="H11" s="156" t="s">
        <v>155</v>
      </c>
      <c r="I11" s="159">
        <v>10</v>
      </c>
      <c r="J11" s="160" t="s">
        <v>303</v>
      </c>
      <c r="K11" s="162">
        <v>9387609.8000000007</v>
      </c>
      <c r="L11" s="161">
        <v>4449120</v>
      </c>
      <c r="M11" s="162">
        <v>4938489.8</v>
      </c>
      <c r="N11" s="163">
        <v>0.5</v>
      </c>
      <c r="O11" s="161">
        <v>0</v>
      </c>
      <c r="P11" s="161">
        <v>0</v>
      </c>
      <c r="Q11" s="162">
        <v>0</v>
      </c>
      <c r="R11" s="162">
        <v>0</v>
      </c>
      <c r="S11" s="162">
        <v>0</v>
      </c>
      <c r="T11" s="162">
        <v>750000</v>
      </c>
      <c r="U11" s="162">
        <v>200000</v>
      </c>
      <c r="V11" s="162">
        <v>3499120</v>
      </c>
      <c r="W11" s="162">
        <v>0</v>
      </c>
      <c r="X11" s="162">
        <v>0</v>
      </c>
      <c r="Y11" s="162">
        <v>0</v>
      </c>
      <c r="Z11" s="162">
        <v>0</v>
      </c>
      <c r="AA11" s="141" t="b">
        <f t="shared" si="5"/>
        <v>1</v>
      </c>
      <c r="AB11" s="142">
        <f t="shared" si="0"/>
        <v>0.47389999999999999</v>
      </c>
      <c r="AC11" s="143" t="b">
        <f t="shared" si="4"/>
        <v>0</v>
      </c>
      <c r="AD11" s="26" t="b">
        <f t="shared" si="2"/>
        <v>1</v>
      </c>
    </row>
    <row r="12" spans="1:30" ht="39.75" customHeight="1">
      <c r="A12" s="156">
        <v>10</v>
      </c>
      <c r="B12" s="164" t="s">
        <v>204</v>
      </c>
      <c r="C12" s="157" t="s">
        <v>153</v>
      </c>
      <c r="D12" s="164" t="s">
        <v>178</v>
      </c>
      <c r="E12" s="158" t="s">
        <v>84</v>
      </c>
      <c r="F12" s="156" t="s">
        <v>173</v>
      </c>
      <c r="G12" s="156" t="s">
        <v>222</v>
      </c>
      <c r="H12" s="156" t="s">
        <v>154</v>
      </c>
      <c r="I12" s="159">
        <v>3.41</v>
      </c>
      <c r="J12" s="160" t="s">
        <v>227</v>
      </c>
      <c r="K12" s="162">
        <v>15946983.880000001</v>
      </c>
      <c r="L12" s="161">
        <v>7973491</v>
      </c>
      <c r="M12" s="162">
        <v>7973492.8799999999</v>
      </c>
      <c r="N12" s="163">
        <v>0.5</v>
      </c>
      <c r="O12" s="161">
        <v>0</v>
      </c>
      <c r="P12" s="161">
        <v>0</v>
      </c>
      <c r="Q12" s="162">
        <v>0</v>
      </c>
      <c r="R12" s="162">
        <v>0</v>
      </c>
      <c r="S12" s="162">
        <v>0</v>
      </c>
      <c r="T12" s="162">
        <v>1019500</v>
      </c>
      <c r="U12" s="162">
        <v>574000</v>
      </c>
      <c r="V12" s="162">
        <v>4225000</v>
      </c>
      <c r="W12" s="162">
        <v>2154991</v>
      </c>
      <c r="X12" s="162">
        <v>0</v>
      </c>
      <c r="Y12" s="162">
        <v>0</v>
      </c>
      <c r="Z12" s="162">
        <v>0</v>
      </c>
      <c r="AA12" s="141" t="b">
        <f t="shared" si="5"/>
        <v>1</v>
      </c>
      <c r="AB12" s="142">
        <f t="shared" si="0"/>
        <v>0.5</v>
      </c>
      <c r="AC12" s="143" t="b">
        <f t="shared" si="4"/>
        <v>1</v>
      </c>
      <c r="AD12" s="26" t="b">
        <f t="shared" si="2"/>
        <v>1</v>
      </c>
    </row>
    <row r="13" spans="1:30" ht="39.75" customHeight="1">
      <c r="A13" s="156">
        <v>11</v>
      </c>
      <c r="B13" s="164" t="s">
        <v>205</v>
      </c>
      <c r="C13" s="157" t="s">
        <v>153</v>
      </c>
      <c r="D13" s="164" t="s">
        <v>166</v>
      </c>
      <c r="E13" s="158" t="s">
        <v>100</v>
      </c>
      <c r="F13" s="156" t="s">
        <v>167</v>
      </c>
      <c r="G13" s="156" t="s">
        <v>223</v>
      </c>
      <c r="H13" s="156" t="s">
        <v>155</v>
      </c>
      <c r="I13" s="159">
        <v>2.4</v>
      </c>
      <c r="J13" s="160" t="s">
        <v>306</v>
      </c>
      <c r="K13" s="162">
        <v>7219228.9000000004</v>
      </c>
      <c r="L13" s="161">
        <v>3520353</v>
      </c>
      <c r="M13" s="162">
        <v>3698875.9</v>
      </c>
      <c r="N13" s="163">
        <v>0.5</v>
      </c>
      <c r="O13" s="161">
        <v>0</v>
      </c>
      <c r="P13" s="161">
        <v>0</v>
      </c>
      <c r="Q13" s="162">
        <v>0</v>
      </c>
      <c r="R13" s="162">
        <v>0</v>
      </c>
      <c r="S13" s="162">
        <v>0</v>
      </c>
      <c r="T13" s="162">
        <v>176353</v>
      </c>
      <c r="U13" s="162">
        <v>84000</v>
      </c>
      <c r="V13" s="162">
        <v>965000</v>
      </c>
      <c r="W13" s="162">
        <v>2295000</v>
      </c>
      <c r="X13" s="162">
        <v>0</v>
      </c>
      <c r="Y13" s="162">
        <v>0</v>
      </c>
      <c r="Z13" s="162">
        <v>0</v>
      </c>
      <c r="AA13" s="141" t="b">
        <f t="shared" si="5"/>
        <v>1</v>
      </c>
      <c r="AB13" s="142">
        <f t="shared" si="0"/>
        <v>0.48759999999999998</v>
      </c>
      <c r="AC13" s="143" t="b">
        <f t="shared" si="4"/>
        <v>0</v>
      </c>
      <c r="AD13" s="26" t="b">
        <f t="shared" si="2"/>
        <v>1</v>
      </c>
    </row>
    <row r="14" spans="1:30" ht="39.75" customHeight="1">
      <c r="A14" s="156">
        <v>12</v>
      </c>
      <c r="B14" s="164" t="s">
        <v>206</v>
      </c>
      <c r="C14" s="157" t="s">
        <v>153</v>
      </c>
      <c r="D14" s="164" t="s">
        <v>177</v>
      </c>
      <c r="E14" s="158" t="s">
        <v>89</v>
      </c>
      <c r="F14" s="156" t="s">
        <v>168</v>
      </c>
      <c r="G14" s="156" t="s">
        <v>232</v>
      </c>
      <c r="H14" s="156" t="s">
        <v>154</v>
      </c>
      <c r="I14" s="159">
        <v>7.1</v>
      </c>
      <c r="J14" s="160" t="s">
        <v>307</v>
      </c>
      <c r="K14" s="162">
        <v>14808228.4</v>
      </c>
      <c r="L14" s="161">
        <v>5860911</v>
      </c>
      <c r="M14" s="162">
        <v>8947317.4000000004</v>
      </c>
      <c r="N14" s="163">
        <v>0.5</v>
      </c>
      <c r="O14" s="161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712614</v>
      </c>
      <c r="U14" s="162">
        <v>200000</v>
      </c>
      <c r="V14" s="162">
        <v>4948297</v>
      </c>
      <c r="W14" s="162">
        <v>0</v>
      </c>
      <c r="X14" s="162">
        <v>0</v>
      </c>
      <c r="Y14" s="162">
        <v>0</v>
      </c>
      <c r="Z14" s="162">
        <v>0</v>
      </c>
      <c r="AA14" s="141" t="b">
        <f t="shared" si="5"/>
        <v>1</v>
      </c>
      <c r="AB14" s="142">
        <f t="shared" si="0"/>
        <v>0.39579999999999999</v>
      </c>
      <c r="AC14" s="143" t="b">
        <f t="shared" si="4"/>
        <v>0</v>
      </c>
      <c r="AD14" s="26" t="b">
        <f t="shared" si="2"/>
        <v>1</v>
      </c>
    </row>
    <row r="15" spans="1:30" ht="39.75" customHeight="1">
      <c r="A15" s="156">
        <v>13</v>
      </c>
      <c r="B15" s="164" t="s">
        <v>210</v>
      </c>
      <c r="C15" s="157" t="s">
        <v>153</v>
      </c>
      <c r="D15" s="164" t="s">
        <v>171</v>
      </c>
      <c r="E15" s="158" t="s">
        <v>75</v>
      </c>
      <c r="F15" s="156" t="s">
        <v>172</v>
      </c>
      <c r="G15" s="156" t="s">
        <v>224</v>
      </c>
      <c r="H15" s="156" t="s">
        <v>154</v>
      </c>
      <c r="I15" s="159">
        <v>2.71</v>
      </c>
      <c r="J15" s="160" t="s">
        <v>308</v>
      </c>
      <c r="K15" s="162">
        <v>8099462.9199999999</v>
      </c>
      <c r="L15" s="161">
        <v>3050619</v>
      </c>
      <c r="M15" s="162">
        <v>5048843.92</v>
      </c>
      <c r="N15" s="163">
        <v>0.5</v>
      </c>
      <c r="O15" s="161">
        <v>0</v>
      </c>
      <c r="P15" s="161">
        <v>0</v>
      </c>
      <c r="Q15" s="162">
        <v>0</v>
      </c>
      <c r="R15" s="162">
        <v>0</v>
      </c>
      <c r="S15" s="162">
        <v>0</v>
      </c>
      <c r="T15" s="162">
        <v>1025309</v>
      </c>
      <c r="U15" s="162">
        <v>200000</v>
      </c>
      <c r="V15" s="162">
        <v>1825310</v>
      </c>
      <c r="W15" s="162">
        <v>0</v>
      </c>
      <c r="X15" s="162">
        <v>0</v>
      </c>
      <c r="Y15" s="162">
        <v>0</v>
      </c>
      <c r="Z15" s="162">
        <v>0</v>
      </c>
      <c r="AA15" s="141" t="b">
        <f t="shared" si="5"/>
        <v>1</v>
      </c>
      <c r="AB15" s="142">
        <f t="shared" si="0"/>
        <v>0.37659999999999999</v>
      </c>
      <c r="AC15" s="143" t="b">
        <f t="shared" si="4"/>
        <v>0</v>
      </c>
      <c r="AD15" s="26" t="b">
        <f t="shared" si="2"/>
        <v>1</v>
      </c>
    </row>
    <row r="16" spans="1:30" ht="39.75" customHeight="1">
      <c r="A16" s="156">
        <v>14</v>
      </c>
      <c r="B16" s="164" t="s">
        <v>211</v>
      </c>
      <c r="C16" s="157" t="s">
        <v>153</v>
      </c>
      <c r="D16" s="164" t="s">
        <v>212</v>
      </c>
      <c r="E16" s="158" t="s">
        <v>111</v>
      </c>
      <c r="F16" s="156" t="s">
        <v>217</v>
      </c>
      <c r="G16" s="156" t="s">
        <v>225</v>
      </c>
      <c r="H16" s="156" t="s">
        <v>154</v>
      </c>
      <c r="I16" s="159">
        <v>1.45</v>
      </c>
      <c r="J16" s="160" t="s">
        <v>304</v>
      </c>
      <c r="K16" s="162">
        <v>6958657.5</v>
      </c>
      <c r="L16" s="161">
        <v>3471424</v>
      </c>
      <c r="M16" s="162">
        <v>3487233.5</v>
      </c>
      <c r="N16" s="163">
        <v>0.49890000000000001</v>
      </c>
      <c r="O16" s="161">
        <v>0</v>
      </c>
      <c r="P16" s="161">
        <v>0</v>
      </c>
      <c r="Q16" s="162">
        <v>0</v>
      </c>
      <c r="R16" s="162">
        <v>0</v>
      </c>
      <c r="S16" s="162">
        <v>0</v>
      </c>
      <c r="T16" s="162">
        <v>350234</v>
      </c>
      <c r="U16" s="162">
        <v>653905</v>
      </c>
      <c r="V16" s="162">
        <v>2467285</v>
      </c>
      <c r="W16" s="162">
        <v>0</v>
      </c>
      <c r="X16" s="162">
        <v>0</v>
      </c>
      <c r="Y16" s="162">
        <v>0</v>
      </c>
      <c r="Z16" s="162">
        <v>0</v>
      </c>
      <c r="AA16" s="141" t="b">
        <f t="shared" si="5"/>
        <v>1</v>
      </c>
      <c r="AB16" s="142">
        <f t="shared" si="0"/>
        <v>0.49890000000000001</v>
      </c>
      <c r="AC16" s="143" t="b">
        <f t="shared" si="4"/>
        <v>1</v>
      </c>
      <c r="AD16" s="26" t="b">
        <f t="shared" si="2"/>
        <v>1</v>
      </c>
    </row>
    <row r="17" spans="1:30" ht="39.75" customHeight="1">
      <c r="A17" s="156">
        <v>15</v>
      </c>
      <c r="B17" s="164" t="s">
        <v>213</v>
      </c>
      <c r="C17" s="157" t="s">
        <v>153</v>
      </c>
      <c r="D17" s="164" t="s">
        <v>179</v>
      </c>
      <c r="E17" s="158" t="s">
        <v>106</v>
      </c>
      <c r="F17" s="156" t="s">
        <v>180</v>
      </c>
      <c r="G17" s="156" t="s">
        <v>226</v>
      </c>
      <c r="H17" s="156" t="s">
        <v>154</v>
      </c>
      <c r="I17" s="159">
        <v>0.7</v>
      </c>
      <c r="J17" s="160" t="s">
        <v>233</v>
      </c>
      <c r="K17" s="162">
        <v>5812154.6699999999</v>
      </c>
      <c r="L17" s="161">
        <v>2400000</v>
      </c>
      <c r="M17" s="162">
        <v>3412154.67</v>
      </c>
      <c r="N17" s="163">
        <v>0.5</v>
      </c>
      <c r="O17" s="161">
        <v>0</v>
      </c>
      <c r="P17" s="161">
        <v>0</v>
      </c>
      <c r="Q17" s="162">
        <v>0</v>
      </c>
      <c r="R17" s="162">
        <v>0</v>
      </c>
      <c r="S17" s="162">
        <v>0</v>
      </c>
      <c r="T17" s="162">
        <v>1845</v>
      </c>
      <c r="U17" s="162">
        <v>150000</v>
      </c>
      <c r="V17" s="162">
        <v>2248155</v>
      </c>
      <c r="W17" s="162">
        <v>0</v>
      </c>
      <c r="X17" s="162">
        <v>0</v>
      </c>
      <c r="Y17" s="162">
        <v>0</v>
      </c>
      <c r="Z17" s="162">
        <v>0</v>
      </c>
      <c r="AA17" s="141" t="b">
        <f t="shared" si="5"/>
        <v>1</v>
      </c>
      <c r="AB17" s="142">
        <f t="shared" si="0"/>
        <v>0.41289999999999999</v>
      </c>
      <c r="AC17" s="143" t="b">
        <f t="shared" si="4"/>
        <v>0</v>
      </c>
      <c r="AD17" s="26" t="b">
        <f t="shared" si="2"/>
        <v>1</v>
      </c>
    </row>
    <row r="18" spans="1:30" ht="39.75" customHeight="1">
      <c r="A18" s="156">
        <v>16</v>
      </c>
      <c r="B18" s="164" t="s">
        <v>228</v>
      </c>
      <c r="C18" s="157" t="s">
        <v>153</v>
      </c>
      <c r="D18" s="164" t="s">
        <v>229</v>
      </c>
      <c r="E18" s="158" t="s">
        <v>127</v>
      </c>
      <c r="F18" s="156" t="s">
        <v>215</v>
      </c>
      <c r="G18" s="156" t="s">
        <v>230</v>
      </c>
      <c r="H18" s="156" t="s">
        <v>154</v>
      </c>
      <c r="I18" s="159">
        <v>0.70499999999999996</v>
      </c>
      <c r="J18" s="160" t="s">
        <v>309</v>
      </c>
      <c r="K18" s="162">
        <v>5988521.2999999998</v>
      </c>
      <c r="L18" s="161">
        <v>2527671</v>
      </c>
      <c r="M18" s="162">
        <v>3460850.3</v>
      </c>
      <c r="N18" s="163">
        <v>0.5</v>
      </c>
      <c r="O18" s="161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947462</v>
      </c>
      <c r="U18" s="162">
        <v>1447612</v>
      </c>
      <c r="V18" s="162">
        <v>132597</v>
      </c>
      <c r="W18" s="162">
        <v>0</v>
      </c>
      <c r="X18" s="162">
        <v>0</v>
      </c>
      <c r="Y18" s="162">
        <v>0</v>
      </c>
      <c r="Z18" s="162">
        <v>0</v>
      </c>
      <c r="AA18" s="141" t="b">
        <f t="shared" si="5"/>
        <v>1</v>
      </c>
      <c r="AB18" s="142">
        <f t="shared" si="0"/>
        <v>0.42209999999999998</v>
      </c>
      <c r="AC18" s="143" t="b">
        <f t="shared" si="4"/>
        <v>0</v>
      </c>
      <c r="AD18" s="26" t="b">
        <f t="shared" si="2"/>
        <v>1</v>
      </c>
    </row>
    <row r="19" spans="1:30" ht="39.75" customHeight="1">
      <c r="A19" s="156">
        <v>17</v>
      </c>
      <c r="B19" s="164" t="s">
        <v>283</v>
      </c>
      <c r="C19" s="157" t="s">
        <v>153</v>
      </c>
      <c r="D19" s="164" t="s">
        <v>209</v>
      </c>
      <c r="E19" s="158">
        <v>2263011</v>
      </c>
      <c r="F19" s="156" t="s">
        <v>209</v>
      </c>
      <c r="G19" s="156" t="s">
        <v>293</v>
      </c>
      <c r="H19" s="156" t="s">
        <v>155</v>
      </c>
      <c r="I19" s="159">
        <v>0.97</v>
      </c>
      <c r="J19" s="160" t="s">
        <v>310</v>
      </c>
      <c r="K19" s="162">
        <v>6162381.6399999997</v>
      </c>
      <c r="L19" s="161">
        <v>3081190</v>
      </c>
      <c r="M19" s="162">
        <v>3081191.64</v>
      </c>
      <c r="N19" s="163">
        <v>0.5</v>
      </c>
      <c r="O19" s="161">
        <v>0</v>
      </c>
      <c r="P19" s="161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250000</v>
      </c>
      <c r="V19" s="162">
        <v>1066607</v>
      </c>
      <c r="W19" s="162">
        <v>1764583</v>
      </c>
      <c r="X19" s="162">
        <v>0</v>
      </c>
      <c r="Y19" s="162">
        <v>0</v>
      </c>
      <c r="Z19" s="162">
        <v>0</v>
      </c>
      <c r="AA19" s="141" t="b">
        <f t="shared" si="5"/>
        <v>1</v>
      </c>
      <c r="AB19" s="142">
        <f t="shared" si="0"/>
        <v>0.5</v>
      </c>
      <c r="AC19" s="143" t="b">
        <f t="shared" si="4"/>
        <v>1</v>
      </c>
      <c r="AD19" s="26" t="b">
        <f t="shared" si="2"/>
        <v>1</v>
      </c>
    </row>
    <row r="20" spans="1:30" ht="39.75" customHeight="1">
      <c r="A20" s="156">
        <v>18</v>
      </c>
      <c r="B20" s="164" t="s">
        <v>284</v>
      </c>
      <c r="C20" s="157" t="s">
        <v>153</v>
      </c>
      <c r="D20" s="164" t="s">
        <v>287</v>
      </c>
      <c r="E20" s="158" t="s">
        <v>118</v>
      </c>
      <c r="F20" s="156" t="s">
        <v>161</v>
      </c>
      <c r="G20" s="156" t="s">
        <v>294</v>
      </c>
      <c r="H20" s="156" t="s">
        <v>154</v>
      </c>
      <c r="I20" s="159">
        <v>1.2</v>
      </c>
      <c r="J20" s="160" t="s">
        <v>311</v>
      </c>
      <c r="K20" s="162">
        <v>7416803</v>
      </c>
      <c r="L20" s="161">
        <v>3708401</v>
      </c>
      <c r="M20" s="162">
        <v>3708402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1548750</v>
      </c>
      <c r="V20" s="162">
        <v>2159651</v>
      </c>
      <c r="W20" s="162">
        <v>0</v>
      </c>
      <c r="X20" s="162">
        <v>0</v>
      </c>
      <c r="Y20" s="162">
        <v>0</v>
      </c>
      <c r="Z20" s="162">
        <v>0</v>
      </c>
      <c r="AA20" s="141" t="b">
        <f t="shared" si="5"/>
        <v>1</v>
      </c>
      <c r="AB20" s="142">
        <f t="shared" si="0"/>
        <v>0.5</v>
      </c>
      <c r="AC20" s="143" t="b">
        <f t="shared" si="4"/>
        <v>1</v>
      </c>
      <c r="AD20" s="26" t="b">
        <f t="shared" si="2"/>
        <v>1</v>
      </c>
    </row>
    <row r="21" spans="1:30" ht="39.75" customHeight="1">
      <c r="A21" s="156">
        <v>19</v>
      </c>
      <c r="B21" s="164" t="s">
        <v>285</v>
      </c>
      <c r="C21" s="157" t="s">
        <v>153</v>
      </c>
      <c r="D21" s="164" t="s">
        <v>288</v>
      </c>
      <c r="E21" s="158" t="s">
        <v>134</v>
      </c>
      <c r="F21" s="156" t="s">
        <v>170</v>
      </c>
      <c r="G21" s="156" t="s">
        <v>295</v>
      </c>
      <c r="H21" s="156" t="s">
        <v>155</v>
      </c>
      <c r="I21" s="159">
        <v>1.77</v>
      </c>
      <c r="J21" s="160" t="s">
        <v>298</v>
      </c>
      <c r="K21" s="162">
        <v>8951998.7200000007</v>
      </c>
      <c r="L21" s="161">
        <v>4259780</v>
      </c>
      <c r="M21" s="162">
        <v>4692218.7200000007</v>
      </c>
      <c r="N21" s="163">
        <v>0.5</v>
      </c>
      <c r="O21" s="161">
        <v>0</v>
      </c>
      <c r="P21" s="161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4259780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41" t="b">
        <f t="shared" si="5"/>
        <v>1</v>
      </c>
      <c r="AB21" s="142">
        <f t="shared" si="0"/>
        <v>0.4758</v>
      </c>
      <c r="AC21" s="143" t="b">
        <f t="shared" si="4"/>
        <v>0</v>
      </c>
      <c r="AD21" s="26" t="b">
        <f t="shared" si="2"/>
        <v>1</v>
      </c>
    </row>
    <row r="22" spans="1:30" ht="55.5" customHeight="1">
      <c r="A22" s="156">
        <v>20</v>
      </c>
      <c r="B22" s="164" t="s">
        <v>286</v>
      </c>
      <c r="C22" s="157" t="s">
        <v>153</v>
      </c>
      <c r="D22" s="164" t="s">
        <v>292</v>
      </c>
      <c r="E22" s="158" t="s">
        <v>102</v>
      </c>
      <c r="F22" s="156" t="s">
        <v>262</v>
      </c>
      <c r="G22" s="156" t="s">
        <v>297</v>
      </c>
      <c r="H22" s="156" t="s">
        <v>154</v>
      </c>
      <c r="I22" s="159">
        <v>1.55</v>
      </c>
      <c r="J22" s="160" t="s">
        <v>312</v>
      </c>
      <c r="K22" s="162">
        <v>12383416.640000001</v>
      </c>
      <c r="L22" s="161">
        <v>5865250</v>
      </c>
      <c r="M22" s="162">
        <v>6518166.6399999997</v>
      </c>
      <c r="N22" s="163">
        <v>0.5</v>
      </c>
      <c r="O22" s="161">
        <v>0</v>
      </c>
      <c r="P22" s="161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5865250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41" t="b">
        <f t="shared" si="5"/>
        <v>1</v>
      </c>
      <c r="AB22" s="142">
        <f t="shared" si="0"/>
        <v>0.47360000000000002</v>
      </c>
      <c r="AC22" s="143" t="b">
        <f t="shared" si="4"/>
        <v>0</v>
      </c>
      <c r="AD22" s="26" t="b">
        <f t="shared" si="2"/>
        <v>1</v>
      </c>
    </row>
    <row r="23" spans="1:30" ht="39.75" customHeight="1">
      <c r="A23" s="156">
        <v>21</v>
      </c>
      <c r="B23" s="164" t="s">
        <v>257</v>
      </c>
      <c r="C23" s="157" t="s">
        <v>153</v>
      </c>
      <c r="D23" s="164" t="s">
        <v>241</v>
      </c>
      <c r="E23" s="158" t="s">
        <v>94</v>
      </c>
      <c r="F23" s="156" t="s">
        <v>168</v>
      </c>
      <c r="G23" s="156" t="s">
        <v>264</v>
      </c>
      <c r="H23" s="156" t="s">
        <v>155</v>
      </c>
      <c r="I23" s="159">
        <v>2.1219999999999999</v>
      </c>
      <c r="J23" s="160" t="s">
        <v>313</v>
      </c>
      <c r="K23" s="162">
        <v>18450000</v>
      </c>
      <c r="L23" s="161">
        <v>5300000</v>
      </c>
      <c r="M23" s="162">
        <v>13150000</v>
      </c>
      <c r="N23" s="163">
        <v>0.5</v>
      </c>
      <c r="O23" s="161">
        <v>0</v>
      </c>
      <c r="P23" s="161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5300000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41" t="b">
        <f t="shared" si="5"/>
        <v>1</v>
      </c>
      <c r="AB23" s="142">
        <f t="shared" si="0"/>
        <v>0.2873</v>
      </c>
      <c r="AC23" s="143" t="b">
        <f t="shared" si="4"/>
        <v>0</v>
      </c>
      <c r="AD23" s="26" t="b">
        <f t="shared" si="2"/>
        <v>1</v>
      </c>
    </row>
    <row r="24" spans="1:30" ht="39.75" customHeight="1">
      <c r="A24" s="156">
        <v>22</v>
      </c>
      <c r="B24" s="164" t="s">
        <v>259</v>
      </c>
      <c r="C24" s="157" t="s">
        <v>153</v>
      </c>
      <c r="D24" s="164" t="s">
        <v>242</v>
      </c>
      <c r="E24" s="158" t="s">
        <v>120</v>
      </c>
      <c r="F24" s="156" t="s">
        <v>161</v>
      </c>
      <c r="G24" s="156" t="s">
        <v>265</v>
      </c>
      <c r="H24" s="156" t="s">
        <v>155</v>
      </c>
      <c r="I24" s="159">
        <v>0.78</v>
      </c>
      <c r="J24" s="160" t="s">
        <v>270</v>
      </c>
      <c r="K24" s="162">
        <v>6609171</v>
      </c>
      <c r="L24" s="161">
        <v>3054585</v>
      </c>
      <c r="M24" s="162">
        <v>3554586</v>
      </c>
      <c r="N24" s="163">
        <v>0.5</v>
      </c>
      <c r="O24" s="161">
        <v>0</v>
      </c>
      <c r="P24" s="161">
        <v>0</v>
      </c>
      <c r="Q24" s="162">
        <v>0</v>
      </c>
      <c r="R24" s="162">
        <v>0</v>
      </c>
      <c r="S24" s="162">
        <v>0</v>
      </c>
      <c r="T24" s="162">
        <v>0</v>
      </c>
      <c r="U24" s="162">
        <v>250000</v>
      </c>
      <c r="V24" s="162">
        <v>0</v>
      </c>
      <c r="W24" s="162">
        <v>250000</v>
      </c>
      <c r="X24" s="162">
        <v>1150000</v>
      </c>
      <c r="Y24" s="162">
        <v>1404585</v>
      </c>
      <c r="Z24" s="162">
        <v>0</v>
      </c>
      <c r="AA24" s="141" t="b">
        <f t="shared" si="5"/>
        <v>1</v>
      </c>
      <c r="AB24" s="142">
        <f t="shared" si="0"/>
        <v>0.4622</v>
      </c>
      <c r="AC24" s="143" t="b">
        <f t="shared" si="4"/>
        <v>0</v>
      </c>
      <c r="AD24" s="26" t="b">
        <f t="shared" si="2"/>
        <v>1</v>
      </c>
    </row>
    <row r="25" spans="1:30" ht="39.75" customHeight="1">
      <c r="A25" s="156">
        <v>23</v>
      </c>
      <c r="B25" s="164" t="s">
        <v>260</v>
      </c>
      <c r="C25" s="157" t="s">
        <v>153</v>
      </c>
      <c r="D25" s="164" t="s">
        <v>160</v>
      </c>
      <c r="E25" s="158" t="s">
        <v>121</v>
      </c>
      <c r="F25" s="156" t="s">
        <v>161</v>
      </c>
      <c r="G25" s="156" t="s">
        <v>266</v>
      </c>
      <c r="H25" s="156" t="s">
        <v>155</v>
      </c>
      <c r="I25" s="159">
        <v>2.16</v>
      </c>
      <c r="J25" s="160" t="s">
        <v>314</v>
      </c>
      <c r="K25" s="162">
        <v>16000000</v>
      </c>
      <c r="L25" s="161">
        <v>7750000</v>
      </c>
      <c r="M25" s="162">
        <v>8250000</v>
      </c>
      <c r="N25" s="163">
        <v>0.5</v>
      </c>
      <c r="O25" s="161">
        <v>0</v>
      </c>
      <c r="P25" s="161">
        <v>0</v>
      </c>
      <c r="Q25" s="162">
        <v>0</v>
      </c>
      <c r="R25" s="162">
        <v>0</v>
      </c>
      <c r="S25" s="162">
        <v>0</v>
      </c>
      <c r="T25" s="162">
        <v>0</v>
      </c>
      <c r="U25" s="162">
        <v>250000</v>
      </c>
      <c r="V25" s="162">
        <v>0</v>
      </c>
      <c r="W25" s="162">
        <v>3500000</v>
      </c>
      <c r="X25" s="162">
        <v>4000000</v>
      </c>
      <c r="Y25" s="162">
        <v>0</v>
      </c>
      <c r="Z25" s="162">
        <v>0</v>
      </c>
      <c r="AA25" s="141" t="b">
        <f t="shared" si="5"/>
        <v>1</v>
      </c>
      <c r="AB25" s="142">
        <f t="shared" si="0"/>
        <v>0.4844</v>
      </c>
      <c r="AC25" s="143" t="b">
        <f t="shared" si="4"/>
        <v>0</v>
      </c>
      <c r="AD25" s="26" t="b">
        <f t="shared" si="2"/>
        <v>1</v>
      </c>
    </row>
    <row r="26" spans="1:30" ht="39.75" customHeight="1">
      <c r="A26" s="156">
        <v>24</v>
      </c>
      <c r="B26" s="156" t="s">
        <v>358</v>
      </c>
      <c r="C26" s="157" t="s">
        <v>258</v>
      </c>
      <c r="D26" s="158" t="s">
        <v>245</v>
      </c>
      <c r="E26" s="158" t="s">
        <v>149</v>
      </c>
      <c r="F26" s="156" t="s">
        <v>164</v>
      </c>
      <c r="G26" s="156" t="s">
        <v>369</v>
      </c>
      <c r="H26" s="156" t="s">
        <v>154</v>
      </c>
      <c r="I26" s="159">
        <v>1.8779999999999999</v>
      </c>
      <c r="J26" s="160" t="s">
        <v>397</v>
      </c>
      <c r="K26" s="162">
        <v>21516520</v>
      </c>
      <c r="L26" s="161">
        <v>10758260</v>
      </c>
      <c r="M26" s="162">
        <v>10758260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1150000</v>
      </c>
      <c r="W26" s="162">
        <v>4200000</v>
      </c>
      <c r="X26" s="162">
        <v>2650000</v>
      </c>
      <c r="Y26" s="162">
        <v>2758260</v>
      </c>
      <c r="Z26" s="162">
        <v>0</v>
      </c>
      <c r="AA26" s="141" t="b">
        <f t="shared" si="5"/>
        <v>1</v>
      </c>
      <c r="AB26" s="142">
        <f t="shared" si="0"/>
        <v>0.5</v>
      </c>
      <c r="AC26" s="143" t="b">
        <f t="shared" si="4"/>
        <v>1</v>
      </c>
      <c r="AD26" s="26" t="b">
        <f t="shared" si="2"/>
        <v>1</v>
      </c>
    </row>
    <row r="27" spans="1:30" ht="39.75" customHeight="1">
      <c r="A27" s="165">
        <v>25</v>
      </c>
      <c r="B27" s="165" t="s">
        <v>556</v>
      </c>
      <c r="C27" s="166" t="s">
        <v>256</v>
      </c>
      <c r="D27" s="167" t="s">
        <v>359</v>
      </c>
      <c r="E27" s="167" t="s">
        <v>70</v>
      </c>
      <c r="F27" s="165" t="s">
        <v>263</v>
      </c>
      <c r="G27" s="165" t="s">
        <v>370</v>
      </c>
      <c r="H27" s="165" t="s">
        <v>154</v>
      </c>
      <c r="I27" s="168">
        <v>0.59</v>
      </c>
      <c r="J27" s="169" t="s">
        <v>388</v>
      </c>
      <c r="K27" s="171">
        <v>2723847</v>
      </c>
      <c r="L27" s="170">
        <v>1361923</v>
      </c>
      <c r="M27" s="171">
        <v>1361924</v>
      </c>
      <c r="N27" s="172">
        <v>0.5</v>
      </c>
      <c r="O27" s="170">
        <v>0</v>
      </c>
      <c r="P27" s="170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0</v>
      </c>
      <c r="V27" s="171">
        <v>1361923</v>
      </c>
      <c r="W27" s="171">
        <v>0</v>
      </c>
      <c r="X27" s="171">
        <v>0</v>
      </c>
      <c r="Y27" s="171">
        <v>0</v>
      </c>
      <c r="Z27" s="171">
        <v>0</v>
      </c>
      <c r="AA27" s="141" t="b">
        <f t="shared" si="5"/>
        <v>1</v>
      </c>
      <c r="AB27" s="142">
        <f t="shared" si="0"/>
        <v>0.5</v>
      </c>
      <c r="AC27" s="143" t="b">
        <f t="shared" si="4"/>
        <v>1</v>
      </c>
      <c r="AD27" s="26" t="b">
        <f t="shared" si="2"/>
        <v>1</v>
      </c>
    </row>
    <row r="28" spans="1:30" ht="39.75" customHeight="1">
      <c r="A28" s="165">
        <v>26</v>
      </c>
      <c r="B28" s="165" t="s">
        <v>557</v>
      </c>
      <c r="C28" s="166" t="s">
        <v>256</v>
      </c>
      <c r="D28" s="167" t="s">
        <v>239</v>
      </c>
      <c r="E28" s="167" t="s">
        <v>142</v>
      </c>
      <c r="F28" s="165" t="s">
        <v>261</v>
      </c>
      <c r="G28" s="165" t="s">
        <v>371</v>
      </c>
      <c r="H28" s="165" t="s">
        <v>154</v>
      </c>
      <c r="I28" s="168">
        <v>0.44</v>
      </c>
      <c r="J28" s="169" t="s">
        <v>398</v>
      </c>
      <c r="K28" s="171">
        <v>4462950</v>
      </c>
      <c r="L28" s="170">
        <v>2231475</v>
      </c>
      <c r="M28" s="171">
        <v>2231475</v>
      </c>
      <c r="N28" s="172">
        <v>0.5</v>
      </c>
      <c r="O28" s="170">
        <v>0</v>
      </c>
      <c r="P28" s="170">
        <v>0</v>
      </c>
      <c r="Q28" s="171">
        <v>0</v>
      </c>
      <c r="R28" s="171">
        <v>0</v>
      </c>
      <c r="S28" s="171">
        <v>0</v>
      </c>
      <c r="T28" s="171">
        <v>0</v>
      </c>
      <c r="U28" s="171">
        <v>0</v>
      </c>
      <c r="V28" s="171">
        <v>2231475</v>
      </c>
      <c r="W28" s="171">
        <v>0</v>
      </c>
      <c r="X28" s="171">
        <v>0</v>
      </c>
      <c r="Y28" s="171">
        <v>0</v>
      </c>
      <c r="Z28" s="171">
        <v>0</v>
      </c>
      <c r="AA28" s="141" t="b">
        <f t="shared" si="5"/>
        <v>1</v>
      </c>
      <c r="AB28" s="142">
        <f t="shared" si="0"/>
        <v>0.5</v>
      </c>
      <c r="AC28" s="143" t="b">
        <f t="shared" si="4"/>
        <v>1</v>
      </c>
      <c r="AD28" s="26" t="b">
        <f t="shared" si="2"/>
        <v>1</v>
      </c>
    </row>
    <row r="29" spans="1:30" ht="39.75" customHeight="1">
      <c r="A29" s="165">
        <v>27</v>
      </c>
      <c r="B29" s="165" t="s">
        <v>558</v>
      </c>
      <c r="C29" s="166" t="s">
        <v>256</v>
      </c>
      <c r="D29" s="167" t="s">
        <v>254</v>
      </c>
      <c r="E29" s="167" t="s">
        <v>83</v>
      </c>
      <c r="F29" s="165" t="s">
        <v>173</v>
      </c>
      <c r="G29" s="165" t="s">
        <v>372</v>
      </c>
      <c r="H29" s="165" t="s">
        <v>155</v>
      </c>
      <c r="I29" s="168">
        <v>0.55000000000000004</v>
      </c>
      <c r="J29" s="169" t="s">
        <v>389</v>
      </c>
      <c r="K29" s="171">
        <v>8603486</v>
      </c>
      <c r="L29" s="170">
        <v>4301743</v>
      </c>
      <c r="M29" s="171">
        <v>4301743</v>
      </c>
      <c r="N29" s="172">
        <v>0.5</v>
      </c>
      <c r="O29" s="170">
        <v>0</v>
      </c>
      <c r="P29" s="170">
        <v>0</v>
      </c>
      <c r="Q29" s="171">
        <v>0</v>
      </c>
      <c r="R29" s="171">
        <v>0</v>
      </c>
      <c r="S29" s="171">
        <v>0</v>
      </c>
      <c r="T29" s="171">
        <v>0</v>
      </c>
      <c r="U29" s="171">
        <v>0</v>
      </c>
      <c r="V29" s="171">
        <v>4301743</v>
      </c>
      <c r="W29" s="171">
        <v>0</v>
      </c>
      <c r="X29" s="171">
        <v>0</v>
      </c>
      <c r="Y29" s="171">
        <v>0</v>
      </c>
      <c r="Z29" s="171">
        <v>0</v>
      </c>
      <c r="AA29" s="141" t="b">
        <f t="shared" si="5"/>
        <v>1</v>
      </c>
      <c r="AB29" s="142">
        <f t="shared" si="0"/>
        <v>0.5</v>
      </c>
      <c r="AC29" s="143" t="b">
        <f t="shared" si="4"/>
        <v>1</v>
      </c>
      <c r="AD29" s="26" t="b">
        <f t="shared" si="2"/>
        <v>1</v>
      </c>
    </row>
    <row r="30" spans="1:30" ht="39.75" customHeight="1">
      <c r="A30" s="156">
        <v>28</v>
      </c>
      <c r="B30" s="156" t="s">
        <v>559</v>
      </c>
      <c r="C30" s="157" t="s">
        <v>258</v>
      </c>
      <c r="D30" s="158" t="s">
        <v>243</v>
      </c>
      <c r="E30" s="158" t="s">
        <v>128</v>
      </c>
      <c r="F30" s="156" t="s">
        <v>215</v>
      </c>
      <c r="G30" s="156" t="s">
        <v>267</v>
      </c>
      <c r="H30" s="156" t="s">
        <v>155</v>
      </c>
      <c r="I30" s="159">
        <v>0.99</v>
      </c>
      <c r="J30" s="160" t="s">
        <v>399</v>
      </c>
      <c r="K30" s="162">
        <v>8411213</v>
      </c>
      <c r="L30" s="161">
        <v>4205606</v>
      </c>
      <c r="M30" s="162">
        <v>4205607</v>
      </c>
      <c r="N30" s="163">
        <v>0.5</v>
      </c>
      <c r="O30" s="161">
        <v>0</v>
      </c>
      <c r="P30" s="161">
        <v>0</v>
      </c>
      <c r="Q30" s="162">
        <v>0</v>
      </c>
      <c r="R30" s="162">
        <v>0</v>
      </c>
      <c r="S30" s="162">
        <v>0</v>
      </c>
      <c r="T30" s="162">
        <v>0</v>
      </c>
      <c r="U30" s="162">
        <v>0</v>
      </c>
      <c r="V30" s="162">
        <v>1783802</v>
      </c>
      <c r="W30" s="162">
        <v>2421804</v>
      </c>
      <c r="X30" s="162">
        <v>0</v>
      </c>
      <c r="Y30" s="162">
        <v>0</v>
      </c>
      <c r="Z30" s="162">
        <v>0</v>
      </c>
      <c r="AA30" s="141" t="b">
        <f>L30=SUM(O30:Z30)</f>
        <v>1</v>
      </c>
      <c r="AB30" s="142">
        <f t="shared" si="0"/>
        <v>0.5</v>
      </c>
      <c r="AC30" s="143" t="b">
        <f t="shared" si="4"/>
        <v>1</v>
      </c>
      <c r="AD30" s="26" t="b">
        <f t="shared" si="2"/>
        <v>1</v>
      </c>
    </row>
    <row r="31" spans="1:30" ht="39.75" customHeight="1">
      <c r="A31" s="165">
        <v>29</v>
      </c>
      <c r="B31" s="165" t="s">
        <v>560</v>
      </c>
      <c r="C31" s="166" t="s">
        <v>256</v>
      </c>
      <c r="D31" s="167" t="s">
        <v>360</v>
      </c>
      <c r="E31" s="167" t="s">
        <v>116</v>
      </c>
      <c r="F31" s="165" t="s">
        <v>161</v>
      </c>
      <c r="G31" s="165" t="s">
        <v>373</v>
      </c>
      <c r="H31" s="165" t="s">
        <v>169</v>
      </c>
      <c r="I31" s="168">
        <v>2.83</v>
      </c>
      <c r="J31" s="169" t="s">
        <v>389</v>
      </c>
      <c r="K31" s="171">
        <v>3268085</v>
      </c>
      <c r="L31" s="170">
        <v>1634042</v>
      </c>
      <c r="M31" s="171">
        <v>1634043</v>
      </c>
      <c r="N31" s="172">
        <v>0.5</v>
      </c>
      <c r="O31" s="170">
        <v>0</v>
      </c>
      <c r="P31" s="170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1634042</v>
      </c>
      <c r="W31" s="171">
        <v>0</v>
      </c>
      <c r="X31" s="171">
        <v>0</v>
      </c>
      <c r="Y31" s="171">
        <v>0</v>
      </c>
      <c r="Z31" s="171">
        <v>0</v>
      </c>
      <c r="AA31" s="141" t="b">
        <f t="shared" si="5"/>
        <v>1</v>
      </c>
      <c r="AB31" s="142">
        <f t="shared" si="0"/>
        <v>0.5</v>
      </c>
      <c r="AC31" s="143" t="b">
        <f t="shared" si="4"/>
        <v>1</v>
      </c>
      <c r="AD31" s="26" t="b">
        <f t="shared" si="2"/>
        <v>1</v>
      </c>
    </row>
    <row r="32" spans="1:30" ht="39.75" customHeight="1">
      <c r="A32" s="165">
        <v>30</v>
      </c>
      <c r="B32" s="165" t="s">
        <v>561</v>
      </c>
      <c r="C32" s="166" t="s">
        <v>256</v>
      </c>
      <c r="D32" s="167" t="s">
        <v>197</v>
      </c>
      <c r="E32" s="167" t="s">
        <v>85</v>
      </c>
      <c r="F32" s="165" t="s">
        <v>173</v>
      </c>
      <c r="G32" s="165" t="s">
        <v>374</v>
      </c>
      <c r="H32" s="165" t="s">
        <v>155</v>
      </c>
      <c r="I32" s="168">
        <v>0.67</v>
      </c>
      <c r="J32" s="169" t="s">
        <v>390</v>
      </c>
      <c r="K32" s="171">
        <v>3428573</v>
      </c>
      <c r="L32" s="170">
        <v>1714286</v>
      </c>
      <c r="M32" s="171">
        <v>1714287</v>
      </c>
      <c r="N32" s="172">
        <v>0.5</v>
      </c>
      <c r="O32" s="170">
        <v>0</v>
      </c>
      <c r="P32" s="170">
        <v>0</v>
      </c>
      <c r="Q32" s="171">
        <v>0</v>
      </c>
      <c r="R32" s="171">
        <v>0</v>
      </c>
      <c r="S32" s="171">
        <v>0</v>
      </c>
      <c r="T32" s="171">
        <v>0</v>
      </c>
      <c r="U32" s="171">
        <v>0</v>
      </c>
      <c r="V32" s="171">
        <v>1714286</v>
      </c>
      <c r="W32" s="171">
        <v>0</v>
      </c>
      <c r="X32" s="171">
        <v>0</v>
      </c>
      <c r="Y32" s="171">
        <v>0</v>
      </c>
      <c r="Z32" s="171">
        <v>0</v>
      </c>
      <c r="AA32" s="141" t="b">
        <f t="shared" si="5"/>
        <v>1</v>
      </c>
      <c r="AB32" s="142">
        <f t="shared" si="0"/>
        <v>0.5</v>
      </c>
      <c r="AC32" s="143" t="b">
        <f t="shared" si="4"/>
        <v>1</v>
      </c>
      <c r="AD32" s="26" t="b">
        <f t="shared" si="2"/>
        <v>1</v>
      </c>
    </row>
    <row r="33" spans="1:30" ht="57" customHeight="1">
      <c r="A33" s="156">
        <v>31</v>
      </c>
      <c r="B33" s="156" t="s">
        <v>361</v>
      </c>
      <c r="C33" s="157" t="s">
        <v>258</v>
      </c>
      <c r="D33" s="158" t="s">
        <v>209</v>
      </c>
      <c r="E33" s="158">
        <v>2263011</v>
      </c>
      <c r="F33" s="156" t="s">
        <v>209</v>
      </c>
      <c r="G33" s="156" t="s">
        <v>375</v>
      </c>
      <c r="H33" s="156" t="s">
        <v>154</v>
      </c>
      <c r="I33" s="159">
        <v>0.38</v>
      </c>
      <c r="J33" s="160" t="s">
        <v>391</v>
      </c>
      <c r="K33" s="162">
        <v>5090302</v>
      </c>
      <c r="L33" s="161">
        <v>2545151</v>
      </c>
      <c r="M33" s="162">
        <v>2545151</v>
      </c>
      <c r="N33" s="163">
        <v>0.5</v>
      </c>
      <c r="O33" s="161">
        <v>0</v>
      </c>
      <c r="P33" s="161">
        <v>0</v>
      </c>
      <c r="Q33" s="162">
        <v>0</v>
      </c>
      <c r="R33" s="162">
        <v>0</v>
      </c>
      <c r="S33" s="162">
        <v>0</v>
      </c>
      <c r="T33" s="162">
        <v>0</v>
      </c>
      <c r="U33" s="162">
        <v>0</v>
      </c>
      <c r="V33" s="162">
        <v>1139500</v>
      </c>
      <c r="W33" s="162">
        <v>1405651</v>
      </c>
      <c r="X33" s="162">
        <v>0</v>
      </c>
      <c r="Y33" s="162">
        <v>0</v>
      </c>
      <c r="Z33" s="162">
        <v>0</v>
      </c>
      <c r="AA33" s="141" t="b">
        <f>L33=SUM(O33:Z33)</f>
        <v>1</v>
      </c>
      <c r="AB33" s="142">
        <f t="shared" si="0"/>
        <v>0.5</v>
      </c>
      <c r="AC33" s="143" t="b">
        <f t="shared" si="4"/>
        <v>1</v>
      </c>
      <c r="AD33" s="26" t="b">
        <f t="shared" si="2"/>
        <v>1</v>
      </c>
    </row>
    <row r="34" spans="1:30" ht="39.75" customHeight="1">
      <c r="A34" s="165">
        <v>32</v>
      </c>
      <c r="B34" s="165" t="s">
        <v>562</v>
      </c>
      <c r="C34" s="166" t="s">
        <v>256</v>
      </c>
      <c r="D34" s="167" t="s">
        <v>362</v>
      </c>
      <c r="E34" s="167" t="s">
        <v>152</v>
      </c>
      <c r="F34" s="165" t="s">
        <v>363</v>
      </c>
      <c r="G34" s="165" t="s">
        <v>376</v>
      </c>
      <c r="H34" s="165" t="s">
        <v>154</v>
      </c>
      <c r="I34" s="168">
        <v>1.0900000000000001</v>
      </c>
      <c r="J34" s="169" t="s">
        <v>330</v>
      </c>
      <c r="K34" s="171">
        <v>4713891</v>
      </c>
      <c r="L34" s="170">
        <v>2356945</v>
      </c>
      <c r="M34" s="171">
        <v>2356946</v>
      </c>
      <c r="N34" s="172">
        <v>0.5</v>
      </c>
      <c r="O34" s="170">
        <v>0</v>
      </c>
      <c r="P34" s="170">
        <v>0</v>
      </c>
      <c r="Q34" s="171">
        <v>0</v>
      </c>
      <c r="R34" s="171">
        <v>0</v>
      </c>
      <c r="S34" s="171">
        <v>0</v>
      </c>
      <c r="T34" s="171">
        <v>0</v>
      </c>
      <c r="U34" s="171">
        <v>0</v>
      </c>
      <c r="V34" s="171">
        <v>2356945</v>
      </c>
      <c r="W34" s="171">
        <v>0</v>
      </c>
      <c r="X34" s="171">
        <v>0</v>
      </c>
      <c r="Y34" s="171">
        <v>0</v>
      </c>
      <c r="Z34" s="171">
        <v>0</v>
      </c>
      <c r="AA34" s="141" t="b">
        <f t="shared" si="5"/>
        <v>1</v>
      </c>
      <c r="AB34" s="142">
        <f t="shared" si="0"/>
        <v>0.5</v>
      </c>
      <c r="AC34" s="143" t="b">
        <f t="shared" si="4"/>
        <v>1</v>
      </c>
      <c r="AD34" s="26" t="b">
        <f t="shared" si="2"/>
        <v>1</v>
      </c>
    </row>
    <row r="35" spans="1:30" ht="39.75" customHeight="1">
      <c r="A35" s="165">
        <v>33</v>
      </c>
      <c r="B35" s="165" t="s">
        <v>563</v>
      </c>
      <c r="C35" s="166" t="s">
        <v>256</v>
      </c>
      <c r="D35" s="167" t="s">
        <v>252</v>
      </c>
      <c r="E35" s="167" t="s">
        <v>66</v>
      </c>
      <c r="F35" s="165" t="s">
        <v>263</v>
      </c>
      <c r="G35" s="165" t="s">
        <v>377</v>
      </c>
      <c r="H35" s="165" t="s">
        <v>154</v>
      </c>
      <c r="I35" s="168">
        <v>0.43</v>
      </c>
      <c r="J35" s="169" t="s">
        <v>389</v>
      </c>
      <c r="K35" s="171">
        <v>3731208</v>
      </c>
      <c r="L35" s="170">
        <v>1865604</v>
      </c>
      <c r="M35" s="171">
        <v>1865604</v>
      </c>
      <c r="N35" s="172">
        <v>0.5</v>
      </c>
      <c r="O35" s="170">
        <v>0</v>
      </c>
      <c r="P35" s="170">
        <v>0</v>
      </c>
      <c r="Q35" s="171">
        <v>0</v>
      </c>
      <c r="R35" s="171">
        <v>0</v>
      </c>
      <c r="S35" s="171">
        <v>0</v>
      </c>
      <c r="T35" s="171">
        <v>0</v>
      </c>
      <c r="U35" s="171">
        <v>0</v>
      </c>
      <c r="V35" s="171">
        <v>1865604</v>
      </c>
      <c r="W35" s="171">
        <v>0</v>
      </c>
      <c r="X35" s="171">
        <v>0</v>
      </c>
      <c r="Y35" s="171">
        <v>0</v>
      </c>
      <c r="Z35" s="171">
        <v>0</v>
      </c>
      <c r="AA35" s="141" t="b">
        <f t="shared" si="5"/>
        <v>1</v>
      </c>
      <c r="AB35" s="142">
        <f t="shared" ref="AB35:AB56" si="6">ROUND(L35/K35,4)</f>
        <v>0.5</v>
      </c>
      <c r="AC35" s="143" t="b">
        <f t="shared" si="4"/>
        <v>1</v>
      </c>
      <c r="AD35" s="26" t="b">
        <f t="shared" ref="AD35:AD56" si="7">K35=L35+M35</f>
        <v>1</v>
      </c>
    </row>
    <row r="36" spans="1:30" ht="39.75" customHeight="1">
      <c r="A36" s="165">
        <v>34</v>
      </c>
      <c r="B36" s="165" t="s">
        <v>564</v>
      </c>
      <c r="C36" s="166" t="s">
        <v>256</v>
      </c>
      <c r="D36" s="167" t="s">
        <v>291</v>
      </c>
      <c r="E36" s="167" t="s">
        <v>110</v>
      </c>
      <c r="F36" s="165" t="s">
        <v>217</v>
      </c>
      <c r="G36" s="165" t="s">
        <v>378</v>
      </c>
      <c r="H36" s="165" t="s">
        <v>155</v>
      </c>
      <c r="I36" s="168">
        <v>1.77</v>
      </c>
      <c r="J36" s="169" t="s">
        <v>392</v>
      </c>
      <c r="K36" s="171">
        <v>8308668</v>
      </c>
      <c r="L36" s="170">
        <v>4154334</v>
      </c>
      <c r="M36" s="171">
        <v>4154334</v>
      </c>
      <c r="N36" s="172">
        <v>0.5</v>
      </c>
      <c r="O36" s="170">
        <v>0</v>
      </c>
      <c r="P36" s="170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4154334</v>
      </c>
      <c r="W36" s="171">
        <v>0</v>
      </c>
      <c r="X36" s="171">
        <v>0</v>
      </c>
      <c r="Y36" s="171">
        <v>0</v>
      </c>
      <c r="Z36" s="171">
        <v>0</v>
      </c>
      <c r="AA36" s="141" t="b">
        <f t="shared" si="5"/>
        <v>1</v>
      </c>
      <c r="AB36" s="142">
        <f t="shared" si="6"/>
        <v>0.5</v>
      </c>
      <c r="AC36" s="143" t="b">
        <f t="shared" si="4"/>
        <v>1</v>
      </c>
      <c r="AD36" s="26" t="b">
        <f t="shared" si="7"/>
        <v>1</v>
      </c>
    </row>
    <row r="37" spans="1:30" ht="39.75" customHeight="1">
      <c r="A37" s="165">
        <v>35</v>
      </c>
      <c r="B37" s="165" t="s">
        <v>565</v>
      </c>
      <c r="C37" s="166" t="s">
        <v>256</v>
      </c>
      <c r="D37" s="167" t="s">
        <v>208</v>
      </c>
      <c r="E37" s="167" t="s">
        <v>97</v>
      </c>
      <c r="F37" s="165" t="s">
        <v>167</v>
      </c>
      <c r="G37" s="165" t="s">
        <v>379</v>
      </c>
      <c r="H37" s="165" t="s">
        <v>155</v>
      </c>
      <c r="I37" s="168">
        <v>0.53</v>
      </c>
      <c r="J37" s="169" t="s">
        <v>352</v>
      </c>
      <c r="K37" s="171">
        <v>2504000</v>
      </c>
      <c r="L37" s="170">
        <v>1252000</v>
      </c>
      <c r="M37" s="171">
        <v>1252000</v>
      </c>
      <c r="N37" s="172">
        <v>0.5</v>
      </c>
      <c r="O37" s="170">
        <v>0</v>
      </c>
      <c r="P37" s="170">
        <v>0</v>
      </c>
      <c r="Q37" s="171">
        <v>0</v>
      </c>
      <c r="R37" s="171">
        <v>0</v>
      </c>
      <c r="S37" s="171">
        <v>0</v>
      </c>
      <c r="T37" s="171">
        <v>0</v>
      </c>
      <c r="U37" s="171">
        <v>0</v>
      </c>
      <c r="V37" s="171">
        <v>1252000</v>
      </c>
      <c r="W37" s="171">
        <v>0</v>
      </c>
      <c r="X37" s="171">
        <v>0</v>
      </c>
      <c r="Y37" s="171">
        <v>0</v>
      </c>
      <c r="Z37" s="171">
        <v>0</v>
      </c>
      <c r="AA37" s="141" t="b">
        <f t="shared" si="5"/>
        <v>1</v>
      </c>
      <c r="AB37" s="142">
        <f t="shared" si="6"/>
        <v>0.5</v>
      </c>
      <c r="AC37" s="143" t="b">
        <f t="shared" si="4"/>
        <v>1</v>
      </c>
      <c r="AD37" s="26" t="b">
        <f t="shared" si="7"/>
        <v>1</v>
      </c>
    </row>
    <row r="38" spans="1:30" ht="49.5" customHeight="1">
      <c r="A38" s="165">
        <v>36</v>
      </c>
      <c r="B38" s="165" t="s">
        <v>566</v>
      </c>
      <c r="C38" s="166" t="s">
        <v>256</v>
      </c>
      <c r="D38" s="167" t="s">
        <v>273</v>
      </c>
      <c r="E38" s="167">
        <v>2264011</v>
      </c>
      <c r="F38" s="165" t="s">
        <v>273</v>
      </c>
      <c r="G38" s="165" t="s">
        <v>380</v>
      </c>
      <c r="H38" s="165" t="s">
        <v>154</v>
      </c>
      <c r="I38" s="168">
        <v>0.37</v>
      </c>
      <c r="J38" s="169" t="s">
        <v>351</v>
      </c>
      <c r="K38" s="171">
        <v>6500000</v>
      </c>
      <c r="L38" s="170">
        <v>3250000</v>
      </c>
      <c r="M38" s="171">
        <v>3250000</v>
      </c>
      <c r="N38" s="172">
        <v>0.5</v>
      </c>
      <c r="O38" s="170">
        <v>0</v>
      </c>
      <c r="P38" s="170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3250000</v>
      </c>
      <c r="W38" s="171">
        <v>0</v>
      </c>
      <c r="X38" s="171">
        <v>0</v>
      </c>
      <c r="Y38" s="171">
        <v>0</v>
      </c>
      <c r="Z38" s="171">
        <v>0</v>
      </c>
      <c r="AA38" s="141" t="b">
        <f t="shared" si="5"/>
        <v>1</v>
      </c>
      <c r="AB38" s="142">
        <f t="shared" si="6"/>
        <v>0.5</v>
      </c>
      <c r="AC38" s="143" t="b">
        <f t="shared" si="4"/>
        <v>1</v>
      </c>
      <c r="AD38" s="26" t="b">
        <f t="shared" si="7"/>
        <v>1</v>
      </c>
    </row>
    <row r="39" spans="1:30" ht="39.75" customHeight="1">
      <c r="A39" s="156">
        <v>37</v>
      </c>
      <c r="B39" s="156" t="s">
        <v>364</v>
      </c>
      <c r="C39" s="157" t="s">
        <v>258</v>
      </c>
      <c r="D39" s="158" t="s">
        <v>242</v>
      </c>
      <c r="E39" s="158" t="s">
        <v>120</v>
      </c>
      <c r="F39" s="156" t="s">
        <v>161</v>
      </c>
      <c r="G39" s="156" t="s">
        <v>381</v>
      </c>
      <c r="H39" s="156" t="s">
        <v>155</v>
      </c>
      <c r="I39" s="159">
        <v>1.46</v>
      </c>
      <c r="J39" s="160" t="s">
        <v>393</v>
      </c>
      <c r="K39" s="162">
        <v>15497497</v>
      </c>
      <c r="L39" s="161">
        <v>7748748</v>
      </c>
      <c r="M39" s="162">
        <v>7748749</v>
      </c>
      <c r="N39" s="163">
        <v>0.5</v>
      </c>
      <c r="O39" s="161">
        <v>0</v>
      </c>
      <c r="P39" s="161">
        <v>0</v>
      </c>
      <c r="Q39" s="162">
        <v>0</v>
      </c>
      <c r="R39" s="162">
        <v>0</v>
      </c>
      <c r="S39" s="162">
        <v>0</v>
      </c>
      <c r="T39" s="162">
        <v>0</v>
      </c>
      <c r="U39" s="162">
        <v>0</v>
      </c>
      <c r="V39" s="162">
        <v>2986850</v>
      </c>
      <c r="W39" s="162">
        <v>2857313</v>
      </c>
      <c r="X39" s="162">
        <v>1904585</v>
      </c>
      <c r="Y39" s="162">
        <v>0</v>
      </c>
      <c r="Z39" s="162">
        <v>0</v>
      </c>
      <c r="AA39" s="141" t="b">
        <f t="shared" si="5"/>
        <v>1</v>
      </c>
      <c r="AB39" s="142">
        <f t="shared" si="6"/>
        <v>0.5</v>
      </c>
      <c r="AC39" s="143" t="b">
        <f t="shared" si="4"/>
        <v>1</v>
      </c>
      <c r="AD39" s="26" t="b">
        <f t="shared" si="7"/>
        <v>1</v>
      </c>
    </row>
    <row r="40" spans="1:30" ht="39.75" customHeight="1">
      <c r="A40" s="165">
        <v>38</v>
      </c>
      <c r="B40" s="165" t="s">
        <v>567</v>
      </c>
      <c r="C40" s="166" t="s">
        <v>256</v>
      </c>
      <c r="D40" s="167" t="s">
        <v>292</v>
      </c>
      <c r="E40" s="167" t="s">
        <v>102</v>
      </c>
      <c r="F40" s="165" t="s">
        <v>262</v>
      </c>
      <c r="G40" s="165" t="s">
        <v>382</v>
      </c>
      <c r="H40" s="165" t="s">
        <v>154</v>
      </c>
      <c r="I40" s="168">
        <v>0.44</v>
      </c>
      <c r="J40" s="169" t="s">
        <v>394</v>
      </c>
      <c r="K40" s="171">
        <v>4746239</v>
      </c>
      <c r="L40" s="170">
        <v>2373119</v>
      </c>
      <c r="M40" s="171">
        <v>2373120</v>
      </c>
      <c r="N40" s="172">
        <v>0.5</v>
      </c>
      <c r="O40" s="170">
        <v>0</v>
      </c>
      <c r="P40" s="170">
        <v>0</v>
      </c>
      <c r="Q40" s="171">
        <v>0</v>
      </c>
      <c r="R40" s="171">
        <v>0</v>
      </c>
      <c r="S40" s="171">
        <v>0</v>
      </c>
      <c r="T40" s="171">
        <v>0</v>
      </c>
      <c r="U40" s="171">
        <v>0</v>
      </c>
      <c r="V40" s="171">
        <v>2373119</v>
      </c>
      <c r="W40" s="171">
        <v>0</v>
      </c>
      <c r="X40" s="171">
        <v>0</v>
      </c>
      <c r="Y40" s="171">
        <v>0</v>
      </c>
      <c r="Z40" s="171">
        <v>0</v>
      </c>
      <c r="AA40" s="141" t="b">
        <f t="shared" si="5"/>
        <v>1</v>
      </c>
      <c r="AB40" s="142">
        <f t="shared" si="6"/>
        <v>0.5</v>
      </c>
      <c r="AC40" s="143" t="b">
        <f t="shared" si="4"/>
        <v>1</v>
      </c>
      <c r="AD40" s="26" t="b">
        <f t="shared" si="7"/>
        <v>1</v>
      </c>
    </row>
    <row r="41" spans="1:30" ht="39.75" customHeight="1">
      <c r="A41" s="165">
        <v>39</v>
      </c>
      <c r="B41" s="165" t="s">
        <v>365</v>
      </c>
      <c r="C41" s="166" t="s">
        <v>256</v>
      </c>
      <c r="D41" s="167" t="s">
        <v>366</v>
      </c>
      <c r="E41" s="167" t="s">
        <v>151</v>
      </c>
      <c r="F41" s="165" t="s">
        <v>363</v>
      </c>
      <c r="G41" s="165" t="s">
        <v>383</v>
      </c>
      <c r="H41" s="165" t="s">
        <v>154</v>
      </c>
      <c r="I41" s="168">
        <v>0.11</v>
      </c>
      <c r="J41" s="169" t="s">
        <v>355</v>
      </c>
      <c r="K41" s="171">
        <v>557326</v>
      </c>
      <c r="L41" s="170">
        <v>278663</v>
      </c>
      <c r="M41" s="171">
        <v>278663</v>
      </c>
      <c r="N41" s="172">
        <v>0.5</v>
      </c>
      <c r="O41" s="170">
        <v>0</v>
      </c>
      <c r="P41" s="170">
        <v>0</v>
      </c>
      <c r="Q41" s="171">
        <v>0</v>
      </c>
      <c r="R41" s="171">
        <v>0</v>
      </c>
      <c r="S41" s="171">
        <v>0</v>
      </c>
      <c r="T41" s="171">
        <v>0</v>
      </c>
      <c r="U41" s="171">
        <v>0</v>
      </c>
      <c r="V41" s="171">
        <v>278663</v>
      </c>
      <c r="W41" s="171">
        <v>0</v>
      </c>
      <c r="X41" s="171">
        <v>0</v>
      </c>
      <c r="Y41" s="171">
        <v>0</v>
      </c>
      <c r="Z41" s="171">
        <v>0</v>
      </c>
      <c r="AA41" s="141" t="b">
        <f t="shared" si="5"/>
        <v>1</v>
      </c>
      <c r="AB41" s="142">
        <f t="shared" si="6"/>
        <v>0.5</v>
      </c>
      <c r="AC41" s="143" t="b">
        <f t="shared" si="4"/>
        <v>1</v>
      </c>
      <c r="AD41" s="26" t="b">
        <f t="shared" si="7"/>
        <v>1</v>
      </c>
    </row>
    <row r="42" spans="1:30" ht="39.75" customHeight="1">
      <c r="A42" s="165">
        <v>40</v>
      </c>
      <c r="B42" s="165" t="s">
        <v>568</v>
      </c>
      <c r="C42" s="166" t="s">
        <v>256</v>
      </c>
      <c r="D42" s="167" t="s">
        <v>199</v>
      </c>
      <c r="E42" s="167" t="s">
        <v>87</v>
      </c>
      <c r="F42" s="165" t="s">
        <v>173</v>
      </c>
      <c r="G42" s="165" t="s">
        <v>484</v>
      </c>
      <c r="H42" s="165" t="s">
        <v>155</v>
      </c>
      <c r="I42" s="168">
        <v>0.61</v>
      </c>
      <c r="J42" s="169" t="s">
        <v>395</v>
      </c>
      <c r="K42" s="171">
        <v>1627347</v>
      </c>
      <c r="L42" s="170">
        <v>813673</v>
      </c>
      <c r="M42" s="171">
        <v>813674</v>
      </c>
      <c r="N42" s="172">
        <v>0.5</v>
      </c>
      <c r="O42" s="170">
        <v>0</v>
      </c>
      <c r="P42" s="170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813673</v>
      </c>
      <c r="W42" s="171">
        <v>0</v>
      </c>
      <c r="X42" s="171">
        <v>0</v>
      </c>
      <c r="Y42" s="171">
        <v>0</v>
      </c>
      <c r="Z42" s="171">
        <v>0</v>
      </c>
      <c r="AA42" s="141" t="b">
        <f t="shared" si="5"/>
        <v>1</v>
      </c>
      <c r="AB42" s="142">
        <f t="shared" si="6"/>
        <v>0.5</v>
      </c>
      <c r="AC42" s="143" t="b">
        <f t="shared" si="4"/>
        <v>1</v>
      </c>
      <c r="AD42" s="26" t="b">
        <f t="shared" si="7"/>
        <v>1</v>
      </c>
    </row>
    <row r="43" spans="1:30" ht="39.75" customHeight="1">
      <c r="A43" s="156">
        <v>41</v>
      </c>
      <c r="B43" s="156" t="s">
        <v>569</v>
      </c>
      <c r="C43" s="157" t="s">
        <v>258</v>
      </c>
      <c r="D43" s="158" t="s">
        <v>171</v>
      </c>
      <c r="E43" s="158" t="s">
        <v>75</v>
      </c>
      <c r="F43" s="156" t="s">
        <v>172</v>
      </c>
      <c r="G43" s="156" t="s">
        <v>384</v>
      </c>
      <c r="H43" s="156" t="s">
        <v>154</v>
      </c>
      <c r="I43" s="159">
        <v>0.46</v>
      </c>
      <c r="J43" s="160" t="s">
        <v>400</v>
      </c>
      <c r="K43" s="162">
        <v>5295580</v>
      </c>
      <c r="L43" s="161">
        <v>2647790</v>
      </c>
      <c r="M43" s="162">
        <v>2647790</v>
      </c>
      <c r="N43" s="163">
        <v>0.5</v>
      </c>
      <c r="O43" s="161">
        <v>0</v>
      </c>
      <c r="P43" s="161">
        <v>0</v>
      </c>
      <c r="Q43" s="162">
        <v>0</v>
      </c>
      <c r="R43" s="162">
        <v>0</v>
      </c>
      <c r="S43" s="162">
        <v>0</v>
      </c>
      <c r="T43" s="162">
        <v>0</v>
      </c>
      <c r="U43" s="162">
        <v>0</v>
      </c>
      <c r="V43" s="162">
        <v>1722500</v>
      </c>
      <c r="W43" s="162">
        <v>925290</v>
      </c>
      <c r="X43" s="162">
        <v>0</v>
      </c>
      <c r="Y43" s="162">
        <v>0</v>
      </c>
      <c r="Z43" s="162">
        <v>0</v>
      </c>
      <c r="AA43" s="141" t="b">
        <f t="shared" si="5"/>
        <v>1</v>
      </c>
      <c r="AB43" s="142">
        <f t="shared" si="6"/>
        <v>0.5</v>
      </c>
      <c r="AC43" s="143" t="b">
        <f t="shared" si="4"/>
        <v>1</v>
      </c>
      <c r="AD43" s="26" t="b">
        <f t="shared" si="7"/>
        <v>1</v>
      </c>
    </row>
    <row r="44" spans="1:30" ht="54.75" customHeight="1">
      <c r="A44" s="165">
        <v>42</v>
      </c>
      <c r="B44" s="165" t="s">
        <v>570</v>
      </c>
      <c r="C44" s="166" t="s">
        <v>256</v>
      </c>
      <c r="D44" s="167" t="s">
        <v>367</v>
      </c>
      <c r="E44" s="167" t="s">
        <v>131</v>
      </c>
      <c r="F44" s="165" t="s">
        <v>215</v>
      </c>
      <c r="G44" s="165" t="s">
        <v>385</v>
      </c>
      <c r="H44" s="165" t="s">
        <v>155</v>
      </c>
      <c r="I44" s="168">
        <v>0.71</v>
      </c>
      <c r="J44" s="169" t="s">
        <v>329</v>
      </c>
      <c r="K44" s="171">
        <v>2457678</v>
      </c>
      <c r="L44" s="170">
        <v>1228839</v>
      </c>
      <c r="M44" s="171">
        <v>1228839</v>
      </c>
      <c r="N44" s="172">
        <v>0.5</v>
      </c>
      <c r="O44" s="170">
        <v>0</v>
      </c>
      <c r="P44" s="170">
        <v>0</v>
      </c>
      <c r="Q44" s="171">
        <v>0</v>
      </c>
      <c r="R44" s="171">
        <v>0</v>
      </c>
      <c r="S44" s="171">
        <v>0</v>
      </c>
      <c r="T44" s="171">
        <v>0</v>
      </c>
      <c r="U44" s="171">
        <v>0</v>
      </c>
      <c r="V44" s="171">
        <v>1228839</v>
      </c>
      <c r="W44" s="171">
        <v>0</v>
      </c>
      <c r="X44" s="171">
        <v>0</v>
      </c>
      <c r="Y44" s="171">
        <v>0</v>
      </c>
      <c r="Z44" s="171">
        <v>0</v>
      </c>
      <c r="AA44" s="141" t="b">
        <f t="shared" si="5"/>
        <v>1</v>
      </c>
      <c r="AB44" s="142">
        <f t="shared" si="6"/>
        <v>0.5</v>
      </c>
      <c r="AC44" s="143" t="b">
        <f t="shared" si="4"/>
        <v>1</v>
      </c>
      <c r="AD44" s="26" t="b">
        <f t="shared" si="7"/>
        <v>1</v>
      </c>
    </row>
    <row r="45" spans="1:30" ht="39.75" customHeight="1">
      <c r="A45" s="165">
        <v>43</v>
      </c>
      <c r="B45" s="165" t="s">
        <v>571</v>
      </c>
      <c r="C45" s="166" t="s">
        <v>256</v>
      </c>
      <c r="D45" s="167" t="s">
        <v>368</v>
      </c>
      <c r="E45" s="167" t="s">
        <v>122</v>
      </c>
      <c r="F45" s="165" t="s">
        <v>161</v>
      </c>
      <c r="G45" s="165" t="s">
        <v>386</v>
      </c>
      <c r="H45" s="165" t="s">
        <v>155</v>
      </c>
      <c r="I45" s="168">
        <v>1.29</v>
      </c>
      <c r="J45" s="169" t="s">
        <v>392</v>
      </c>
      <c r="K45" s="171">
        <v>4504875</v>
      </c>
      <c r="L45" s="170">
        <v>2252437</v>
      </c>
      <c r="M45" s="171">
        <v>2252438</v>
      </c>
      <c r="N45" s="172">
        <v>0.5</v>
      </c>
      <c r="O45" s="170">
        <v>0</v>
      </c>
      <c r="P45" s="170">
        <v>0</v>
      </c>
      <c r="Q45" s="171">
        <v>0</v>
      </c>
      <c r="R45" s="171">
        <v>0</v>
      </c>
      <c r="S45" s="171">
        <v>0</v>
      </c>
      <c r="T45" s="171">
        <v>0</v>
      </c>
      <c r="U45" s="171">
        <v>0</v>
      </c>
      <c r="V45" s="171">
        <v>2252437</v>
      </c>
      <c r="W45" s="171">
        <v>0</v>
      </c>
      <c r="X45" s="171">
        <v>0</v>
      </c>
      <c r="Y45" s="171">
        <v>0</v>
      </c>
      <c r="Z45" s="171">
        <v>0</v>
      </c>
      <c r="AA45" s="141" t="b">
        <f t="shared" si="5"/>
        <v>1</v>
      </c>
      <c r="AB45" s="142">
        <f t="shared" si="6"/>
        <v>0.5</v>
      </c>
      <c r="AC45" s="143" t="b">
        <f t="shared" si="4"/>
        <v>1</v>
      </c>
      <c r="AD45" s="26" t="b">
        <f t="shared" si="7"/>
        <v>1</v>
      </c>
    </row>
    <row r="46" spans="1:30" ht="39.75" customHeight="1">
      <c r="A46" s="156">
        <v>44</v>
      </c>
      <c r="B46" s="156" t="s">
        <v>572</v>
      </c>
      <c r="C46" s="157" t="s">
        <v>258</v>
      </c>
      <c r="D46" s="158" t="s">
        <v>287</v>
      </c>
      <c r="E46" s="158" t="s">
        <v>118</v>
      </c>
      <c r="F46" s="156" t="s">
        <v>161</v>
      </c>
      <c r="G46" s="156" t="s">
        <v>401</v>
      </c>
      <c r="H46" s="156" t="s">
        <v>154</v>
      </c>
      <c r="I46" s="159">
        <v>0.89</v>
      </c>
      <c r="J46" s="160" t="s">
        <v>332</v>
      </c>
      <c r="K46" s="162">
        <v>6273033</v>
      </c>
      <c r="L46" s="161">
        <v>3136516</v>
      </c>
      <c r="M46" s="162">
        <v>3136517</v>
      </c>
      <c r="N46" s="163">
        <v>0.5</v>
      </c>
      <c r="O46" s="161">
        <v>0</v>
      </c>
      <c r="P46" s="161">
        <v>0</v>
      </c>
      <c r="Q46" s="162">
        <v>0</v>
      </c>
      <c r="R46" s="162">
        <v>0</v>
      </c>
      <c r="S46" s="162">
        <v>0</v>
      </c>
      <c r="T46" s="162">
        <v>0</v>
      </c>
      <c r="U46" s="162">
        <v>0</v>
      </c>
      <c r="V46" s="162">
        <v>940955</v>
      </c>
      <c r="W46" s="162">
        <v>2195561</v>
      </c>
      <c r="X46" s="162">
        <v>0</v>
      </c>
      <c r="Y46" s="162">
        <v>0</v>
      </c>
      <c r="Z46" s="162">
        <v>0</v>
      </c>
      <c r="AA46" s="141" t="b">
        <f t="shared" ref="AA46" si="8">L46=SUM(O46:Z46)</f>
        <v>1</v>
      </c>
      <c r="AB46" s="142">
        <f t="shared" ref="AB46" si="9">ROUND(L46/K46,4)</f>
        <v>0.5</v>
      </c>
      <c r="AC46" s="143" t="b">
        <f t="shared" ref="AC46" si="10">AB46=N46</f>
        <v>1</v>
      </c>
      <c r="AD46" s="26" t="b">
        <f t="shared" ref="AD46" si="11">K46=L46+M46</f>
        <v>1</v>
      </c>
    </row>
    <row r="47" spans="1:30" ht="39.75" customHeight="1">
      <c r="A47" s="188">
        <v>45</v>
      </c>
      <c r="B47" s="180" t="s">
        <v>551</v>
      </c>
      <c r="C47" s="181" t="s">
        <v>256</v>
      </c>
      <c r="D47" s="182" t="s">
        <v>178</v>
      </c>
      <c r="E47" s="182" t="s">
        <v>84</v>
      </c>
      <c r="F47" s="180" t="s">
        <v>173</v>
      </c>
      <c r="G47" s="180" t="s">
        <v>509</v>
      </c>
      <c r="H47" s="180" t="s">
        <v>169</v>
      </c>
      <c r="I47" s="183">
        <v>0.24</v>
      </c>
      <c r="J47" s="184" t="s">
        <v>517</v>
      </c>
      <c r="K47" s="185">
        <v>208000</v>
      </c>
      <c r="L47" s="186">
        <v>104000</v>
      </c>
      <c r="M47" s="185">
        <v>104000</v>
      </c>
      <c r="N47" s="187">
        <v>0.5</v>
      </c>
      <c r="O47" s="186">
        <v>0</v>
      </c>
      <c r="P47" s="186">
        <v>0</v>
      </c>
      <c r="Q47" s="185">
        <v>0</v>
      </c>
      <c r="R47" s="185">
        <v>0</v>
      </c>
      <c r="S47" s="185">
        <v>0</v>
      </c>
      <c r="T47" s="185">
        <v>0</v>
      </c>
      <c r="U47" s="185">
        <v>0</v>
      </c>
      <c r="V47" s="185">
        <v>104000</v>
      </c>
      <c r="W47" s="185">
        <v>0</v>
      </c>
      <c r="X47" s="185">
        <v>0</v>
      </c>
      <c r="Y47" s="185">
        <v>0</v>
      </c>
      <c r="Z47" s="185">
        <v>0</v>
      </c>
      <c r="AA47" s="141" t="b">
        <f t="shared" ref="AA47:AA51" si="12">L47=SUM(O47:Z47)</f>
        <v>1</v>
      </c>
      <c r="AB47" s="142">
        <f t="shared" ref="AB47:AB51" si="13">ROUND(L47/K47,4)</f>
        <v>0.5</v>
      </c>
      <c r="AC47" s="143" t="b">
        <f t="shared" ref="AC47:AC51" si="14">AB47=N47</f>
        <v>1</v>
      </c>
      <c r="AD47" s="26" t="b">
        <f t="shared" ref="AD47:AD51" si="15">K47=L47+M47</f>
        <v>1</v>
      </c>
    </row>
    <row r="48" spans="1:30" ht="39.75" customHeight="1">
      <c r="A48" s="188">
        <v>46</v>
      </c>
      <c r="B48" s="180" t="s">
        <v>412</v>
      </c>
      <c r="C48" s="181" t="s">
        <v>256</v>
      </c>
      <c r="D48" s="182" t="s">
        <v>250</v>
      </c>
      <c r="E48" s="182" t="s">
        <v>140</v>
      </c>
      <c r="F48" s="180" t="s">
        <v>170</v>
      </c>
      <c r="G48" s="180" t="s">
        <v>413</v>
      </c>
      <c r="H48" s="180" t="s">
        <v>154</v>
      </c>
      <c r="I48" s="183">
        <v>0.43</v>
      </c>
      <c r="J48" s="184" t="s">
        <v>467</v>
      </c>
      <c r="K48" s="185">
        <v>2805000</v>
      </c>
      <c r="L48" s="186">
        <v>1402500</v>
      </c>
      <c r="M48" s="185">
        <v>1402500</v>
      </c>
      <c r="N48" s="187">
        <v>0.5</v>
      </c>
      <c r="O48" s="186">
        <v>0</v>
      </c>
      <c r="P48" s="186">
        <v>0</v>
      </c>
      <c r="Q48" s="185">
        <v>0</v>
      </c>
      <c r="R48" s="185">
        <v>0</v>
      </c>
      <c r="S48" s="185">
        <v>0</v>
      </c>
      <c r="T48" s="185">
        <v>0</v>
      </c>
      <c r="U48" s="185">
        <v>0</v>
      </c>
      <c r="V48" s="185">
        <v>1402500</v>
      </c>
      <c r="W48" s="185">
        <v>0</v>
      </c>
      <c r="X48" s="185">
        <v>0</v>
      </c>
      <c r="Y48" s="185">
        <v>0</v>
      </c>
      <c r="Z48" s="185">
        <v>0</v>
      </c>
      <c r="AA48" s="141" t="b">
        <f t="shared" si="12"/>
        <v>1</v>
      </c>
      <c r="AB48" s="142">
        <f t="shared" si="13"/>
        <v>0.5</v>
      </c>
      <c r="AC48" s="143" t="b">
        <f t="shared" si="14"/>
        <v>1</v>
      </c>
      <c r="AD48" s="26" t="b">
        <f t="shared" si="15"/>
        <v>1</v>
      </c>
    </row>
    <row r="49" spans="1:30" ht="39.75" customHeight="1">
      <c r="A49" s="188">
        <v>47</v>
      </c>
      <c r="B49" s="180" t="s">
        <v>510</v>
      </c>
      <c r="C49" s="181" t="s">
        <v>256</v>
      </c>
      <c r="D49" s="182" t="s">
        <v>511</v>
      </c>
      <c r="E49" s="182" t="s">
        <v>79</v>
      </c>
      <c r="F49" s="180" t="s">
        <v>424</v>
      </c>
      <c r="G49" s="180" t="s">
        <v>512</v>
      </c>
      <c r="H49" s="180" t="s">
        <v>169</v>
      </c>
      <c r="I49" s="183">
        <v>0.19</v>
      </c>
      <c r="J49" s="184" t="s">
        <v>468</v>
      </c>
      <c r="K49" s="185">
        <v>582820</v>
      </c>
      <c r="L49" s="186">
        <v>291410</v>
      </c>
      <c r="M49" s="185">
        <v>291410</v>
      </c>
      <c r="N49" s="187">
        <v>0.5</v>
      </c>
      <c r="O49" s="186">
        <v>0</v>
      </c>
      <c r="P49" s="186">
        <v>0</v>
      </c>
      <c r="Q49" s="185">
        <v>0</v>
      </c>
      <c r="R49" s="185">
        <v>0</v>
      </c>
      <c r="S49" s="185">
        <v>0</v>
      </c>
      <c r="T49" s="185">
        <v>0</v>
      </c>
      <c r="U49" s="185">
        <v>0</v>
      </c>
      <c r="V49" s="185">
        <v>291410</v>
      </c>
      <c r="W49" s="185">
        <v>0</v>
      </c>
      <c r="X49" s="185">
        <v>0</v>
      </c>
      <c r="Y49" s="185">
        <v>0</v>
      </c>
      <c r="Z49" s="185">
        <v>0</v>
      </c>
      <c r="AA49" s="141" t="b">
        <f t="shared" si="12"/>
        <v>1</v>
      </c>
      <c r="AB49" s="142">
        <f t="shared" si="13"/>
        <v>0.5</v>
      </c>
      <c r="AC49" s="143" t="b">
        <f t="shared" si="14"/>
        <v>1</v>
      </c>
      <c r="AD49" s="26" t="b">
        <f t="shared" si="15"/>
        <v>1</v>
      </c>
    </row>
    <row r="50" spans="1:30" ht="39.75" customHeight="1">
      <c r="A50" s="188">
        <v>48</v>
      </c>
      <c r="B50" s="180" t="s">
        <v>541</v>
      </c>
      <c r="C50" s="181" t="s">
        <v>256</v>
      </c>
      <c r="D50" s="182" t="s">
        <v>485</v>
      </c>
      <c r="E50" s="182" t="s">
        <v>147</v>
      </c>
      <c r="F50" s="180" t="s">
        <v>164</v>
      </c>
      <c r="G50" s="180" t="s">
        <v>634</v>
      </c>
      <c r="H50" s="180" t="s">
        <v>155</v>
      </c>
      <c r="I50" s="183">
        <v>0.47</v>
      </c>
      <c r="J50" s="184" t="s">
        <v>513</v>
      </c>
      <c r="K50" s="185">
        <v>1486578</v>
      </c>
      <c r="L50" s="186">
        <v>743289</v>
      </c>
      <c r="M50" s="185">
        <v>743289</v>
      </c>
      <c r="N50" s="187">
        <v>0.5</v>
      </c>
      <c r="O50" s="186">
        <v>0</v>
      </c>
      <c r="P50" s="186">
        <v>0</v>
      </c>
      <c r="Q50" s="185">
        <v>0</v>
      </c>
      <c r="R50" s="185">
        <v>0</v>
      </c>
      <c r="S50" s="185">
        <v>0</v>
      </c>
      <c r="T50" s="185">
        <v>0</v>
      </c>
      <c r="U50" s="185">
        <v>0</v>
      </c>
      <c r="V50" s="185">
        <v>743289</v>
      </c>
      <c r="W50" s="185">
        <v>0</v>
      </c>
      <c r="X50" s="185">
        <v>0</v>
      </c>
      <c r="Y50" s="185">
        <v>0</v>
      </c>
      <c r="Z50" s="185">
        <v>0</v>
      </c>
      <c r="AA50" s="141" t="b">
        <f t="shared" si="12"/>
        <v>1</v>
      </c>
      <c r="AB50" s="142">
        <f t="shared" si="13"/>
        <v>0.5</v>
      </c>
      <c r="AC50" s="143" t="b">
        <f t="shared" si="14"/>
        <v>1</v>
      </c>
      <c r="AD50" s="26" t="b">
        <f t="shared" si="15"/>
        <v>1</v>
      </c>
    </row>
    <row r="51" spans="1:30" ht="39.75" customHeight="1">
      <c r="A51" s="188">
        <v>49</v>
      </c>
      <c r="B51" s="180" t="s">
        <v>624</v>
      </c>
      <c r="C51" s="181" t="s">
        <v>256</v>
      </c>
      <c r="D51" s="182" t="s">
        <v>598</v>
      </c>
      <c r="E51" s="182" t="s">
        <v>78</v>
      </c>
      <c r="F51" s="180" t="s">
        <v>172</v>
      </c>
      <c r="G51" s="180" t="s">
        <v>612</v>
      </c>
      <c r="H51" s="180" t="s">
        <v>155</v>
      </c>
      <c r="I51" s="183">
        <v>0.42</v>
      </c>
      <c r="J51" s="184" t="s">
        <v>618</v>
      </c>
      <c r="K51" s="185">
        <v>591944</v>
      </c>
      <c r="L51" s="186">
        <v>295972</v>
      </c>
      <c r="M51" s="185">
        <v>295972</v>
      </c>
      <c r="N51" s="187">
        <v>0.5</v>
      </c>
      <c r="O51" s="186">
        <v>0</v>
      </c>
      <c r="P51" s="186">
        <v>0</v>
      </c>
      <c r="Q51" s="185">
        <v>0</v>
      </c>
      <c r="R51" s="185">
        <v>0</v>
      </c>
      <c r="S51" s="185">
        <v>0</v>
      </c>
      <c r="T51" s="185">
        <v>0</v>
      </c>
      <c r="U51" s="185">
        <v>0</v>
      </c>
      <c r="V51" s="185">
        <v>295972</v>
      </c>
      <c r="W51" s="185">
        <v>0</v>
      </c>
      <c r="X51" s="185">
        <v>0</v>
      </c>
      <c r="Y51" s="185">
        <v>0</v>
      </c>
      <c r="Z51" s="185">
        <v>0</v>
      </c>
      <c r="AA51" s="141" t="b">
        <f t="shared" si="12"/>
        <v>1</v>
      </c>
      <c r="AB51" s="142">
        <f t="shared" si="13"/>
        <v>0.5</v>
      </c>
      <c r="AC51" s="143" t="b">
        <f t="shared" si="14"/>
        <v>1</v>
      </c>
      <c r="AD51" s="26" t="b">
        <f t="shared" si="15"/>
        <v>1</v>
      </c>
    </row>
    <row r="52" spans="1:30" ht="48.75" customHeight="1">
      <c r="A52" s="173" t="s">
        <v>635</v>
      </c>
      <c r="B52" s="165" t="s">
        <v>552</v>
      </c>
      <c r="C52" s="166" t="s">
        <v>256</v>
      </c>
      <c r="D52" s="167" t="s">
        <v>255</v>
      </c>
      <c r="E52" s="167" t="s">
        <v>109</v>
      </c>
      <c r="F52" s="165" t="s">
        <v>217</v>
      </c>
      <c r="G52" s="165" t="s">
        <v>387</v>
      </c>
      <c r="H52" s="165" t="s">
        <v>154</v>
      </c>
      <c r="I52" s="168">
        <v>0.14000000000000001</v>
      </c>
      <c r="J52" s="169" t="s">
        <v>396</v>
      </c>
      <c r="K52" s="171">
        <v>3824101</v>
      </c>
      <c r="L52" s="170">
        <v>1340484</v>
      </c>
      <c r="M52" s="171">
        <f>K52-L52</f>
        <v>2483617</v>
      </c>
      <c r="N52" s="172">
        <v>0.5</v>
      </c>
      <c r="O52" s="170">
        <v>0</v>
      </c>
      <c r="P52" s="170">
        <v>0</v>
      </c>
      <c r="Q52" s="171">
        <v>0</v>
      </c>
      <c r="R52" s="171">
        <v>0</v>
      </c>
      <c r="S52" s="171">
        <v>0</v>
      </c>
      <c r="T52" s="171">
        <v>0</v>
      </c>
      <c r="U52" s="171">
        <v>0</v>
      </c>
      <c r="V52" s="171">
        <v>1340484</v>
      </c>
      <c r="W52" s="171">
        <v>0</v>
      </c>
      <c r="X52" s="171">
        <v>0</v>
      </c>
      <c r="Y52" s="171">
        <v>0</v>
      </c>
      <c r="Z52" s="171">
        <v>0</v>
      </c>
      <c r="AA52" s="141" t="b">
        <f t="shared" si="5"/>
        <v>1</v>
      </c>
      <c r="AB52" s="142">
        <f t="shared" si="6"/>
        <v>0.35049999999999998</v>
      </c>
      <c r="AC52" s="143" t="b">
        <f>AB52=N52</f>
        <v>0</v>
      </c>
      <c r="AD52" s="26" t="b">
        <f t="shared" si="7"/>
        <v>1</v>
      </c>
    </row>
    <row r="53" spans="1:30" ht="20.100000000000001" customHeight="1">
      <c r="A53" s="226" t="s">
        <v>44</v>
      </c>
      <c r="B53" s="227"/>
      <c r="C53" s="227"/>
      <c r="D53" s="227"/>
      <c r="E53" s="227"/>
      <c r="F53" s="227"/>
      <c r="G53" s="227"/>
      <c r="H53" s="228"/>
      <c r="I53" s="175">
        <f>SUM(I3:I52)</f>
        <v>77.181000000000012</v>
      </c>
      <c r="J53" s="31" t="s">
        <v>14</v>
      </c>
      <c r="K53" s="145">
        <f>SUM(K3:K52)</f>
        <v>382413084.04999995</v>
      </c>
      <c r="L53" s="145">
        <f>SUM(L3:L52)</f>
        <v>183544183</v>
      </c>
      <c r="M53" s="145">
        <f>SUM(M3:M52)</f>
        <v>198868901.05000001</v>
      </c>
      <c r="N53" s="146" t="s">
        <v>14</v>
      </c>
      <c r="O53" s="145">
        <f t="shared" ref="O53:Z53" si="16">SUM(O3:O52)</f>
        <v>0</v>
      </c>
      <c r="P53" s="145">
        <f t="shared" si="16"/>
        <v>0</v>
      </c>
      <c r="Q53" s="147">
        <f t="shared" si="16"/>
        <v>0</v>
      </c>
      <c r="R53" s="147">
        <f t="shared" si="16"/>
        <v>1800000</v>
      </c>
      <c r="S53" s="147">
        <f t="shared" si="16"/>
        <v>9072016</v>
      </c>
      <c r="T53" s="147">
        <f t="shared" si="16"/>
        <v>19690363</v>
      </c>
      <c r="U53" s="147">
        <f t="shared" si="16"/>
        <v>32445619</v>
      </c>
      <c r="V53" s="147">
        <f t="shared" si="16"/>
        <v>78005444</v>
      </c>
      <c r="W53" s="147">
        <f t="shared" si="16"/>
        <v>28663311</v>
      </c>
      <c r="X53" s="147">
        <f t="shared" si="16"/>
        <v>9704585</v>
      </c>
      <c r="Y53" s="147">
        <f t="shared" si="16"/>
        <v>4162845</v>
      </c>
      <c r="Z53" s="147">
        <f t="shared" si="16"/>
        <v>0</v>
      </c>
      <c r="AA53" s="141" t="b">
        <f>L53=SUM(O53:Z53)</f>
        <v>1</v>
      </c>
      <c r="AB53" s="142">
        <f t="shared" si="6"/>
        <v>0.48</v>
      </c>
      <c r="AC53" s="143" t="s">
        <v>14</v>
      </c>
      <c r="AD53" s="26" t="b">
        <f t="shared" si="7"/>
        <v>1</v>
      </c>
    </row>
    <row r="54" spans="1:30" ht="20.100000000000001" customHeight="1">
      <c r="A54" s="226" t="s">
        <v>37</v>
      </c>
      <c r="B54" s="227"/>
      <c r="C54" s="227"/>
      <c r="D54" s="227"/>
      <c r="E54" s="227"/>
      <c r="F54" s="227"/>
      <c r="G54" s="227"/>
      <c r="H54" s="228"/>
      <c r="I54" s="175">
        <f>SUMIF($C$3:$C$52,"K",I3:I52)</f>
        <v>56.803000000000011</v>
      </c>
      <c r="J54" s="31" t="s">
        <v>14</v>
      </c>
      <c r="K54" s="145">
        <f>SUMIF($C$3:$C$52,"K",K3:K52)</f>
        <v>248692323.04999995</v>
      </c>
      <c r="L54" s="145">
        <f>SUMIF($C$3:$C$52,"K",L3:L52)</f>
        <v>117255374</v>
      </c>
      <c r="M54" s="145">
        <f>SUMIF($C$3:$C$52,"K",M3:M52)</f>
        <v>131436949.05000001</v>
      </c>
      <c r="N54" s="146" t="s">
        <v>14</v>
      </c>
      <c r="O54" s="145">
        <f t="shared" ref="O54:Z54" si="17">SUMIF($C$3:$C$52,"K",O3:O52)</f>
        <v>0</v>
      </c>
      <c r="P54" s="145">
        <f t="shared" si="17"/>
        <v>0</v>
      </c>
      <c r="Q54" s="147">
        <f t="shared" si="17"/>
        <v>0</v>
      </c>
      <c r="R54" s="147">
        <f t="shared" si="17"/>
        <v>1800000</v>
      </c>
      <c r="S54" s="147">
        <f t="shared" si="17"/>
        <v>9072016</v>
      </c>
      <c r="T54" s="147">
        <f t="shared" si="17"/>
        <v>19690363</v>
      </c>
      <c r="U54" s="147">
        <f t="shared" si="17"/>
        <v>32445619</v>
      </c>
      <c r="V54" s="147">
        <f t="shared" si="17"/>
        <v>33035099</v>
      </c>
      <c r="W54" s="147">
        <f t="shared" si="17"/>
        <v>14657692</v>
      </c>
      <c r="X54" s="147">
        <f t="shared" si="17"/>
        <v>5150000</v>
      </c>
      <c r="Y54" s="147">
        <f t="shared" si="17"/>
        <v>1404585</v>
      </c>
      <c r="Z54" s="147">
        <f t="shared" si="17"/>
        <v>0</v>
      </c>
      <c r="AA54" s="141" t="b">
        <f t="shared" si="3"/>
        <v>1</v>
      </c>
      <c r="AB54" s="142">
        <f t="shared" si="6"/>
        <v>0.47149999999999997</v>
      </c>
      <c r="AC54" s="143" t="s">
        <v>14</v>
      </c>
      <c r="AD54" s="26" t="b">
        <f t="shared" si="7"/>
        <v>1</v>
      </c>
    </row>
    <row r="55" spans="1:30" ht="20.100000000000001" customHeight="1">
      <c r="A55" s="226" t="s">
        <v>38</v>
      </c>
      <c r="B55" s="227"/>
      <c r="C55" s="227"/>
      <c r="D55" s="227"/>
      <c r="E55" s="227"/>
      <c r="F55" s="227"/>
      <c r="G55" s="227"/>
      <c r="H55" s="228"/>
      <c r="I55" s="175">
        <f>SUMIF($C$3:$C$52,"N",I3:I52)</f>
        <v>14.319999999999997</v>
      </c>
      <c r="J55" s="31" t="s">
        <v>14</v>
      </c>
      <c r="K55" s="145">
        <f>SUMIF($C$3:$C$52,"N",K3:K52)</f>
        <v>71636616</v>
      </c>
      <c r="L55" s="145">
        <f>SUMIF($C$3:$C$52,"N",L3:L52)</f>
        <v>35246738</v>
      </c>
      <c r="M55" s="145">
        <f>SUMIF($C$3:$C$52,"N",M3:M52)</f>
        <v>36389878</v>
      </c>
      <c r="N55" s="146" t="s">
        <v>14</v>
      </c>
      <c r="O55" s="145">
        <f t="shared" ref="O55:Z55" si="18">SUMIF($C$3:$C$52,"N",O3:O52)</f>
        <v>0</v>
      </c>
      <c r="P55" s="145">
        <f t="shared" si="18"/>
        <v>0</v>
      </c>
      <c r="Q55" s="147">
        <f t="shared" si="18"/>
        <v>0</v>
      </c>
      <c r="R55" s="147">
        <f t="shared" si="18"/>
        <v>0</v>
      </c>
      <c r="S55" s="147">
        <f t="shared" si="18"/>
        <v>0</v>
      </c>
      <c r="T55" s="147">
        <f t="shared" si="18"/>
        <v>0</v>
      </c>
      <c r="U55" s="147">
        <f t="shared" si="18"/>
        <v>0</v>
      </c>
      <c r="V55" s="147">
        <f t="shared" si="18"/>
        <v>35246738</v>
      </c>
      <c r="W55" s="147">
        <f t="shared" si="18"/>
        <v>0</v>
      </c>
      <c r="X55" s="147">
        <f t="shared" si="18"/>
        <v>0</v>
      </c>
      <c r="Y55" s="147">
        <f t="shared" si="18"/>
        <v>0</v>
      </c>
      <c r="Z55" s="147">
        <f t="shared" si="18"/>
        <v>0</v>
      </c>
      <c r="AA55" s="141" t="b">
        <f t="shared" si="3"/>
        <v>1</v>
      </c>
      <c r="AB55" s="142">
        <f t="shared" si="6"/>
        <v>0.49199999999999999</v>
      </c>
      <c r="AC55" s="143" t="s">
        <v>14</v>
      </c>
      <c r="AD55" s="26" t="b">
        <f t="shared" si="7"/>
        <v>1</v>
      </c>
    </row>
    <row r="56" spans="1:30" ht="20.100000000000001" customHeight="1">
      <c r="A56" s="223" t="s">
        <v>39</v>
      </c>
      <c r="B56" s="224"/>
      <c r="C56" s="224"/>
      <c r="D56" s="224"/>
      <c r="E56" s="224"/>
      <c r="F56" s="224"/>
      <c r="G56" s="224"/>
      <c r="H56" s="225"/>
      <c r="I56" s="176">
        <f>SUMIF($C$3:$C$52,"W",I3:I52)</f>
        <v>6.0579999999999998</v>
      </c>
      <c r="J56" s="140" t="s">
        <v>14</v>
      </c>
      <c r="K56" s="149">
        <f>SUMIF($C$3:$C$52,"W",K3:K52)</f>
        <v>62084145</v>
      </c>
      <c r="L56" s="149">
        <f>SUMIF($C$3:$C$52,"W",L3:L52)</f>
        <v>31042071</v>
      </c>
      <c r="M56" s="149">
        <f>SUMIF($C$3:$C$52,"W",M3:M52)</f>
        <v>31042074</v>
      </c>
      <c r="N56" s="150" t="s">
        <v>14</v>
      </c>
      <c r="O56" s="149">
        <f t="shared" ref="O56:Z56" si="19">SUMIF($C$3:$C$52,"W",O3:O52)</f>
        <v>0</v>
      </c>
      <c r="P56" s="149">
        <f t="shared" si="19"/>
        <v>0</v>
      </c>
      <c r="Q56" s="149">
        <f t="shared" si="19"/>
        <v>0</v>
      </c>
      <c r="R56" s="149">
        <f t="shared" si="19"/>
        <v>0</v>
      </c>
      <c r="S56" s="149">
        <f t="shared" si="19"/>
        <v>0</v>
      </c>
      <c r="T56" s="149">
        <f t="shared" si="19"/>
        <v>0</v>
      </c>
      <c r="U56" s="149">
        <f t="shared" si="19"/>
        <v>0</v>
      </c>
      <c r="V56" s="149">
        <f t="shared" si="19"/>
        <v>9723607</v>
      </c>
      <c r="W56" s="149">
        <f t="shared" si="19"/>
        <v>14005619</v>
      </c>
      <c r="X56" s="149">
        <f t="shared" si="19"/>
        <v>4554585</v>
      </c>
      <c r="Y56" s="149">
        <f t="shared" si="19"/>
        <v>2758260</v>
      </c>
      <c r="Z56" s="149">
        <f t="shared" si="19"/>
        <v>0</v>
      </c>
      <c r="AA56" s="141" t="b">
        <f t="shared" si="3"/>
        <v>1</v>
      </c>
      <c r="AB56" s="142">
        <f t="shared" si="6"/>
        <v>0.5</v>
      </c>
      <c r="AC56" s="143" t="s">
        <v>14</v>
      </c>
      <c r="AD56" s="26" t="b">
        <f t="shared" si="7"/>
        <v>1</v>
      </c>
    </row>
    <row r="57" spans="1:30">
      <c r="A57" s="19"/>
      <c r="K57" s="2"/>
    </row>
    <row r="58" spans="1:30">
      <c r="A58" s="20" t="s">
        <v>24</v>
      </c>
    </row>
    <row r="59" spans="1:30">
      <c r="A59" s="21" t="s">
        <v>25</v>
      </c>
    </row>
    <row r="60" spans="1:30">
      <c r="A60" s="20" t="s">
        <v>42</v>
      </c>
    </row>
    <row r="61" spans="1:30">
      <c r="A61" s="179" t="s">
        <v>46</v>
      </c>
    </row>
  </sheetData>
  <mergeCells count="19">
    <mergeCell ref="F1:F2"/>
    <mergeCell ref="G1:G2"/>
    <mergeCell ref="D1:D2"/>
    <mergeCell ref="O1:Z1"/>
    <mergeCell ref="A56:H56"/>
    <mergeCell ref="A55:H55"/>
    <mergeCell ref="E1:E2"/>
    <mergeCell ref="A54:H54"/>
    <mergeCell ref="N1:N2"/>
    <mergeCell ref="L1:L2"/>
    <mergeCell ref="M1:M2"/>
    <mergeCell ref="A53:H53"/>
    <mergeCell ref="H1:H2"/>
    <mergeCell ref="I1:I2"/>
    <mergeCell ref="J1:J2"/>
    <mergeCell ref="K1:K2"/>
    <mergeCell ref="A1:A2"/>
    <mergeCell ref="B1:B2"/>
    <mergeCell ref="C1:C2"/>
  </mergeCells>
  <conditionalFormatting sqref="AA3:AC56">
    <cfRule type="containsText" dxfId="6" priority="3" operator="containsText" text="fałsz">
      <formula>NOT(ISERROR(SEARCH("fałsz",AA3)))</formula>
    </cfRule>
  </conditionalFormatting>
  <conditionalFormatting sqref="AA3:AD56">
    <cfRule type="cellIs" dxfId="5" priority="1" operator="equal">
      <formula>FALSE</formula>
    </cfRule>
  </conditionalFormatting>
  <dataValidations count="3">
    <dataValidation type="list" allowBlank="1" showInputMessage="1" showErrorMessage="1" sqref="H3:H8 H26:H46 H52" xr:uid="{00000000-0002-0000-0200-000000000000}">
      <formula1>"B,P,R"</formula1>
    </dataValidation>
    <dataValidation type="list" allowBlank="1" showInputMessage="1" showErrorMessage="1" sqref="C3:C46 C52" xr:uid="{00000000-0002-0000-0200-000001000000}">
      <formula1>"N,K,W"</formula1>
    </dataValidation>
    <dataValidation type="list" allowBlank="1" showInputMessage="1" showErrorMessage="1" sqref="C47:C51" xr:uid="{00000000-0002-0000-02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5"/>
  <sheetViews>
    <sheetView showGridLines="0" view="pageBreakPreview" topLeftCell="B1" zoomScaleNormal="78" zoomScaleSheetLayoutView="100" workbookViewId="0">
      <selection activeCell="B3" sqref="B3"/>
    </sheetView>
  </sheetViews>
  <sheetFormatPr defaultColWidth="9.140625" defaultRowHeight="15"/>
  <cols>
    <col min="1" max="1" width="6.140625" style="10" customWidth="1"/>
    <col min="2" max="2" width="17.28515625" style="10" customWidth="1"/>
    <col min="3" max="3" width="8" style="10" customWidth="1"/>
    <col min="4" max="4" width="18.5703125" style="10" customWidth="1"/>
    <col min="5" max="5" width="11.140625" style="10" customWidth="1"/>
    <col min="6" max="6" width="51.140625" style="10" customWidth="1"/>
    <col min="7" max="7" width="7.7109375" style="10" customWidth="1"/>
    <col min="8" max="8" width="8.5703125" style="10" customWidth="1"/>
    <col min="9" max="10" width="15.7109375" style="10" customWidth="1"/>
    <col min="11" max="11" width="18.5703125" style="10" customWidth="1"/>
    <col min="12" max="12" width="15.7109375" style="10" customWidth="1"/>
    <col min="13" max="13" width="15.7109375" style="1" customWidth="1"/>
    <col min="14" max="29" width="15.7109375" style="10" customWidth="1"/>
    <col min="30" max="16384" width="9.140625" style="10"/>
  </cols>
  <sheetData>
    <row r="1" spans="1:30" ht="20.100000000000001" customHeight="1">
      <c r="A1" s="210" t="s">
        <v>4</v>
      </c>
      <c r="B1" s="210" t="s">
        <v>5</v>
      </c>
      <c r="C1" s="217" t="s">
        <v>45</v>
      </c>
      <c r="D1" s="213" t="s">
        <v>6</v>
      </c>
      <c r="E1" s="213" t="s">
        <v>32</v>
      </c>
      <c r="F1" s="213" t="s">
        <v>7</v>
      </c>
      <c r="G1" s="210" t="s">
        <v>26</v>
      </c>
      <c r="H1" s="210" t="s">
        <v>8</v>
      </c>
      <c r="I1" s="210" t="s">
        <v>23</v>
      </c>
      <c r="J1" s="210" t="s">
        <v>9</v>
      </c>
      <c r="K1" s="210" t="s">
        <v>10</v>
      </c>
      <c r="L1" s="213" t="s">
        <v>13</v>
      </c>
      <c r="M1" s="210" t="s">
        <v>11</v>
      </c>
      <c r="N1" s="211" t="s">
        <v>12</v>
      </c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</row>
    <row r="2" spans="1:30" ht="35.25" customHeight="1">
      <c r="A2" s="210"/>
      <c r="B2" s="210"/>
      <c r="C2" s="218"/>
      <c r="D2" s="214"/>
      <c r="E2" s="214"/>
      <c r="F2" s="214"/>
      <c r="G2" s="210"/>
      <c r="H2" s="210"/>
      <c r="I2" s="210"/>
      <c r="J2" s="210"/>
      <c r="K2" s="210"/>
      <c r="L2" s="214"/>
      <c r="M2" s="210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30" s="27" customFormat="1" ht="44.25" customHeight="1">
      <c r="A3" s="165">
        <v>1</v>
      </c>
      <c r="B3" s="165" t="s">
        <v>581</v>
      </c>
      <c r="C3" s="166"/>
      <c r="D3" s="167" t="s">
        <v>279</v>
      </c>
      <c r="E3" s="167" t="s">
        <v>51</v>
      </c>
      <c r="F3" s="165" t="s">
        <v>343</v>
      </c>
      <c r="G3" s="165"/>
      <c r="H3" s="168"/>
      <c r="I3" s="169" t="s">
        <v>645</v>
      </c>
      <c r="J3" s="171"/>
      <c r="K3" s="170"/>
      <c r="L3" s="171"/>
      <c r="M3" s="172"/>
      <c r="N3" s="170"/>
      <c r="O3" s="170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" t="b">
        <f t="shared" ref="Z3:Z6" si="0">K3=SUM(N3:Y3)</f>
        <v>1</v>
      </c>
      <c r="AA3" s="25" t="e">
        <f t="shared" ref="AA3:AA6" si="1">ROUND(K3/J3,4)</f>
        <v>#DIV/0!</v>
      </c>
      <c r="AB3" s="26" t="e">
        <f t="shared" ref="AB3:AB6" si="2">AA3=M3</f>
        <v>#DIV/0!</v>
      </c>
      <c r="AC3" s="26" t="b">
        <f t="shared" ref="AC3:AC6" si="3">J3=K3+L3</f>
        <v>1</v>
      </c>
      <c r="AD3" s="28"/>
    </row>
    <row r="4" spans="1:30" s="27" customFormat="1" ht="44.25" customHeight="1">
      <c r="A4" s="165">
        <v>2</v>
      </c>
      <c r="B4" s="165" t="s">
        <v>335</v>
      </c>
      <c r="C4" s="166"/>
      <c r="D4" s="167" t="s">
        <v>336</v>
      </c>
      <c r="E4" s="167" t="s">
        <v>49</v>
      </c>
      <c r="F4" s="165" t="s">
        <v>344</v>
      </c>
      <c r="G4" s="165"/>
      <c r="H4" s="168"/>
      <c r="I4" s="169" t="s">
        <v>645</v>
      </c>
      <c r="J4" s="171"/>
      <c r="K4" s="170"/>
      <c r="L4" s="171"/>
      <c r="M4" s="172"/>
      <c r="N4" s="170"/>
      <c r="O4" s="170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" t="b">
        <f t="shared" si="0"/>
        <v>1</v>
      </c>
      <c r="AA4" s="25" t="e">
        <f t="shared" si="1"/>
        <v>#DIV/0!</v>
      </c>
      <c r="AB4" s="26" t="e">
        <f t="shared" si="2"/>
        <v>#DIV/0!</v>
      </c>
      <c r="AC4" s="26" t="b">
        <f t="shared" si="3"/>
        <v>1</v>
      </c>
      <c r="AD4" s="28"/>
    </row>
    <row r="5" spans="1:30" s="27" customFormat="1" ht="44.25" customHeight="1">
      <c r="A5" s="156">
        <v>3</v>
      </c>
      <c r="B5" s="156" t="s">
        <v>582</v>
      </c>
      <c r="C5" s="157" t="s">
        <v>258</v>
      </c>
      <c r="D5" s="158" t="s">
        <v>337</v>
      </c>
      <c r="E5" s="158" t="s">
        <v>60</v>
      </c>
      <c r="F5" s="156" t="s">
        <v>345</v>
      </c>
      <c r="G5" s="156" t="s">
        <v>154</v>
      </c>
      <c r="H5" s="159">
        <v>1.93</v>
      </c>
      <c r="I5" s="160" t="s">
        <v>353</v>
      </c>
      <c r="J5" s="162">
        <v>3878741</v>
      </c>
      <c r="K5" s="161">
        <v>1939370</v>
      </c>
      <c r="L5" s="162">
        <v>1939371</v>
      </c>
      <c r="M5" s="163">
        <v>0.5</v>
      </c>
      <c r="N5" s="161">
        <v>0</v>
      </c>
      <c r="O5" s="161">
        <v>0</v>
      </c>
      <c r="P5" s="162">
        <v>0</v>
      </c>
      <c r="Q5" s="162">
        <v>0</v>
      </c>
      <c r="R5" s="162">
        <v>0</v>
      </c>
      <c r="S5" s="162">
        <v>0</v>
      </c>
      <c r="T5" s="162">
        <v>0</v>
      </c>
      <c r="U5" s="162">
        <v>1454528</v>
      </c>
      <c r="V5" s="162">
        <v>484842</v>
      </c>
      <c r="W5" s="162">
        <v>0</v>
      </c>
      <c r="X5" s="162">
        <v>0</v>
      </c>
      <c r="Y5" s="162">
        <v>0</v>
      </c>
      <c r="Z5" s="1" t="b">
        <f t="shared" si="0"/>
        <v>1</v>
      </c>
      <c r="AA5" s="25">
        <f t="shared" si="1"/>
        <v>0.5</v>
      </c>
      <c r="AB5" s="26" t="b">
        <f t="shared" si="2"/>
        <v>1</v>
      </c>
      <c r="AC5" s="26" t="b">
        <f t="shared" si="3"/>
        <v>1</v>
      </c>
      <c r="AD5" s="28"/>
    </row>
    <row r="6" spans="1:30" s="27" customFormat="1" ht="44.25" customHeight="1">
      <c r="A6" s="165">
        <v>4</v>
      </c>
      <c r="B6" s="165" t="s">
        <v>583</v>
      </c>
      <c r="C6" s="166" t="s">
        <v>256</v>
      </c>
      <c r="D6" s="167" t="s">
        <v>281</v>
      </c>
      <c r="E6" s="167" t="s">
        <v>50</v>
      </c>
      <c r="F6" s="165" t="s">
        <v>346</v>
      </c>
      <c r="G6" s="165" t="s">
        <v>154</v>
      </c>
      <c r="H6" s="168">
        <v>6.3</v>
      </c>
      <c r="I6" s="169" t="s">
        <v>330</v>
      </c>
      <c r="J6" s="171">
        <v>8057708</v>
      </c>
      <c r="K6" s="170">
        <v>4028854</v>
      </c>
      <c r="L6" s="171">
        <v>4028854</v>
      </c>
      <c r="M6" s="172">
        <v>0.5</v>
      </c>
      <c r="N6" s="170">
        <v>0</v>
      </c>
      <c r="O6" s="170">
        <v>0</v>
      </c>
      <c r="P6" s="171">
        <v>0</v>
      </c>
      <c r="Q6" s="171">
        <v>0</v>
      </c>
      <c r="R6" s="171">
        <v>0</v>
      </c>
      <c r="S6" s="171">
        <v>0</v>
      </c>
      <c r="T6" s="171">
        <v>0</v>
      </c>
      <c r="U6" s="171">
        <v>4028854</v>
      </c>
      <c r="V6" s="171">
        <v>0</v>
      </c>
      <c r="W6" s="171">
        <v>0</v>
      </c>
      <c r="X6" s="171">
        <v>0</v>
      </c>
      <c r="Y6" s="171">
        <v>0</v>
      </c>
      <c r="Z6" s="1" t="b">
        <f t="shared" si="0"/>
        <v>1</v>
      </c>
      <c r="AA6" s="25">
        <f t="shared" si="1"/>
        <v>0.5</v>
      </c>
      <c r="AB6" s="26" t="b">
        <f t="shared" si="2"/>
        <v>1</v>
      </c>
      <c r="AC6" s="26" t="b">
        <f t="shared" si="3"/>
        <v>1</v>
      </c>
      <c r="AD6" s="28"/>
    </row>
    <row r="7" spans="1:30" s="27" customFormat="1" ht="44.25" customHeight="1">
      <c r="A7" s="165">
        <v>5</v>
      </c>
      <c r="B7" s="165" t="s">
        <v>585</v>
      </c>
      <c r="C7" s="166" t="s">
        <v>256</v>
      </c>
      <c r="D7" s="167" t="s">
        <v>340</v>
      </c>
      <c r="E7" s="167" t="s">
        <v>63</v>
      </c>
      <c r="F7" s="165" t="s">
        <v>349</v>
      </c>
      <c r="G7" s="165" t="s">
        <v>169</v>
      </c>
      <c r="H7" s="168">
        <v>2.15</v>
      </c>
      <c r="I7" s="169" t="s">
        <v>355</v>
      </c>
      <c r="J7" s="171">
        <v>2400000</v>
      </c>
      <c r="K7" s="170">
        <v>1200000</v>
      </c>
      <c r="L7" s="171">
        <v>1200000</v>
      </c>
      <c r="M7" s="172">
        <v>0.5</v>
      </c>
      <c r="N7" s="170">
        <v>0</v>
      </c>
      <c r="O7" s="170">
        <v>0</v>
      </c>
      <c r="P7" s="171">
        <v>0</v>
      </c>
      <c r="Q7" s="171">
        <v>0</v>
      </c>
      <c r="R7" s="171">
        <v>0</v>
      </c>
      <c r="S7" s="171">
        <v>0</v>
      </c>
      <c r="T7" s="171">
        <v>0</v>
      </c>
      <c r="U7" s="171">
        <v>1200000</v>
      </c>
      <c r="V7" s="171">
        <v>0</v>
      </c>
      <c r="W7" s="171">
        <v>0</v>
      </c>
      <c r="X7" s="171">
        <v>0</v>
      </c>
      <c r="Y7" s="171">
        <v>0</v>
      </c>
      <c r="Z7" s="1" t="b">
        <f t="shared" ref="Z7" si="4">K7=SUM(N7:Y7)</f>
        <v>1</v>
      </c>
      <c r="AA7" s="25">
        <f t="shared" ref="AA7" si="5">ROUND(K7/J7,4)</f>
        <v>0.5</v>
      </c>
      <c r="AB7" s="26" t="b">
        <f t="shared" ref="AB7" si="6">AA7=M7</f>
        <v>1</v>
      </c>
      <c r="AC7" s="26" t="b">
        <f t="shared" ref="AC7" si="7">J7=K7+L7</f>
        <v>1</v>
      </c>
      <c r="AD7" s="28"/>
    </row>
    <row r="8" spans="1:30" ht="20.100000000000001" customHeight="1">
      <c r="A8" s="230" t="s">
        <v>44</v>
      </c>
      <c r="B8" s="230"/>
      <c r="C8" s="230"/>
      <c r="D8" s="230"/>
      <c r="E8" s="230"/>
      <c r="F8" s="230"/>
      <c r="G8" s="230"/>
      <c r="H8" s="144">
        <f>SUM(H3:H7)</f>
        <v>10.38</v>
      </c>
      <c r="I8" s="31" t="s">
        <v>14</v>
      </c>
      <c r="J8" s="145">
        <f>SUM(J3:J7)</f>
        <v>14336449</v>
      </c>
      <c r="K8" s="145">
        <f>SUM(K3:K7)</f>
        <v>7168224</v>
      </c>
      <c r="L8" s="145">
        <f>SUM(L3:L7)</f>
        <v>7168225</v>
      </c>
      <c r="M8" s="146" t="s">
        <v>14</v>
      </c>
      <c r="N8" s="145">
        <f t="shared" ref="N8:Y8" si="8">SUM(N3:N7)</f>
        <v>0</v>
      </c>
      <c r="O8" s="145">
        <f t="shared" si="8"/>
        <v>0</v>
      </c>
      <c r="P8" s="145">
        <f t="shared" si="8"/>
        <v>0</v>
      </c>
      <c r="Q8" s="145">
        <f t="shared" si="8"/>
        <v>0</v>
      </c>
      <c r="R8" s="145">
        <f t="shared" si="8"/>
        <v>0</v>
      </c>
      <c r="S8" s="145">
        <f t="shared" si="8"/>
        <v>0</v>
      </c>
      <c r="T8" s="145">
        <f t="shared" si="8"/>
        <v>0</v>
      </c>
      <c r="U8" s="145">
        <f t="shared" si="8"/>
        <v>6683382</v>
      </c>
      <c r="V8" s="145">
        <f t="shared" si="8"/>
        <v>484842</v>
      </c>
      <c r="W8" s="145">
        <f t="shared" si="8"/>
        <v>0</v>
      </c>
      <c r="X8" s="145">
        <f t="shared" si="8"/>
        <v>0</v>
      </c>
      <c r="Y8" s="145">
        <f t="shared" si="8"/>
        <v>0</v>
      </c>
      <c r="Z8" s="1" t="b">
        <f t="shared" ref="Z8:Z10" si="9">K8=SUM(N8:Y8)</f>
        <v>1</v>
      </c>
      <c r="AA8" s="25">
        <f t="shared" ref="AA8" si="10">ROUND(K8/J8,4)</f>
        <v>0.5</v>
      </c>
      <c r="AB8" s="26" t="s">
        <v>14</v>
      </c>
      <c r="AC8" s="26" t="b">
        <f t="shared" ref="AC8" si="11">J8=K8+L8</f>
        <v>1</v>
      </c>
      <c r="AD8" s="14"/>
    </row>
    <row r="9" spans="1:30" ht="20.100000000000001" customHeight="1">
      <c r="A9" s="230" t="s">
        <v>38</v>
      </c>
      <c r="B9" s="230"/>
      <c r="C9" s="230"/>
      <c r="D9" s="230"/>
      <c r="E9" s="230"/>
      <c r="F9" s="230"/>
      <c r="G9" s="230"/>
      <c r="H9" s="144">
        <f>SUMIF($C$3:$C$7,"N",H3:H7)</f>
        <v>8.4499999999999993</v>
      </c>
      <c r="I9" s="31" t="s">
        <v>14</v>
      </c>
      <c r="J9" s="145">
        <f>SUMIF($C$3:$C$7,"N",J3:J7)</f>
        <v>10457708</v>
      </c>
      <c r="K9" s="145">
        <f>SUMIF($C$3:$C$7,"N",K3:K7)</f>
        <v>5228854</v>
      </c>
      <c r="L9" s="145">
        <f>SUMIF($C$3:$C$7,"N",L3:L7)</f>
        <v>5228854</v>
      </c>
      <c r="M9" s="146" t="s">
        <v>14</v>
      </c>
      <c r="N9" s="145">
        <f t="shared" ref="N9:Y9" si="12">SUMIF($C$3:$C$7,"N",N3:N7)</f>
        <v>0</v>
      </c>
      <c r="O9" s="145">
        <f t="shared" si="12"/>
        <v>0</v>
      </c>
      <c r="P9" s="145">
        <f t="shared" si="12"/>
        <v>0</v>
      </c>
      <c r="Q9" s="145">
        <f t="shared" si="12"/>
        <v>0</v>
      </c>
      <c r="R9" s="145">
        <f t="shared" si="12"/>
        <v>0</v>
      </c>
      <c r="S9" s="145">
        <f t="shared" si="12"/>
        <v>0</v>
      </c>
      <c r="T9" s="145">
        <f t="shared" si="12"/>
        <v>0</v>
      </c>
      <c r="U9" s="145">
        <f t="shared" si="12"/>
        <v>5228854</v>
      </c>
      <c r="V9" s="145">
        <f t="shared" si="12"/>
        <v>0</v>
      </c>
      <c r="W9" s="145">
        <f t="shared" si="12"/>
        <v>0</v>
      </c>
      <c r="X9" s="145">
        <f t="shared" si="12"/>
        <v>0</v>
      </c>
      <c r="Y9" s="145">
        <f t="shared" si="12"/>
        <v>0</v>
      </c>
      <c r="Z9" s="1" t="b">
        <f t="shared" si="9"/>
        <v>1</v>
      </c>
      <c r="AA9" s="25">
        <f t="shared" ref="AA9" si="13">ROUND(K9/J9,4)</f>
        <v>0.5</v>
      </c>
      <c r="AB9" s="26" t="s">
        <v>14</v>
      </c>
      <c r="AC9" s="26" t="b">
        <f t="shared" ref="AC9" si="14">J9=K9+L9</f>
        <v>1</v>
      </c>
      <c r="AD9" s="14"/>
    </row>
    <row r="10" spans="1:30" ht="20.100000000000001" customHeight="1">
      <c r="A10" s="229" t="s">
        <v>39</v>
      </c>
      <c r="B10" s="229"/>
      <c r="C10" s="229"/>
      <c r="D10" s="229"/>
      <c r="E10" s="229"/>
      <c r="F10" s="229"/>
      <c r="G10" s="229"/>
      <c r="H10" s="148">
        <f>SUMIF($C$3:$C$7,"W",H3:H7)</f>
        <v>1.93</v>
      </c>
      <c r="I10" s="140" t="s">
        <v>14</v>
      </c>
      <c r="J10" s="149">
        <f>SUMIF($C$3:$C$7,"W",J3:J7)</f>
        <v>3878741</v>
      </c>
      <c r="K10" s="149">
        <f>SUMIF($C$3:$C$7,"W",K3:K7)</f>
        <v>1939370</v>
      </c>
      <c r="L10" s="149">
        <f>SUMIF($C$3:$C$7,"W",L3:L7)</f>
        <v>1939371</v>
      </c>
      <c r="M10" s="150" t="s">
        <v>14</v>
      </c>
      <c r="N10" s="149">
        <f t="shared" ref="N10:Y10" si="15">SUMIF($C$3:$C$7,"W",N3:N7)</f>
        <v>0</v>
      </c>
      <c r="O10" s="149">
        <f t="shared" si="15"/>
        <v>0</v>
      </c>
      <c r="P10" s="149">
        <f t="shared" si="15"/>
        <v>0</v>
      </c>
      <c r="Q10" s="149">
        <f t="shared" si="15"/>
        <v>0</v>
      </c>
      <c r="R10" s="149">
        <f t="shared" si="15"/>
        <v>0</v>
      </c>
      <c r="S10" s="149">
        <f t="shared" si="15"/>
        <v>0</v>
      </c>
      <c r="T10" s="149">
        <f t="shared" si="15"/>
        <v>0</v>
      </c>
      <c r="U10" s="149">
        <f t="shared" si="15"/>
        <v>1454528</v>
      </c>
      <c r="V10" s="149">
        <f t="shared" si="15"/>
        <v>484842</v>
      </c>
      <c r="W10" s="149">
        <f t="shared" si="15"/>
        <v>0</v>
      </c>
      <c r="X10" s="149">
        <f t="shared" si="15"/>
        <v>0</v>
      </c>
      <c r="Y10" s="149">
        <f t="shared" si="15"/>
        <v>0</v>
      </c>
      <c r="Z10" s="1" t="b">
        <f t="shared" si="9"/>
        <v>1</v>
      </c>
      <c r="AA10" s="25">
        <f t="shared" ref="AA10" si="16">ROUND(K10/J10,4)</f>
        <v>0.5</v>
      </c>
      <c r="AB10" s="26" t="s">
        <v>14</v>
      </c>
      <c r="AC10" s="26" t="b">
        <f t="shared" ref="AC10" si="17">J10=K10+L10</f>
        <v>1</v>
      </c>
      <c r="AD10" s="14"/>
    </row>
    <row r="11" spans="1:30">
      <c r="A11" s="22"/>
    </row>
    <row r="12" spans="1:30">
      <c r="A12" s="20" t="s">
        <v>24</v>
      </c>
    </row>
    <row r="13" spans="1:30">
      <c r="A13" s="21" t="s">
        <v>25</v>
      </c>
    </row>
    <row r="14" spans="1:30">
      <c r="A14" s="20" t="s">
        <v>35</v>
      </c>
    </row>
    <row r="15" spans="1:30">
      <c r="A15" s="23"/>
    </row>
  </sheetData>
  <mergeCells count="17">
    <mergeCell ref="A10:G10"/>
    <mergeCell ref="I1:I2"/>
    <mergeCell ref="A1:A2"/>
    <mergeCell ref="B1:B2"/>
    <mergeCell ref="C1:C2"/>
    <mergeCell ref="F1:F2"/>
    <mergeCell ref="G1:G2"/>
    <mergeCell ref="H1:H2"/>
    <mergeCell ref="D1:D2"/>
    <mergeCell ref="A8:G8"/>
    <mergeCell ref="E1:E2"/>
    <mergeCell ref="A9:G9"/>
    <mergeCell ref="J1:J2"/>
    <mergeCell ref="K1:K2"/>
    <mergeCell ref="L1:L2"/>
    <mergeCell ref="M1:M2"/>
    <mergeCell ref="N1:Y1"/>
  </mergeCells>
  <conditionalFormatting sqref="Z3:AB10">
    <cfRule type="containsText" dxfId="4" priority="3" operator="containsText" text="fałsz">
      <formula>NOT(ISERROR(SEARCH("fałsz",Z3)))</formula>
    </cfRule>
  </conditionalFormatting>
  <conditionalFormatting sqref="Z3:AD10">
    <cfRule type="cellIs" dxfId="3" priority="1" operator="equal">
      <formula>FALSE</formula>
    </cfRule>
  </conditionalFormatting>
  <dataValidations count="2">
    <dataValidation type="list" allowBlank="1" showInputMessage="1" showErrorMessage="1" sqref="C3:C7" xr:uid="{00000000-0002-0000-0300-000000000000}">
      <formula1>"N,W"</formula1>
    </dataValidation>
    <dataValidation type="list" allowBlank="1" showInputMessage="1" showErrorMessage="1" sqref="G3:G7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72"/>
  <sheetViews>
    <sheetView showGridLines="0" view="pageBreakPreview" zoomScaleNormal="78" zoomScaleSheetLayoutView="100" workbookViewId="0">
      <selection activeCell="G38" sqref="G38"/>
    </sheetView>
  </sheetViews>
  <sheetFormatPr defaultColWidth="9.140625" defaultRowHeight="15"/>
  <cols>
    <col min="1" max="1" width="6.140625" style="10" customWidth="1"/>
    <col min="2" max="2" width="18.42578125" style="10" customWidth="1"/>
    <col min="3" max="3" width="8.85546875" style="10" customWidth="1"/>
    <col min="4" max="4" width="19.5703125" style="10" customWidth="1"/>
    <col min="5" max="5" width="10.5703125" style="10" customWidth="1"/>
    <col min="6" max="6" width="14.28515625" style="10" customWidth="1"/>
    <col min="7" max="7" width="40.7109375" style="10" customWidth="1"/>
    <col min="8" max="8" width="8.140625" style="10" customWidth="1"/>
    <col min="9" max="9" width="8.5703125" style="14" customWidth="1"/>
    <col min="10" max="10" width="15" style="10" customWidth="1"/>
    <col min="11" max="11" width="15.7109375" style="10" customWidth="1"/>
    <col min="12" max="12" width="17.7109375" style="10" customWidth="1"/>
    <col min="13" max="13" width="15.7109375" style="10" customWidth="1"/>
    <col min="14" max="14" width="13.140625" style="1" customWidth="1"/>
    <col min="15" max="30" width="15.7109375" style="10" customWidth="1"/>
    <col min="31" max="16384" width="9.140625" style="10"/>
  </cols>
  <sheetData>
    <row r="1" spans="1:30" ht="20.100000000000001" customHeight="1">
      <c r="A1" s="210" t="s">
        <v>4</v>
      </c>
      <c r="B1" s="210" t="s">
        <v>5</v>
      </c>
      <c r="C1" s="217" t="s">
        <v>45</v>
      </c>
      <c r="D1" s="213" t="s">
        <v>6</v>
      </c>
      <c r="E1" s="213" t="s">
        <v>32</v>
      </c>
      <c r="F1" s="213" t="s">
        <v>15</v>
      </c>
      <c r="G1" s="210" t="s">
        <v>7</v>
      </c>
      <c r="H1" s="210" t="s">
        <v>26</v>
      </c>
      <c r="I1" s="231" t="s">
        <v>8</v>
      </c>
      <c r="J1" s="210" t="s">
        <v>27</v>
      </c>
      <c r="K1" s="210" t="s">
        <v>9</v>
      </c>
      <c r="L1" s="210" t="s">
        <v>10</v>
      </c>
      <c r="M1" s="213" t="s">
        <v>13</v>
      </c>
      <c r="N1" s="210" t="s">
        <v>11</v>
      </c>
      <c r="O1" s="218" t="s">
        <v>12</v>
      </c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</row>
    <row r="2" spans="1:30" ht="31.5" customHeight="1">
      <c r="A2" s="210"/>
      <c r="B2" s="210"/>
      <c r="C2" s="218"/>
      <c r="D2" s="214"/>
      <c r="E2" s="214"/>
      <c r="F2" s="214"/>
      <c r="G2" s="210"/>
      <c r="H2" s="210"/>
      <c r="I2" s="231"/>
      <c r="J2" s="210"/>
      <c r="K2" s="210"/>
      <c r="L2" s="210"/>
      <c r="M2" s="214"/>
      <c r="N2" s="210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30" ht="30" customHeight="1">
      <c r="A3" s="177">
        <v>1</v>
      </c>
      <c r="B3" s="156" t="s">
        <v>402</v>
      </c>
      <c r="C3" s="157" t="s">
        <v>258</v>
      </c>
      <c r="D3" s="158" t="s">
        <v>229</v>
      </c>
      <c r="E3" s="158" t="s">
        <v>127</v>
      </c>
      <c r="F3" s="156" t="s">
        <v>215</v>
      </c>
      <c r="G3" s="156" t="s">
        <v>403</v>
      </c>
      <c r="H3" s="156" t="s">
        <v>154</v>
      </c>
      <c r="I3" s="159">
        <v>2.15</v>
      </c>
      <c r="J3" s="160" t="s">
        <v>478</v>
      </c>
      <c r="K3" s="162">
        <v>9548351</v>
      </c>
      <c r="L3" s="161">
        <v>4774175</v>
      </c>
      <c r="M3" s="162">
        <v>4774176</v>
      </c>
      <c r="N3" s="163">
        <v>0.5</v>
      </c>
      <c r="O3" s="161">
        <v>0</v>
      </c>
      <c r="P3" s="161">
        <v>0</v>
      </c>
      <c r="Q3" s="162">
        <v>0</v>
      </c>
      <c r="R3" s="162">
        <v>0</v>
      </c>
      <c r="S3" s="162">
        <v>0</v>
      </c>
      <c r="T3" s="162">
        <v>0</v>
      </c>
      <c r="U3" s="162">
        <v>0</v>
      </c>
      <c r="V3" s="162">
        <v>2009340</v>
      </c>
      <c r="W3" s="162">
        <v>2764835</v>
      </c>
      <c r="X3" s="162">
        <v>0</v>
      </c>
      <c r="Y3" s="162">
        <v>0</v>
      </c>
      <c r="Z3" s="162">
        <v>0</v>
      </c>
      <c r="AA3" s="1" t="b">
        <f t="shared" ref="AA3:AA17" si="0">L3=SUM(O3:Z3)</f>
        <v>1</v>
      </c>
      <c r="AB3" s="25">
        <f t="shared" ref="AB3:AB17" si="1">ROUND(L3/K3,4)</f>
        <v>0.5</v>
      </c>
      <c r="AC3" s="26" t="b">
        <f t="shared" ref="AC3:AC17" si="2">AB3=N3</f>
        <v>1</v>
      </c>
      <c r="AD3" s="26" t="b">
        <f t="shared" ref="AD3:AD17" si="3">K3=L3+M3</f>
        <v>1</v>
      </c>
    </row>
    <row r="4" spans="1:30" ht="30" customHeight="1">
      <c r="A4" s="174">
        <v>2</v>
      </c>
      <c r="B4" s="165" t="s">
        <v>518</v>
      </c>
      <c r="C4" s="166" t="s">
        <v>256</v>
      </c>
      <c r="D4" s="167" t="s">
        <v>244</v>
      </c>
      <c r="E4" s="167" t="s">
        <v>86</v>
      </c>
      <c r="F4" s="165" t="s">
        <v>173</v>
      </c>
      <c r="G4" s="165" t="s">
        <v>404</v>
      </c>
      <c r="H4" s="165" t="s">
        <v>155</v>
      </c>
      <c r="I4" s="168">
        <v>0.8</v>
      </c>
      <c r="J4" s="169" t="s">
        <v>355</v>
      </c>
      <c r="K4" s="171">
        <v>5831005</v>
      </c>
      <c r="L4" s="170">
        <v>2915502</v>
      </c>
      <c r="M4" s="171">
        <v>2915503</v>
      </c>
      <c r="N4" s="172">
        <v>0.5</v>
      </c>
      <c r="O4" s="170">
        <v>0</v>
      </c>
      <c r="P4" s="170">
        <v>0</v>
      </c>
      <c r="Q4" s="171">
        <v>0</v>
      </c>
      <c r="R4" s="171">
        <v>0</v>
      </c>
      <c r="S4" s="171">
        <v>0</v>
      </c>
      <c r="T4" s="171">
        <v>0</v>
      </c>
      <c r="U4" s="171">
        <v>0</v>
      </c>
      <c r="V4" s="171">
        <v>2915502</v>
      </c>
      <c r="W4" s="171">
        <v>0</v>
      </c>
      <c r="X4" s="171">
        <v>0</v>
      </c>
      <c r="Y4" s="171">
        <v>0</v>
      </c>
      <c r="Z4" s="171">
        <v>0</v>
      </c>
      <c r="AA4" s="1" t="b">
        <f t="shared" si="0"/>
        <v>1</v>
      </c>
      <c r="AB4" s="25">
        <f t="shared" si="1"/>
        <v>0.5</v>
      </c>
      <c r="AC4" s="26" t="b">
        <f t="shared" si="2"/>
        <v>1</v>
      </c>
      <c r="AD4" s="26" t="b">
        <f t="shared" si="3"/>
        <v>1</v>
      </c>
    </row>
    <row r="5" spans="1:30" ht="30" customHeight="1">
      <c r="A5" s="177">
        <v>3</v>
      </c>
      <c r="B5" s="156" t="s">
        <v>519</v>
      </c>
      <c r="C5" s="157" t="s">
        <v>258</v>
      </c>
      <c r="D5" s="158" t="s">
        <v>181</v>
      </c>
      <c r="E5" s="158" t="s">
        <v>114</v>
      </c>
      <c r="F5" s="156" t="s">
        <v>182</v>
      </c>
      <c r="G5" s="156" t="s">
        <v>405</v>
      </c>
      <c r="H5" s="156" t="s">
        <v>154</v>
      </c>
      <c r="I5" s="159">
        <v>0.43</v>
      </c>
      <c r="J5" s="160" t="s">
        <v>465</v>
      </c>
      <c r="K5" s="162">
        <v>5000000</v>
      </c>
      <c r="L5" s="161">
        <v>2500000</v>
      </c>
      <c r="M5" s="162">
        <v>2500000</v>
      </c>
      <c r="N5" s="163">
        <v>0.5</v>
      </c>
      <c r="O5" s="161">
        <v>0</v>
      </c>
      <c r="P5" s="161">
        <v>0</v>
      </c>
      <c r="Q5" s="162">
        <v>0</v>
      </c>
      <c r="R5" s="162">
        <v>0</v>
      </c>
      <c r="S5" s="162">
        <v>0</v>
      </c>
      <c r="T5" s="162">
        <v>0</v>
      </c>
      <c r="U5" s="162">
        <v>0</v>
      </c>
      <c r="V5" s="162">
        <v>100000</v>
      </c>
      <c r="W5" s="162">
        <v>1200000</v>
      </c>
      <c r="X5" s="162">
        <v>1200000</v>
      </c>
      <c r="Y5" s="162">
        <v>0</v>
      </c>
      <c r="Z5" s="162">
        <v>0</v>
      </c>
      <c r="AA5" s="1" t="b">
        <f t="shared" si="0"/>
        <v>1</v>
      </c>
      <c r="AB5" s="25">
        <f t="shared" si="1"/>
        <v>0.5</v>
      </c>
      <c r="AC5" s="26" t="b">
        <f t="shared" si="2"/>
        <v>1</v>
      </c>
      <c r="AD5" s="26" t="b">
        <f t="shared" si="3"/>
        <v>1</v>
      </c>
    </row>
    <row r="6" spans="1:30" ht="39.75" customHeight="1">
      <c r="A6" s="177">
        <v>4</v>
      </c>
      <c r="B6" s="156" t="s">
        <v>520</v>
      </c>
      <c r="C6" s="157" t="s">
        <v>258</v>
      </c>
      <c r="D6" s="158" t="s">
        <v>179</v>
      </c>
      <c r="E6" s="158" t="s">
        <v>106</v>
      </c>
      <c r="F6" s="156" t="s">
        <v>180</v>
      </c>
      <c r="G6" s="156" t="s">
        <v>406</v>
      </c>
      <c r="H6" s="156" t="s">
        <v>155</v>
      </c>
      <c r="I6" s="159">
        <v>0.93</v>
      </c>
      <c r="J6" s="160" t="s">
        <v>466</v>
      </c>
      <c r="K6" s="162">
        <v>7567998</v>
      </c>
      <c r="L6" s="161">
        <v>3783999</v>
      </c>
      <c r="M6" s="162">
        <v>3783999</v>
      </c>
      <c r="N6" s="163">
        <v>0.5</v>
      </c>
      <c r="O6" s="161">
        <v>0</v>
      </c>
      <c r="P6" s="161">
        <v>0</v>
      </c>
      <c r="Q6" s="162">
        <v>0</v>
      </c>
      <c r="R6" s="162">
        <v>0</v>
      </c>
      <c r="S6" s="162">
        <v>0</v>
      </c>
      <c r="T6" s="162">
        <v>0</v>
      </c>
      <c r="U6" s="162">
        <v>0</v>
      </c>
      <c r="V6" s="162">
        <v>1342145</v>
      </c>
      <c r="W6" s="162">
        <v>2441854</v>
      </c>
      <c r="X6" s="162">
        <v>0</v>
      </c>
      <c r="Y6" s="162">
        <v>0</v>
      </c>
      <c r="Z6" s="162">
        <v>0</v>
      </c>
      <c r="AA6" s="1" t="b">
        <f>L6=SUM(O6:Z6)</f>
        <v>1</v>
      </c>
      <c r="AB6" s="25">
        <f t="shared" si="1"/>
        <v>0.5</v>
      </c>
      <c r="AC6" s="26" t="b">
        <f t="shared" si="2"/>
        <v>1</v>
      </c>
      <c r="AD6" s="26" t="b">
        <f t="shared" si="3"/>
        <v>1</v>
      </c>
    </row>
    <row r="7" spans="1:30" ht="39" customHeight="1">
      <c r="A7" s="174">
        <v>5</v>
      </c>
      <c r="B7" s="165" t="s">
        <v>407</v>
      </c>
      <c r="C7" s="166" t="s">
        <v>256</v>
      </c>
      <c r="D7" s="167" t="s">
        <v>194</v>
      </c>
      <c r="E7" s="167" t="s">
        <v>137</v>
      </c>
      <c r="F7" s="165" t="s">
        <v>170</v>
      </c>
      <c r="G7" s="165" t="s">
        <v>408</v>
      </c>
      <c r="H7" s="165" t="s">
        <v>169</v>
      </c>
      <c r="I7" s="168">
        <v>1.31</v>
      </c>
      <c r="J7" s="169" t="s">
        <v>330</v>
      </c>
      <c r="K7" s="171">
        <v>1888656</v>
      </c>
      <c r="L7" s="170">
        <v>944328</v>
      </c>
      <c r="M7" s="171">
        <v>944328</v>
      </c>
      <c r="N7" s="172">
        <v>0.5</v>
      </c>
      <c r="O7" s="170">
        <v>0</v>
      </c>
      <c r="P7" s="170">
        <v>0</v>
      </c>
      <c r="Q7" s="171">
        <v>0</v>
      </c>
      <c r="R7" s="171">
        <v>0</v>
      </c>
      <c r="S7" s="171">
        <v>0</v>
      </c>
      <c r="T7" s="171">
        <v>0</v>
      </c>
      <c r="U7" s="171">
        <v>0</v>
      </c>
      <c r="V7" s="171">
        <v>944328</v>
      </c>
      <c r="W7" s="171">
        <v>0</v>
      </c>
      <c r="X7" s="171">
        <v>0</v>
      </c>
      <c r="Y7" s="171">
        <v>0</v>
      </c>
      <c r="Z7" s="171">
        <v>0</v>
      </c>
      <c r="AA7" s="1" t="b">
        <f>L7=SUM(O7:Z7)</f>
        <v>1</v>
      </c>
      <c r="AB7" s="25">
        <f t="shared" si="1"/>
        <v>0.5</v>
      </c>
      <c r="AC7" s="26" t="b">
        <f t="shared" si="2"/>
        <v>1</v>
      </c>
      <c r="AD7" s="26" t="b">
        <f t="shared" si="3"/>
        <v>1</v>
      </c>
    </row>
    <row r="8" spans="1:30" ht="30" customHeight="1">
      <c r="A8" s="174">
        <v>6</v>
      </c>
      <c r="B8" s="165" t="s">
        <v>521</v>
      </c>
      <c r="C8" s="166" t="s">
        <v>256</v>
      </c>
      <c r="D8" s="167" t="s">
        <v>288</v>
      </c>
      <c r="E8" s="167" t="s">
        <v>134</v>
      </c>
      <c r="F8" s="165" t="s">
        <v>170</v>
      </c>
      <c r="G8" s="165" t="s">
        <v>409</v>
      </c>
      <c r="H8" s="165" t="s">
        <v>154</v>
      </c>
      <c r="I8" s="168">
        <v>0.37</v>
      </c>
      <c r="J8" s="169" t="s">
        <v>467</v>
      </c>
      <c r="K8" s="171">
        <v>4973553</v>
      </c>
      <c r="L8" s="170">
        <v>2486776</v>
      </c>
      <c r="M8" s="171">
        <v>2486777</v>
      </c>
      <c r="N8" s="172">
        <v>0.5</v>
      </c>
      <c r="O8" s="170">
        <v>0</v>
      </c>
      <c r="P8" s="170">
        <v>0</v>
      </c>
      <c r="Q8" s="171">
        <v>0</v>
      </c>
      <c r="R8" s="171">
        <v>0</v>
      </c>
      <c r="S8" s="171">
        <v>0</v>
      </c>
      <c r="T8" s="171">
        <v>0</v>
      </c>
      <c r="U8" s="171">
        <v>0</v>
      </c>
      <c r="V8" s="171">
        <v>2486776</v>
      </c>
      <c r="W8" s="171">
        <v>0</v>
      </c>
      <c r="X8" s="171">
        <v>0</v>
      </c>
      <c r="Y8" s="171">
        <v>0</v>
      </c>
      <c r="Z8" s="171">
        <v>0</v>
      </c>
      <c r="AA8" s="1" t="b">
        <f t="shared" si="0"/>
        <v>1</v>
      </c>
      <c r="AB8" s="25">
        <f t="shared" si="1"/>
        <v>0.5</v>
      </c>
      <c r="AC8" s="26" t="b">
        <f t="shared" si="2"/>
        <v>1</v>
      </c>
      <c r="AD8" s="26" t="b">
        <f t="shared" si="3"/>
        <v>1</v>
      </c>
    </row>
    <row r="9" spans="1:30" ht="30" customHeight="1">
      <c r="A9" s="174">
        <v>7</v>
      </c>
      <c r="B9" s="165" t="s">
        <v>522</v>
      </c>
      <c r="C9" s="166" t="s">
        <v>256</v>
      </c>
      <c r="D9" s="167" t="s">
        <v>248</v>
      </c>
      <c r="E9" s="167" t="s">
        <v>74</v>
      </c>
      <c r="F9" s="165" t="s">
        <v>172</v>
      </c>
      <c r="G9" s="165" t="s">
        <v>269</v>
      </c>
      <c r="H9" s="165" t="s">
        <v>155</v>
      </c>
      <c r="I9" s="168">
        <v>0.78</v>
      </c>
      <c r="J9" s="169" t="s">
        <v>468</v>
      </c>
      <c r="K9" s="171">
        <v>5430665</v>
      </c>
      <c r="L9" s="170">
        <v>2715332</v>
      </c>
      <c r="M9" s="171">
        <v>2715333</v>
      </c>
      <c r="N9" s="172">
        <v>0.5</v>
      </c>
      <c r="O9" s="170">
        <v>0</v>
      </c>
      <c r="P9" s="170">
        <v>0</v>
      </c>
      <c r="Q9" s="171">
        <v>0</v>
      </c>
      <c r="R9" s="171">
        <v>0</v>
      </c>
      <c r="S9" s="171">
        <v>0</v>
      </c>
      <c r="T9" s="171">
        <v>0</v>
      </c>
      <c r="U9" s="171">
        <v>0</v>
      </c>
      <c r="V9" s="171">
        <v>2715332</v>
      </c>
      <c r="W9" s="171">
        <v>0</v>
      </c>
      <c r="X9" s="171">
        <v>0</v>
      </c>
      <c r="Y9" s="171">
        <v>0</v>
      </c>
      <c r="Z9" s="171">
        <v>0</v>
      </c>
      <c r="AA9" s="1" t="b">
        <f t="shared" si="0"/>
        <v>1</v>
      </c>
      <c r="AB9" s="25">
        <f t="shared" si="1"/>
        <v>0.5</v>
      </c>
      <c r="AC9" s="26" t="b">
        <f t="shared" si="2"/>
        <v>1</v>
      </c>
      <c r="AD9" s="26" t="b">
        <f t="shared" si="3"/>
        <v>1</v>
      </c>
    </row>
    <row r="10" spans="1:30" ht="39.75" customHeight="1">
      <c r="A10" s="174">
        <v>8</v>
      </c>
      <c r="B10" s="165" t="s">
        <v>523</v>
      </c>
      <c r="C10" s="166" t="s">
        <v>256</v>
      </c>
      <c r="D10" s="167" t="s">
        <v>410</v>
      </c>
      <c r="E10" s="167" t="s">
        <v>117</v>
      </c>
      <c r="F10" s="165" t="s">
        <v>161</v>
      </c>
      <c r="G10" s="165" t="s">
        <v>411</v>
      </c>
      <c r="H10" s="165" t="s">
        <v>154</v>
      </c>
      <c r="I10" s="168">
        <v>0.26</v>
      </c>
      <c r="J10" s="169" t="s">
        <v>469</v>
      </c>
      <c r="K10" s="171">
        <v>2012790</v>
      </c>
      <c r="L10" s="170">
        <v>1006395</v>
      </c>
      <c r="M10" s="171">
        <v>1006395</v>
      </c>
      <c r="N10" s="172">
        <v>0.5</v>
      </c>
      <c r="O10" s="170">
        <v>0</v>
      </c>
      <c r="P10" s="170">
        <v>0</v>
      </c>
      <c r="Q10" s="171">
        <v>0</v>
      </c>
      <c r="R10" s="171">
        <v>0</v>
      </c>
      <c r="S10" s="171">
        <v>0</v>
      </c>
      <c r="T10" s="171">
        <v>0</v>
      </c>
      <c r="U10" s="171">
        <v>0</v>
      </c>
      <c r="V10" s="171">
        <v>1006395</v>
      </c>
      <c r="W10" s="171">
        <v>0</v>
      </c>
      <c r="X10" s="171">
        <v>0</v>
      </c>
      <c r="Y10" s="171">
        <v>0</v>
      </c>
      <c r="Z10" s="171">
        <v>0</v>
      </c>
      <c r="AA10" s="1" t="b">
        <f t="shared" si="0"/>
        <v>1</v>
      </c>
      <c r="AB10" s="25">
        <f t="shared" si="1"/>
        <v>0.5</v>
      </c>
      <c r="AC10" s="26" t="b">
        <f t="shared" si="2"/>
        <v>1</v>
      </c>
      <c r="AD10" s="26" t="b">
        <f t="shared" si="3"/>
        <v>1</v>
      </c>
    </row>
    <row r="11" spans="1:30" ht="30" customHeight="1">
      <c r="A11" s="174">
        <v>9</v>
      </c>
      <c r="B11" s="165" t="s">
        <v>524</v>
      </c>
      <c r="C11" s="166" t="s">
        <v>256</v>
      </c>
      <c r="D11" s="167" t="s">
        <v>289</v>
      </c>
      <c r="E11" s="167" t="s">
        <v>123</v>
      </c>
      <c r="F11" s="165" t="s">
        <v>215</v>
      </c>
      <c r="G11" s="165" t="s">
        <v>296</v>
      </c>
      <c r="H11" s="165" t="s">
        <v>154</v>
      </c>
      <c r="I11" s="168">
        <v>0.26</v>
      </c>
      <c r="J11" s="169" t="s">
        <v>470</v>
      </c>
      <c r="K11" s="171">
        <v>2477000</v>
      </c>
      <c r="L11" s="170">
        <v>1238500</v>
      </c>
      <c r="M11" s="171">
        <v>1238500</v>
      </c>
      <c r="N11" s="172">
        <v>0.5</v>
      </c>
      <c r="O11" s="170">
        <v>0</v>
      </c>
      <c r="P11" s="170">
        <v>0</v>
      </c>
      <c r="Q11" s="171">
        <v>0</v>
      </c>
      <c r="R11" s="171">
        <v>0</v>
      </c>
      <c r="S11" s="171">
        <v>0</v>
      </c>
      <c r="T11" s="171">
        <v>0</v>
      </c>
      <c r="U11" s="171">
        <v>0</v>
      </c>
      <c r="V11" s="171">
        <v>1238500</v>
      </c>
      <c r="W11" s="171">
        <v>0</v>
      </c>
      <c r="X11" s="171">
        <v>0</v>
      </c>
      <c r="Y11" s="171">
        <v>0</v>
      </c>
      <c r="Z11" s="171">
        <v>0</v>
      </c>
      <c r="AA11" s="1" t="b">
        <f t="shared" si="0"/>
        <v>1</v>
      </c>
      <c r="AB11" s="25">
        <f t="shared" si="1"/>
        <v>0.5</v>
      </c>
      <c r="AC11" s="26" t="b">
        <f t="shared" si="2"/>
        <v>1</v>
      </c>
      <c r="AD11" s="26" t="b">
        <f t="shared" si="3"/>
        <v>1</v>
      </c>
    </row>
    <row r="12" spans="1:30" ht="39" customHeight="1">
      <c r="A12" s="174">
        <v>10</v>
      </c>
      <c r="B12" s="165" t="s">
        <v>414</v>
      </c>
      <c r="C12" s="166" t="s">
        <v>256</v>
      </c>
      <c r="D12" s="167" t="s">
        <v>415</v>
      </c>
      <c r="E12" s="167" t="s">
        <v>76</v>
      </c>
      <c r="F12" s="165" t="s">
        <v>172</v>
      </c>
      <c r="G12" s="165" t="s">
        <v>416</v>
      </c>
      <c r="H12" s="165" t="s">
        <v>155</v>
      </c>
      <c r="I12" s="168">
        <v>1.635</v>
      </c>
      <c r="J12" s="169" t="s">
        <v>394</v>
      </c>
      <c r="K12" s="171">
        <v>3488127</v>
      </c>
      <c r="L12" s="170">
        <v>1744063</v>
      </c>
      <c r="M12" s="171">
        <v>1744064</v>
      </c>
      <c r="N12" s="172">
        <v>0.5</v>
      </c>
      <c r="O12" s="170">
        <v>0</v>
      </c>
      <c r="P12" s="170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1744063</v>
      </c>
      <c r="W12" s="171">
        <v>0</v>
      </c>
      <c r="X12" s="171">
        <v>0</v>
      </c>
      <c r="Y12" s="171">
        <v>0</v>
      </c>
      <c r="Z12" s="171">
        <v>0</v>
      </c>
      <c r="AA12" s="1" t="b">
        <f t="shared" si="0"/>
        <v>1</v>
      </c>
      <c r="AB12" s="25">
        <f t="shared" si="1"/>
        <v>0.5</v>
      </c>
      <c r="AC12" s="26" t="b">
        <f t="shared" si="2"/>
        <v>1</v>
      </c>
      <c r="AD12" s="26" t="b">
        <f t="shared" si="3"/>
        <v>1</v>
      </c>
    </row>
    <row r="13" spans="1:30" ht="30" customHeight="1">
      <c r="A13" s="174">
        <v>11</v>
      </c>
      <c r="B13" s="165" t="s">
        <v>525</v>
      </c>
      <c r="C13" s="166" t="s">
        <v>256</v>
      </c>
      <c r="D13" s="167" t="s">
        <v>166</v>
      </c>
      <c r="E13" s="167" t="s">
        <v>100</v>
      </c>
      <c r="F13" s="165" t="s">
        <v>167</v>
      </c>
      <c r="G13" s="165" t="s">
        <v>417</v>
      </c>
      <c r="H13" s="165" t="s">
        <v>154</v>
      </c>
      <c r="I13" s="168">
        <v>0.28999999999999998</v>
      </c>
      <c r="J13" s="169" t="s">
        <v>330</v>
      </c>
      <c r="K13" s="171">
        <v>1449445</v>
      </c>
      <c r="L13" s="170">
        <v>724722</v>
      </c>
      <c r="M13" s="171">
        <v>724723</v>
      </c>
      <c r="N13" s="172">
        <v>0.5</v>
      </c>
      <c r="O13" s="170">
        <v>0</v>
      </c>
      <c r="P13" s="170">
        <v>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1">
        <v>724722</v>
      </c>
      <c r="W13" s="171">
        <v>0</v>
      </c>
      <c r="X13" s="171">
        <v>0</v>
      </c>
      <c r="Y13" s="171">
        <v>0</v>
      </c>
      <c r="Z13" s="171">
        <v>0</v>
      </c>
      <c r="AA13" s="1" t="b">
        <f t="shared" si="0"/>
        <v>1</v>
      </c>
      <c r="AB13" s="25">
        <f t="shared" si="1"/>
        <v>0.5</v>
      </c>
      <c r="AC13" s="26" t="b">
        <f t="shared" si="2"/>
        <v>1</v>
      </c>
      <c r="AD13" s="26" t="b">
        <f t="shared" si="3"/>
        <v>1</v>
      </c>
    </row>
    <row r="14" spans="1:30" ht="45.75" customHeight="1">
      <c r="A14" s="177">
        <v>12</v>
      </c>
      <c r="B14" s="156" t="s">
        <v>526</v>
      </c>
      <c r="C14" s="157" t="s">
        <v>258</v>
      </c>
      <c r="D14" s="158" t="s">
        <v>177</v>
      </c>
      <c r="E14" s="158" t="s">
        <v>89</v>
      </c>
      <c r="F14" s="156" t="s">
        <v>168</v>
      </c>
      <c r="G14" s="156" t="s">
        <v>418</v>
      </c>
      <c r="H14" s="156" t="s">
        <v>154</v>
      </c>
      <c r="I14" s="159">
        <v>0.8</v>
      </c>
      <c r="J14" s="160" t="s">
        <v>471</v>
      </c>
      <c r="K14" s="162">
        <v>4238165</v>
      </c>
      <c r="L14" s="161">
        <v>2119082</v>
      </c>
      <c r="M14" s="162">
        <v>2119083</v>
      </c>
      <c r="N14" s="163">
        <v>0.5</v>
      </c>
      <c r="O14" s="161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0</v>
      </c>
      <c r="U14" s="162">
        <v>0</v>
      </c>
      <c r="V14" s="162">
        <v>847633</v>
      </c>
      <c r="W14" s="162">
        <v>1271449</v>
      </c>
      <c r="X14" s="162">
        <v>0</v>
      </c>
      <c r="Y14" s="162">
        <v>0</v>
      </c>
      <c r="Z14" s="162">
        <v>0</v>
      </c>
      <c r="AA14" s="1" t="b">
        <f t="shared" si="0"/>
        <v>1</v>
      </c>
      <c r="AB14" s="25">
        <f t="shared" si="1"/>
        <v>0.5</v>
      </c>
      <c r="AC14" s="26" t="b">
        <f t="shared" si="2"/>
        <v>1</v>
      </c>
      <c r="AD14" s="26" t="b">
        <f t="shared" si="3"/>
        <v>1</v>
      </c>
    </row>
    <row r="15" spans="1:30" ht="30" customHeight="1">
      <c r="A15" s="174">
        <v>13</v>
      </c>
      <c r="B15" s="165" t="s">
        <v>419</v>
      </c>
      <c r="C15" s="166" t="s">
        <v>256</v>
      </c>
      <c r="D15" s="167" t="s">
        <v>420</v>
      </c>
      <c r="E15" s="167" t="s">
        <v>115</v>
      </c>
      <c r="F15" s="165" t="s">
        <v>182</v>
      </c>
      <c r="G15" s="165" t="s">
        <v>421</v>
      </c>
      <c r="H15" s="165" t="s">
        <v>155</v>
      </c>
      <c r="I15" s="168">
        <v>0.22</v>
      </c>
      <c r="J15" s="169" t="s">
        <v>479</v>
      </c>
      <c r="K15" s="171">
        <v>1000000</v>
      </c>
      <c r="L15" s="170">
        <v>500000</v>
      </c>
      <c r="M15" s="171">
        <v>500000</v>
      </c>
      <c r="N15" s="172">
        <v>0.5</v>
      </c>
      <c r="O15" s="170">
        <v>0</v>
      </c>
      <c r="P15" s="170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0</v>
      </c>
      <c r="V15" s="171">
        <v>500000</v>
      </c>
      <c r="W15" s="171">
        <v>0</v>
      </c>
      <c r="X15" s="171">
        <v>0</v>
      </c>
      <c r="Y15" s="171">
        <v>0</v>
      </c>
      <c r="Z15" s="171">
        <v>0</v>
      </c>
      <c r="AA15" s="1" t="b">
        <f t="shared" si="0"/>
        <v>1</v>
      </c>
      <c r="AB15" s="25">
        <f t="shared" si="1"/>
        <v>0.5</v>
      </c>
      <c r="AC15" s="26" t="b">
        <f t="shared" si="2"/>
        <v>1</v>
      </c>
      <c r="AD15" s="26" t="b">
        <f t="shared" si="3"/>
        <v>1</v>
      </c>
    </row>
    <row r="16" spans="1:30" ht="30" customHeight="1">
      <c r="A16" s="174">
        <v>14</v>
      </c>
      <c r="B16" s="165" t="s">
        <v>527</v>
      </c>
      <c r="C16" s="166" t="s">
        <v>256</v>
      </c>
      <c r="D16" s="167" t="s">
        <v>238</v>
      </c>
      <c r="E16" s="167" t="s">
        <v>144</v>
      </c>
      <c r="F16" s="165" t="s">
        <v>261</v>
      </c>
      <c r="G16" s="165" t="s">
        <v>422</v>
      </c>
      <c r="H16" s="165" t="s">
        <v>155</v>
      </c>
      <c r="I16" s="168">
        <v>0.41</v>
      </c>
      <c r="J16" s="169" t="s">
        <v>329</v>
      </c>
      <c r="K16" s="171">
        <v>7312896</v>
      </c>
      <c r="L16" s="170">
        <v>3656448</v>
      </c>
      <c r="M16" s="171">
        <v>3656448</v>
      </c>
      <c r="N16" s="172">
        <v>0.5</v>
      </c>
      <c r="O16" s="170">
        <v>0</v>
      </c>
      <c r="P16" s="170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0</v>
      </c>
      <c r="V16" s="171">
        <v>3656448</v>
      </c>
      <c r="W16" s="171">
        <v>0</v>
      </c>
      <c r="X16" s="171">
        <v>0</v>
      </c>
      <c r="Y16" s="171">
        <v>0</v>
      </c>
      <c r="Z16" s="171">
        <v>0</v>
      </c>
      <c r="AA16" s="1" t="b">
        <f t="shared" si="0"/>
        <v>1</v>
      </c>
      <c r="AB16" s="25">
        <f t="shared" si="1"/>
        <v>0.5</v>
      </c>
      <c r="AC16" s="26" t="b">
        <f t="shared" si="2"/>
        <v>1</v>
      </c>
      <c r="AD16" s="26" t="b">
        <f t="shared" si="3"/>
        <v>1</v>
      </c>
    </row>
    <row r="17" spans="1:30" ht="30" customHeight="1">
      <c r="A17" s="177">
        <v>15</v>
      </c>
      <c r="B17" s="165" t="s">
        <v>528</v>
      </c>
      <c r="C17" s="166" t="s">
        <v>256</v>
      </c>
      <c r="D17" s="167" t="s">
        <v>423</v>
      </c>
      <c r="E17" s="167" t="s">
        <v>82</v>
      </c>
      <c r="F17" s="165" t="s">
        <v>424</v>
      </c>
      <c r="G17" s="165" t="s">
        <v>425</v>
      </c>
      <c r="H17" s="165" t="s">
        <v>155</v>
      </c>
      <c r="I17" s="168">
        <v>0.16</v>
      </c>
      <c r="J17" s="169" t="s">
        <v>472</v>
      </c>
      <c r="K17" s="171">
        <v>595677</v>
      </c>
      <c r="L17" s="170">
        <v>297838</v>
      </c>
      <c r="M17" s="171">
        <v>297839</v>
      </c>
      <c r="N17" s="172">
        <v>0.5</v>
      </c>
      <c r="O17" s="170">
        <v>0</v>
      </c>
      <c r="P17" s="170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0</v>
      </c>
      <c r="V17" s="171">
        <v>297838</v>
      </c>
      <c r="W17" s="171">
        <v>0</v>
      </c>
      <c r="X17" s="171">
        <v>0</v>
      </c>
      <c r="Y17" s="171">
        <v>0</v>
      </c>
      <c r="Z17" s="171">
        <v>0</v>
      </c>
      <c r="AA17" s="1" t="b">
        <f t="shared" si="0"/>
        <v>1</v>
      </c>
      <c r="AB17" s="25">
        <f t="shared" si="1"/>
        <v>0.5</v>
      </c>
      <c r="AC17" s="26" t="b">
        <f t="shared" si="2"/>
        <v>1</v>
      </c>
      <c r="AD17" s="26" t="b">
        <f t="shared" si="3"/>
        <v>1</v>
      </c>
    </row>
    <row r="18" spans="1:30" ht="38.25" customHeight="1">
      <c r="A18" s="174">
        <v>16</v>
      </c>
      <c r="B18" s="165" t="s">
        <v>426</v>
      </c>
      <c r="C18" s="166" t="s">
        <v>256</v>
      </c>
      <c r="D18" s="167" t="s">
        <v>427</v>
      </c>
      <c r="E18" s="167" t="s">
        <v>90</v>
      </c>
      <c r="F18" s="165" t="s">
        <v>168</v>
      </c>
      <c r="G18" s="165" t="s">
        <v>428</v>
      </c>
      <c r="H18" s="165" t="s">
        <v>155</v>
      </c>
      <c r="I18" s="168">
        <v>3.387</v>
      </c>
      <c r="J18" s="169" t="s">
        <v>330</v>
      </c>
      <c r="K18" s="171">
        <v>6388062</v>
      </c>
      <c r="L18" s="170">
        <v>3194031</v>
      </c>
      <c r="M18" s="171">
        <v>3194031</v>
      </c>
      <c r="N18" s="172">
        <v>0.5</v>
      </c>
      <c r="O18" s="170">
        <v>0</v>
      </c>
      <c r="P18" s="170">
        <v>0</v>
      </c>
      <c r="Q18" s="171">
        <v>0</v>
      </c>
      <c r="R18" s="171">
        <v>0</v>
      </c>
      <c r="S18" s="171">
        <v>0</v>
      </c>
      <c r="T18" s="171">
        <v>0</v>
      </c>
      <c r="U18" s="171">
        <v>0</v>
      </c>
      <c r="V18" s="171">
        <v>3194031</v>
      </c>
      <c r="W18" s="171">
        <v>0</v>
      </c>
      <c r="X18" s="171">
        <v>0</v>
      </c>
      <c r="Y18" s="171">
        <v>0</v>
      </c>
      <c r="Z18" s="171">
        <v>0</v>
      </c>
      <c r="AA18" s="1" t="b">
        <f t="shared" ref="AA18:AA37" si="4">L18=SUM(O18:Z18)</f>
        <v>1</v>
      </c>
      <c r="AB18" s="25">
        <f t="shared" ref="AB18:AB37" si="5">ROUND(L18/K18,4)</f>
        <v>0.5</v>
      </c>
      <c r="AC18" s="26" t="b">
        <f t="shared" ref="AC18:AC37" si="6">AB18=N18</f>
        <v>1</v>
      </c>
      <c r="AD18" s="26" t="b">
        <f t="shared" ref="AD18:AD37" si="7">K18=L18+M18</f>
        <v>1</v>
      </c>
    </row>
    <row r="19" spans="1:30" ht="30" customHeight="1">
      <c r="A19" s="174">
        <v>17</v>
      </c>
      <c r="B19" s="165" t="s">
        <v>553</v>
      </c>
      <c r="C19" s="166" t="s">
        <v>256</v>
      </c>
      <c r="D19" s="167" t="s">
        <v>429</v>
      </c>
      <c r="E19" s="167" t="s">
        <v>112</v>
      </c>
      <c r="F19" s="165" t="s">
        <v>217</v>
      </c>
      <c r="G19" s="165" t="s">
        <v>430</v>
      </c>
      <c r="H19" s="165" t="s">
        <v>154</v>
      </c>
      <c r="I19" s="168">
        <v>0.25</v>
      </c>
      <c r="J19" s="169" t="s">
        <v>468</v>
      </c>
      <c r="K19" s="171">
        <v>2884464</v>
      </c>
      <c r="L19" s="170">
        <v>1442232</v>
      </c>
      <c r="M19" s="171">
        <v>1442232</v>
      </c>
      <c r="N19" s="172">
        <v>0.5</v>
      </c>
      <c r="O19" s="170">
        <v>0</v>
      </c>
      <c r="P19" s="170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0</v>
      </c>
      <c r="V19" s="171">
        <v>1442232</v>
      </c>
      <c r="W19" s="171">
        <v>0</v>
      </c>
      <c r="X19" s="171">
        <v>0</v>
      </c>
      <c r="Y19" s="171">
        <v>0</v>
      </c>
      <c r="Z19" s="171">
        <v>0</v>
      </c>
      <c r="AA19" s="1" t="b">
        <f t="shared" si="4"/>
        <v>1</v>
      </c>
      <c r="AB19" s="25">
        <f t="shared" si="5"/>
        <v>0.5</v>
      </c>
      <c r="AC19" s="26" t="b">
        <f t="shared" si="6"/>
        <v>1</v>
      </c>
      <c r="AD19" s="26" t="b">
        <f t="shared" si="7"/>
        <v>1</v>
      </c>
    </row>
    <row r="20" spans="1:30" ht="30" customHeight="1">
      <c r="A20" s="177">
        <v>18</v>
      </c>
      <c r="B20" s="156" t="s">
        <v>431</v>
      </c>
      <c r="C20" s="157" t="s">
        <v>258</v>
      </c>
      <c r="D20" s="158" t="s">
        <v>432</v>
      </c>
      <c r="E20" s="158" t="s">
        <v>124</v>
      </c>
      <c r="F20" s="156" t="s">
        <v>215</v>
      </c>
      <c r="G20" s="156" t="s">
        <v>433</v>
      </c>
      <c r="H20" s="156" t="s">
        <v>154</v>
      </c>
      <c r="I20" s="159">
        <v>0.62</v>
      </c>
      <c r="J20" s="160" t="s">
        <v>480</v>
      </c>
      <c r="K20" s="162">
        <v>2227180.0299999998</v>
      </c>
      <c r="L20" s="161">
        <v>1113590</v>
      </c>
      <c r="M20" s="162">
        <v>1113590.0299999998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0</v>
      </c>
      <c r="V20" s="162">
        <v>113106</v>
      </c>
      <c r="W20" s="162">
        <v>1000484</v>
      </c>
      <c r="X20" s="162">
        <v>0</v>
      </c>
      <c r="Y20" s="162">
        <v>0</v>
      </c>
      <c r="Z20" s="162">
        <v>0</v>
      </c>
      <c r="AA20" s="1" t="b">
        <f t="shared" si="4"/>
        <v>1</v>
      </c>
      <c r="AB20" s="25">
        <f t="shared" si="5"/>
        <v>0.5</v>
      </c>
      <c r="AC20" s="26" t="b">
        <f t="shared" si="6"/>
        <v>1</v>
      </c>
      <c r="AD20" s="26" t="b">
        <f t="shared" si="7"/>
        <v>1</v>
      </c>
    </row>
    <row r="21" spans="1:30" ht="30" customHeight="1">
      <c r="A21" s="174">
        <v>19</v>
      </c>
      <c r="B21" s="165" t="s">
        <v>529</v>
      </c>
      <c r="C21" s="166" t="s">
        <v>256</v>
      </c>
      <c r="D21" s="167" t="s">
        <v>434</v>
      </c>
      <c r="E21" s="167" t="s">
        <v>141</v>
      </c>
      <c r="F21" s="165" t="s">
        <v>170</v>
      </c>
      <c r="G21" s="165" t="s">
        <v>435</v>
      </c>
      <c r="H21" s="165" t="s">
        <v>154</v>
      </c>
      <c r="I21" s="168">
        <v>0.7</v>
      </c>
      <c r="J21" s="169" t="s">
        <v>354</v>
      </c>
      <c r="K21" s="171">
        <v>3101621</v>
      </c>
      <c r="L21" s="170">
        <v>1550810</v>
      </c>
      <c r="M21" s="171">
        <v>1550811</v>
      </c>
      <c r="N21" s="172">
        <v>0.5</v>
      </c>
      <c r="O21" s="170">
        <v>0</v>
      </c>
      <c r="P21" s="170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0</v>
      </c>
      <c r="V21" s="171">
        <v>1550810</v>
      </c>
      <c r="W21" s="171">
        <v>0</v>
      </c>
      <c r="X21" s="171">
        <v>0</v>
      </c>
      <c r="Y21" s="171">
        <v>0</v>
      </c>
      <c r="Z21" s="171">
        <v>0</v>
      </c>
      <c r="AA21" s="1" t="b">
        <f t="shared" si="4"/>
        <v>1</v>
      </c>
      <c r="AB21" s="25">
        <f t="shared" si="5"/>
        <v>0.5</v>
      </c>
      <c r="AC21" s="26" t="b">
        <f t="shared" si="6"/>
        <v>1</v>
      </c>
      <c r="AD21" s="26" t="b">
        <f t="shared" si="7"/>
        <v>1</v>
      </c>
    </row>
    <row r="22" spans="1:30" ht="51.75" customHeight="1">
      <c r="A22" s="174">
        <v>20</v>
      </c>
      <c r="B22" s="165" t="s">
        <v>436</v>
      </c>
      <c r="C22" s="166" t="s">
        <v>256</v>
      </c>
      <c r="D22" s="167" t="s">
        <v>241</v>
      </c>
      <c r="E22" s="167" t="s">
        <v>94</v>
      </c>
      <c r="F22" s="165" t="s">
        <v>168</v>
      </c>
      <c r="G22" s="165" t="s">
        <v>437</v>
      </c>
      <c r="H22" s="165" t="s">
        <v>155</v>
      </c>
      <c r="I22" s="168">
        <v>0.66</v>
      </c>
      <c r="J22" s="169" t="s">
        <v>468</v>
      </c>
      <c r="K22" s="171">
        <v>8333419</v>
      </c>
      <c r="L22" s="170">
        <v>4166709</v>
      </c>
      <c r="M22" s="171">
        <v>4166710</v>
      </c>
      <c r="N22" s="172">
        <v>0.5</v>
      </c>
      <c r="O22" s="170">
        <v>0</v>
      </c>
      <c r="P22" s="170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0</v>
      </c>
      <c r="V22" s="171">
        <v>4166709</v>
      </c>
      <c r="W22" s="171">
        <v>0</v>
      </c>
      <c r="X22" s="171">
        <v>0</v>
      </c>
      <c r="Y22" s="171">
        <v>0</v>
      </c>
      <c r="Z22" s="171">
        <v>0</v>
      </c>
      <c r="AA22" s="1" t="b">
        <f t="shared" si="4"/>
        <v>1</v>
      </c>
      <c r="AB22" s="25">
        <f t="shared" si="5"/>
        <v>0.5</v>
      </c>
      <c r="AC22" s="26" t="b">
        <f t="shared" si="6"/>
        <v>1</v>
      </c>
      <c r="AD22" s="26" t="b">
        <f t="shared" si="7"/>
        <v>1</v>
      </c>
    </row>
    <row r="23" spans="1:30" ht="30" customHeight="1">
      <c r="A23" s="177">
        <v>21</v>
      </c>
      <c r="B23" s="165" t="s">
        <v>438</v>
      </c>
      <c r="C23" s="166" t="s">
        <v>256</v>
      </c>
      <c r="D23" s="167" t="s">
        <v>253</v>
      </c>
      <c r="E23" s="167" t="s">
        <v>91</v>
      </c>
      <c r="F23" s="165" t="s">
        <v>168</v>
      </c>
      <c r="G23" s="165" t="s">
        <v>439</v>
      </c>
      <c r="H23" s="165" t="s">
        <v>169</v>
      </c>
      <c r="I23" s="168">
        <v>2.13</v>
      </c>
      <c r="J23" s="169" t="s">
        <v>330</v>
      </c>
      <c r="K23" s="171">
        <v>1370479</v>
      </c>
      <c r="L23" s="170">
        <v>685239</v>
      </c>
      <c r="M23" s="171">
        <v>685240</v>
      </c>
      <c r="N23" s="172">
        <v>0.5</v>
      </c>
      <c r="O23" s="170">
        <v>0</v>
      </c>
      <c r="P23" s="170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0</v>
      </c>
      <c r="V23" s="171">
        <v>685239</v>
      </c>
      <c r="W23" s="171">
        <v>0</v>
      </c>
      <c r="X23" s="171">
        <v>0</v>
      </c>
      <c r="Y23" s="171">
        <v>0</v>
      </c>
      <c r="Z23" s="171">
        <v>0</v>
      </c>
      <c r="AA23" s="1" t="b">
        <f t="shared" si="4"/>
        <v>1</v>
      </c>
      <c r="AB23" s="25">
        <f t="shared" si="5"/>
        <v>0.5</v>
      </c>
      <c r="AC23" s="26" t="b">
        <f t="shared" si="6"/>
        <v>1</v>
      </c>
      <c r="AD23" s="26" t="b">
        <f t="shared" si="7"/>
        <v>1</v>
      </c>
    </row>
    <row r="24" spans="1:30" ht="30" customHeight="1">
      <c r="A24" s="174">
        <v>22</v>
      </c>
      <c r="B24" s="165" t="s">
        <v>530</v>
      </c>
      <c r="C24" s="166" t="s">
        <v>256</v>
      </c>
      <c r="D24" s="167" t="s">
        <v>440</v>
      </c>
      <c r="E24" s="167" t="s">
        <v>107</v>
      </c>
      <c r="F24" s="165" t="s">
        <v>180</v>
      </c>
      <c r="G24" s="165" t="s">
        <v>441</v>
      </c>
      <c r="H24" s="165" t="s">
        <v>155</v>
      </c>
      <c r="I24" s="168">
        <v>0.67</v>
      </c>
      <c r="J24" s="169" t="s">
        <v>396</v>
      </c>
      <c r="K24" s="171">
        <v>3234524</v>
      </c>
      <c r="L24" s="170">
        <v>1617262</v>
      </c>
      <c r="M24" s="171">
        <v>1617262</v>
      </c>
      <c r="N24" s="172">
        <v>0.5</v>
      </c>
      <c r="O24" s="170">
        <v>0</v>
      </c>
      <c r="P24" s="170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0</v>
      </c>
      <c r="V24" s="171">
        <v>1617262</v>
      </c>
      <c r="W24" s="171">
        <v>0</v>
      </c>
      <c r="X24" s="171">
        <v>0</v>
      </c>
      <c r="Y24" s="171">
        <v>0</v>
      </c>
      <c r="Z24" s="171">
        <v>0</v>
      </c>
      <c r="AA24" s="1" t="b">
        <f t="shared" si="4"/>
        <v>1</v>
      </c>
      <c r="AB24" s="25">
        <f t="shared" si="5"/>
        <v>0.5</v>
      </c>
      <c r="AC24" s="26" t="b">
        <f t="shared" si="6"/>
        <v>1</v>
      </c>
      <c r="AD24" s="26" t="b">
        <f t="shared" si="7"/>
        <v>1</v>
      </c>
    </row>
    <row r="25" spans="1:30" ht="30" customHeight="1">
      <c r="A25" s="174">
        <v>23</v>
      </c>
      <c r="B25" s="165" t="s">
        <v>531</v>
      </c>
      <c r="C25" s="166" t="s">
        <v>256</v>
      </c>
      <c r="D25" s="167" t="s">
        <v>442</v>
      </c>
      <c r="E25" s="167" t="s">
        <v>68</v>
      </c>
      <c r="F25" s="165" t="s">
        <v>263</v>
      </c>
      <c r="G25" s="165" t="s">
        <v>443</v>
      </c>
      <c r="H25" s="165" t="s">
        <v>154</v>
      </c>
      <c r="I25" s="168">
        <v>0.47</v>
      </c>
      <c r="J25" s="169" t="s">
        <v>481</v>
      </c>
      <c r="K25" s="171">
        <v>1000000</v>
      </c>
      <c r="L25" s="170">
        <v>500000</v>
      </c>
      <c r="M25" s="171">
        <v>500000</v>
      </c>
      <c r="N25" s="172">
        <v>0.5</v>
      </c>
      <c r="O25" s="170">
        <v>0</v>
      </c>
      <c r="P25" s="170">
        <v>0</v>
      </c>
      <c r="Q25" s="171">
        <v>0</v>
      </c>
      <c r="R25" s="171">
        <v>0</v>
      </c>
      <c r="S25" s="171">
        <v>0</v>
      </c>
      <c r="T25" s="171">
        <v>0</v>
      </c>
      <c r="U25" s="171">
        <v>0</v>
      </c>
      <c r="V25" s="171">
        <v>500000</v>
      </c>
      <c r="W25" s="171">
        <v>0</v>
      </c>
      <c r="X25" s="171">
        <v>0</v>
      </c>
      <c r="Y25" s="171">
        <v>0</v>
      </c>
      <c r="Z25" s="171">
        <v>0</v>
      </c>
      <c r="AA25" s="1" t="b">
        <f t="shared" si="4"/>
        <v>1</v>
      </c>
      <c r="AB25" s="25">
        <f t="shared" si="5"/>
        <v>0.5</v>
      </c>
      <c r="AC25" s="26" t="b">
        <f t="shared" si="6"/>
        <v>1</v>
      </c>
      <c r="AD25" s="26" t="b">
        <f t="shared" si="7"/>
        <v>1</v>
      </c>
    </row>
    <row r="26" spans="1:30" ht="30" customHeight="1">
      <c r="A26" s="177">
        <v>24</v>
      </c>
      <c r="B26" s="156" t="s">
        <v>532</v>
      </c>
      <c r="C26" s="157" t="s">
        <v>258</v>
      </c>
      <c r="D26" s="158" t="s">
        <v>247</v>
      </c>
      <c r="E26" s="158" t="s">
        <v>146</v>
      </c>
      <c r="F26" s="156" t="s">
        <v>164</v>
      </c>
      <c r="G26" s="156" t="s">
        <v>268</v>
      </c>
      <c r="H26" s="156" t="s">
        <v>155</v>
      </c>
      <c r="I26" s="159">
        <v>0.45</v>
      </c>
      <c r="J26" s="160" t="s">
        <v>473</v>
      </c>
      <c r="K26" s="162">
        <v>6500000</v>
      </c>
      <c r="L26" s="161">
        <v>3250000</v>
      </c>
      <c r="M26" s="162">
        <v>3250000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1787500</v>
      </c>
      <c r="W26" s="162">
        <v>1462500</v>
      </c>
      <c r="X26" s="162">
        <v>0</v>
      </c>
      <c r="Y26" s="162">
        <v>0</v>
      </c>
      <c r="Z26" s="162">
        <v>0</v>
      </c>
      <c r="AA26" s="1" t="b">
        <f t="shared" si="4"/>
        <v>1</v>
      </c>
      <c r="AB26" s="25">
        <f t="shared" si="5"/>
        <v>0.5</v>
      </c>
      <c r="AC26" s="26" t="b">
        <f t="shared" si="6"/>
        <v>1</v>
      </c>
      <c r="AD26" s="26" t="b">
        <f t="shared" si="7"/>
        <v>1</v>
      </c>
    </row>
    <row r="27" spans="1:30" ht="30" customHeight="1">
      <c r="A27" s="174">
        <v>25</v>
      </c>
      <c r="B27" s="165" t="s">
        <v>533</v>
      </c>
      <c r="C27" s="166" t="s">
        <v>256</v>
      </c>
      <c r="D27" s="167" t="s">
        <v>249</v>
      </c>
      <c r="E27" s="167" t="s">
        <v>105</v>
      </c>
      <c r="F27" s="165" t="s">
        <v>180</v>
      </c>
      <c r="G27" s="165" t="s">
        <v>444</v>
      </c>
      <c r="H27" s="165" t="s">
        <v>155</v>
      </c>
      <c r="I27" s="168">
        <v>0.53</v>
      </c>
      <c r="J27" s="169" t="s">
        <v>468</v>
      </c>
      <c r="K27" s="171">
        <v>1877230</v>
      </c>
      <c r="L27" s="170">
        <v>938615</v>
      </c>
      <c r="M27" s="171">
        <v>938615</v>
      </c>
      <c r="N27" s="172">
        <v>0.5</v>
      </c>
      <c r="O27" s="170">
        <v>0</v>
      </c>
      <c r="P27" s="170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0</v>
      </c>
      <c r="V27" s="171">
        <v>938615</v>
      </c>
      <c r="W27" s="171">
        <v>0</v>
      </c>
      <c r="X27" s="171">
        <v>0</v>
      </c>
      <c r="Y27" s="171">
        <v>0</v>
      </c>
      <c r="Z27" s="171">
        <v>0</v>
      </c>
      <c r="AA27" s="1" t="b">
        <f t="shared" si="4"/>
        <v>1</v>
      </c>
      <c r="AB27" s="25">
        <f t="shared" si="5"/>
        <v>0.5</v>
      </c>
      <c r="AC27" s="26" t="b">
        <f t="shared" si="6"/>
        <v>1</v>
      </c>
      <c r="AD27" s="26" t="b">
        <f t="shared" si="7"/>
        <v>1</v>
      </c>
    </row>
    <row r="28" spans="1:30" ht="46.5" customHeight="1">
      <c r="A28" s="174">
        <v>26</v>
      </c>
      <c r="B28" s="165" t="s">
        <v>535</v>
      </c>
      <c r="C28" s="166" t="s">
        <v>256</v>
      </c>
      <c r="D28" s="167" t="s">
        <v>251</v>
      </c>
      <c r="E28" s="167" t="s">
        <v>129</v>
      </c>
      <c r="F28" s="165" t="s">
        <v>215</v>
      </c>
      <c r="G28" s="165" t="s">
        <v>445</v>
      </c>
      <c r="H28" s="165" t="s">
        <v>154</v>
      </c>
      <c r="I28" s="168">
        <v>0.42</v>
      </c>
      <c r="J28" s="169" t="s">
        <v>467</v>
      </c>
      <c r="K28" s="171">
        <v>3900703</v>
      </c>
      <c r="L28" s="170">
        <v>1950351</v>
      </c>
      <c r="M28" s="171">
        <v>1950352</v>
      </c>
      <c r="N28" s="172">
        <v>0.5</v>
      </c>
      <c r="O28" s="170">
        <v>0</v>
      </c>
      <c r="P28" s="170">
        <v>0</v>
      </c>
      <c r="Q28" s="171">
        <v>0</v>
      </c>
      <c r="R28" s="171">
        <v>0</v>
      </c>
      <c r="S28" s="171">
        <v>0</v>
      </c>
      <c r="T28" s="171">
        <v>0</v>
      </c>
      <c r="U28" s="171">
        <v>0</v>
      </c>
      <c r="V28" s="171">
        <v>1950351</v>
      </c>
      <c r="W28" s="171">
        <v>0</v>
      </c>
      <c r="X28" s="171">
        <v>0</v>
      </c>
      <c r="Y28" s="171">
        <v>0</v>
      </c>
      <c r="Z28" s="171">
        <v>0</v>
      </c>
      <c r="AA28" s="1" t="b">
        <f t="shared" si="4"/>
        <v>1</v>
      </c>
      <c r="AB28" s="25">
        <f t="shared" si="5"/>
        <v>0.5</v>
      </c>
      <c r="AC28" s="26" t="b">
        <f t="shared" si="6"/>
        <v>1</v>
      </c>
      <c r="AD28" s="26" t="b">
        <f t="shared" si="7"/>
        <v>1</v>
      </c>
    </row>
    <row r="29" spans="1:30" ht="30" customHeight="1">
      <c r="A29" s="177">
        <v>27</v>
      </c>
      <c r="B29" s="156" t="s">
        <v>554</v>
      </c>
      <c r="C29" s="157" t="s">
        <v>258</v>
      </c>
      <c r="D29" s="158" t="s">
        <v>446</v>
      </c>
      <c r="E29" s="158" t="s">
        <v>72</v>
      </c>
      <c r="F29" s="156" t="s">
        <v>263</v>
      </c>
      <c r="G29" s="156" t="s">
        <v>447</v>
      </c>
      <c r="H29" s="156" t="s">
        <v>154</v>
      </c>
      <c r="I29" s="159">
        <v>0.96</v>
      </c>
      <c r="J29" s="160" t="s">
        <v>482</v>
      </c>
      <c r="K29" s="162">
        <v>2686914</v>
      </c>
      <c r="L29" s="161">
        <v>1343457</v>
      </c>
      <c r="M29" s="162">
        <v>1343457</v>
      </c>
      <c r="N29" s="163">
        <v>0.5</v>
      </c>
      <c r="O29" s="161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0</v>
      </c>
      <c r="U29" s="162">
        <v>0</v>
      </c>
      <c r="V29" s="162">
        <v>671728</v>
      </c>
      <c r="W29" s="162">
        <v>671729</v>
      </c>
      <c r="X29" s="162">
        <v>0</v>
      </c>
      <c r="Y29" s="162">
        <v>0</v>
      </c>
      <c r="Z29" s="162">
        <v>0</v>
      </c>
      <c r="AA29" s="1" t="b">
        <f>L29=SUM(O29:Z29)</f>
        <v>1</v>
      </c>
      <c r="AB29" s="25">
        <f t="shared" si="5"/>
        <v>0.5</v>
      </c>
      <c r="AC29" s="26" t="b">
        <f t="shared" si="6"/>
        <v>1</v>
      </c>
      <c r="AD29" s="26" t="b">
        <f t="shared" si="7"/>
        <v>1</v>
      </c>
    </row>
    <row r="30" spans="1:30" ht="30" customHeight="1">
      <c r="A30" s="174">
        <v>28</v>
      </c>
      <c r="B30" s="165" t="s">
        <v>534</v>
      </c>
      <c r="C30" s="166" t="s">
        <v>256</v>
      </c>
      <c r="D30" s="167" t="s">
        <v>450</v>
      </c>
      <c r="E30" s="167" t="s">
        <v>96</v>
      </c>
      <c r="F30" s="165" t="s">
        <v>167</v>
      </c>
      <c r="G30" s="165" t="s">
        <v>451</v>
      </c>
      <c r="H30" s="165" t="s">
        <v>154</v>
      </c>
      <c r="I30" s="168">
        <v>1</v>
      </c>
      <c r="J30" s="169" t="s">
        <v>355</v>
      </c>
      <c r="K30" s="171">
        <v>1476694</v>
      </c>
      <c r="L30" s="170">
        <v>738347</v>
      </c>
      <c r="M30" s="171">
        <v>738347</v>
      </c>
      <c r="N30" s="172">
        <v>0.5</v>
      </c>
      <c r="O30" s="170">
        <v>0</v>
      </c>
      <c r="P30" s="170">
        <v>0</v>
      </c>
      <c r="Q30" s="171">
        <v>0</v>
      </c>
      <c r="R30" s="171">
        <v>0</v>
      </c>
      <c r="S30" s="171">
        <v>0</v>
      </c>
      <c r="T30" s="171">
        <v>0</v>
      </c>
      <c r="U30" s="171">
        <v>0</v>
      </c>
      <c r="V30" s="171">
        <v>738347</v>
      </c>
      <c r="W30" s="171">
        <v>0</v>
      </c>
      <c r="X30" s="171">
        <v>0</v>
      </c>
      <c r="Y30" s="171">
        <v>0</v>
      </c>
      <c r="Z30" s="171">
        <v>0</v>
      </c>
      <c r="AA30" s="1" t="b">
        <f t="shared" si="4"/>
        <v>1</v>
      </c>
      <c r="AB30" s="25">
        <f t="shared" si="5"/>
        <v>0.5</v>
      </c>
      <c r="AC30" s="26" t="b">
        <f t="shared" si="6"/>
        <v>1</v>
      </c>
      <c r="AD30" s="26" t="b">
        <f t="shared" si="7"/>
        <v>1</v>
      </c>
    </row>
    <row r="31" spans="1:30" ht="38.25" customHeight="1">
      <c r="A31" s="174">
        <v>29</v>
      </c>
      <c r="B31" s="165" t="s">
        <v>452</v>
      </c>
      <c r="C31" s="166" t="s">
        <v>256</v>
      </c>
      <c r="D31" s="167" t="s">
        <v>453</v>
      </c>
      <c r="E31" s="167" t="s">
        <v>98</v>
      </c>
      <c r="F31" s="165" t="s">
        <v>167</v>
      </c>
      <c r="G31" s="165" t="s">
        <v>454</v>
      </c>
      <c r="H31" s="165" t="s">
        <v>154</v>
      </c>
      <c r="I31" s="168">
        <v>0.99</v>
      </c>
      <c r="J31" s="169" t="s">
        <v>354</v>
      </c>
      <c r="K31" s="171">
        <v>1506138</v>
      </c>
      <c r="L31" s="170">
        <v>753069</v>
      </c>
      <c r="M31" s="171">
        <v>753069</v>
      </c>
      <c r="N31" s="172">
        <v>0.5</v>
      </c>
      <c r="O31" s="170">
        <v>0</v>
      </c>
      <c r="P31" s="170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753069</v>
      </c>
      <c r="W31" s="171">
        <v>0</v>
      </c>
      <c r="X31" s="171">
        <v>0</v>
      </c>
      <c r="Y31" s="171">
        <v>0</v>
      </c>
      <c r="Z31" s="171">
        <v>0</v>
      </c>
      <c r="AA31" s="1" t="b">
        <f t="shared" si="4"/>
        <v>1</v>
      </c>
      <c r="AB31" s="25">
        <f t="shared" si="5"/>
        <v>0.5</v>
      </c>
      <c r="AC31" s="26" t="b">
        <f t="shared" si="6"/>
        <v>1</v>
      </c>
      <c r="AD31" s="26" t="b">
        <f t="shared" si="7"/>
        <v>1</v>
      </c>
    </row>
    <row r="32" spans="1:30" ht="38.25" customHeight="1">
      <c r="A32" s="177">
        <v>30</v>
      </c>
      <c r="B32" s="165" t="s">
        <v>536</v>
      </c>
      <c r="C32" s="166" t="s">
        <v>256</v>
      </c>
      <c r="D32" s="167" t="s">
        <v>448</v>
      </c>
      <c r="E32" s="167" t="s">
        <v>80</v>
      </c>
      <c r="F32" s="165" t="s">
        <v>424</v>
      </c>
      <c r="G32" s="165" t="s">
        <v>449</v>
      </c>
      <c r="H32" s="165" t="s">
        <v>155</v>
      </c>
      <c r="I32" s="168">
        <v>2.0699999999999998</v>
      </c>
      <c r="J32" s="169" t="s">
        <v>330</v>
      </c>
      <c r="K32" s="171">
        <v>9615971</v>
      </c>
      <c r="L32" s="170">
        <v>4807985</v>
      </c>
      <c r="M32" s="171">
        <v>4807986</v>
      </c>
      <c r="N32" s="172">
        <v>0.5</v>
      </c>
      <c r="O32" s="170">
        <v>0</v>
      </c>
      <c r="P32" s="170">
        <v>0</v>
      </c>
      <c r="Q32" s="171">
        <v>0</v>
      </c>
      <c r="R32" s="171">
        <v>0</v>
      </c>
      <c r="S32" s="171">
        <v>0</v>
      </c>
      <c r="T32" s="171">
        <v>0</v>
      </c>
      <c r="U32" s="171">
        <v>0</v>
      </c>
      <c r="V32" s="171">
        <v>4807985</v>
      </c>
      <c r="W32" s="171">
        <v>0</v>
      </c>
      <c r="X32" s="171">
        <v>0</v>
      </c>
      <c r="Y32" s="171">
        <v>0</v>
      </c>
      <c r="Z32" s="171">
        <v>0</v>
      </c>
      <c r="AA32" s="1" t="b">
        <f>L32=SUM(O32:Z32)</f>
        <v>1</v>
      </c>
      <c r="AB32" s="25">
        <f t="shared" ref="AB32" si="8">ROUND(L32/K32,4)</f>
        <v>0.5</v>
      </c>
      <c r="AC32" s="26" t="b">
        <f t="shared" ref="AC32" si="9">AB32=N32</f>
        <v>1</v>
      </c>
      <c r="AD32" s="26" t="b">
        <f t="shared" ref="AD32" si="10">K32=L32+M32</f>
        <v>1</v>
      </c>
    </row>
    <row r="33" spans="1:30" ht="51" customHeight="1">
      <c r="A33" s="174">
        <v>31</v>
      </c>
      <c r="B33" s="165" t="s">
        <v>537</v>
      </c>
      <c r="C33" s="166" t="s">
        <v>256</v>
      </c>
      <c r="D33" s="167" t="s">
        <v>455</v>
      </c>
      <c r="E33" s="167" t="s">
        <v>71</v>
      </c>
      <c r="F33" s="165" t="s">
        <v>263</v>
      </c>
      <c r="G33" s="165" t="s">
        <v>456</v>
      </c>
      <c r="H33" s="165" t="s">
        <v>154</v>
      </c>
      <c r="I33" s="168">
        <v>0.26</v>
      </c>
      <c r="J33" s="169" t="s">
        <v>474</v>
      </c>
      <c r="K33" s="171">
        <v>884997</v>
      </c>
      <c r="L33" s="170">
        <v>442498</v>
      </c>
      <c r="M33" s="171">
        <v>442499</v>
      </c>
      <c r="N33" s="172">
        <v>0.5</v>
      </c>
      <c r="O33" s="170">
        <v>0</v>
      </c>
      <c r="P33" s="170">
        <v>0</v>
      </c>
      <c r="Q33" s="171">
        <v>0</v>
      </c>
      <c r="R33" s="171">
        <v>0</v>
      </c>
      <c r="S33" s="171">
        <v>0</v>
      </c>
      <c r="T33" s="171">
        <v>0</v>
      </c>
      <c r="U33" s="171">
        <v>0</v>
      </c>
      <c r="V33" s="171">
        <v>442498</v>
      </c>
      <c r="W33" s="171">
        <v>0</v>
      </c>
      <c r="X33" s="171">
        <v>0</v>
      </c>
      <c r="Y33" s="171">
        <v>0</v>
      </c>
      <c r="Z33" s="171">
        <v>0</v>
      </c>
      <c r="AA33" s="1" t="b">
        <f t="shared" si="4"/>
        <v>1</v>
      </c>
      <c r="AB33" s="25">
        <f t="shared" si="5"/>
        <v>0.5</v>
      </c>
      <c r="AC33" s="26" t="b">
        <f t="shared" si="6"/>
        <v>1</v>
      </c>
      <c r="AD33" s="26" t="b">
        <f t="shared" si="7"/>
        <v>1</v>
      </c>
    </row>
    <row r="34" spans="1:30" ht="30" customHeight="1">
      <c r="A34" s="174">
        <v>32</v>
      </c>
      <c r="B34" s="165" t="s">
        <v>457</v>
      </c>
      <c r="C34" s="166" t="s">
        <v>256</v>
      </c>
      <c r="D34" s="167" t="s">
        <v>246</v>
      </c>
      <c r="E34" s="167" t="s">
        <v>113</v>
      </c>
      <c r="F34" s="165" t="s">
        <v>182</v>
      </c>
      <c r="G34" s="165" t="s">
        <v>458</v>
      </c>
      <c r="H34" s="165" t="s">
        <v>155</v>
      </c>
      <c r="I34" s="168">
        <v>0.24</v>
      </c>
      <c r="J34" s="169" t="s">
        <v>475</v>
      </c>
      <c r="K34" s="171">
        <v>3735094</v>
      </c>
      <c r="L34" s="170">
        <v>1867547</v>
      </c>
      <c r="M34" s="171">
        <v>1867547</v>
      </c>
      <c r="N34" s="172">
        <v>0.5</v>
      </c>
      <c r="O34" s="170">
        <v>0</v>
      </c>
      <c r="P34" s="170">
        <v>0</v>
      </c>
      <c r="Q34" s="171">
        <v>0</v>
      </c>
      <c r="R34" s="171">
        <v>0</v>
      </c>
      <c r="S34" s="171">
        <v>0</v>
      </c>
      <c r="T34" s="171">
        <v>0</v>
      </c>
      <c r="U34" s="171">
        <v>0</v>
      </c>
      <c r="V34" s="171">
        <v>1867547</v>
      </c>
      <c r="W34" s="171">
        <v>0</v>
      </c>
      <c r="X34" s="171">
        <v>0</v>
      </c>
      <c r="Y34" s="171">
        <v>0</v>
      </c>
      <c r="Z34" s="171">
        <v>0</v>
      </c>
      <c r="AA34" s="1" t="b">
        <f t="shared" si="4"/>
        <v>1</v>
      </c>
      <c r="AB34" s="25">
        <f t="shared" si="5"/>
        <v>0.5</v>
      </c>
      <c r="AC34" s="26" t="b">
        <f t="shared" si="6"/>
        <v>1</v>
      </c>
      <c r="AD34" s="26" t="b">
        <f t="shared" si="7"/>
        <v>1</v>
      </c>
    </row>
    <row r="35" spans="1:30" ht="30" customHeight="1">
      <c r="A35" s="177">
        <v>33</v>
      </c>
      <c r="B35" s="156" t="s">
        <v>538</v>
      </c>
      <c r="C35" s="157" t="s">
        <v>258</v>
      </c>
      <c r="D35" s="158" t="s">
        <v>193</v>
      </c>
      <c r="E35" s="158" t="s">
        <v>77</v>
      </c>
      <c r="F35" s="156" t="s">
        <v>172</v>
      </c>
      <c r="G35" s="156" t="s">
        <v>271</v>
      </c>
      <c r="H35" s="156" t="s">
        <v>155</v>
      </c>
      <c r="I35" s="159">
        <v>0.45200000000000001</v>
      </c>
      <c r="J35" s="160" t="s">
        <v>476</v>
      </c>
      <c r="K35" s="162">
        <v>4404935</v>
      </c>
      <c r="L35" s="161">
        <v>2202467</v>
      </c>
      <c r="M35" s="162">
        <v>2202468</v>
      </c>
      <c r="N35" s="163">
        <v>0.5</v>
      </c>
      <c r="O35" s="161">
        <v>0</v>
      </c>
      <c r="P35" s="161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0</v>
      </c>
      <c r="V35" s="162">
        <v>803483</v>
      </c>
      <c r="W35" s="162">
        <v>1398984</v>
      </c>
      <c r="X35" s="162">
        <v>0</v>
      </c>
      <c r="Y35" s="162">
        <v>0</v>
      </c>
      <c r="Z35" s="162">
        <v>0</v>
      </c>
      <c r="AA35" s="1" t="b">
        <f t="shared" si="4"/>
        <v>1</v>
      </c>
      <c r="AB35" s="25">
        <f t="shared" si="5"/>
        <v>0.5</v>
      </c>
      <c r="AC35" s="26" t="b">
        <f t="shared" si="6"/>
        <v>1</v>
      </c>
      <c r="AD35" s="26" t="b">
        <f t="shared" si="7"/>
        <v>1</v>
      </c>
    </row>
    <row r="36" spans="1:30" ht="30" customHeight="1">
      <c r="A36" s="174">
        <v>34</v>
      </c>
      <c r="B36" s="165" t="s">
        <v>539</v>
      </c>
      <c r="C36" s="166" t="s">
        <v>256</v>
      </c>
      <c r="D36" s="167" t="s">
        <v>459</v>
      </c>
      <c r="E36" s="167" t="s">
        <v>101</v>
      </c>
      <c r="F36" s="165" t="s">
        <v>167</v>
      </c>
      <c r="G36" s="165" t="s">
        <v>460</v>
      </c>
      <c r="H36" s="165" t="s">
        <v>169</v>
      </c>
      <c r="I36" s="168">
        <v>0.998</v>
      </c>
      <c r="J36" s="169" t="s">
        <v>483</v>
      </c>
      <c r="K36" s="171">
        <v>1184067</v>
      </c>
      <c r="L36" s="170">
        <v>592033</v>
      </c>
      <c r="M36" s="171">
        <v>592034</v>
      </c>
      <c r="N36" s="172">
        <v>0.5</v>
      </c>
      <c r="O36" s="170">
        <v>0</v>
      </c>
      <c r="P36" s="170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592033</v>
      </c>
      <c r="W36" s="171">
        <v>0</v>
      </c>
      <c r="X36" s="171">
        <v>0</v>
      </c>
      <c r="Y36" s="171">
        <v>0</v>
      </c>
      <c r="Z36" s="171">
        <v>0</v>
      </c>
      <c r="AA36" s="1" t="b">
        <f t="shared" si="4"/>
        <v>1</v>
      </c>
      <c r="AB36" s="25">
        <f t="shared" si="5"/>
        <v>0.5</v>
      </c>
      <c r="AC36" s="26" t="b">
        <f t="shared" si="6"/>
        <v>1</v>
      </c>
      <c r="AD36" s="26" t="b">
        <f t="shared" si="7"/>
        <v>1</v>
      </c>
    </row>
    <row r="37" spans="1:30" ht="30" customHeight="1">
      <c r="A37" s="174">
        <v>35</v>
      </c>
      <c r="B37" s="165" t="s">
        <v>540</v>
      </c>
      <c r="C37" s="166" t="s">
        <v>256</v>
      </c>
      <c r="D37" s="167" t="s">
        <v>461</v>
      </c>
      <c r="E37" s="167" t="s">
        <v>88</v>
      </c>
      <c r="F37" s="165" t="s">
        <v>168</v>
      </c>
      <c r="G37" s="165" t="s">
        <v>462</v>
      </c>
      <c r="H37" s="165" t="s">
        <v>155</v>
      </c>
      <c r="I37" s="168">
        <v>0.46</v>
      </c>
      <c r="J37" s="169" t="s">
        <v>477</v>
      </c>
      <c r="K37" s="171">
        <v>2378059</v>
      </c>
      <c r="L37" s="170">
        <v>1189029</v>
      </c>
      <c r="M37" s="171">
        <v>1189030</v>
      </c>
      <c r="N37" s="172">
        <v>0.5</v>
      </c>
      <c r="O37" s="170">
        <v>0</v>
      </c>
      <c r="P37" s="170">
        <v>0</v>
      </c>
      <c r="Q37" s="171">
        <v>0</v>
      </c>
      <c r="R37" s="171">
        <v>0</v>
      </c>
      <c r="S37" s="171">
        <v>0</v>
      </c>
      <c r="T37" s="171">
        <v>0</v>
      </c>
      <c r="U37" s="171">
        <v>0</v>
      </c>
      <c r="V37" s="171">
        <v>1189029</v>
      </c>
      <c r="W37" s="171">
        <v>0</v>
      </c>
      <c r="X37" s="171">
        <v>0</v>
      </c>
      <c r="Y37" s="171">
        <v>0</v>
      </c>
      <c r="Z37" s="171">
        <v>0</v>
      </c>
      <c r="AA37" s="1" t="b">
        <f t="shared" si="4"/>
        <v>1</v>
      </c>
      <c r="AB37" s="25">
        <f t="shared" si="5"/>
        <v>0.5</v>
      </c>
      <c r="AC37" s="26" t="b">
        <f t="shared" si="6"/>
        <v>1</v>
      </c>
      <c r="AD37" s="26" t="b">
        <f t="shared" si="7"/>
        <v>1</v>
      </c>
    </row>
    <row r="38" spans="1:30" ht="45" customHeight="1">
      <c r="A38" s="177">
        <v>36</v>
      </c>
      <c r="B38" s="165" t="s">
        <v>463</v>
      </c>
      <c r="C38" s="166" t="s">
        <v>256</v>
      </c>
      <c r="D38" s="167" t="s">
        <v>240</v>
      </c>
      <c r="E38" s="167" t="s">
        <v>108</v>
      </c>
      <c r="F38" s="165" t="s">
        <v>180</v>
      </c>
      <c r="G38" s="165" t="s">
        <v>464</v>
      </c>
      <c r="H38" s="165" t="s">
        <v>154</v>
      </c>
      <c r="I38" s="168">
        <v>0.51200000000000001</v>
      </c>
      <c r="J38" s="169" t="s">
        <v>352</v>
      </c>
      <c r="K38" s="171">
        <v>995917</v>
      </c>
      <c r="L38" s="170">
        <v>497958</v>
      </c>
      <c r="M38" s="171">
        <v>497959</v>
      </c>
      <c r="N38" s="172">
        <v>0.5</v>
      </c>
      <c r="O38" s="170">
        <v>0</v>
      </c>
      <c r="P38" s="170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497958</v>
      </c>
      <c r="W38" s="171">
        <v>0</v>
      </c>
      <c r="X38" s="171">
        <v>0</v>
      </c>
      <c r="Y38" s="171">
        <v>0</v>
      </c>
      <c r="Z38" s="171">
        <v>0</v>
      </c>
      <c r="AA38" s="1" t="b">
        <f t="shared" ref="AA38:AA51" si="11">L38=SUM(O38:Z38)</f>
        <v>1</v>
      </c>
      <c r="AB38" s="25">
        <f t="shared" ref="AB38:AB51" si="12">ROUND(L38/K38,4)</f>
        <v>0.5</v>
      </c>
      <c r="AC38" s="26" t="b">
        <f t="shared" ref="AC38:AC51" si="13">AB38=N38</f>
        <v>1</v>
      </c>
      <c r="AD38" s="26" t="b">
        <f t="shared" ref="AD38:AD51" si="14">K38=L38+M38</f>
        <v>1</v>
      </c>
    </row>
    <row r="39" spans="1:30" ht="30" customHeight="1">
      <c r="A39" s="174">
        <v>37</v>
      </c>
      <c r="B39" s="165" t="s">
        <v>542</v>
      </c>
      <c r="C39" s="166" t="s">
        <v>256</v>
      </c>
      <c r="D39" s="167" t="s">
        <v>212</v>
      </c>
      <c r="E39" s="167" t="s">
        <v>111</v>
      </c>
      <c r="F39" s="165" t="s">
        <v>217</v>
      </c>
      <c r="G39" s="165" t="s">
        <v>486</v>
      </c>
      <c r="H39" s="165" t="s">
        <v>169</v>
      </c>
      <c r="I39" s="168">
        <v>0.51200000000000001</v>
      </c>
      <c r="J39" s="169" t="s">
        <v>468</v>
      </c>
      <c r="K39" s="171">
        <v>1179041</v>
      </c>
      <c r="L39" s="170">
        <v>589520</v>
      </c>
      <c r="M39" s="171">
        <v>589521</v>
      </c>
      <c r="N39" s="172">
        <v>0.5</v>
      </c>
      <c r="O39" s="170">
        <v>0</v>
      </c>
      <c r="P39" s="170">
        <v>0</v>
      </c>
      <c r="Q39" s="171">
        <v>0</v>
      </c>
      <c r="R39" s="171">
        <v>0</v>
      </c>
      <c r="S39" s="171">
        <v>0</v>
      </c>
      <c r="T39" s="171">
        <v>0</v>
      </c>
      <c r="U39" s="171">
        <v>0</v>
      </c>
      <c r="V39" s="171">
        <v>589520</v>
      </c>
      <c r="W39" s="171">
        <v>0</v>
      </c>
      <c r="X39" s="171">
        <v>0</v>
      </c>
      <c r="Y39" s="171">
        <v>0</v>
      </c>
      <c r="Z39" s="171">
        <v>0</v>
      </c>
      <c r="AA39" s="1" t="b">
        <f t="shared" si="11"/>
        <v>1</v>
      </c>
      <c r="AB39" s="25">
        <f t="shared" si="12"/>
        <v>0.5</v>
      </c>
      <c r="AC39" s="26" t="b">
        <f t="shared" si="13"/>
        <v>1</v>
      </c>
      <c r="AD39" s="26" t="b">
        <f t="shared" si="14"/>
        <v>1</v>
      </c>
    </row>
    <row r="40" spans="1:30" ht="30" customHeight="1">
      <c r="A40" s="174">
        <v>38</v>
      </c>
      <c r="B40" s="165" t="s">
        <v>543</v>
      </c>
      <c r="C40" s="166" t="s">
        <v>256</v>
      </c>
      <c r="D40" s="167" t="s">
        <v>487</v>
      </c>
      <c r="E40" s="167" t="s">
        <v>125</v>
      </c>
      <c r="F40" s="165" t="s">
        <v>215</v>
      </c>
      <c r="G40" s="165" t="s">
        <v>488</v>
      </c>
      <c r="H40" s="165" t="s">
        <v>155</v>
      </c>
      <c r="I40" s="168">
        <v>0.3</v>
      </c>
      <c r="J40" s="169" t="s">
        <v>354</v>
      </c>
      <c r="K40" s="171">
        <v>901326</v>
      </c>
      <c r="L40" s="170">
        <v>450663</v>
      </c>
      <c r="M40" s="171">
        <v>450663</v>
      </c>
      <c r="N40" s="172">
        <v>0.5</v>
      </c>
      <c r="O40" s="170">
        <v>0</v>
      </c>
      <c r="P40" s="170">
        <v>0</v>
      </c>
      <c r="Q40" s="171">
        <v>0</v>
      </c>
      <c r="R40" s="171">
        <v>0</v>
      </c>
      <c r="S40" s="171">
        <v>0</v>
      </c>
      <c r="T40" s="171">
        <v>0</v>
      </c>
      <c r="U40" s="171">
        <v>0</v>
      </c>
      <c r="V40" s="171">
        <v>450663</v>
      </c>
      <c r="W40" s="171">
        <v>0</v>
      </c>
      <c r="X40" s="171">
        <v>0</v>
      </c>
      <c r="Y40" s="171">
        <v>0</v>
      </c>
      <c r="Z40" s="171">
        <v>0</v>
      </c>
      <c r="AA40" s="1" t="b">
        <f t="shared" si="11"/>
        <v>1</v>
      </c>
      <c r="AB40" s="25">
        <f t="shared" si="12"/>
        <v>0.5</v>
      </c>
      <c r="AC40" s="26" t="b">
        <f t="shared" si="13"/>
        <v>1</v>
      </c>
      <c r="AD40" s="26" t="b">
        <f t="shared" si="14"/>
        <v>1</v>
      </c>
    </row>
    <row r="41" spans="1:30" ht="30" customHeight="1">
      <c r="A41" s="177">
        <v>39</v>
      </c>
      <c r="B41" s="165" t="s">
        <v>544</v>
      </c>
      <c r="C41" s="166" t="s">
        <v>256</v>
      </c>
      <c r="D41" s="167" t="s">
        <v>489</v>
      </c>
      <c r="E41" s="167" t="s">
        <v>143</v>
      </c>
      <c r="F41" s="165" t="s">
        <v>261</v>
      </c>
      <c r="G41" s="165" t="s">
        <v>620</v>
      </c>
      <c r="H41" s="165" t="s">
        <v>155</v>
      </c>
      <c r="I41" s="168">
        <v>0.74</v>
      </c>
      <c r="J41" s="169" t="s">
        <v>514</v>
      </c>
      <c r="K41" s="171">
        <v>4125000</v>
      </c>
      <c r="L41" s="170">
        <v>2062500</v>
      </c>
      <c r="M41" s="171">
        <v>2062500</v>
      </c>
      <c r="N41" s="172">
        <v>0.5</v>
      </c>
      <c r="O41" s="170">
        <v>0</v>
      </c>
      <c r="P41" s="170">
        <v>0</v>
      </c>
      <c r="Q41" s="171">
        <v>0</v>
      </c>
      <c r="R41" s="171">
        <v>0</v>
      </c>
      <c r="S41" s="171">
        <v>0</v>
      </c>
      <c r="T41" s="171">
        <v>0</v>
      </c>
      <c r="U41" s="171">
        <v>0</v>
      </c>
      <c r="V41" s="171">
        <v>2062500</v>
      </c>
      <c r="W41" s="171">
        <v>0</v>
      </c>
      <c r="X41" s="171">
        <v>0</v>
      </c>
      <c r="Y41" s="171">
        <v>0</v>
      </c>
      <c r="Z41" s="171">
        <v>0</v>
      </c>
      <c r="AA41" s="1" t="b">
        <f t="shared" si="11"/>
        <v>1</v>
      </c>
      <c r="AB41" s="25">
        <f t="shared" si="12"/>
        <v>0.5</v>
      </c>
      <c r="AC41" s="26" t="b">
        <f t="shared" si="13"/>
        <v>1</v>
      </c>
      <c r="AD41" s="26" t="b">
        <f t="shared" si="14"/>
        <v>1</v>
      </c>
    </row>
    <row r="42" spans="1:30" ht="30" customHeight="1">
      <c r="A42" s="174">
        <v>40</v>
      </c>
      <c r="B42" s="165" t="s">
        <v>490</v>
      </c>
      <c r="C42" s="166" t="s">
        <v>256</v>
      </c>
      <c r="D42" s="167" t="s">
        <v>491</v>
      </c>
      <c r="E42" s="167" t="s">
        <v>95</v>
      </c>
      <c r="F42" s="165" t="s">
        <v>167</v>
      </c>
      <c r="G42" s="165" t="s">
        <v>492</v>
      </c>
      <c r="H42" s="165" t="s">
        <v>155</v>
      </c>
      <c r="I42" s="168">
        <v>0.48099999999999998</v>
      </c>
      <c r="J42" s="169" t="s">
        <v>515</v>
      </c>
      <c r="K42" s="171">
        <v>2456226</v>
      </c>
      <c r="L42" s="170">
        <v>1228113</v>
      </c>
      <c r="M42" s="171">
        <v>1228113</v>
      </c>
      <c r="N42" s="172">
        <v>0.5</v>
      </c>
      <c r="O42" s="170">
        <v>0</v>
      </c>
      <c r="P42" s="170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1228113</v>
      </c>
      <c r="W42" s="171">
        <v>0</v>
      </c>
      <c r="X42" s="171">
        <v>0</v>
      </c>
      <c r="Y42" s="171">
        <v>0</v>
      </c>
      <c r="Z42" s="171">
        <v>0</v>
      </c>
      <c r="AA42" s="1" t="b">
        <f t="shared" si="11"/>
        <v>1</v>
      </c>
      <c r="AB42" s="25">
        <f t="shared" si="12"/>
        <v>0.5</v>
      </c>
      <c r="AC42" s="26" t="b">
        <f t="shared" si="13"/>
        <v>1</v>
      </c>
      <c r="AD42" s="26" t="b">
        <f t="shared" si="14"/>
        <v>1</v>
      </c>
    </row>
    <row r="43" spans="1:30" ht="30" customHeight="1">
      <c r="A43" s="174">
        <v>41</v>
      </c>
      <c r="B43" s="165" t="s">
        <v>555</v>
      </c>
      <c r="C43" s="166" t="s">
        <v>256</v>
      </c>
      <c r="D43" s="167" t="s">
        <v>493</v>
      </c>
      <c r="E43" s="167" t="s">
        <v>81</v>
      </c>
      <c r="F43" s="165" t="s">
        <v>424</v>
      </c>
      <c r="G43" s="165" t="s">
        <v>494</v>
      </c>
      <c r="H43" s="165" t="s">
        <v>154</v>
      </c>
      <c r="I43" s="168">
        <v>0.25</v>
      </c>
      <c r="J43" s="169" t="s">
        <v>395</v>
      </c>
      <c r="K43" s="171">
        <v>1025016</v>
      </c>
      <c r="L43" s="170">
        <v>512508</v>
      </c>
      <c r="M43" s="171">
        <v>512508</v>
      </c>
      <c r="N43" s="172">
        <v>0.5</v>
      </c>
      <c r="O43" s="170">
        <v>0</v>
      </c>
      <c r="P43" s="170">
        <v>0</v>
      </c>
      <c r="Q43" s="171">
        <v>0</v>
      </c>
      <c r="R43" s="171">
        <v>0</v>
      </c>
      <c r="S43" s="171">
        <v>0</v>
      </c>
      <c r="T43" s="171">
        <v>0</v>
      </c>
      <c r="U43" s="171">
        <v>0</v>
      </c>
      <c r="V43" s="171">
        <v>512508</v>
      </c>
      <c r="W43" s="171">
        <v>0</v>
      </c>
      <c r="X43" s="171">
        <v>0</v>
      </c>
      <c r="Y43" s="171">
        <v>0</v>
      </c>
      <c r="Z43" s="171">
        <v>0</v>
      </c>
      <c r="AA43" s="1" t="b">
        <f t="shared" si="11"/>
        <v>1</v>
      </c>
      <c r="AB43" s="25">
        <f t="shared" si="12"/>
        <v>0.5</v>
      </c>
      <c r="AC43" s="26" t="b">
        <f t="shared" si="13"/>
        <v>1</v>
      </c>
      <c r="AD43" s="26" t="b">
        <f t="shared" si="14"/>
        <v>1</v>
      </c>
    </row>
    <row r="44" spans="1:30" ht="43.5" customHeight="1">
      <c r="A44" s="177">
        <v>42</v>
      </c>
      <c r="B44" s="156" t="s">
        <v>545</v>
      </c>
      <c r="C44" s="157" t="s">
        <v>258</v>
      </c>
      <c r="D44" s="158" t="s">
        <v>207</v>
      </c>
      <c r="E44" s="158" t="s">
        <v>139</v>
      </c>
      <c r="F44" s="156" t="s">
        <v>170</v>
      </c>
      <c r="G44" s="156" t="s">
        <v>495</v>
      </c>
      <c r="H44" s="156" t="s">
        <v>154</v>
      </c>
      <c r="I44" s="159">
        <v>0.33</v>
      </c>
      <c r="J44" s="160" t="s">
        <v>516</v>
      </c>
      <c r="K44" s="162">
        <v>822554</v>
      </c>
      <c r="L44" s="161">
        <v>411277</v>
      </c>
      <c r="M44" s="162">
        <v>411277</v>
      </c>
      <c r="N44" s="163">
        <v>0.5</v>
      </c>
      <c r="O44" s="161">
        <v>0</v>
      </c>
      <c r="P44" s="161">
        <v>0</v>
      </c>
      <c r="Q44" s="162">
        <v>0</v>
      </c>
      <c r="R44" s="162">
        <v>0</v>
      </c>
      <c r="S44" s="162">
        <v>0</v>
      </c>
      <c r="T44" s="162">
        <v>0</v>
      </c>
      <c r="U44" s="162">
        <v>0</v>
      </c>
      <c r="V44" s="162">
        <v>2000</v>
      </c>
      <c r="W44" s="162">
        <v>409277</v>
      </c>
      <c r="X44" s="162">
        <v>0</v>
      </c>
      <c r="Y44" s="162">
        <v>0</v>
      </c>
      <c r="Z44" s="162">
        <v>0</v>
      </c>
      <c r="AA44" s="1" t="b">
        <f t="shared" si="11"/>
        <v>1</v>
      </c>
      <c r="AB44" s="25">
        <f t="shared" si="12"/>
        <v>0.5</v>
      </c>
      <c r="AC44" s="26" t="b">
        <f t="shared" si="13"/>
        <v>1</v>
      </c>
      <c r="AD44" s="26" t="b">
        <f t="shared" si="14"/>
        <v>1</v>
      </c>
    </row>
    <row r="45" spans="1:30" ht="30" customHeight="1">
      <c r="A45" s="174">
        <v>43</v>
      </c>
      <c r="B45" s="165" t="s">
        <v>546</v>
      </c>
      <c r="C45" s="166" t="s">
        <v>256</v>
      </c>
      <c r="D45" s="167" t="s">
        <v>496</v>
      </c>
      <c r="E45" s="167" t="s">
        <v>73</v>
      </c>
      <c r="F45" s="165" t="s">
        <v>263</v>
      </c>
      <c r="G45" s="165" t="s">
        <v>497</v>
      </c>
      <c r="H45" s="165" t="s">
        <v>155</v>
      </c>
      <c r="I45" s="168">
        <v>5.25</v>
      </c>
      <c r="J45" s="169" t="s">
        <v>470</v>
      </c>
      <c r="K45" s="171">
        <v>1203329</v>
      </c>
      <c r="L45" s="170">
        <v>601664</v>
      </c>
      <c r="M45" s="171">
        <v>601665</v>
      </c>
      <c r="N45" s="172">
        <v>0.5</v>
      </c>
      <c r="O45" s="170">
        <v>0</v>
      </c>
      <c r="P45" s="170">
        <v>0</v>
      </c>
      <c r="Q45" s="171">
        <v>0</v>
      </c>
      <c r="R45" s="171">
        <v>0</v>
      </c>
      <c r="S45" s="171">
        <v>0</v>
      </c>
      <c r="T45" s="171">
        <v>0</v>
      </c>
      <c r="U45" s="171">
        <v>0</v>
      </c>
      <c r="V45" s="171">
        <v>601664</v>
      </c>
      <c r="W45" s="171">
        <v>0</v>
      </c>
      <c r="X45" s="171">
        <v>0</v>
      </c>
      <c r="Y45" s="171">
        <v>0</v>
      </c>
      <c r="Z45" s="171">
        <v>0</v>
      </c>
      <c r="AA45" s="1" t="b">
        <f t="shared" si="11"/>
        <v>1</v>
      </c>
      <c r="AB45" s="25">
        <f t="shared" si="12"/>
        <v>0.5</v>
      </c>
      <c r="AC45" s="26" t="b">
        <f t="shared" si="13"/>
        <v>1</v>
      </c>
      <c r="AD45" s="26" t="b">
        <f t="shared" si="14"/>
        <v>1</v>
      </c>
    </row>
    <row r="46" spans="1:30" ht="30" customHeight="1">
      <c r="A46" s="174">
        <v>44</v>
      </c>
      <c r="B46" s="165" t="s">
        <v>547</v>
      </c>
      <c r="C46" s="166" t="s">
        <v>256</v>
      </c>
      <c r="D46" s="167" t="s">
        <v>195</v>
      </c>
      <c r="E46" s="167" t="s">
        <v>99</v>
      </c>
      <c r="F46" s="165" t="s">
        <v>167</v>
      </c>
      <c r="G46" s="165" t="s">
        <v>498</v>
      </c>
      <c r="H46" s="165" t="s">
        <v>169</v>
      </c>
      <c r="I46" s="168">
        <v>0.36499999999999999</v>
      </c>
      <c r="J46" s="169" t="s">
        <v>329</v>
      </c>
      <c r="K46" s="171">
        <v>575774</v>
      </c>
      <c r="L46" s="170">
        <v>287887</v>
      </c>
      <c r="M46" s="171">
        <v>287887</v>
      </c>
      <c r="N46" s="172">
        <v>0.5</v>
      </c>
      <c r="O46" s="170">
        <v>0</v>
      </c>
      <c r="P46" s="170">
        <v>0</v>
      </c>
      <c r="Q46" s="171">
        <v>0</v>
      </c>
      <c r="R46" s="171">
        <v>0</v>
      </c>
      <c r="S46" s="171">
        <v>0</v>
      </c>
      <c r="T46" s="171">
        <v>0</v>
      </c>
      <c r="U46" s="171">
        <v>0</v>
      </c>
      <c r="V46" s="171">
        <v>287887</v>
      </c>
      <c r="W46" s="171">
        <v>0</v>
      </c>
      <c r="X46" s="171">
        <v>0</v>
      </c>
      <c r="Y46" s="171">
        <v>0</v>
      </c>
      <c r="Z46" s="171">
        <v>0</v>
      </c>
      <c r="AA46" s="1" t="b">
        <f>L46=SUM(O46:Z46)</f>
        <v>1</v>
      </c>
      <c r="AB46" s="25">
        <f t="shared" si="12"/>
        <v>0.5</v>
      </c>
      <c r="AC46" s="26" t="b">
        <f t="shared" si="13"/>
        <v>1</v>
      </c>
      <c r="AD46" s="26" t="b">
        <f t="shared" si="14"/>
        <v>1</v>
      </c>
    </row>
    <row r="47" spans="1:30" ht="39" customHeight="1">
      <c r="A47" s="177">
        <v>45</v>
      </c>
      <c r="B47" s="165" t="s">
        <v>548</v>
      </c>
      <c r="C47" s="166" t="s">
        <v>256</v>
      </c>
      <c r="D47" s="167" t="s">
        <v>499</v>
      </c>
      <c r="E47" s="167" t="s">
        <v>126</v>
      </c>
      <c r="F47" s="165" t="s">
        <v>215</v>
      </c>
      <c r="G47" s="165" t="s">
        <v>500</v>
      </c>
      <c r="H47" s="165" t="s">
        <v>154</v>
      </c>
      <c r="I47" s="168">
        <v>1.05</v>
      </c>
      <c r="J47" s="169" t="s">
        <v>467</v>
      </c>
      <c r="K47" s="171">
        <v>2261372</v>
      </c>
      <c r="L47" s="170">
        <v>1130686</v>
      </c>
      <c r="M47" s="171">
        <v>1130686</v>
      </c>
      <c r="N47" s="172">
        <v>0.5</v>
      </c>
      <c r="O47" s="170">
        <v>0</v>
      </c>
      <c r="P47" s="170">
        <v>0</v>
      </c>
      <c r="Q47" s="171">
        <v>0</v>
      </c>
      <c r="R47" s="171">
        <v>0</v>
      </c>
      <c r="S47" s="171">
        <v>0</v>
      </c>
      <c r="T47" s="171">
        <v>0</v>
      </c>
      <c r="U47" s="171">
        <v>0</v>
      </c>
      <c r="V47" s="171">
        <v>1130686</v>
      </c>
      <c r="W47" s="171">
        <v>0</v>
      </c>
      <c r="X47" s="171">
        <v>0</v>
      </c>
      <c r="Y47" s="171">
        <v>0</v>
      </c>
      <c r="Z47" s="171">
        <v>0</v>
      </c>
      <c r="AA47" s="1" t="b">
        <f t="shared" si="11"/>
        <v>1</v>
      </c>
      <c r="AB47" s="25">
        <f t="shared" si="12"/>
        <v>0.5</v>
      </c>
      <c r="AC47" s="26" t="b">
        <f t="shared" si="13"/>
        <v>1</v>
      </c>
      <c r="AD47" s="26" t="b">
        <f t="shared" si="14"/>
        <v>1</v>
      </c>
    </row>
    <row r="48" spans="1:30" ht="30" customHeight="1">
      <c r="A48" s="174">
        <v>46</v>
      </c>
      <c r="B48" s="165" t="s">
        <v>501</v>
      </c>
      <c r="C48" s="166" t="s">
        <v>256</v>
      </c>
      <c r="D48" s="167" t="s">
        <v>502</v>
      </c>
      <c r="E48" s="167" t="s">
        <v>135</v>
      </c>
      <c r="F48" s="165" t="s">
        <v>170</v>
      </c>
      <c r="G48" s="165" t="s">
        <v>503</v>
      </c>
      <c r="H48" s="165" t="s">
        <v>154</v>
      </c>
      <c r="I48" s="168">
        <v>0.6</v>
      </c>
      <c r="J48" s="169" t="s">
        <v>467</v>
      </c>
      <c r="K48" s="171">
        <v>1326467</v>
      </c>
      <c r="L48" s="170">
        <v>663233</v>
      </c>
      <c r="M48" s="171">
        <v>663234</v>
      </c>
      <c r="N48" s="172">
        <v>0.5</v>
      </c>
      <c r="O48" s="170">
        <v>0</v>
      </c>
      <c r="P48" s="170">
        <v>0</v>
      </c>
      <c r="Q48" s="171">
        <v>0</v>
      </c>
      <c r="R48" s="171">
        <v>0</v>
      </c>
      <c r="S48" s="171">
        <v>0</v>
      </c>
      <c r="T48" s="171">
        <v>0</v>
      </c>
      <c r="U48" s="171">
        <v>0</v>
      </c>
      <c r="V48" s="171">
        <v>663233</v>
      </c>
      <c r="W48" s="171">
        <v>0</v>
      </c>
      <c r="X48" s="171">
        <v>0</v>
      </c>
      <c r="Y48" s="171">
        <v>0</v>
      </c>
      <c r="Z48" s="171">
        <v>0</v>
      </c>
      <c r="AA48" s="1" t="b">
        <f t="shared" si="11"/>
        <v>1</v>
      </c>
      <c r="AB48" s="25">
        <f t="shared" si="12"/>
        <v>0.5</v>
      </c>
      <c r="AC48" s="26" t="b">
        <f t="shared" si="13"/>
        <v>1</v>
      </c>
      <c r="AD48" s="26" t="b">
        <f t="shared" si="14"/>
        <v>1</v>
      </c>
    </row>
    <row r="49" spans="1:30" ht="30" customHeight="1">
      <c r="A49" s="174">
        <v>47</v>
      </c>
      <c r="B49" s="165" t="s">
        <v>549</v>
      </c>
      <c r="C49" s="166" t="s">
        <v>256</v>
      </c>
      <c r="D49" s="167" t="s">
        <v>203</v>
      </c>
      <c r="E49" s="167" t="s">
        <v>92</v>
      </c>
      <c r="F49" s="165" t="s">
        <v>168</v>
      </c>
      <c r="G49" s="165" t="s">
        <v>504</v>
      </c>
      <c r="H49" s="165" t="s">
        <v>155</v>
      </c>
      <c r="I49" s="168">
        <v>0.31</v>
      </c>
      <c r="J49" s="169" t="s">
        <v>392</v>
      </c>
      <c r="K49" s="171">
        <v>566222</v>
      </c>
      <c r="L49" s="170">
        <v>283111</v>
      </c>
      <c r="M49" s="171">
        <v>283111</v>
      </c>
      <c r="N49" s="172">
        <v>0.5</v>
      </c>
      <c r="O49" s="170">
        <v>0</v>
      </c>
      <c r="P49" s="170">
        <v>0</v>
      </c>
      <c r="Q49" s="171">
        <v>0</v>
      </c>
      <c r="R49" s="171">
        <v>0</v>
      </c>
      <c r="S49" s="171">
        <v>0</v>
      </c>
      <c r="T49" s="171">
        <v>0</v>
      </c>
      <c r="U49" s="171">
        <v>0</v>
      </c>
      <c r="V49" s="171">
        <v>283111</v>
      </c>
      <c r="W49" s="171">
        <v>0</v>
      </c>
      <c r="X49" s="171">
        <v>0</v>
      </c>
      <c r="Y49" s="171">
        <v>0</v>
      </c>
      <c r="Z49" s="171">
        <v>0</v>
      </c>
      <c r="AA49" s="1" t="b">
        <f t="shared" si="11"/>
        <v>1</v>
      </c>
      <c r="AB49" s="25">
        <f t="shared" si="12"/>
        <v>0.5</v>
      </c>
      <c r="AC49" s="26" t="b">
        <f t="shared" si="13"/>
        <v>1</v>
      </c>
      <c r="AD49" s="26" t="b">
        <f t="shared" si="14"/>
        <v>1</v>
      </c>
    </row>
    <row r="50" spans="1:30" ht="30" customHeight="1">
      <c r="A50" s="177">
        <v>48</v>
      </c>
      <c r="B50" s="165" t="s">
        <v>550</v>
      </c>
      <c r="C50" s="166" t="s">
        <v>256</v>
      </c>
      <c r="D50" s="167" t="s">
        <v>290</v>
      </c>
      <c r="E50" s="167" t="s">
        <v>148</v>
      </c>
      <c r="F50" s="165" t="s">
        <v>164</v>
      </c>
      <c r="G50" s="165" t="s">
        <v>505</v>
      </c>
      <c r="H50" s="165" t="s">
        <v>154</v>
      </c>
      <c r="I50" s="168">
        <v>0.17</v>
      </c>
      <c r="J50" s="169" t="s">
        <v>396</v>
      </c>
      <c r="K50" s="171">
        <v>220000</v>
      </c>
      <c r="L50" s="170">
        <v>110000</v>
      </c>
      <c r="M50" s="171">
        <v>110000</v>
      </c>
      <c r="N50" s="172">
        <v>0.5</v>
      </c>
      <c r="O50" s="170">
        <v>0</v>
      </c>
      <c r="P50" s="170">
        <v>0</v>
      </c>
      <c r="Q50" s="171">
        <v>0</v>
      </c>
      <c r="R50" s="171">
        <v>0</v>
      </c>
      <c r="S50" s="171">
        <v>0</v>
      </c>
      <c r="T50" s="171">
        <v>0</v>
      </c>
      <c r="U50" s="171">
        <v>0</v>
      </c>
      <c r="V50" s="171">
        <v>110000</v>
      </c>
      <c r="W50" s="171">
        <v>0</v>
      </c>
      <c r="X50" s="171">
        <v>0</v>
      </c>
      <c r="Y50" s="171">
        <v>0</v>
      </c>
      <c r="Z50" s="171">
        <v>0</v>
      </c>
      <c r="AA50" s="1" t="b">
        <f t="shared" si="11"/>
        <v>1</v>
      </c>
      <c r="AB50" s="25">
        <f t="shared" si="12"/>
        <v>0.5</v>
      </c>
      <c r="AC50" s="26" t="b">
        <f t="shared" si="13"/>
        <v>1</v>
      </c>
      <c r="AD50" s="26" t="b">
        <f t="shared" si="14"/>
        <v>1</v>
      </c>
    </row>
    <row r="51" spans="1:30" ht="30" customHeight="1">
      <c r="A51" s="174">
        <v>49</v>
      </c>
      <c r="B51" s="165" t="s">
        <v>506</v>
      </c>
      <c r="C51" s="166" t="s">
        <v>256</v>
      </c>
      <c r="D51" s="167" t="s">
        <v>507</v>
      </c>
      <c r="E51" s="167" t="s">
        <v>145</v>
      </c>
      <c r="F51" s="165" t="s">
        <v>261</v>
      </c>
      <c r="G51" s="165" t="s">
        <v>508</v>
      </c>
      <c r="H51" s="165" t="s">
        <v>155</v>
      </c>
      <c r="I51" s="168">
        <v>0.215</v>
      </c>
      <c r="J51" s="169" t="s">
        <v>352</v>
      </c>
      <c r="K51" s="171">
        <v>526558</v>
      </c>
      <c r="L51" s="170">
        <v>263279</v>
      </c>
      <c r="M51" s="171">
        <v>263279</v>
      </c>
      <c r="N51" s="172">
        <v>0.5</v>
      </c>
      <c r="O51" s="170">
        <v>0</v>
      </c>
      <c r="P51" s="170">
        <v>0</v>
      </c>
      <c r="Q51" s="171">
        <v>0</v>
      </c>
      <c r="R51" s="171">
        <v>0</v>
      </c>
      <c r="S51" s="171">
        <v>0</v>
      </c>
      <c r="T51" s="171">
        <v>0</v>
      </c>
      <c r="U51" s="171">
        <v>0</v>
      </c>
      <c r="V51" s="171">
        <v>263279</v>
      </c>
      <c r="W51" s="171">
        <v>0</v>
      </c>
      <c r="X51" s="171">
        <v>0</v>
      </c>
      <c r="Y51" s="171">
        <v>0</v>
      </c>
      <c r="Z51" s="171">
        <v>0</v>
      </c>
      <c r="AA51" s="1" t="b">
        <f t="shared" si="11"/>
        <v>1</v>
      </c>
      <c r="AB51" s="25">
        <f t="shared" si="12"/>
        <v>0.5</v>
      </c>
      <c r="AC51" s="26" t="b">
        <f t="shared" si="13"/>
        <v>1</v>
      </c>
      <c r="AD51" s="26" t="b">
        <f t="shared" si="14"/>
        <v>1</v>
      </c>
    </row>
    <row r="52" spans="1:30" ht="30" customHeight="1">
      <c r="A52" s="174">
        <v>50</v>
      </c>
      <c r="B52" s="165" t="s">
        <v>632</v>
      </c>
      <c r="C52" s="166" t="s">
        <v>256</v>
      </c>
      <c r="D52" s="167" t="s">
        <v>588</v>
      </c>
      <c r="E52" s="167" t="s">
        <v>130</v>
      </c>
      <c r="F52" s="165" t="s">
        <v>215</v>
      </c>
      <c r="G52" s="165" t="s">
        <v>602</v>
      </c>
      <c r="H52" s="165" t="s">
        <v>169</v>
      </c>
      <c r="I52" s="168">
        <v>0.28999999999999998</v>
      </c>
      <c r="J52" s="169" t="s">
        <v>616</v>
      </c>
      <c r="K52" s="171">
        <v>958120.79</v>
      </c>
      <c r="L52" s="170">
        <v>479060</v>
      </c>
      <c r="M52" s="171">
        <v>479060.79000000004</v>
      </c>
      <c r="N52" s="172">
        <v>0.5</v>
      </c>
      <c r="O52" s="170">
        <v>0</v>
      </c>
      <c r="P52" s="170">
        <v>0</v>
      </c>
      <c r="Q52" s="171">
        <v>0</v>
      </c>
      <c r="R52" s="171">
        <v>0</v>
      </c>
      <c r="S52" s="171">
        <v>0</v>
      </c>
      <c r="T52" s="171">
        <v>0</v>
      </c>
      <c r="U52" s="171">
        <v>0</v>
      </c>
      <c r="V52" s="171">
        <v>479060</v>
      </c>
      <c r="W52" s="171">
        <v>0</v>
      </c>
      <c r="X52" s="171">
        <v>0</v>
      </c>
      <c r="Y52" s="171">
        <v>0</v>
      </c>
      <c r="Z52" s="171">
        <v>0</v>
      </c>
      <c r="AA52" s="1" t="b">
        <f t="shared" ref="AA52:AA64" si="15">L52=SUM(O52:Z52)</f>
        <v>1</v>
      </c>
      <c r="AB52" s="25">
        <f t="shared" ref="AB52:AB64" si="16">ROUND(L52/K52,4)</f>
        <v>0.5</v>
      </c>
      <c r="AC52" s="26" t="b">
        <f t="shared" ref="AC52:AC64" si="17">AB52=N52</f>
        <v>1</v>
      </c>
      <c r="AD52" s="26" t="b">
        <f t="shared" ref="AD52:AD64" si="18">K52=L52+M52</f>
        <v>1</v>
      </c>
    </row>
    <row r="53" spans="1:30" ht="30" customHeight="1">
      <c r="A53" s="177">
        <v>51</v>
      </c>
      <c r="B53" s="165" t="s">
        <v>631</v>
      </c>
      <c r="C53" s="166" t="s">
        <v>256</v>
      </c>
      <c r="D53" s="167" t="s">
        <v>589</v>
      </c>
      <c r="E53" s="167" t="s">
        <v>103</v>
      </c>
      <c r="F53" s="165" t="s">
        <v>262</v>
      </c>
      <c r="G53" s="165" t="s">
        <v>603</v>
      </c>
      <c r="H53" s="165" t="s">
        <v>169</v>
      </c>
      <c r="I53" s="168">
        <v>0.42</v>
      </c>
      <c r="J53" s="169" t="s">
        <v>350</v>
      </c>
      <c r="K53" s="171">
        <v>428741</v>
      </c>
      <c r="L53" s="170">
        <v>214370</v>
      </c>
      <c r="M53" s="171">
        <v>214371</v>
      </c>
      <c r="N53" s="172">
        <v>0.5</v>
      </c>
      <c r="O53" s="170">
        <v>0</v>
      </c>
      <c r="P53" s="170">
        <v>0</v>
      </c>
      <c r="Q53" s="171">
        <v>0</v>
      </c>
      <c r="R53" s="171">
        <v>0</v>
      </c>
      <c r="S53" s="171">
        <v>0</v>
      </c>
      <c r="T53" s="171">
        <v>0</v>
      </c>
      <c r="U53" s="171">
        <v>0</v>
      </c>
      <c r="V53" s="171">
        <v>214370</v>
      </c>
      <c r="W53" s="171">
        <v>0</v>
      </c>
      <c r="X53" s="171">
        <v>0</v>
      </c>
      <c r="Y53" s="171">
        <v>0</v>
      </c>
      <c r="Z53" s="171">
        <v>0</v>
      </c>
      <c r="AA53" s="1" t="b">
        <f t="shared" si="15"/>
        <v>1</v>
      </c>
      <c r="AB53" s="25">
        <f t="shared" si="16"/>
        <v>0.5</v>
      </c>
      <c r="AC53" s="26" t="b">
        <f t="shared" si="17"/>
        <v>1</v>
      </c>
      <c r="AD53" s="26" t="b">
        <f t="shared" si="18"/>
        <v>1</v>
      </c>
    </row>
    <row r="54" spans="1:30" ht="30" customHeight="1">
      <c r="A54" s="174">
        <v>52</v>
      </c>
      <c r="B54" s="165" t="s">
        <v>630</v>
      </c>
      <c r="C54" s="166" t="s">
        <v>256</v>
      </c>
      <c r="D54" s="167" t="s">
        <v>590</v>
      </c>
      <c r="E54" s="167" t="s">
        <v>65</v>
      </c>
      <c r="F54" s="165" t="s">
        <v>263</v>
      </c>
      <c r="G54" s="165" t="s">
        <v>604</v>
      </c>
      <c r="H54" s="165" t="s">
        <v>154</v>
      </c>
      <c r="I54" s="168">
        <v>0.20599999999999999</v>
      </c>
      <c r="J54" s="169" t="s">
        <v>354</v>
      </c>
      <c r="K54" s="171">
        <v>775899.21</v>
      </c>
      <c r="L54" s="170">
        <v>387949</v>
      </c>
      <c r="M54" s="171">
        <v>387950.20999999996</v>
      </c>
      <c r="N54" s="172">
        <v>0.5</v>
      </c>
      <c r="O54" s="170">
        <v>0</v>
      </c>
      <c r="P54" s="170">
        <v>0</v>
      </c>
      <c r="Q54" s="171">
        <v>0</v>
      </c>
      <c r="R54" s="171">
        <v>0</v>
      </c>
      <c r="S54" s="171">
        <v>0</v>
      </c>
      <c r="T54" s="171">
        <v>0</v>
      </c>
      <c r="U54" s="171">
        <v>0</v>
      </c>
      <c r="V54" s="171">
        <v>387949</v>
      </c>
      <c r="W54" s="171">
        <v>0</v>
      </c>
      <c r="X54" s="171">
        <v>0</v>
      </c>
      <c r="Y54" s="171">
        <v>0</v>
      </c>
      <c r="Z54" s="171">
        <v>0</v>
      </c>
      <c r="AA54" s="1" t="b">
        <f t="shared" si="15"/>
        <v>1</v>
      </c>
      <c r="AB54" s="25">
        <f t="shared" si="16"/>
        <v>0.5</v>
      </c>
      <c r="AC54" s="26" t="b">
        <f t="shared" si="17"/>
        <v>1</v>
      </c>
      <c r="AD54" s="26" t="b">
        <f t="shared" si="18"/>
        <v>1</v>
      </c>
    </row>
    <row r="55" spans="1:30" ht="30" customHeight="1">
      <c r="A55" s="174">
        <v>53</v>
      </c>
      <c r="B55" s="165" t="s">
        <v>629</v>
      </c>
      <c r="C55" s="166" t="s">
        <v>256</v>
      </c>
      <c r="D55" s="167" t="s">
        <v>591</v>
      </c>
      <c r="E55" s="167" t="s">
        <v>104</v>
      </c>
      <c r="F55" s="165" t="s">
        <v>262</v>
      </c>
      <c r="G55" s="165" t="s">
        <v>605</v>
      </c>
      <c r="H55" s="165" t="s">
        <v>169</v>
      </c>
      <c r="I55" s="168">
        <v>1.58</v>
      </c>
      <c r="J55" s="169" t="s">
        <v>398</v>
      </c>
      <c r="K55" s="171">
        <v>1404583</v>
      </c>
      <c r="L55" s="170">
        <v>702291</v>
      </c>
      <c r="M55" s="171">
        <v>702292</v>
      </c>
      <c r="N55" s="172">
        <v>0.5</v>
      </c>
      <c r="O55" s="170">
        <v>0</v>
      </c>
      <c r="P55" s="170">
        <v>0</v>
      </c>
      <c r="Q55" s="171">
        <v>0</v>
      </c>
      <c r="R55" s="171">
        <v>0</v>
      </c>
      <c r="S55" s="171">
        <v>0</v>
      </c>
      <c r="T55" s="171">
        <v>0</v>
      </c>
      <c r="U55" s="171">
        <v>0</v>
      </c>
      <c r="V55" s="171">
        <v>702291</v>
      </c>
      <c r="W55" s="171">
        <v>0</v>
      </c>
      <c r="X55" s="171">
        <v>0</v>
      </c>
      <c r="Y55" s="171">
        <v>0</v>
      </c>
      <c r="Z55" s="171">
        <v>0</v>
      </c>
      <c r="AA55" s="1" t="b">
        <f t="shared" si="15"/>
        <v>1</v>
      </c>
      <c r="AB55" s="25">
        <f t="shared" si="16"/>
        <v>0.5</v>
      </c>
      <c r="AC55" s="26" t="b">
        <f t="shared" si="17"/>
        <v>1</v>
      </c>
      <c r="AD55" s="26" t="b">
        <f t="shared" si="18"/>
        <v>1</v>
      </c>
    </row>
    <row r="56" spans="1:30" ht="30" customHeight="1">
      <c r="A56" s="177">
        <v>54</v>
      </c>
      <c r="B56" s="165" t="s">
        <v>628</v>
      </c>
      <c r="C56" s="166" t="s">
        <v>256</v>
      </c>
      <c r="D56" s="167" t="s">
        <v>592</v>
      </c>
      <c r="E56" s="167" t="s">
        <v>136</v>
      </c>
      <c r="F56" s="165" t="s">
        <v>170</v>
      </c>
      <c r="G56" s="165" t="s">
        <v>606</v>
      </c>
      <c r="H56" s="165" t="s">
        <v>154</v>
      </c>
      <c r="I56" s="168">
        <v>3.05</v>
      </c>
      <c r="J56" s="169" t="s">
        <v>329</v>
      </c>
      <c r="K56" s="171">
        <v>3178775</v>
      </c>
      <c r="L56" s="170">
        <v>1589387</v>
      </c>
      <c r="M56" s="171">
        <v>1589388</v>
      </c>
      <c r="N56" s="172">
        <v>0.5</v>
      </c>
      <c r="O56" s="170">
        <v>0</v>
      </c>
      <c r="P56" s="170">
        <v>0</v>
      </c>
      <c r="Q56" s="171">
        <v>0</v>
      </c>
      <c r="R56" s="171">
        <v>0</v>
      </c>
      <c r="S56" s="171">
        <v>0</v>
      </c>
      <c r="T56" s="171">
        <v>0</v>
      </c>
      <c r="U56" s="171">
        <v>0</v>
      </c>
      <c r="V56" s="171">
        <v>1589387</v>
      </c>
      <c r="W56" s="171">
        <v>0</v>
      </c>
      <c r="X56" s="171">
        <v>0</v>
      </c>
      <c r="Y56" s="171">
        <v>0</v>
      </c>
      <c r="Z56" s="171">
        <v>0</v>
      </c>
      <c r="AA56" s="1" t="b">
        <f t="shared" si="15"/>
        <v>1</v>
      </c>
      <c r="AB56" s="25">
        <f t="shared" si="16"/>
        <v>0.5</v>
      </c>
      <c r="AC56" s="26" t="b">
        <f t="shared" si="17"/>
        <v>1</v>
      </c>
      <c r="AD56" s="26" t="b">
        <f t="shared" si="18"/>
        <v>1</v>
      </c>
    </row>
    <row r="57" spans="1:30" ht="30" customHeight="1">
      <c r="A57" s="174">
        <v>55</v>
      </c>
      <c r="B57" s="165" t="s">
        <v>627</v>
      </c>
      <c r="C57" s="166" t="s">
        <v>256</v>
      </c>
      <c r="D57" s="167" t="s">
        <v>593</v>
      </c>
      <c r="E57" s="167" t="s">
        <v>67</v>
      </c>
      <c r="F57" s="165" t="s">
        <v>263</v>
      </c>
      <c r="G57" s="165" t="s">
        <v>607</v>
      </c>
      <c r="H57" s="165" t="s">
        <v>154</v>
      </c>
      <c r="I57" s="168">
        <v>0.86</v>
      </c>
      <c r="J57" s="169" t="s">
        <v>470</v>
      </c>
      <c r="K57" s="171">
        <v>1499630</v>
      </c>
      <c r="L57" s="170">
        <v>749815</v>
      </c>
      <c r="M57" s="171">
        <v>749815</v>
      </c>
      <c r="N57" s="172">
        <v>0.5</v>
      </c>
      <c r="O57" s="170">
        <v>0</v>
      </c>
      <c r="P57" s="170">
        <v>0</v>
      </c>
      <c r="Q57" s="171">
        <v>0</v>
      </c>
      <c r="R57" s="171">
        <v>0</v>
      </c>
      <c r="S57" s="171">
        <v>0</v>
      </c>
      <c r="T57" s="171">
        <v>0</v>
      </c>
      <c r="U57" s="171">
        <v>0</v>
      </c>
      <c r="V57" s="171">
        <v>749815</v>
      </c>
      <c r="W57" s="171">
        <v>0</v>
      </c>
      <c r="X57" s="171">
        <v>0</v>
      </c>
      <c r="Y57" s="171">
        <v>0</v>
      </c>
      <c r="Z57" s="171">
        <v>0</v>
      </c>
      <c r="AA57" s="1" t="b">
        <f t="shared" si="15"/>
        <v>1</v>
      </c>
      <c r="AB57" s="25">
        <f t="shared" si="16"/>
        <v>0.5</v>
      </c>
      <c r="AC57" s="26" t="b">
        <f t="shared" si="17"/>
        <v>1</v>
      </c>
      <c r="AD57" s="26" t="b">
        <f t="shared" si="18"/>
        <v>1</v>
      </c>
    </row>
    <row r="58" spans="1:30" ht="30" customHeight="1">
      <c r="A58" s="174">
        <v>56</v>
      </c>
      <c r="B58" s="165" t="s">
        <v>626</v>
      </c>
      <c r="C58" s="166" t="s">
        <v>256</v>
      </c>
      <c r="D58" s="167" t="s">
        <v>594</v>
      </c>
      <c r="E58" s="167" t="s">
        <v>132</v>
      </c>
      <c r="F58" s="165" t="s">
        <v>170</v>
      </c>
      <c r="G58" s="165" t="s">
        <v>608</v>
      </c>
      <c r="H58" s="165" t="s">
        <v>154</v>
      </c>
      <c r="I58" s="168">
        <v>0.77</v>
      </c>
      <c r="J58" s="169" t="s">
        <v>617</v>
      </c>
      <c r="K58" s="171">
        <v>1068111</v>
      </c>
      <c r="L58" s="170">
        <v>534055</v>
      </c>
      <c r="M58" s="171">
        <v>534056</v>
      </c>
      <c r="N58" s="172">
        <v>0.5</v>
      </c>
      <c r="O58" s="170">
        <v>0</v>
      </c>
      <c r="P58" s="170">
        <v>0</v>
      </c>
      <c r="Q58" s="171">
        <v>0</v>
      </c>
      <c r="R58" s="171">
        <v>0</v>
      </c>
      <c r="S58" s="171">
        <v>0</v>
      </c>
      <c r="T58" s="171">
        <v>0</v>
      </c>
      <c r="U58" s="171">
        <v>0</v>
      </c>
      <c r="V58" s="171">
        <v>534055</v>
      </c>
      <c r="W58" s="171">
        <v>0</v>
      </c>
      <c r="X58" s="171">
        <v>0</v>
      </c>
      <c r="Y58" s="171">
        <v>0</v>
      </c>
      <c r="Z58" s="171">
        <v>0</v>
      </c>
      <c r="AA58" s="1" t="b">
        <f t="shared" si="15"/>
        <v>1</v>
      </c>
      <c r="AB58" s="25">
        <f t="shared" si="16"/>
        <v>0.5</v>
      </c>
      <c r="AC58" s="26" t="b">
        <f t="shared" si="17"/>
        <v>1</v>
      </c>
      <c r="AD58" s="26" t="b">
        <f t="shared" si="18"/>
        <v>1</v>
      </c>
    </row>
    <row r="59" spans="1:30" ht="30" customHeight="1">
      <c r="A59" s="177">
        <v>57</v>
      </c>
      <c r="B59" s="165" t="s">
        <v>586</v>
      </c>
      <c r="C59" s="166" t="s">
        <v>256</v>
      </c>
      <c r="D59" s="167" t="s">
        <v>595</v>
      </c>
      <c r="E59" s="167" t="s">
        <v>133</v>
      </c>
      <c r="F59" s="165" t="s">
        <v>170</v>
      </c>
      <c r="G59" s="165" t="s">
        <v>609</v>
      </c>
      <c r="H59" s="165" t="s">
        <v>154</v>
      </c>
      <c r="I59" s="168">
        <v>0.23</v>
      </c>
      <c r="J59" s="169" t="s">
        <v>352</v>
      </c>
      <c r="K59" s="171">
        <v>360000</v>
      </c>
      <c r="L59" s="170">
        <v>180000</v>
      </c>
      <c r="M59" s="171">
        <v>180000</v>
      </c>
      <c r="N59" s="172">
        <v>0.5</v>
      </c>
      <c r="O59" s="170">
        <v>0</v>
      </c>
      <c r="P59" s="170">
        <v>0</v>
      </c>
      <c r="Q59" s="171">
        <v>0</v>
      </c>
      <c r="R59" s="171">
        <v>0</v>
      </c>
      <c r="S59" s="171">
        <v>0</v>
      </c>
      <c r="T59" s="171">
        <v>0</v>
      </c>
      <c r="U59" s="171">
        <v>0</v>
      </c>
      <c r="V59" s="171">
        <v>180000</v>
      </c>
      <c r="W59" s="171">
        <v>0</v>
      </c>
      <c r="X59" s="171">
        <v>0</v>
      </c>
      <c r="Y59" s="171">
        <v>0</v>
      </c>
      <c r="Z59" s="171">
        <v>0</v>
      </c>
      <c r="AA59" s="1" t="b">
        <f t="shared" si="15"/>
        <v>1</v>
      </c>
      <c r="AB59" s="25">
        <f t="shared" si="16"/>
        <v>0.5</v>
      </c>
      <c r="AC59" s="26" t="b">
        <f t="shared" si="17"/>
        <v>1</v>
      </c>
      <c r="AD59" s="26" t="b">
        <f t="shared" si="18"/>
        <v>1</v>
      </c>
    </row>
    <row r="60" spans="1:30" ht="30" customHeight="1">
      <c r="A60" s="174">
        <v>58</v>
      </c>
      <c r="B60" s="165" t="s">
        <v>587</v>
      </c>
      <c r="C60" s="166" t="s">
        <v>256</v>
      </c>
      <c r="D60" s="167" t="s">
        <v>596</v>
      </c>
      <c r="E60" s="167" t="s">
        <v>69</v>
      </c>
      <c r="F60" s="165" t="s">
        <v>263</v>
      </c>
      <c r="G60" s="165" t="s">
        <v>610</v>
      </c>
      <c r="H60" s="165" t="s">
        <v>154</v>
      </c>
      <c r="I60" s="168">
        <v>0.36</v>
      </c>
      <c r="J60" s="169" t="s">
        <v>354</v>
      </c>
      <c r="K60" s="171">
        <v>823496</v>
      </c>
      <c r="L60" s="170">
        <v>411748</v>
      </c>
      <c r="M60" s="171">
        <v>411748</v>
      </c>
      <c r="N60" s="172">
        <v>0.5</v>
      </c>
      <c r="O60" s="170">
        <v>0</v>
      </c>
      <c r="P60" s="170">
        <v>0</v>
      </c>
      <c r="Q60" s="171">
        <v>0</v>
      </c>
      <c r="R60" s="171">
        <v>0</v>
      </c>
      <c r="S60" s="171">
        <v>0</v>
      </c>
      <c r="T60" s="171">
        <v>0</v>
      </c>
      <c r="U60" s="171">
        <v>0</v>
      </c>
      <c r="V60" s="171">
        <v>411748</v>
      </c>
      <c r="W60" s="171">
        <v>0</v>
      </c>
      <c r="X60" s="171">
        <v>0</v>
      </c>
      <c r="Y60" s="171">
        <v>0</v>
      </c>
      <c r="Z60" s="171">
        <v>0</v>
      </c>
      <c r="AA60" s="1" t="b">
        <f t="shared" si="15"/>
        <v>1</v>
      </c>
      <c r="AB60" s="25">
        <f t="shared" si="16"/>
        <v>0.5</v>
      </c>
      <c r="AC60" s="26" t="b">
        <f t="shared" si="17"/>
        <v>1</v>
      </c>
      <c r="AD60" s="26" t="b">
        <f t="shared" si="18"/>
        <v>1</v>
      </c>
    </row>
    <row r="61" spans="1:30" ht="30" customHeight="1">
      <c r="A61" s="174">
        <v>59</v>
      </c>
      <c r="B61" s="165" t="s">
        <v>625</v>
      </c>
      <c r="C61" s="166" t="s">
        <v>256</v>
      </c>
      <c r="D61" s="167" t="s">
        <v>597</v>
      </c>
      <c r="E61" s="167" t="s">
        <v>150</v>
      </c>
      <c r="F61" s="165" t="s">
        <v>164</v>
      </c>
      <c r="G61" s="165" t="s">
        <v>611</v>
      </c>
      <c r="H61" s="165" t="s">
        <v>169</v>
      </c>
      <c r="I61" s="168">
        <v>0.32</v>
      </c>
      <c r="J61" s="169" t="s">
        <v>394</v>
      </c>
      <c r="K61" s="171">
        <v>1848550</v>
      </c>
      <c r="L61" s="170">
        <v>924275</v>
      </c>
      <c r="M61" s="171">
        <v>924275</v>
      </c>
      <c r="N61" s="172">
        <v>0.5</v>
      </c>
      <c r="O61" s="170">
        <v>0</v>
      </c>
      <c r="P61" s="170">
        <v>0</v>
      </c>
      <c r="Q61" s="171">
        <v>0</v>
      </c>
      <c r="R61" s="171">
        <v>0</v>
      </c>
      <c r="S61" s="171">
        <v>0</v>
      </c>
      <c r="T61" s="171">
        <v>0</v>
      </c>
      <c r="U61" s="171">
        <v>0</v>
      </c>
      <c r="V61" s="171">
        <v>924275</v>
      </c>
      <c r="W61" s="171">
        <v>0</v>
      </c>
      <c r="X61" s="171">
        <v>0</v>
      </c>
      <c r="Y61" s="171">
        <v>0</v>
      </c>
      <c r="Z61" s="171">
        <v>0</v>
      </c>
      <c r="AA61" s="1" t="b">
        <f t="shared" si="15"/>
        <v>1</v>
      </c>
      <c r="AB61" s="25">
        <f t="shared" si="16"/>
        <v>0.5</v>
      </c>
      <c r="AC61" s="26" t="b">
        <f t="shared" si="17"/>
        <v>1</v>
      </c>
      <c r="AD61" s="26" t="b">
        <f t="shared" si="18"/>
        <v>1</v>
      </c>
    </row>
    <row r="62" spans="1:30" ht="30" customHeight="1">
      <c r="A62" s="177">
        <v>60</v>
      </c>
      <c r="B62" s="165" t="s">
        <v>623</v>
      </c>
      <c r="C62" s="166" t="s">
        <v>256</v>
      </c>
      <c r="D62" s="167" t="s">
        <v>599</v>
      </c>
      <c r="E62" s="167" t="s">
        <v>119</v>
      </c>
      <c r="F62" s="165" t="s">
        <v>161</v>
      </c>
      <c r="G62" s="165" t="s">
        <v>613</v>
      </c>
      <c r="H62" s="165" t="s">
        <v>154</v>
      </c>
      <c r="I62" s="168">
        <v>0.23</v>
      </c>
      <c r="J62" s="169" t="s">
        <v>389</v>
      </c>
      <c r="K62" s="171">
        <v>1980000</v>
      </c>
      <c r="L62" s="170">
        <v>990000</v>
      </c>
      <c r="M62" s="171">
        <v>990000</v>
      </c>
      <c r="N62" s="172">
        <v>0.5</v>
      </c>
      <c r="O62" s="170">
        <v>0</v>
      </c>
      <c r="P62" s="170">
        <v>0</v>
      </c>
      <c r="Q62" s="171">
        <v>0</v>
      </c>
      <c r="R62" s="171">
        <v>0</v>
      </c>
      <c r="S62" s="171">
        <v>0</v>
      </c>
      <c r="T62" s="171">
        <v>0</v>
      </c>
      <c r="U62" s="171">
        <v>0</v>
      </c>
      <c r="V62" s="171">
        <v>990000</v>
      </c>
      <c r="W62" s="171">
        <v>0</v>
      </c>
      <c r="X62" s="171">
        <v>0</v>
      </c>
      <c r="Y62" s="171">
        <v>0</v>
      </c>
      <c r="Z62" s="171">
        <v>0</v>
      </c>
      <c r="AA62" s="1" t="b">
        <f t="shared" si="15"/>
        <v>1</v>
      </c>
      <c r="AB62" s="25">
        <f t="shared" si="16"/>
        <v>0.5</v>
      </c>
      <c r="AC62" s="26" t="b">
        <f t="shared" si="17"/>
        <v>1</v>
      </c>
      <c r="AD62" s="26" t="b">
        <f t="shared" si="18"/>
        <v>1</v>
      </c>
    </row>
    <row r="63" spans="1:30" ht="30" customHeight="1">
      <c r="A63" s="174">
        <v>61</v>
      </c>
      <c r="B63" s="165" t="s">
        <v>622</v>
      </c>
      <c r="C63" s="166" t="s">
        <v>256</v>
      </c>
      <c r="D63" s="167" t="s">
        <v>600</v>
      </c>
      <c r="E63" s="167" t="s">
        <v>138</v>
      </c>
      <c r="F63" s="165" t="s">
        <v>170</v>
      </c>
      <c r="G63" s="165" t="s">
        <v>614</v>
      </c>
      <c r="H63" s="165" t="s">
        <v>169</v>
      </c>
      <c r="I63" s="168">
        <v>1.2</v>
      </c>
      <c r="J63" s="169" t="s">
        <v>467</v>
      </c>
      <c r="K63" s="171">
        <v>1284968</v>
      </c>
      <c r="L63" s="170">
        <v>642484</v>
      </c>
      <c r="M63" s="171">
        <v>642484</v>
      </c>
      <c r="N63" s="172">
        <v>0.5</v>
      </c>
      <c r="O63" s="170">
        <v>0</v>
      </c>
      <c r="P63" s="170">
        <v>0</v>
      </c>
      <c r="Q63" s="171">
        <v>0</v>
      </c>
      <c r="R63" s="171">
        <v>0</v>
      </c>
      <c r="S63" s="171">
        <v>0</v>
      </c>
      <c r="T63" s="171">
        <v>0</v>
      </c>
      <c r="U63" s="171">
        <v>0</v>
      </c>
      <c r="V63" s="171">
        <v>642484</v>
      </c>
      <c r="W63" s="171">
        <v>0</v>
      </c>
      <c r="X63" s="171">
        <v>0</v>
      </c>
      <c r="Y63" s="171">
        <v>0</v>
      </c>
      <c r="Z63" s="171">
        <v>0</v>
      </c>
      <c r="AA63" s="1" t="b">
        <f t="shared" si="15"/>
        <v>1</v>
      </c>
      <c r="AB63" s="25">
        <f t="shared" si="16"/>
        <v>0.5</v>
      </c>
      <c r="AC63" s="26" t="b">
        <f t="shared" si="17"/>
        <v>1</v>
      </c>
      <c r="AD63" s="26" t="b">
        <f t="shared" si="18"/>
        <v>1</v>
      </c>
    </row>
    <row r="64" spans="1:30" ht="30" customHeight="1">
      <c r="A64" s="174">
        <v>62</v>
      </c>
      <c r="B64" s="165" t="s">
        <v>621</v>
      </c>
      <c r="C64" s="166" t="s">
        <v>256</v>
      </c>
      <c r="D64" s="167" t="s">
        <v>601</v>
      </c>
      <c r="E64" s="167" t="s">
        <v>93</v>
      </c>
      <c r="F64" s="165" t="s">
        <v>168</v>
      </c>
      <c r="G64" s="165" t="s">
        <v>615</v>
      </c>
      <c r="H64" s="165" t="s">
        <v>154</v>
      </c>
      <c r="I64" s="168">
        <v>0.35</v>
      </c>
      <c r="J64" s="169" t="s">
        <v>619</v>
      </c>
      <c r="K64" s="171">
        <v>1420000</v>
      </c>
      <c r="L64" s="170">
        <v>710000</v>
      </c>
      <c r="M64" s="171">
        <v>710000</v>
      </c>
      <c r="N64" s="172">
        <v>0.5</v>
      </c>
      <c r="O64" s="170">
        <v>0</v>
      </c>
      <c r="P64" s="170">
        <v>0</v>
      </c>
      <c r="Q64" s="171">
        <v>0</v>
      </c>
      <c r="R64" s="171">
        <v>0</v>
      </c>
      <c r="S64" s="171">
        <v>0</v>
      </c>
      <c r="T64" s="171">
        <v>0</v>
      </c>
      <c r="U64" s="171">
        <v>0</v>
      </c>
      <c r="V64" s="171">
        <v>710000</v>
      </c>
      <c r="W64" s="171">
        <v>0</v>
      </c>
      <c r="X64" s="171">
        <v>0</v>
      </c>
      <c r="Y64" s="171">
        <v>0</v>
      </c>
      <c r="Z64" s="171">
        <v>0</v>
      </c>
      <c r="AA64" s="1" t="b">
        <f t="shared" si="15"/>
        <v>1</v>
      </c>
      <c r="AB64" s="25">
        <f t="shared" si="16"/>
        <v>0.5</v>
      </c>
      <c r="AC64" s="26" t="b">
        <f t="shared" si="17"/>
        <v>1</v>
      </c>
      <c r="AD64" s="26" t="b">
        <f t="shared" si="18"/>
        <v>1</v>
      </c>
    </row>
    <row r="65" spans="1:30" ht="20.100000000000001" customHeight="1">
      <c r="A65" s="230" t="s">
        <v>44</v>
      </c>
      <c r="B65" s="230"/>
      <c r="C65" s="230"/>
      <c r="D65" s="230"/>
      <c r="E65" s="230"/>
      <c r="F65" s="230"/>
      <c r="G65" s="230"/>
      <c r="H65" s="230"/>
      <c r="I65" s="175">
        <f>SUM(I3:I64)</f>
        <v>49.473000000000013</v>
      </c>
      <c r="J65" s="31" t="s">
        <v>14</v>
      </c>
      <c r="K65" s="145">
        <f>SUM(K3:K64)</f>
        <v>166720555.03</v>
      </c>
      <c r="L65" s="145">
        <f>SUM(L3:L64)</f>
        <v>83360264</v>
      </c>
      <c r="M65" s="145">
        <f>SUM(M3:M64)</f>
        <v>83360291.030000001</v>
      </c>
      <c r="N65" s="146" t="s">
        <v>14</v>
      </c>
      <c r="O65" s="145">
        <f t="shared" ref="O65:Z65" si="19">SUM(O3:O64)</f>
        <v>0</v>
      </c>
      <c r="P65" s="145">
        <f t="shared" si="19"/>
        <v>0</v>
      </c>
      <c r="Q65" s="145">
        <f t="shared" si="19"/>
        <v>0</v>
      </c>
      <c r="R65" s="145">
        <f t="shared" si="19"/>
        <v>0</v>
      </c>
      <c r="S65" s="145">
        <f t="shared" si="19"/>
        <v>0</v>
      </c>
      <c r="T65" s="145">
        <f t="shared" si="19"/>
        <v>0</v>
      </c>
      <c r="U65" s="145">
        <f t="shared" si="19"/>
        <v>0</v>
      </c>
      <c r="V65" s="145">
        <f t="shared" si="19"/>
        <v>69539152</v>
      </c>
      <c r="W65" s="145">
        <f t="shared" si="19"/>
        <v>12621112</v>
      </c>
      <c r="X65" s="145">
        <f t="shared" si="19"/>
        <v>1200000</v>
      </c>
      <c r="Y65" s="145">
        <f t="shared" si="19"/>
        <v>0</v>
      </c>
      <c r="Z65" s="145">
        <f t="shared" si="19"/>
        <v>0</v>
      </c>
      <c r="AA65" s="1" t="b">
        <f t="shared" ref="AA65:AA67" si="20">L65=SUM(O65:Z65)</f>
        <v>1</v>
      </c>
      <c r="AB65" s="25">
        <f>ROUND(L65/K65,4)</f>
        <v>0.5</v>
      </c>
      <c r="AC65" s="26" t="s">
        <v>14</v>
      </c>
      <c r="AD65" s="26" t="b">
        <f t="shared" ref="AD65" si="21">K65=L65+M65</f>
        <v>1</v>
      </c>
    </row>
    <row r="66" spans="1:30" ht="20.100000000000001" customHeight="1">
      <c r="A66" s="226" t="s">
        <v>38</v>
      </c>
      <c r="B66" s="227"/>
      <c r="C66" s="227"/>
      <c r="D66" s="227"/>
      <c r="E66" s="227"/>
      <c r="F66" s="227"/>
      <c r="G66" s="227"/>
      <c r="H66" s="228"/>
      <c r="I66" s="175">
        <f>SUMIF($C$3:$C$64,"N",I3:I64)</f>
        <v>42.351000000000006</v>
      </c>
      <c r="J66" s="31" t="s">
        <v>14</v>
      </c>
      <c r="K66" s="145">
        <f>SUMIF($C$3:$C$64,"N",K3:K64)</f>
        <v>123724458</v>
      </c>
      <c r="L66" s="145">
        <f>SUMIF($C$3:$C$64,"N",L3:L64)</f>
        <v>61862217</v>
      </c>
      <c r="M66" s="145">
        <f>SUMIF($C$3:$C$64,"N",M3:M64)</f>
        <v>61862241</v>
      </c>
      <c r="N66" s="146" t="s">
        <v>14</v>
      </c>
      <c r="O66" s="145">
        <f t="shared" ref="O66:Z66" si="22">SUMIF($C$3:$C$64,"N",O3:O64)</f>
        <v>0</v>
      </c>
      <c r="P66" s="145">
        <f t="shared" si="22"/>
        <v>0</v>
      </c>
      <c r="Q66" s="145">
        <f t="shared" si="22"/>
        <v>0</v>
      </c>
      <c r="R66" s="145">
        <f t="shared" si="22"/>
        <v>0</v>
      </c>
      <c r="S66" s="145">
        <f t="shared" si="22"/>
        <v>0</v>
      </c>
      <c r="T66" s="145">
        <f t="shared" si="22"/>
        <v>0</v>
      </c>
      <c r="U66" s="145">
        <f t="shared" si="22"/>
        <v>0</v>
      </c>
      <c r="V66" s="145">
        <f t="shared" si="22"/>
        <v>61862217</v>
      </c>
      <c r="W66" s="145">
        <f t="shared" si="22"/>
        <v>0</v>
      </c>
      <c r="X66" s="145">
        <f t="shared" si="22"/>
        <v>0</v>
      </c>
      <c r="Y66" s="145">
        <f t="shared" si="22"/>
        <v>0</v>
      </c>
      <c r="Z66" s="145">
        <f t="shared" si="22"/>
        <v>0</v>
      </c>
      <c r="AA66" s="1" t="b">
        <f t="shared" si="20"/>
        <v>1</v>
      </c>
      <c r="AB66" s="25">
        <f t="shared" ref="AB66" si="23">ROUND(L66/K66,4)</f>
        <v>0.5</v>
      </c>
      <c r="AC66" s="26" t="s">
        <v>14</v>
      </c>
      <c r="AD66" s="26" t="b">
        <f t="shared" ref="AD66" si="24">K66=L66+M66</f>
        <v>1</v>
      </c>
    </row>
    <row r="67" spans="1:30" ht="20.100000000000001" customHeight="1">
      <c r="A67" s="229" t="s">
        <v>39</v>
      </c>
      <c r="B67" s="229"/>
      <c r="C67" s="229"/>
      <c r="D67" s="229"/>
      <c r="E67" s="229"/>
      <c r="F67" s="229"/>
      <c r="G67" s="229"/>
      <c r="H67" s="229"/>
      <c r="I67" s="176">
        <f>SUMIF($C$3:$C$64,"W",I3:I64)</f>
        <v>7.1220000000000008</v>
      </c>
      <c r="J67" s="140" t="s">
        <v>14</v>
      </c>
      <c r="K67" s="149">
        <f>SUMIF($C$3:$C$64,"W",K3:K64)</f>
        <v>42996097.030000001</v>
      </c>
      <c r="L67" s="149">
        <f>SUMIF($C$3:$C$64,"W",L3:L64)</f>
        <v>21498047</v>
      </c>
      <c r="M67" s="149">
        <f>SUMIF($C$3:$C$64,"W",M3:M64)</f>
        <v>21498050.030000001</v>
      </c>
      <c r="N67" s="150" t="s">
        <v>14</v>
      </c>
      <c r="O67" s="149">
        <f t="shared" ref="O67:Z67" si="25">SUMIF($C$3:$C$64,"W",O3:O64)</f>
        <v>0</v>
      </c>
      <c r="P67" s="149">
        <f t="shared" si="25"/>
        <v>0</v>
      </c>
      <c r="Q67" s="149">
        <f t="shared" si="25"/>
        <v>0</v>
      </c>
      <c r="R67" s="149">
        <f t="shared" si="25"/>
        <v>0</v>
      </c>
      <c r="S67" s="149">
        <f t="shared" si="25"/>
        <v>0</v>
      </c>
      <c r="T67" s="149">
        <f t="shared" si="25"/>
        <v>0</v>
      </c>
      <c r="U67" s="149">
        <f t="shared" si="25"/>
        <v>0</v>
      </c>
      <c r="V67" s="149">
        <f t="shared" si="25"/>
        <v>7676935</v>
      </c>
      <c r="W67" s="149">
        <f t="shared" si="25"/>
        <v>12621112</v>
      </c>
      <c r="X67" s="149">
        <f t="shared" si="25"/>
        <v>1200000</v>
      </c>
      <c r="Y67" s="149">
        <f t="shared" si="25"/>
        <v>0</v>
      </c>
      <c r="Z67" s="149">
        <f t="shared" si="25"/>
        <v>0</v>
      </c>
      <c r="AA67" s="1" t="b">
        <f t="shared" si="20"/>
        <v>1</v>
      </c>
      <c r="AB67" s="25">
        <f t="shared" ref="AB67" si="26">ROUND(L67/K67,4)</f>
        <v>0.5</v>
      </c>
      <c r="AC67" s="26" t="s">
        <v>14</v>
      </c>
      <c r="AD67" s="26" t="b">
        <f t="shared" ref="AD67" si="27">K67=L67+M67</f>
        <v>1</v>
      </c>
    </row>
    <row r="68" spans="1:30">
      <c r="A68" s="22"/>
      <c r="AD68" s="14"/>
    </row>
    <row r="69" spans="1:30">
      <c r="A69" s="20" t="s">
        <v>24</v>
      </c>
    </row>
    <row r="70" spans="1:30">
      <c r="A70" s="21" t="s">
        <v>25</v>
      </c>
    </row>
    <row r="71" spans="1:30">
      <c r="A71" s="20" t="s">
        <v>35</v>
      </c>
    </row>
    <row r="72" spans="1:30">
      <c r="A72" s="23"/>
    </row>
  </sheetData>
  <autoFilter ref="A1:AD67" xr:uid="{00000000-0001-0000-0400-000000000000}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8">
    <mergeCell ref="G1:G2"/>
    <mergeCell ref="H1:H2"/>
    <mergeCell ref="A66:H66"/>
    <mergeCell ref="D1:D2"/>
    <mergeCell ref="A67:H67"/>
    <mergeCell ref="E1:E2"/>
    <mergeCell ref="O1:Z1"/>
    <mergeCell ref="M1:M2"/>
    <mergeCell ref="N1:N2"/>
    <mergeCell ref="A65:H65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A3:AC67">
    <cfRule type="containsText" dxfId="2" priority="3" operator="containsText" text="fałsz">
      <formula>NOT(ISERROR(SEARCH("fałsz",AA3)))</formula>
    </cfRule>
  </conditionalFormatting>
  <conditionalFormatting sqref="AA3:AD64 AB65:AD65 AA65:AA67 AB66:AC67">
    <cfRule type="cellIs" dxfId="1" priority="5" operator="equal">
      <formula>FALSE</formula>
    </cfRule>
  </conditionalFormatting>
  <conditionalFormatting sqref="AD66:AD68">
    <cfRule type="cellIs" dxfId="0" priority="1" operator="equal">
      <formula>FALSE</formula>
    </cfRule>
  </conditionalFormatting>
  <dataValidations count="1">
    <dataValidation type="list" allowBlank="1" showInputMessage="1" showErrorMessage="1" sqref="C3:C64" xr:uid="{00000000-0002-0000-0400-000000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Michał Ochaciński</cp:lastModifiedBy>
  <cp:lastPrinted>2026-06-16T12:17:26Z</cp:lastPrinted>
  <dcterms:created xsi:type="dcterms:W3CDTF">2019-02-25T10:53:14Z</dcterms:created>
  <dcterms:modified xsi:type="dcterms:W3CDTF">2026-06-18T12:53:21Z</dcterms:modified>
</cp:coreProperties>
</file>