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workbookProtection workbookAlgorithmName="SHA-512" workbookHashValue="gvaJ/4WfJ/xDW0D8OvBGqXmdKhA0+0MUDrn+OaoVi2XuxF9cqUNNcvUqXcVaVwh6g04/BaOjSKJgCuyQeuvmyQ==" workbookSaltValue="GFl/e8v3ZmkPfbc8TD0nSQ==" workbookSpinCount="100000" lockStructure="1"/>
  <bookViews>
    <workbookView xWindow="-108" yWindow="-108" windowWidth="23256" windowHeight="12456"/>
  </bookViews>
  <sheets>
    <sheet name="INSTRUKCJA" sheetId="19" r:id="rId1"/>
    <sheet name="Podstawa wymiaru 10 lat SCS" sheetId="21" r:id="rId2"/>
    <sheet name="art. 15d albo 15e SCS" sheetId="1" r:id="rId3"/>
    <sheet name="art. 15aa SCS" sheetId="15" r:id="rId4"/>
    <sheet name="art. 18e SCS" sheetId="16" r:id="rId5"/>
    <sheet name="Roboczy" sheetId="2" state="hidden" r:id="rId6"/>
  </sheets>
  <definedNames>
    <definedName name="_xlnm.Print_Area" localSheetId="3">'art. 15aa SCS'!$G$1:$L$24</definedName>
    <definedName name="_xlnm.Print_Area" localSheetId="2">'art. 15d albo 15e SCS'!$G$1:$L$25</definedName>
    <definedName name="_xlnm.Print_Area" localSheetId="4">'art. 18e SCS'!$G$1:$L$24</definedName>
    <definedName name="_xlnm.Print_Area" localSheetId="0">INSTRUKCJA!$A:$Q</definedName>
    <definedName name="_xlnm.Print_Area" localSheetId="1">'Podstawa wymiaru 10 lat SCS'!$A$1:$I$55</definedName>
    <definedName name="RocznyCS">!$E$5:$E$28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21" l="1"/>
  <c r="C5" i="16" l="1"/>
  <c r="C5" i="15"/>
  <c r="C5" i="1" l="1"/>
  <c r="E4" i="16" l="1"/>
  <c r="E4" i="15"/>
  <c r="E4" i="1"/>
  <c r="G13" i="1" l="1"/>
  <c r="G12" i="15"/>
  <c r="E50" i="1" l="1"/>
  <c r="D50" i="1"/>
  <c r="C50" i="1"/>
  <c r="E49" i="1"/>
  <c r="D49" i="1"/>
  <c r="C49" i="1"/>
  <c r="E48" i="1"/>
  <c r="D48" i="1"/>
  <c r="C48" i="1"/>
  <c r="E47" i="1"/>
  <c r="D47" i="1"/>
  <c r="C47" i="1"/>
  <c r="E46" i="1"/>
  <c r="D46" i="1"/>
  <c r="C46" i="1"/>
  <c r="E45" i="1"/>
  <c r="D45" i="1"/>
  <c r="C45" i="1"/>
  <c r="E44" i="1"/>
  <c r="D44" i="1"/>
  <c r="C44" i="1"/>
  <c r="E43" i="1"/>
  <c r="D43" i="1"/>
  <c r="C43" i="1"/>
  <c r="E42" i="1"/>
  <c r="D42" i="1"/>
  <c r="C42" i="1"/>
  <c r="E41" i="1"/>
  <c r="D41" i="1"/>
  <c r="C41" i="1"/>
  <c r="E40" i="1"/>
  <c r="D40" i="1"/>
  <c r="C40" i="1"/>
  <c r="E35" i="1"/>
  <c r="D35" i="1"/>
  <c r="C35" i="1"/>
  <c r="E34" i="1"/>
  <c r="D34" i="1"/>
  <c r="C34" i="1"/>
  <c r="E33" i="1"/>
  <c r="D33" i="1"/>
  <c r="C33" i="1"/>
  <c r="E32" i="1"/>
  <c r="D32" i="1"/>
  <c r="C32" i="1"/>
  <c r="E31" i="1"/>
  <c r="D31" i="1"/>
  <c r="C31" i="1"/>
  <c r="E30" i="1"/>
  <c r="D30" i="1"/>
  <c r="C30" i="1"/>
  <c r="E29" i="1"/>
  <c r="D29" i="1"/>
  <c r="C29" i="1"/>
  <c r="E28" i="1"/>
  <c r="D28" i="1"/>
  <c r="C28" i="1"/>
  <c r="E27" i="1"/>
  <c r="D27" i="1"/>
  <c r="C27" i="1"/>
  <c r="E26" i="1"/>
  <c r="D26" i="1"/>
  <c r="C26" i="1"/>
  <c r="E25" i="1"/>
  <c r="D25" i="1"/>
  <c r="C25" i="1"/>
  <c r="E20" i="1"/>
  <c r="D20" i="1"/>
  <c r="C20" i="1"/>
  <c r="E19" i="1"/>
  <c r="D19" i="1"/>
  <c r="C19" i="1"/>
  <c r="E18" i="1"/>
  <c r="D18" i="1"/>
  <c r="C18" i="1"/>
  <c r="E17" i="1"/>
  <c r="D17" i="1"/>
  <c r="C17" i="1"/>
  <c r="E16" i="1"/>
  <c r="D16" i="1"/>
  <c r="C16" i="1"/>
  <c r="E15" i="1"/>
  <c r="D15" i="1"/>
  <c r="C15" i="1"/>
  <c r="E14" i="1"/>
  <c r="D14" i="1"/>
  <c r="C14" i="1"/>
  <c r="E13" i="1"/>
  <c r="D13" i="1"/>
  <c r="C13" i="1"/>
  <c r="E12" i="1"/>
  <c r="D12" i="1"/>
  <c r="C12" i="1"/>
  <c r="E11" i="1"/>
  <c r="D11" i="1"/>
  <c r="C11" i="1"/>
  <c r="E10" i="1"/>
  <c r="D10" i="1"/>
  <c r="C10" i="1"/>
  <c r="E65" i="1"/>
  <c r="D65" i="1"/>
  <c r="C65" i="1"/>
  <c r="E64" i="1"/>
  <c r="D64" i="1"/>
  <c r="C64" i="1"/>
  <c r="E63" i="1"/>
  <c r="D63" i="1"/>
  <c r="C63" i="1"/>
  <c r="E62" i="1"/>
  <c r="D62" i="1"/>
  <c r="C62" i="1"/>
  <c r="E61" i="1"/>
  <c r="D61" i="1"/>
  <c r="C61" i="1"/>
  <c r="E60" i="1"/>
  <c r="D60" i="1"/>
  <c r="C60" i="1"/>
  <c r="E59" i="1"/>
  <c r="D59" i="1"/>
  <c r="C59" i="1"/>
  <c r="E58" i="1"/>
  <c r="D58" i="1"/>
  <c r="C58" i="1"/>
  <c r="E57" i="1"/>
  <c r="D57" i="1"/>
  <c r="C57" i="1"/>
  <c r="E56" i="1"/>
  <c r="D56" i="1"/>
  <c r="C56" i="1"/>
  <c r="E55" i="1"/>
  <c r="D55" i="1"/>
  <c r="C55" i="1"/>
  <c r="D66" i="1" l="1"/>
  <c r="D76" i="1" s="1"/>
  <c r="C21" i="1"/>
  <c r="C70" i="1" s="1"/>
  <c r="E51" i="1"/>
  <c r="J6" i="1" s="1"/>
  <c r="C66" i="1"/>
  <c r="D21" i="1"/>
  <c r="D70" i="1" s="1"/>
  <c r="E21" i="1"/>
  <c r="E70" i="1" s="1"/>
  <c r="C36" i="1"/>
  <c r="H5" i="1" s="1"/>
  <c r="D36" i="1"/>
  <c r="I5" i="1" s="1"/>
  <c r="C51" i="1"/>
  <c r="H6" i="1" s="1"/>
  <c r="E36" i="1"/>
  <c r="J5" i="1" s="1"/>
  <c r="D51" i="1"/>
  <c r="I6" i="1" s="1"/>
  <c r="E66" i="1"/>
  <c r="E67" i="1" s="1"/>
  <c r="E71" i="1" s="1"/>
  <c r="L5" i="1"/>
  <c r="L6" i="1"/>
  <c r="G12" i="16"/>
  <c r="D67" i="1" l="1"/>
  <c r="D71" i="1" s="1"/>
  <c r="D72" i="1" s="1"/>
  <c r="I4" i="1" s="1"/>
  <c r="C75" i="1"/>
  <c r="E75" i="1"/>
  <c r="D75" i="1"/>
  <c r="K5" i="1"/>
  <c r="C76" i="1"/>
  <c r="C67" i="1"/>
  <c r="C71" i="1" s="1"/>
  <c r="K6" i="1"/>
  <c r="E72" i="1"/>
  <c r="J4" i="1" s="1"/>
  <c r="E76" i="1"/>
  <c r="D77" i="1" l="1"/>
  <c r="C72" i="1"/>
  <c r="H4" i="1" s="1"/>
  <c r="H10" i="1" s="1"/>
  <c r="L15" i="1" s="1"/>
  <c r="C77" i="1"/>
  <c r="K4" i="1" s="1"/>
  <c r="K7" i="1" s="1"/>
  <c r="K17" i="1" s="1"/>
  <c r="E77" i="1"/>
  <c r="L4" i="1"/>
  <c r="J10" i="1"/>
  <c r="I10" i="1"/>
  <c r="D29" i="21" l="1"/>
  <c r="E29" i="21" s="1"/>
  <c r="D28" i="21" l="1"/>
  <c r="E28" i="21" s="1"/>
  <c r="D27" i="21"/>
  <c r="E27" i="21" s="1"/>
  <c r="D26" i="21"/>
  <c r="D25" i="21"/>
  <c r="E25" i="21" s="1"/>
  <c r="D24" i="21"/>
  <c r="E24" i="21" s="1"/>
  <c r="D23" i="21"/>
  <c r="D22" i="21"/>
  <c r="D21" i="21"/>
  <c r="E21" i="21" s="1"/>
  <c r="D20" i="21"/>
  <c r="E20" i="21" s="1"/>
  <c r="D19" i="21"/>
  <c r="D18" i="21"/>
  <c r="E18" i="21" s="1"/>
  <c r="D17" i="21"/>
  <c r="E17" i="21" s="1"/>
  <c r="D16" i="21"/>
  <c r="E16" i="21" s="1"/>
  <c r="D15" i="21"/>
  <c r="E15" i="21" s="1"/>
  <c r="D14" i="21"/>
  <c r="E14" i="21" s="1"/>
  <c r="D13" i="21"/>
  <c r="E13" i="21" s="1"/>
  <c r="D12" i="21"/>
  <c r="E12" i="21" s="1"/>
  <c r="D11" i="21"/>
  <c r="E11" i="21" s="1"/>
  <c r="D10" i="21"/>
  <c r="E10" i="21" s="1"/>
  <c r="D9" i="21"/>
  <c r="E9" i="21" s="1"/>
  <c r="D8" i="21"/>
  <c r="D7" i="21"/>
  <c r="E7" i="21" s="1"/>
  <c r="D6" i="21"/>
  <c r="E6" i="21" s="1"/>
  <c r="D5" i="21"/>
  <c r="E5" i="21" s="1"/>
  <c r="E22" i="21" l="1"/>
  <c r="E8" i="21"/>
  <c r="E26" i="21"/>
  <c r="E19" i="21"/>
  <c r="E51" i="15"/>
  <c r="D51" i="15"/>
  <c r="C51" i="15"/>
  <c r="E50" i="15"/>
  <c r="D50" i="15"/>
  <c r="C50" i="15"/>
  <c r="E49" i="15"/>
  <c r="D49" i="15"/>
  <c r="C49" i="15"/>
  <c r="E48" i="15"/>
  <c r="D48" i="15"/>
  <c r="C48" i="15"/>
  <c r="E47" i="15"/>
  <c r="D47" i="15"/>
  <c r="C47" i="15"/>
  <c r="E46" i="15"/>
  <c r="D46" i="15"/>
  <c r="C46" i="15"/>
  <c r="E45" i="15"/>
  <c r="D45" i="15"/>
  <c r="C45" i="15"/>
  <c r="E44" i="15"/>
  <c r="D44" i="15"/>
  <c r="C44" i="15"/>
  <c r="E43" i="15"/>
  <c r="D43" i="15"/>
  <c r="C43" i="15"/>
  <c r="E42" i="15"/>
  <c r="D42" i="15"/>
  <c r="C42" i="15"/>
  <c r="E41" i="15"/>
  <c r="D41" i="15"/>
  <c r="C41" i="15"/>
  <c r="F29" i="21" l="1"/>
  <c r="F26" i="21"/>
  <c r="F22" i="21"/>
  <c r="F21" i="21"/>
  <c r="F20" i="21"/>
  <c r="F17" i="21"/>
  <c r="F18" i="21"/>
  <c r="F25" i="21"/>
  <c r="F16" i="21"/>
  <c r="F27" i="21"/>
  <c r="F19" i="21"/>
  <c r="F24" i="21"/>
  <c r="F28" i="21"/>
  <c r="F14" i="21" l="1"/>
  <c r="F15" i="21"/>
  <c r="F30" i="21" l="1"/>
  <c r="E30" i="21"/>
  <c r="E31" i="21" s="1"/>
  <c r="E35" i="21" s="1"/>
  <c r="D46" i="21" s="1"/>
  <c r="D47" i="21" l="1"/>
  <c r="E22" i="16"/>
  <c r="D22" i="16"/>
  <c r="C22" i="16"/>
  <c r="E21" i="16"/>
  <c r="D21" i="16"/>
  <c r="C21" i="16"/>
  <c r="E20" i="16"/>
  <c r="D20" i="16"/>
  <c r="C20" i="16"/>
  <c r="E62" i="15"/>
  <c r="D62" i="15"/>
  <c r="K14" i="1" l="1"/>
  <c r="K16" i="1" s="1"/>
  <c r="K18" i="1" s="1"/>
  <c r="K13" i="16"/>
  <c r="K15" i="16" s="1"/>
  <c r="K13" i="15"/>
  <c r="K15" i="15" s="1"/>
  <c r="E35" i="15"/>
  <c r="D35" i="15"/>
  <c r="C35" i="15"/>
  <c r="E34" i="15"/>
  <c r="D34" i="15"/>
  <c r="C34" i="15"/>
  <c r="E33" i="15"/>
  <c r="D33" i="15"/>
  <c r="C33" i="15"/>
  <c r="E32" i="15"/>
  <c r="D32" i="15"/>
  <c r="C32" i="15"/>
  <c r="E31" i="15"/>
  <c r="D31" i="15"/>
  <c r="C31" i="15"/>
  <c r="E30" i="15"/>
  <c r="D30" i="15"/>
  <c r="C30" i="15"/>
  <c r="E29" i="15"/>
  <c r="D29" i="15"/>
  <c r="C29" i="15"/>
  <c r="E28" i="15"/>
  <c r="D28" i="15"/>
  <c r="C28" i="15"/>
  <c r="E27" i="15"/>
  <c r="D27" i="15"/>
  <c r="C27" i="15"/>
  <c r="E26" i="15"/>
  <c r="D26" i="15"/>
  <c r="C26" i="15"/>
  <c r="E25" i="15"/>
  <c r="D25" i="15"/>
  <c r="C25" i="15"/>
  <c r="E20" i="15"/>
  <c r="D20" i="15"/>
  <c r="C20" i="15"/>
  <c r="E19" i="15"/>
  <c r="D19" i="15"/>
  <c r="C19" i="15"/>
  <c r="E18" i="15"/>
  <c r="D18" i="15"/>
  <c r="C18" i="15"/>
  <c r="E17" i="15"/>
  <c r="D17" i="15"/>
  <c r="C17" i="15"/>
  <c r="E16" i="15"/>
  <c r="D16" i="15"/>
  <c r="C16" i="15"/>
  <c r="E15" i="15"/>
  <c r="D15" i="15"/>
  <c r="C15" i="15"/>
  <c r="E14" i="15"/>
  <c r="D14" i="15"/>
  <c r="C14" i="15"/>
  <c r="E13" i="15"/>
  <c r="D13" i="15"/>
  <c r="C13" i="15"/>
  <c r="E12" i="15"/>
  <c r="D12" i="15"/>
  <c r="C12" i="15"/>
  <c r="E11" i="15"/>
  <c r="D11" i="15"/>
  <c r="C11" i="15"/>
  <c r="E10" i="15"/>
  <c r="D10" i="15"/>
  <c r="C10" i="15"/>
  <c r="E19" i="16"/>
  <c r="D19" i="16"/>
  <c r="C19" i="16"/>
  <c r="E18" i="16"/>
  <c r="D18" i="16"/>
  <c r="C18" i="16"/>
  <c r="E17" i="16"/>
  <c r="D17" i="16"/>
  <c r="C17" i="16"/>
  <c r="E16" i="16"/>
  <c r="D16" i="16"/>
  <c r="C16" i="16"/>
  <c r="E15" i="16"/>
  <c r="D15" i="16"/>
  <c r="C15" i="16"/>
  <c r="E14" i="16"/>
  <c r="D14" i="16"/>
  <c r="C14" i="16"/>
  <c r="E13" i="16"/>
  <c r="D13" i="16"/>
  <c r="C13" i="16"/>
  <c r="E12" i="16"/>
  <c r="D12" i="16"/>
  <c r="C12" i="16"/>
  <c r="E11" i="16"/>
  <c r="D11" i="16"/>
  <c r="C11" i="16"/>
  <c r="E10" i="16"/>
  <c r="D10" i="16"/>
  <c r="C10" i="16"/>
  <c r="K19" i="1" l="1"/>
  <c r="K20" i="1"/>
  <c r="C23" i="16"/>
  <c r="C21" i="15"/>
  <c r="C52" i="15"/>
  <c r="D21" i="15"/>
  <c r="D57" i="15" s="1"/>
  <c r="E21" i="15"/>
  <c r="E57" i="15" s="1"/>
  <c r="D36" i="15"/>
  <c r="C36" i="15"/>
  <c r="D52" i="15"/>
  <c r="E36" i="15"/>
  <c r="E52" i="15"/>
  <c r="E53" i="15" s="1"/>
  <c r="D23" i="16"/>
  <c r="E23" i="16"/>
  <c r="J9" i="16" l="1"/>
  <c r="J4" i="16"/>
  <c r="I9" i="16"/>
  <c r="I4" i="16"/>
  <c r="H4" i="16"/>
  <c r="H9" i="16"/>
  <c r="L14" i="16" s="1"/>
  <c r="K21" i="1"/>
  <c r="D53" i="15"/>
  <c r="D63" i="15" s="1"/>
  <c r="C62" i="15"/>
  <c r="C57" i="15"/>
  <c r="E63" i="15"/>
  <c r="E64" i="15" s="1"/>
  <c r="E58" i="15"/>
  <c r="E59" i="15" s="1"/>
  <c r="J4" i="15" s="1"/>
  <c r="C53" i="15"/>
  <c r="K4" i="16"/>
  <c r="D64" i="15" l="1"/>
  <c r="D58" i="15"/>
  <c r="D59" i="15" s="1"/>
  <c r="I4" i="15" s="1"/>
  <c r="K5" i="16"/>
  <c r="K16" i="16" s="1"/>
  <c r="C63" i="15"/>
  <c r="C64" i="15" s="1"/>
  <c r="C58" i="15"/>
  <c r="C59" i="15" l="1"/>
  <c r="H4" i="15" s="1"/>
  <c r="J5" i="15" l="1"/>
  <c r="H5" i="15"/>
  <c r="I5" i="15"/>
  <c r="L5" i="15"/>
  <c r="J9" i="15"/>
  <c r="I9" i="15"/>
  <c r="H9" i="15"/>
  <c r="L14" i="15" s="1"/>
  <c r="K5" i="15"/>
  <c r="K4" i="15"/>
  <c r="K6" i="15" l="1"/>
  <c r="K16" i="15" s="1"/>
  <c r="K17" i="15" l="1"/>
  <c r="K17" i="16"/>
  <c r="K19" i="15" l="1"/>
  <c r="K18" i="15"/>
  <c r="K19" i="16"/>
  <c r="K18" i="16"/>
  <c r="K20" i="16" l="1"/>
  <c r="K20" i="15"/>
</calcChain>
</file>

<file path=xl/comments1.xml><?xml version="1.0" encoding="utf-8"?>
<comments xmlns="http://schemas.openxmlformats.org/spreadsheetml/2006/main">
  <authors>
    <author>Teresa Kozoń-Konter</author>
  </authors>
  <commentList>
    <comment ref="G4" authorId="0">
      <text>
        <r>
          <rPr>
            <sz val="9"/>
            <color indexed="81"/>
            <rFont val="Tahoma"/>
            <family val="2"/>
            <charset val="238"/>
          </rPr>
          <t>Suma okresów służby i równorzędnych (TAB. A.) oraz okresów służby w SG liczonych w wymiarze półtorakrotnym (TAB. D.)</t>
        </r>
      </text>
    </comment>
    <comment ref="C5" authorId="0">
      <text>
        <r>
          <rPr>
            <sz val="9"/>
            <color indexed="81"/>
            <rFont val="Tahoma"/>
            <family val="2"/>
            <charset val="238"/>
          </rPr>
          <t>Proszę wprowadzić datę zwolnienia ze służby do komórki A46 w zakładce "Podstawa wymiaru 10 lat SCS"</t>
        </r>
      </text>
    </comment>
  </commentList>
</comments>
</file>

<file path=xl/comments2.xml><?xml version="1.0" encoding="utf-8"?>
<comments xmlns="http://schemas.openxmlformats.org/spreadsheetml/2006/main">
  <authors>
    <author>Teresa Kozoń-Konter</author>
  </authors>
  <commentList>
    <comment ref="G4" authorId="0">
      <text>
        <r>
          <rPr>
            <sz val="9"/>
            <color indexed="81"/>
            <rFont val="Tahoma"/>
            <family val="2"/>
            <charset val="238"/>
          </rPr>
          <t>Suma okresów służby i równorzędnych (TAB. A.) i okresów służby w SG w wymiarze półtorakrotnym (TAB. D.)</t>
        </r>
      </text>
    </comment>
    <comment ref="C5" authorId="0">
      <text>
        <r>
          <rPr>
            <sz val="9"/>
            <color indexed="81"/>
            <rFont val="Tahoma"/>
            <family val="2"/>
            <charset val="238"/>
          </rPr>
          <t>Proszę wprowadzić datę zwolnienia ze służby do komórki A46 w zakładce "Podstawa wymiaru 10 lat SCS"</t>
        </r>
      </text>
    </comment>
  </commentList>
</comments>
</file>

<file path=xl/comments3.xml><?xml version="1.0" encoding="utf-8"?>
<comments xmlns="http://schemas.openxmlformats.org/spreadsheetml/2006/main">
  <authors>
    <author>Teresa Kozoń-Konter</author>
  </authors>
  <commentList>
    <comment ref="C5" authorId="0">
      <text>
        <r>
          <rPr>
            <sz val="9"/>
            <color indexed="81"/>
            <rFont val="Tahoma"/>
            <family val="2"/>
            <charset val="238"/>
          </rPr>
          <t>Proszę wprowadzić datę zwolnienia ze służby do komórki A46 w zakładce "Podstawa wymiaru 10 lat SCS"</t>
        </r>
      </text>
    </comment>
  </commentList>
</comments>
</file>

<file path=xl/sharedStrings.xml><?xml version="1.0" encoding="utf-8"?>
<sst xmlns="http://schemas.openxmlformats.org/spreadsheetml/2006/main" count="286" uniqueCount="123">
  <si>
    <t>Służba</t>
  </si>
  <si>
    <t xml:space="preserve">Policja </t>
  </si>
  <si>
    <t>ABW</t>
  </si>
  <si>
    <t>AW</t>
  </si>
  <si>
    <t>BOR</t>
  </si>
  <si>
    <t>CBA</t>
  </si>
  <si>
    <t>SG</t>
  </si>
  <si>
    <t>PSP</t>
  </si>
  <si>
    <t>Zawodowa służba wojskowa</t>
  </si>
  <si>
    <t>SKW</t>
  </si>
  <si>
    <t>SWW</t>
  </si>
  <si>
    <t>SCS</t>
  </si>
  <si>
    <t>SW</t>
  </si>
  <si>
    <t>SOP</t>
  </si>
  <si>
    <t>Data</t>
  </si>
  <si>
    <t xml:space="preserve">Lata </t>
  </si>
  <si>
    <t>Miesiące</t>
  </si>
  <si>
    <t>Dni</t>
  </si>
  <si>
    <t>SC</t>
  </si>
  <si>
    <t>Długość okresów składkowych przed służbą</t>
  </si>
  <si>
    <t>Długość okresów nieskładkowych przed służbą</t>
  </si>
  <si>
    <t>TAK</t>
  </si>
  <si>
    <t>NIE</t>
  </si>
  <si>
    <t>Wskaźnik roczny</t>
  </si>
  <si>
    <t>Procentowy  wskaźnik emerytury z tytułu wysługi (%)</t>
  </si>
  <si>
    <t>Lata</t>
  </si>
  <si>
    <t xml:space="preserve">% wymiar </t>
  </si>
  <si>
    <t>M-ce</t>
  </si>
  <si>
    <t>SUMA:</t>
  </si>
  <si>
    <t>Okresy służby i równorzędne ze służbą</t>
  </si>
  <si>
    <t>Data od</t>
  </si>
  <si>
    <t>Data do</t>
  </si>
  <si>
    <t>SUMA (1:1)</t>
  </si>
  <si>
    <t>SUMA (LATA x 1,5)</t>
  </si>
  <si>
    <t>ARTYKUŁ</t>
  </si>
  <si>
    <t xml:space="preserve">Długość okresów służby i okresów równorzędnych ze służbą </t>
  </si>
  <si>
    <t>Długość okresów składkowych przed służbą po 1,3%</t>
  </si>
  <si>
    <t>składkowe</t>
  </si>
  <si>
    <t>nieskładkowe</t>
  </si>
  <si>
    <t>służba (1 x 1)</t>
  </si>
  <si>
    <t>służba SG( 1x 1,5)</t>
  </si>
  <si>
    <t>służba_ SG( 1x 1,5)</t>
  </si>
  <si>
    <t>służba_(1 x 1)</t>
  </si>
  <si>
    <t>NS</t>
  </si>
  <si>
    <t>SK</t>
  </si>
  <si>
    <t>SŁ</t>
  </si>
  <si>
    <t>SŁ2</t>
  </si>
  <si>
    <t>dzw</t>
  </si>
  <si>
    <t>UOP</t>
  </si>
  <si>
    <t>A. Okresy służby i równorzędne ze służbą (1 x 1)</t>
  </si>
  <si>
    <t>B. Okresy składkowe</t>
  </si>
  <si>
    <t>C. Okresy nieskładkowe</t>
  </si>
  <si>
    <t>Służba i równorzędne - do wysokości</t>
  </si>
  <si>
    <t>(Tab. A.)  SUMA [służba i równorzędne(1 x 1)]</t>
  </si>
  <si>
    <t>ŁĄCZNIE (TAB. A+TAB. D) SŁUŻBA 
i RÓWNORZĘDNE - DO WYSOKOŚCI</t>
  </si>
  <si>
    <t>(Tab. A.)  SUMA [służba i równorzędne (1 x 1)]</t>
  </si>
  <si>
    <t>1.03-31.12.2017</t>
  </si>
  <si>
    <t>1.01-28.02.2017</t>
  </si>
  <si>
    <t>Wskaźnik okresu</t>
  </si>
  <si>
    <t>art. 18e ustawy SC lub SCS</t>
  </si>
  <si>
    <t>(TAB. D.) SUMA półtorakrotne (LATA x 1,5)</t>
  </si>
  <si>
    <t>(TAB. D.) SUMA [w wymiarze pojedynczym 
 (1 x 1)]</t>
  </si>
  <si>
    <t>Składka na ubezpieczenie zdrowotne (9%)</t>
  </si>
  <si>
    <t>Zaliczka na podatek dochodowy</t>
  </si>
  <si>
    <t xml:space="preserve">
- Data wstąpienia po raz pierwszy do służby</t>
  </si>
  <si>
    <t>Ważne
Przedstawione powyżej obliczenia mają charakter poglądowy i nie mogą stanowić podstawy roszczeń wobec Zakładu Emerytalno-Rentowego Ministerstwa Spraw Wewnętrznych i Administracji</t>
  </si>
  <si>
    <t xml:space="preserve"> Służba i równorzędne do prawa w wymiarze 1 x 1</t>
  </si>
  <si>
    <t>ŁĄCZNIE (TAB. A+TAB.D ) SŁUŻBA 
 i RÓWNORZĘDNE - DO PRAWA 
w wymiarze pojedynczym (1 x 1)</t>
  </si>
  <si>
    <t xml:space="preserve"> Służba i równorzędne do prawa w wymiarze (1 x 1)</t>
  </si>
  <si>
    <t>TABELA B.</t>
  </si>
  <si>
    <t>TABELA C.</t>
  </si>
  <si>
    <t>Przeciętne miesięczne uposażenie 
dla SC i SCS</t>
  </si>
  <si>
    <t>art 15aa</t>
  </si>
  <si>
    <t>Przeciętne roczne uposażenie w
SC i SCS</t>
  </si>
  <si>
    <t xml:space="preserve">Wysokość emerytury  -  kwota do wypłaty </t>
  </si>
  <si>
    <t>Kwota emerytury, w wysokośći "tzw. brutto"</t>
  </si>
  <si>
    <r>
      <t>Data zwolnienia ze służby -</t>
    </r>
    <r>
      <rPr>
        <b/>
        <sz val="10"/>
        <rFont val="Calibri"/>
        <family val="2"/>
        <charset val="238"/>
        <scheme val="minor"/>
      </rPr>
      <t xml:space="preserve"> pobierana z zakładki "Podstawa wymiaru 10 lat SC_SCS"</t>
    </r>
  </si>
  <si>
    <r>
      <rPr>
        <vertAlign val="superscript"/>
        <sz val="11"/>
        <color theme="1"/>
        <rFont val="Calibri"/>
        <family val="2"/>
        <charset val="238"/>
        <scheme val="minor"/>
      </rPr>
      <t>*)</t>
    </r>
    <r>
      <rPr>
        <sz val="11"/>
        <color theme="1"/>
        <rFont val="Calibri"/>
        <family val="2"/>
        <charset val="238"/>
        <scheme val="minor"/>
      </rPr>
      <t xml:space="preserve"> data zwolnienia albo przekształcenia albo wygaśnięcia stosunku służbowego</t>
    </r>
  </si>
  <si>
    <t>Obowiązkowo wypełniamy zakładkę "Podstawa wymiaru 10 lat SC_SCS"</t>
  </si>
  <si>
    <t>Wskaźnik wysokości podstawy wymiaru WWPW (obliczony automatycznie)</t>
  </si>
  <si>
    <r>
      <t>Wskaźnik wysokości podstawy wymiaru WWPW</t>
    </r>
    <r>
      <rPr>
        <b/>
        <i/>
        <sz val="12"/>
        <rFont val="Calibri"/>
        <family val="2"/>
        <charset val="238"/>
        <scheme val="minor"/>
      </rPr>
      <t xml:space="preserve"> </t>
    </r>
    <r>
      <rPr>
        <b/>
        <sz val="12"/>
        <rFont val="Calibri"/>
        <family val="2"/>
        <charset val="238"/>
        <scheme val="minor"/>
      </rPr>
      <t>(obliczony samodzielnie)</t>
    </r>
  </si>
  <si>
    <r>
      <t xml:space="preserve">Roczne -  uposażenie funkcjonariusza SC lub SCS
 </t>
    </r>
    <r>
      <rPr>
        <i/>
        <sz val="9"/>
        <color theme="1"/>
        <rFont val="Calibri"/>
        <family val="2"/>
        <charset val="238"/>
        <scheme val="minor"/>
      </rPr>
      <t>(roczna albo z okresu 2017 r. suma uposażenia zasadniczego wraz z dodatkami o charakterze stałym i nagrodą roczną)</t>
    </r>
  </si>
  <si>
    <t>Wskaźnik wysokości podstawy wymiaru WWPW przyjęty do ustalenia podstawy wymiaru emerytury</t>
  </si>
  <si>
    <t>s</t>
  </si>
  <si>
    <r>
      <t xml:space="preserve">Suma 10 </t>
    </r>
    <r>
      <rPr>
        <b/>
        <sz val="12"/>
        <color rgb="FF002060"/>
        <rFont val="Calibri"/>
        <family val="2"/>
        <charset val="238"/>
        <scheme val="minor"/>
      </rPr>
      <t xml:space="preserve">kolejnych </t>
    </r>
    <r>
      <rPr>
        <b/>
        <sz val="12"/>
        <color rgb="FFC00000"/>
        <rFont val="Calibri"/>
        <family val="2"/>
        <charset val="238"/>
        <scheme val="minor"/>
      </rPr>
      <t xml:space="preserve">najkorzystniejszych wskaźników </t>
    </r>
  </si>
  <si>
    <t>a18</t>
  </si>
  <si>
    <t>SM</t>
  </si>
  <si>
    <t>W TABELI A. w Kolumnie 2 wypełniamy pola jasne - Roczne uposażenie funkcjonariusza</t>
  </si>
  <si>
    <t xml:space="preserve"> Jeżeli do komórki E33 wprowadzono wskaźnik WWPW obliczony samodzielnie, tj. E33&gt;0%, to do obliczenia podstawy wymiaru przyjęty zostanie wskaźnik z tej komórki. Jeżeli E33=0%, to do podstawy wymiaru przyjęty zostanie wskaźnik WWPW obliczony automatycznie w komórce E31</t>
  </si>
  <si>
    <t>WWPW przyjęty do ustalenia do podstawy wymiaru emerytury</t>
  </si>
  <si>
    <t>Łączna wysługa emerytalna</t>
  </si>
  <si>
    <r>
      <t>Miesięczna wysokość pobieranego świadczenia za długoletnią służbę</t>
    </r>
    <r>
      <rPr>
        <b/>
        <vertAlign val="superscript"/>
        <sz val="11"/>
        <color theme="1"/>
        <rFont val="Calibri"/>
        <family val="2"/>
        <charset val="238"/>
        <scheme val="minor"/>
      </rPr>
      <t>*)</t>
    </r>
  </si>
  <si>
    <t>W TABELI B. wypełniamy pole jasne, tj. datę zwolnienia ze służby. Kwota miesięcznego uposażenia z dnia zwolnienia ze służby pobierana jest automatycznie z TABELI C.</t>
  </si>
  <si>
    <t>**)  Do podstawy wymiaru emerytury dolicza się miesięczną wysokość pobieranego świadczenia za długoletnią służbę, jeżeli funkcjonariusz na dzień zwolnienia ze służby posiada co najmniej 32 lata wysługi emerytalnej. 
Kwotę świadczenia za długoletnią służbę proszę wprowadzić odpowiednio do zakładki: "art. 15d albo 15e SCS" albo
"art. 15aa SCS" albo "art. 18e SCS"</t>
  </si>
  <si>
    <t>Podstawa wymiaru (bez świadczenia za długoletnią służbę) - pobierana z zakładki "Podstawa wymiaru 10 lat SC_SCS"</t>
  </si>
  <si>
    <t>Podstawa wymiaru emerytury (ze świadczeniem za długoletnią służbę, jeżeli lata wysługi emerytalnej &gt; 32)</t>
  </si>
  <si>
    <r>
      <t xml:space="preserve">Kwota przeciętnego miesięcznego  uposażenia 
z dnia zwolnienia
</t>
    </r>
    <r>
      <rPr>
        <b/>
        <i/>
        <sz val="11"/>
        <color rgb="FFC00000"/>
        <rFont val="Calibri"/>
        <family val="2"/>
        <charset val="238"/>
        <scheme val="minor"/>
      </rPr>
      <t>[Pobierana z TABELI C.]</t>
    </r>
  </si>
  <si>
    <t xml:space="preserve">Data </t>
  </si>
  <si>
    <r>
      <t xml:space="preserve">Data wstąpienia po raz pierwszy do służby (zawodowej)   </t>
    </r>
    <r>
      <rPr>
        <b/>
        <u/>
        <sz val="10"/>
        <color rgb="FFC00000"/>
        <rFont val="Calibri"/>
        <family val="2"/>
        <charset val="238"/>
        <scheme val="minor"/>
      </rPr>
      <t>pole C4 obowiązkowe!</t>
    </r>
  </si>
  <si>
    <t>ŁĄCZNIE (TAB. A.+TAB. D.) SŁUŻBA 
i RÓWNORZĘDNE - DO WYSOKOŚCI</t>
  </si>
  <si>
    <t>ŁĄCZNIE (TAB. A.+Tab.D. ) SŁUŻBA 
 i RÓWNORZĘDNE - DO PRAWA 
w wymiarze pojedynczym (1 x 1)</t>
  </si>
  <si>
    <t>Kwota emerytury  w wysokości "tzw. brutto"</t>
  </si>
  <si>
    <t>Kwota składki na ubezpieczenie zdrowotne (9%)</t>
  </si>
  <si>
    <t>Kwota zaliczki na podatek dochodowy</t>
  </si>
  <si>
    <t>Wysokość emerytury - kwota do wypłaty</t>
  </si>
  <si>
    <t>art. 15e albo art. 15d</t>
  </si>
  <si>
    <t>art. 15aa (wymagane 25 lat służby liczonej 
z okresami równorzędnymi ze służbą)</t>
  </si>
  <si>
    <t>Przyjęci do służby po raz pierwszy przed 1.01.2013 r. -  art. 15e albo art. 15d ustawy</t>
  </si>
  <si>
    <t>Przyjęci do służby po raz pierwszy po 1.01.1999 r. i przed 1.10.2003 r. - art. 15 aa ustawy</t>
  </si>
  <si>
    <t>Przyjęci do służby po raz pierwszy po 31.12.2012 r. - art. 18e ustawy</t>
  </si>
  <si>
    <r>
      <t xml:space="preserve">Ważne
*)  Jeżeli funkcjonariusz na dzień zwolnienia ze służby posiada </t>
    </r>
    <r>
      <rPr>
        <b/>
        <sz val="10"/>
        <color rgb="FFC00000"/>
        <rFont val="Calibri"/>
        <family val="2"/>
        <charset val="238"/>
        <scheme val="minor"/>
      </rPr>
      <t xml:space="preserve">co najmniej 32 lata wysługi emerytalnej  (wartość w komórce H9&gt;=32), </t>
    </r>
    <r>
      <rPr>
        <b/>
        <sz val="10"/>
        <color theme="1"/>
        <rFont val="Calibri"/>
        <family val="2"/>
        <charset val="238"/>
        <scheme val="minor"/>
      </rPr>
      <t xml:space="preserve">
to do</t>
    </r>
    <r>
      <rPr>
        <b/>
        <sz val="10"/>
        <color rgb="FFC00000"/>
        <rFont val="Calibri"/>
        <family val="2"/>
        <charset val="238"/>
        <scheme val="minor"/>
      </rPr>
      <t xml:space="preserve"> komóki K14 </t>
    </r>
    <r>
      <rPr>
        <b/>
        <sz val="10"/>
        <color theme="1"/>
        <rFont val="Calibri"/>
        <family val="2"/>
        <charset val="238"/>
        <scheme val="minor"/>
      </rPr>
      <t>proszę wprowadzić miesięczną kwotę pobieranego świadczenia za długoletnią służbę. Wprowadzona kwota świadczenia 
za długoletnią służbę zostanie doliczona do podstawy wymiaru emerytury.</t>
    </r>
  </si>
  <si>
    <t>Rodzaje wysługi emerytalnej (bez podwyższenia z art. 15 ust. 2-3b)</t>
  </si>
  <si>
    <t>Łączny % wymiar wysługi emerytalnej&lt;=75%</t>
  </si>
  <si>
    <r>
      <t xml:space="preserve">Ważne
*)  Jeżeli funkcjonariusz na dzień zwolnienia ze służby posiada </t>
    </r>
    <r>
      <rPr>
        <b/>
        <sz val="10"/>
        <color rgb="FFC00000"/>
        <rFont val="Calibri"/>
        <family val="2"/>
        <charset val="238"/>
        <scheme val="minor"/>
      </rPr>
      <t xml:space="preserve">co najmniej 32 lata wysługi emerytalnej  (wartość w komórce H9&gt;=32), </t>
    </r>
    <r>
      <rPr>
        <b/>
        <sz val="10"/>
        <color theme="1"/>
        <rFont val="Calibri"/>
        <family val="2"/>
        <charset val="238"/>
        <scheme val="minor"/>
      </rPr>
      <t xml:space="preserve">
to do</t>
    </r>
    <r>
      <rPr>
        <b/>
        <sz val="10"/>
        <color rgb="FFC00000"/>
        <rFont val="Calibri"/>
        <family val="2"/>
        <charset val="238"/>
        <scheme val="minor"/>
      </rPr>
      <t xml:space="preserve"> komóki K14 </t>
    </r>
    <r>
      <rPr>
        <b/>
        <sz val="10"/>
        <color theme="1"/>
        <rFont val="Calibri"/>
        <family val="2"/>
        <charset val="238"/>
        <scheme val="minor"/>
      </rPr>
      <t>proszę wprowadzić miesięczną kwotę pobieranego świadczenia 
za długoletnią służbę. Wprowadzona kwota świadczenia za długoletnią służbę zostanie doliczona do podstawy wymiaru emerytury.</t>
    </r>
  </si>
  <si>
    <r>
      <t xml:space="preserve">Ważne
*)  Jeżeli funkcjonariusz na dzień zwolnienia ze służby posiada </t>
    </r>
    <r>
      <rPr>
        <b/>
        <sz val="10"/>
        <color rgb="FFC00000"/>
        <rFont val="Calibri"/>
        <family val="2"/>
        <charset val="238"/>
        <scheme val="minor"/>
      </rPr>
      <t xml:space="preserve">co najmniej 32 lata wysługi emerytalnej  (wartość w komórce H10&gt;=32), </t>
    </r>
    <r>
      <rPr>
        <b/>
        <sz val="10"/>
        <color theme="1"/>
        <rFont val="Calibri"/>
        <family val="2"/>
        <charset val="238"/>
        <scheme val="minor"/>
      </rPr>
      <t xml:space="preserve">
to do</t>
    </r>
    <r>
      <rPr>
        <b/>
        <sz val="10"/>
        <color rgb="FFC00000"/>
        <rFont val="Calibri"/>
        <family val="2"/>
        <charset val="238"/>
        <scheme val="minor"/>
      </rPr>
      <t xml:space="preserve"> komóki K15 </t>
    </r>
    <r>
      <rPr>
        <b/>
        <sz val="10"/>
        <color theme="1"/>
        <rFont val="Calibri"/>
        <family val="2"/>
        <charset val="238"/>
        <scheme val="minor"/>
      </rPr>
      <t>proszę wprowadzić miesięczną kwotę pobieranego świadczenia za długoletnią służbę. Wprowadzona kwota świadczenia 
za długoletnią służbę zostanie doliczona do podstawy wymiaru emerytury.</t>
    </r>
  </si>
  <si>
    <r>
      <t>Data zwolnienia ze służby -</t>
    </r>
    <r>
      <rPr>
        <b/>
        <sz val="10"/>
        <rFont val="Calibri"/>
        <family val="2"/>
        <charset val="238"/>
        <scheme val="minor"/>
      </rPr>
      <t xml:space="preserve"> pobierana 
z zakładki "Podstawa wymiaru 10 lat SC_SCS"</t>
    </r>
  </si>
  <si>
    <r>
      <t>Data zwolnienia</t>
    </r>
    <r>
      <rPr>
        <b/>
        <vertAlign val="superscript"/>
        <sz val="11"/>
        <color rgb="FFC00000"/>
        <rFont val="Calibri"/>
        <family val="2"/>
        <charset val="238"/>
        <scheme val="minor"/>
      </rPr>
      <t xml:space="preserve">*) 
</t>
    </r>
    <r>
      <rPr>
        <b/>
        <sz val="11"/>
        <color rgb="FFC00000"/>
        <rFont val="Calibri"/>
        <family val="2"/>
        <charset val="238"/>
        <scheme val="minor"/>
      </rPr>
      <t xml:space="preserve">Proszę wprowadzić </t>
    </r>
    <r>
      <rPr>
        <b/>
        <i/>
        <sz val="11"/>
        <color rgb="FFC00000"/>
        <rFont val="Calibri"/>
        <family val="2"/>
        <charset val="238"/>
        <scheme val="minor"/>
      </rPr>
      <t>w formacie daty</t>
    </r>
    <r>
      <rPr>
        <b/>
        <sz val="11"/>
        <color rgb="FFC00000"/>
        <rFont val="Calibri"/>
        <family val="2"/>
        <charset val="238"/>
        <scheme val="minor"/>
      </rPr>
      <t>,</t>
    </r>
    <r>
      <rPr>
        <b/>
        <i/>
        <sz val="11"/>
        <color rgb="FFC00000"/>
        <rFont val="Calibri"/>
        <family val="2"/>
        <charset val="238"/>
        <scheme val="minor"/>
      </rPr>
      <t xml:space="preserve"> tj.
RRRR-MM-DD</t>
    </r>
  </si>
  <si>
    <t>Wypełniamy poniższe pola jasne - w formacie daty, tj.:
  RRRR-MM-DD (rok-miesiąc-dzień)</t>
  </si>
  <si>
    <t>Obowiązkowo wypełniamy poniższe pola jasne, w szczególności pole C4:
 "Data wstąpienia po raz pierwszy do służby" w formacie: RRRR-MM-DD</t>
  </si>
  <si>
    <r>
      <t xml:space="preserve">D. Okresy służby w SG półtorakrotne (1 rok  x  1,5 roku) 
</t>
    </r>
    <r>
      <rPr>
        <b/>
        <sz val="11"/>
        <color rgb="FFC00000"/>
        <rFont val="Calibri"/>
        <family val="2"/>
        <charset val="238"/>
        <scheme val="minor"/>
      </rPr>
      <t>gdzie "Data do" &lt;= 2012-12-31</t>
    </r>
  </si>
  <si>
    <r>
      <t xml:space="preserve">D. Okresy służby w SG półtorakrotne (1 rok x  1,5 roku) 
</t>
    </r>
    <r>
      <rPr>
        <b/>
        <sz val="11"/>
        <color rgb="FFC00000"/>
        <rFont val="Calibri"/>
        <family val="2"/>
        <charset val="238"/>
        <scheme val="minor"/>
      </rPr>
      <t>spełniajace warunek "Data do" &lt;= 2012-12-31</t>
    </r>
  </si>
  <si>
    <r>
      <t xml:space="preserve">Podstawa wymiaru emerytury z 10 lat </t>
    </r>
    <r>
      <rPr>
        <sz val="11.5"/>
        <color theme="1"/>
        <rFont val="Calibri"/>
        <family val="2"/>
        <charset val="238"/>
        <scheme val="minor"/>
      </rPr>
      <t>(bez zwiększenia z tytułu świadczenia za długoletnią służbę</t>
    </r>
    <r>
      <rPr>
        <vertAlign val="superscript"/>
        <sz val="11.5"/>
        <color theme="1"/>
        <rFont val="Calibri"/>
        <family val="2"/>
        <charset val="238"/>
        <scheme val="minor"/>
      </rPr>
      <t>**)</t>
    </r>
    <r>
      <rPr>
        <sz val="11.5"/>
        <color theme="1"/>
        <rFont val="Calibri"/>
        <family val="2"/>
        <charset val="238"/>
        <scheme val="minor"/>
      </rPr>
      <t>) - art. 18f ust. 3 pkt 4</t>
    </r>
  </si>
  <si>
    <t xml:space="preserve">A. Obliczanie wskaźnika wysokości podstawy wymiaru z 10 kolejnych najkorzystniejszych 
lat dla funkcjonariusza SC  lub SCS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</si>
</sst>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0.00\ &quot;zł&quot;"/>
    <numFmt numFmtId="166" formatCode="yyyy\-mm\-dd;@"/>
  </numFmts>
  <fonts count="52"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b/>
      <sz val="10"/>
      <color rgb="FFC00000"/>
      <name val="Calibri"/>
      <family val="2"/>
      <charset val="238"/>
      <scheme val="minor"/>
    </font>
    <font>
      <b/>
      <sz val="11"/>
      <color rgb="FFC00000"/>
      <name val="Calibri"/>
      <family val="2"/>
      <charset val="238"/>
      <scheme val="minor"/>
    </font>
    <font>
      <i/>
      <sz val="10"/>
      <color theme="1"/>
      <name val="Calibri"/>
      <family val="2"/>
      <charset val="238"/>
      <scheme val="minor"/>
    </font>
    <font>
      <b/>
      <i/>
      <sz val="10"/>
      <color theme="1"/>
      <name val="Calibri"/>
      <family val="2"/>
      <charset val="238"/>
      <scheme val="minor"/>
    </font>
    <font>
      <b/>
      <sz val="12"/>
      <color rgb="FFC00000"/>
      <name val="Calibri"/>
      <family val="2"/>
      <charset val="238"/>
      <scheme val="minor"/>
    </font>
    <font>
      <b/>
      <i/>
      <sz val="11"/>
      <color rgb="FFC00000"/>
      <name val="Calibri"/>
      <family val="2"/>
      <charset val="238"/>
      <scheme val="minor"/>
    </font>
    <font>
      <sz val="11"/>
      <color theme="1"/>
      <name val="Calibri"/>
      <family val="2"/>
      <charset val="238"/>
      <scheme val="minor"/>
    </font>
    <font>
      <sz val="11"/>
      <name val="Calibri"/>
      <family val="2"/>
      <charset val="238"/>
      <scheme val="minor"/>
    </font>
    <font>
      <b/>
      <sz val="11"/>
      <color rgb="FF002060"/>
      <name val="Calibri"/>
      <family val="2"/>
      <charset val="238"/>
      <scheme val="minor"/>
    </font>
    <font>
      <b/>
      <sz val="12"/>
      <color theme="1"/>
      <name val="Calibri"/>
      <family val="2"/>
      <charset val="238"/>
      <scheme val="minor"/>
    </font>
    <font>
      <b/>
      <sz val="10"/>
      <color rgb="FF002060"/>
      <name val="Calibri"/>
      <family val="2"/>
      <charset val="238"/>
      <scheme val="minor"/>
    </font>
    <font>
      <sz val="9"/>
      <color indexed="81"/>
      <name val="Tahoma"/>
      <family val="2"/>
      <charset val="238"/>
    </font>
    <font>
      <b/>
      <i/>
      <sz val="11"/>
      <color theme="1"/>
      <name val="Calibri"/>
      <family val="2"/>
      <charset val="238"/>
      <scheme val="minor"/>
    </font>
    <font>
      <b/>
      <sz val="11"/>
      <name val="Calibri"/>
      <family val="2"/>
      <charset val="238"/>
      <scheme val="minor"/>
    </font>
    <font>
      <b/>
      <sz val="11"/>
      <color rgb="FFFF0000"/>
      <name val="Calibri"/>
      <family val="2"/>
      <charset val="238"/>
      <scheme val="minor"/>
    </font>
    <font>
      <b/>
      <sz val="12"/>
      <color rgb="FF002060"/>
      <name val="Calibri"/>
      <family val="2"/>
      <charset val="238"/>
      <scheme val="minor"/>
    </font>
    <font>
      <sz val="11"/>
      <color theme="0"/>
      <name val="Calibri"/>
      <family val="2"/>
      <charset val="238"/>
      <scheme val="minor"/>
    </font>
    <font>
      <b/>
      <i/>
      <sz val="11"/>
      <name val="Calibri"/>
      <family val="2"/>
      <charset val="238"/>
      <scheme val="minor"/>
    </font>
    <font>
      <b/>
      <sz val="11"/>
      <color theme="0"/>
      <name val="Calibri"/>
      <family val="2"/>
      <charset val="238"/>
      <scheme val="minor"/>
    </font>
    <font>
      <sz val="9"/>
      <color theme="1"/>
      <name val="Arial"/>
      <family val="2"/>
      <charset val="238"/>
    </font>
    <font>
      <b/>
      <sz val="9"/>
      <color theme="1"/>
      <name val="Arial"/>
      <family val="2"/>
      <charset val="238"/>
    </font>
    <font>
      <b/>
      <sz val="10"/>
      <name val="Calibri"/>
      <family val="2"/>
      <charset val="238"/>
      <scheme val="minor"/>
    </font>
    <font>
      <b/>
      <vertAlign val="superscript"/>
      <sz val="11"/>
      <color theme="1"/>
      <name val="Calibri"/>
      <family val="2"/>
      <charset val="238"/>
      <scheme val="minor"/>
    </font>
    <font>
      <vertAlign val="superscript"/>
      <sz val="11"/>
      <color theme="1"/>
      <name val="Calibri"/>
      <family val="2"/>
      <charset val="238"/>
      <scheme val="minor"/>
    </font>
    <font>
      <b/>
      <i/>
      <sz val="12"/>
      <color rgb="FFC00000"/>
      <name val="Calibri"/>
      <family val="2"/>
      <charset val="238"/>
      <scheme val="minor"/>
    </font>
    <font>
      <b/>
      <sz val="12"/>
      <name val="Calibri"/>
      <family val="2"/>
      <charset val="238"/>
      <scheme val="minor"/>
    </font>
    <font>
      <b/>
      <i/>
      <sz val="12"/>
      <name val="Calibri"/>
      <family val="2"/>
      <charset val="238"/>
      <scheme val="minor"/>
    </font>
    <font>
      <b/>
      <sz val="9"/>
      <color theme="1"/>
      <name val="Calibri"/>
      <family val="2"/>
      <charset val="238"/>
      <scheme val="minor"/>
    </font>
    <font>
      <i/>
      <sz val="9"/>
      <color theme="1"/>
      <name val="Calibri"/>
      <family val="2"/>
      <charset val="238"/>
      <scheme val="minor"/>
    </font>
    <font>
      <b/>
      <sz val="8"/>
      <color theme="3"/>
      <name val="Calibri"/>
      <family val="2"/>
      <charset val="238"/>
      <scheme val="minor"/>
    </font>
    <font>
      <sz val="8"/>
      <color theme="1"/>
      <name val="Calibri"/>
      <family val="2"/>
      <charset val="238"/>
      <scheme val="minor"/>
    </font>
    <font>
      <b/>
      <i/>
      <sz val="11"/>
      <color rgb="FFFF0000"/>
      <name val="Calibri"/>
      <family val="2"/>
      <charset val="238"/>
      <scheme val="minor"/>
    </font>
    <font>
      <b/>
      <sz val="11.5"/>
      <color theme="1"/>
      <name val="Calibri"/>
      <family val="2"/>
      <charset val="238"/>
      <scheme val="minor"/>
    </font>
    <font>
      <sz val="11.5"/>
      <color theme="1"/>
      <name val="Calibri"/>
      <family val="2"/>
      <charset val="238"/>
      <scheme val="minor"/>
    </font>
    <font>
      <b/>
      <sz val="11.5"/>
      <name val="Calibri"/>
      <family val="2"/>
      <charset val="238"/>
      <scheme val="minor"/>
    </font>
    <font>
      <i/>
      <sz val="11"/>
      <color rgb="FFC00000"/>
      <name val="Calibri"/>
      <family val="2"/>
      <charset val="238"/>
      <scheme val="minor"/>
    </font>
    <font>
      <vertAlign val="superscript"/>
      <sz val="11.5"/>
      <color theme="1"/>
      <name val="Calibri"/>
      <family val="2"/>
      <charset val="238"/>
      <scheme val="minor"/>
    </font>
    <font>
      <b/>
      <sz val="12"/>
      <color theme="0"/>
      <name val="Calibri"/>
      <family val="2"/>
      <charset val="238"/>
      <scheme val="minor"/>
    </font>
    <font>
      <sz val="10"/>
      <color theme="0"/>
      <name val="Calibri"/>
      <family val="2"/>
      <charset val="238"/>
      <scheme val="minor"/>
    </font>
    <font>
      <b/>
      <i/>
      <sz val="11.5"/>
      <color rgb="FFC00000"/>
      <name val="Calibri"/>
      <family val="2"/>
      <charset val="238"/>
      <scheme val="minor"/>
    </font>
    <font>
      <b/>
      <u/>
      <sz val="10"/>
      <color rgb="FFC00000"/>
      <name val="Calibri"/>
      <family val="2"/>
      <charset val="238"/>
      <scheme val="minor"/>
    </font>
    <font>
      <b/>
      <sz val="13"/>
      <color rgb="FF000000"/>
      <name val="Calibri"/>
      <family val="2"/>
      <charset val="238"/>
      <scheme val="minor"/>
    </font>
    <font>
      <i/>
      <sz val="10"/>
      <name val="Calibri"/>
      <family val="2"/>
      <charset val="238"/>
      <scheme val="minor"/>
    </font>
    <font>
      <b/>
      <sz val="13"/>
      <color theme="1"/>
      <name val="Calibri"/>
      <family val="2"/>
      <charset val="238"/>
      <scheme val="minor"/>
    </font>
    <font>
      <b/>
      <sz val="8.5"/>
      <color rgb="FFC00000"/>
      <name val="Calibri"/>
      <family val="2"/>
      <charset val="238"/>
      <scheme val="minor"/>
    </font>
    <font>
      <b/>
      <vertAlign val="superscript"/>
      <sz val="11"/>
      <color rgb="FFC00000"/>
      <name val="Calibri"/>
      <family val="2"/>
      <charset val="238"/>
      <scheme val="minor"/>
    </font>
    <font>
      <sz val="11"/>
      <color rgb="FF000000"/>
      <name val="Calibri"/>
      <family val="2"/>
      <charset val="238"/>
      <scheme val="minor"/>
    </font>
  </fonts>
  <fills count="2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2"/>
        <bgColor indexed="31"/>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AD2BC"/>
        <bgColor indexed="64"/>
      </patternFill>
    </fill>
    <fill>
      <patternFill patternType="solid">
        <fgColor theme="8" tint="0.59999389629810485"/>
        <bgColor indexed="64"/>
      </patternFill>
    </fill>
    <fill>
      <patternFill patternType="solid">
        <fgColor rgb="FFFFC000"/>
        <bgColor indexed="64"/>
      </patternFill>
    </fill>
    <fill>
      <patternFill patternType="solid">
        <fgColor theme="9" tint="0.39997558519241921"/>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rgb="FF00B0F0"/>
      </left>
      <right/>
      <top style="thin">
        <color rgb="FF00B0F0"/>
      </top>
      <bottom style="thin">
        <color rgb="FF00B0F0"/>
      </bottom>
      <diagonal/>
    </border>
    <border>
      <left style="medium">
        <color indexed="64"/>
      </left>
      <right style="thin">
        <color rgb="FF00B0F0"/>
      </right>
      <top style="thin">
        <color rgb="FF00B0F0"/>
      </top>
      <bottom style="thin">
        <color rgb="FF00B0F0"/>
      </bottom>
      <diagonal/>
    </border>
    <border>
      <left style="medium">
        <color indexed="64"/>
      </left>
      <right style="thin">
        <color rgb="FF00B0F0"/>
      </right>
      <top style="thin">
        <color rgb="FF00B0F0"/>
      </top>
      <bottom/>
      <diagonal/>
    </border>
    <border>
      <left style="thin">
        <color rgb="FF00B0F0"/>
      </left>
      <right/>
      <top style="thin">
        <color rgb="FF00B0F0"/>
      </top>
      <bottom/>
      <diagonal/>
    </border>
    <border>
      <left style="thin">
        <color indexed="64"/>
      </left>
      <right style="medium">
        <color indexed="64"/>
      </right>
      <top style="thin">
        <color indexed="64"/>
      </top>
      <bottom/>
      <diagonal/>
    </border>
    <border>
      <left style="medium">
        <color indexed="64"/>
      </left>
      <right style="thin">
        <color rgb="FF00B0F0"/>
      </right>
      <top/>
      <bottom style="thin">
        <color rgb="FF00B0F0"/>
      </bottom>
      <diagonal/>
    </border>
    <border>
      <left style="thin">
        <color rgb="FF00B0F0"/>
      </left>
      <right style="medium">
        <color indexed="64"/>
      </right>
      <top/>
      <bottom style="thin">
        <color rgb="FF00B0F0"/>
      </bottom>
      <diagonal/>
    </border>
    <border>
      <left style="thin">
        <color rgb="FF00B0F0"/>
      </left>
      <right style="medium">
        <color indexed="64"/>
      </right>
      <top style="thin">
        <color rgb="FF00B0F0"/>
      </top>
      <bottom style="thin">
        <color rgb="FF00B0F0"/>
      </bottom>
      <diagonal/>
    </border>
    <border>
      <left style="thin">
        <color rgb="FF00B0F0"/>
      </left>
      <right style="medium">
        <color indexed="64"/>
      </right>
      <top style="thin">
        <color rgb="FF00B0F0"/>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hair">
        <color indexed="8"/>
      </bottom>
      <diagonal/>
    </border>
    <border>
      <left style="medium">
        <color indexed="64"/>
      </left>
      <right style="medium">
        <color indexed="64"/>
      </right>
      <top style="hair">
        <color indexed="8"/>
      </top>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rgb="FFC00000"/>
      </left>
      <right style="medium">
        <color rgb="FFC00000"/>
      </right>
      <top style="medium">
        <color rgb="FFC00000"/>
      </top>
      <bottom style="medium">
        <color rgb="FFC00000"/>
      </bottom>
      <diagonal/>
    </border>
    <border>
      <left style="medium">
        <color rgb="FFC00000"/>
      </left>
      <right/>
      <top style="medium">
        <color rgb="FFC00000"/>
      </top>
      <bottom style="medium">
        <color indexed="64"/>
      </bottom>
      <diagonal/>
    </border>
    <border>
      <left/>
      <right style="medium">
        <color indexed="64"/>
      </right>
      <top style="medium">
        <color rgb="FFC00000"/>
      </top>
      <bottom style="medium">
        <color indexed="64"/>
      </bottom>
      <diagonal/>
    </border>
    <border>
      <left style="medium">
        <color indexed="64"/>
      </left>
      <right style="thin">
        <color indexed="64"/>
      </right>
      <top style="medium">
        <color rgb="FFC00000"/>
      </top>
      <bottom/>
      <diagonal/>
    </border>
    <border>
      <left style="medium">
        <color rgb="FFC00000"/>
      </left>
      <right/>
      <top style="medium">
        <color indexed="64"/>
      </top>
      <bottom style="medium">
        <color indexed="64"/>
      </bottom>
      <diagonal/>
    </border>
    <border>
      <left style="medium">
        <color rgb="FFC00000"/>
      </left>
      <right/>
      <top style="medium">
        <color indexed="64"/>
      </top>
      <bottom style="medium">
        <color rgb="FFC00000"/>
      </bottom>
      <diagonal/>
    </border>
    <border>
      <left/>
      <right style="medium">
        <color indexed="64"/>
      </right>
      <top style="medium">
        <color indexed="64"/>
      </top>
      <bottom style="medium">
        <color rgb="FFC00000"/>
      </bottom>
      <diagonal/>
    </border>
    <border>
      <left style="thin">
        <color indexed="64"/>
      </left>
      <right/>
      <top style="medium">
        <color rgb="FFC00000"/>
      </top>
      <bottom/>
      <diagonal/>
    </border>
    <border>
      <left style="thin">
        <color indexed="64"/>
      </left>
      <right/>
      <top style="thin">
        <color indexed="64"/>
      </top>
      <bottom style="medium">
        <color rgb="FFC00000"/>
      </bottom>
      <diagonal/>
    </border>
    <border>
      <left style="medium">
        <color rgb="FFC00000"/>
      </left>
      <right style="medium">
        <color rgb="FFC00000"/>
      </right>
      <top/>
      <bottom style="medium">
        <color rgb="FFC00000"/>
      </bottom>
      <diagonal/>
    </border>
    <border>
      <left style="mediumDashed">
        <color rgb="FFC00000"/>
      </left>
      <right style="mediumDashed">
        <color rgb="FFC00000"/>
      </right>
      <top style="mediumDashed">
        <color rgb="FFC00000"/>
      </top>
      <bottom style="mediumDashed">
        <color rgb="FFC00000"/>
      </bottom>
      <diagonal/>
    </border>
    <border>
      <left style="medium">
        <color indexed="64"/>
      </left>
      <right style="thin">
        <color indexed="64"/>
      </right>
      <top/>
      <bottom style="medium">
        <color rgb="FFC00000"/>
      </bottom>
      <diagonal/>
    </border>
    <border>
      <left style="thin">
        <color indexed="64"/>
      </left>
      <right/>
      <top/>
      <bottom style="medium">
        <color rgb="FFC00000"/>
      </bottom>
      <diagonal/>
    </border>
    <border>
      <left style="medium">
        <color rgb="FFC00000"/>
      </left>
      <right style="medium">
        <color rgb="FFC00000"/>
      </right>
      <top/>
      <bottom/>
      <diagonal/>
    </border>
    <border>
      <left style="medium">
        <color rgb="FFC00000"/>
      </left>
      <right/>
      <top style="medium">
        <color rgb="FFC00000"/>
      </top>
      <bottom/>
      <diagonal/>
    </border>
    <border>
      <left/>
      <right style="medium">
        <color indexed="64"/>
      </right>
      <top style="medium">
        <color rgb="FFC00000"/>
      </top>
      <bottom/>
      <diagonal/>
    </border>
  </borders>
  <cellStyleXfs count="2">
    <xf numFmtId="0" fontId="0" fillId="0" borderId="0"/>
    <xf numFmtId="9" fontId="11" fillId="0" borderId="0" applyFont="0" applyFill="0" applyBorder="0" applyAlignment="0" applyProtection="0"/>
  </cellStyleXfs>
  <cellXfs count="409">
    <xf numFmtId="0" fontId="0" fillId="0" borderId="0" xfId="0"/>
    <xf numFmtId="165" fontId="0" fillId="2" borderId="23" xfId="0" applyNumberFormat="1" applyFill="1" applyBorder="1" applyAlignment="1" applyProtection="1">
      <alignment horizontal="right" vertical="center"/>
      <protection locked="0"/>
    </xf>
    <xf numFmtId="165" fontId="0" fillId="2" borderId="9" xfId="0" applyNumberFormat="1" applyFill="1" applyBorder="1" applyAlignment="1" applyProtection="1">
      <alignment horizontal="right" vertical="center"/>
      <protection locked="0"/>
    </xf>
    <xf numFmtId="165" fontId="0" fillId="2" borderId="10" xfId="0" applyNumberFormat="1" applyFill="1" applyBorder="1" applyAlignment="1" applyProtection="1">
      <alignment horizontal="right" vertical="center"/>
      <protection locked="0"/>
    </xf>
    <xf numFmtId="0" fontId="0" fillId="0" borderId="0" xfId="0" applyProtection="1">
      <protection hidden="1"/>
    </xf>
    <xf numFmtId="0" fontId="0" fillId="0" borderId="0" xfId="0" applyAlignment="1" applyProtection="1">
      <alignment vertical="center"/>
      <protection hidden="1"/>
    </xf>
    <xf numFmtId="165" fontId="0" fillId="0" borderId="0" xfId="0" applyNumberFormat="1" applyAlignment="1" applyProtection="1">
      <alignment horizontal="right" vertical="center"/>
      <protection hidden="1"/>
    </xf>
    <xf numFmtId="165" fontId="0" fillId="0" borderId="0" xfId="0" applyNumberFormat="1" applyAlignment="1" applyProtection="1">
      <alignment vertical="center"/>
      <protection hidden="1"/>
    </xf>
    <xf numFmtId="10" fontId="0" fillId="0" borderId="0" xfId="1" applyNumberFormat="1" applyFont="1" applyAlignment="1" applyProtection="1">
      <alignment vertical="center"/>
      <protection hidden="1"/>
    </xf>
    <xf numFmtId="9" fontId="0" fillId="0" borderId="0" xfId="1" applyFont="1" applyAlignment="1" applyProtection="1">
      <alignment vertical="center"/>
      <protection hidden="1"/>
    </xf>
    <xf numFmtId="0" fontId="1" fillId="3" borderId="53" xfId="0" applyFont="1" applyFill="1" applyBorder="1" applyAlignment="1" applyProtection="1">
      <alignment horizontal="center" vertical="center"/>
      <protection hidden="1"/>
    </xf>
    <xf numFmtId="0" fontId="1" fillId="3" borderId="36" xfId="0" applyFont="1" applyFill="1" applyBorder="1" applyAlignment="1" applyProtection="1">
      <alignment horizontal="center" vertical="center"/>
      <protection hidden="1"/>
    </xf>
    <xf numFmtId="0" fontId="1" fillId="3" borderId="52" xfId="0" applyFont="1" applyFill="1" applyBorder="1" applyAlignment="1" applyProtection="1">
      <alignment horizontal="center" vertical="center"/>
      <protection hidden="1"/>
    </xf>
    <xf numFmtId="0" fontId="0" fillId="0" borderId="0" xfId="0" applyAlignment="1" applyProtection="1">
      <alignment horizontal="center"/>
      <protection hidden="1"/>
    </xf>
    <xf numFmtId="0" fontId="0" fillId="0" borderId="0" xfId="0" applyAlignment="1" applyProtection="1">
      <alignment horizontal="left" vertical="center" wrapText="1"/>
      <protection hidden="1"/>
    </xf>
    <xf numFmtId="0" fontId="0" fillId="0" borderId="0" xfId="0" applyAlignment="1" applyProtection="1">
      <alignment horizontal="left" vertical="center"/>
      <protection hidden="1"/>
    </xf>
    <xf numFmtId="10" fontId="1" fillId="3" borderId="4" xfId="1" applyNumberFormat="1" applyFont="1" applyFill="1" applyBorder="1" applyAlignment="1" applyProtection="1">
      <alignment horizontal="right" vertical="center"/>
      <protection hidden="1"/>
    </xf>
    <xf numFmtId="10" fontId="9" fillId="2" borderId="0" xfId="0" applyNumberFormat="1" applyFont="1" applyFill="1" applyAlignment="1" applyProtection="1">
      <alignment vertical="center"/>
      <protection hidden="1"/>
    </xf>
    <xf numFmtId="10" fontId="1" fillId="2" borderId="0" xfId="1" applyNumberFormat="1" applyFont="1" applyFill="1" applyBorder="1" applyAlignment="1" applyProtection="1">
      <alignment vertical="center"/>
      <protection hidden="1"/>
    </xf>
    <xf numFmtId="0" fontId="0" fillId="2" borderId="0" xfId="0" applyFill="1" applyProtection="1">
      <protection hidden="1"/>
    </xf>
    <xf numFmtId="9" fontId="0" fillId="2" borderId="0" xfId="1" applyFont="1" applyFill="1" applyAlignment="1" applyProtection="1">
      <alignment vertical="center"/>
      <protection hidden="1"/>
    </xf>
    <xf numFmtId="0" fontId="9" fillId="2" borderId="0" xfId="0" applyFont="1" applyFill="1" applyAlignment="1" applyProtection="1">
      <alignment vertical="justify" wrapText="1"/>
      <protection hidden="1"/>
    </xf>
    <xf numFmtId="0" fontId="7" fillId="0" borderId="0" xfId="0" applyFont="1" applyAlignment="1" applyProtection="1">
      <alignment horizontal="left"/>
      <protection hidden="1"/>
    </xf>
    <xf numFmtId="165" fontId="19" fillId="8" borderId="15" xfId="0" applyNumberFormat="1" applyFont="1" applyFill="1" applyBorder="1" applyAlignment="1" applyProtection="1">
      <alignment horizontal="right" vertical="center"/>
      <protection hidden="1"/>
    </xf>
    <xf numFmtId="165" fontId="19" fillId="8" borderId="25" xfId="0" applyNumberFormat="1" applyFont="1" applyFill="1" applyBorder="1" applyAlignment="1" applyProtection="1">
      <alignment horizontal="right" vertical="center"/>
      <protection hidden="1"/>
    </xf>
    <xf numFmtId="165" fontId="14" fillId="4" borderId="4" xfId="0" applyNumberFormat="1" applyFont="1" applyFill="1" applyBorder="1" applyAlignment="1" applyProtection="1">
      <alignment horizontal="right" vertical="center"/>
      <protection hidden="1"/>
    </xf>
    <xf numFmtId="10" fontId="1" fillId="3" borderId="4" xfId="1" applyNumberFormat="1" applyFont="1" applyFill="1" applyBorder="1" applyAlignment="1" applyProtection="1">
      <alignment vertical="center"/>
      <protection hidden="1"/>
    </xf>
    <xf numFmtId="0" fontId="1" fillId="2" borderId="0" xfId="0" applyFont="1" applyFill="1" applyAlignment="1" applyProtection="1">
      <alignment horizontal="center" vertical="center"/>
      <protection hidden="1"/>
    </xf>
    <xf numFmtId="0" fontId="3" fillId="3" borderId="24" xfId="0" applyFont="1" applyFill="1" applyBorder="1" applyAlignment="1" applyProtection="1">
      <alignment horizontal="center" vertical="center"/>
      <protection hidden="1"/>
    </xf>
    <xf numFmtId="0" fontId="2" fillId="2" borderId="0" xfId="0" applyFont="1" applyFill="1" applyProtection="1">
      <protection hidden="1"/>
    </xf>
    <xf numFmtId="0" fontId="1" fillId="8" borderId="5" xfId="0" applyFont="1" applyFill="1" applyBorder="1" applyAlignment="1" applyProtection="1">
      <alignment horizontal="center" vertical="center"/>
      <protection hidden="1"/>
    </xf>
    <xf numFmtId="0" fontId="1" fillId="8" borderId="7" xfId="0" applyFont="1" applyFill="1" applyBorder="1" applyAlignment="1" applyProtection="1">
      <alignment horizontal="center" vertical="center"/>
      <protection hidden="1"/>
    </xf>
    <xf numFmtId="14" fontId="1" fillId="8" borderId="6" xfId="0" applyNumberFormat="1" applyFont="1" applyFill="1" applyBorder="1" applyAlignment="1" applyProtection="1">
      <alignment horizontal="center" vertical="center"/>
      <protection hidden="1"/>
    </xf>
    <xf numFmtId="0" fontId="0" fillId="7" borderId="33" xfId="0" applyFill="1" applyBorder="1" applyAlignment="1" applyProtection="1">
      <alignment vertical="center"/>
      <protection hidden="1"/>
    </xf>
    <xf numFmtId="0" fontId="0" fillId="7" borderId="34" xfId="0" applyFill="1" applyBorder="1" applyAlignment="1" applyProtection="1">
      <alignment vertical="center"/>
      <protection hidden="1"/>
    </xf>
    <xf numFmtId="0" fontId="0" fillId="7" borderId="35" xfId="0" applyFill="1" applyBorder="1" applyAlignment="1" applyProtection="1">
      <alignment vertical="center"/>
      <protection hidden="1"/>
    </xf>
    <xf numFmtId="0" fontId="6" fillId="2" borderId="0" xfId="0" applyFont="1" applyFill="1" applyAlignment="1" applyProtection="1">
      <alignment horizontal="center"/>
      <protection hidden="1"/>
    </xf>
    <xf numFmtId="0" fontId="0" fillId="7" borderId="26" xfId="0" applyFill="1" applyBorder="1" applyAlignment="1" applyProtection="1">
      <alignment vertical="center"/>
      <protection hidden="1"/>
    </xf>
    <xf numFmtId="0" fontId="0" fillId="7" borderId="1" xfId="0" applyFill="1" applyBorder="1" applyAlignment="1" applyProtection="1">
      <alignment vertical="center"/>
      <protection hidden="1"/>
    </xf>
    <xf numFmtId="0" fontId="0" fillId="7" borderId="27" xfId="0" applyFill="1" applyBorder="1" applyAlignment="1" applyProtection="1">
      <alignment vertical="center"/>
      <protection hidden="1"/>
    </xf>
    <xf numFmtId="0" fontId="3" fillId="2" borderId="0" xfId="0" applyFont="1" applyFill="1" applyAlignment="1" applyProtection="1">
      <alignment vertical="center" wrapText="1"/>
      <protection hidden="1"/>
    </xf>
    <xf numFmtId="0" fontId="3" fillId="3" borderId="17" xfId="0" applyFont="1" applyFill="1" applyBorder="1" applyAlignment="1" applyProtection="1">
      <alignment horizontal="center" vertical="center"/>
      <protection hidden="1"/>
    </xf>
    <xf numFmtId="0" fontId="3" fillId="3" borderId="6" xfId="0" applyFont="1" applyFill="1" applyBorder="1" applyAlignment="1" applyProtection="1">
      <alignment horizontal="center" vertical="center"/>
      <protection hidden="1"/>
    </xf>
    <xf numFmtId="0" fontId="3" fillId="3" borderId="16" xfId="0" applyFont="1" applyFill="1" applyBorder="1" applyAlignment="1" applyProtection="1">
      <alignment horizontal="center" vertical="center"/>
      <protection hidden="1"/>
    </xf>
    <xf numFmtId="0" fontId="3" fillId="3" borderId="4" xfId="0" applyFont="1" applyFill="1" applyBorder="1" applyAlignment="1" applyProtection="1">
      <alignment horizontal="center" vertical="center"/>
      <protection hidden="1"/>
    </xf>
    <xf numFmtId="0" fontId="8" fillId="0" borderId="0" xfId="0" applyFont="1" applyProtection="1">
      <protection hidden="1"/>
    </xf>
    <xf numFmtId="0" fontId="3" fillId="10" borderId="23" xfId="0" applyFont="1" applyFill="1" applyBorder="1" applyAlignment="1" applyProtection="1">
      <alignment vertical="center" wrapText="1"/>
      <protection hidden="1"/>
    </xf>
    <xf numFmtId="0" fontId="3" fillId="10" borderId="51" xfId="0" applyFont="1" applyFill="1" applyBorder="1" applyAlignment="1" applyProtection="1">
      <alignment horizontal="center" vertical="center"/>
      <protection hidden="1"/>
    </xf>
    <xf numFmtId="0" fontId="3" fillId="10" borderId="39" xfId="0" applyFont="1" applyFill="1" applyBorder="1" applyAlignment="1" applyProtection="1">
      <alignment horizontal="center" vertical="center"/>
      <protection hidden="1"/>
    </xf>
    <xf numFmtId="0" fontId="2" fillId="10" borderId="37" xfId="0" applyFont="1" applyFill="1" applyBorder="1" applyAlignment="1" applyProtection="1">
      <alignment horizontal="center" vertical="center"/>
      <protection hidden="1"/>
    </xf>
    <xf numFmtId="0" fontId="3" fillId="11" borderId="9" xfId="0" applyFont="1" applyFill="1" applyBorder="1" applyAlignment="1" applyProtection="1">
      <alignment vertical="center"/>
      <protection hidden="1"/>
    </xf>
    <xf numFmtId="0" fontId="3" fillId="11" borderId="3" xfId="0" applyFont="1" applyFill="1" applyBorder="1" applyAlignment="1" applyProtection="1">
      <alignment horizontal="center" vertical="center"/>
      <protection hidden="1"/>
    </xf>
    <xf numFmtId="0" fontId="3" fillId="11" borderId="1" xfId="0" applyFont="1" applyFill="1" applyBorder="1" applyAlignment="1" applyProtection="1">
      <alignment horizontal="center" vertical="center"/>
      <protection hidden="1"/>
    </xf>
    <xf numFmtId="0" fontId="2" fillId="11" borderId="2" xfId="0" applyFont="1" applyFill="1" applyBorder="1" applyAlignment="1" applyProtection="1">
      <alignment horizontal="center" vertical="center"/>
      <protection hidden="1"/>
    </xf>
    <xf numFmtId="0" fontId="3" fillId="5" borderId="10" xfId="0" applyFont="1" applyFill="1" applyBorder="1" applyAlignment="1" applyProtection="1">
      <alignment vertical="center"/>
      <protection hidden="1"/>
    </xf>
    <xf numFmtId="0" fontId="3" fillId="5" borderId="19" xfId="0" applyFont="1" applyFill="1" applyBorder="1" applyAlignment="1" applyProtection="1">
      <alignment horizontal="center" vertical="center"/>
      <protection hidden="1"/>
    </xf>
    <xf numFmtId="0" fontId="3" fillId="5" borderId="29" xfId="0" applyFont="1" applyFill="1" applyBorder="1" applyAlignment="1" applyProtection="1">
      <alignment horizontal="center" vertical="center"/>
      <protection hidden="1"/>
    </xf>
    <xf numFmtId="0" fontId="2" fillId="5" borderId="12" xfId="0" applyFont="1" applyFill="1" applyBorder="1" applyAlignment="1" applyProtection="1">
      <alignment horizontal="center" vertical="center"/>
      <protection hidden="1"/>
    </xf>
    <xf numFmtId="0" fontId="2" fillId="0" borderId="0" xfId="0" applyFont="1" applyProtection="1">
      <protection hidden="1"/>
    </xf>
    <xf numFmtId="0" fontId="3" fillId="2" borderId="0" xfId="0" applyFont="1" applyFill="1" applyAlignment="1" applyProtection="1">
      <alignment vertical="center"/>
      <protection hidden="1"/>
    </xf>
    <xf numFmtId="0" fontId="0" fillId="2" borderId="0" xfId="0" applyFill="1" applyAlignment="1" applyProtection="1">
      <alignment horizontal="center" vertical="center"/>
      <protection hidden="1"/>
    </xf>
    <xf numFmtId="10" fontId="3" fillId="2" borderId="0" xfId="1" applyNumberFormat="1" applyFont="1" applyFill="1" applyBorder="1" applyAlignment="1" applyProtection="1">
      <alignment vertical="center"/>
      <protection hidden="1"/>
    </xf>
    <xf numFmtId="0" fontId="0" fillId="7" borderId="40" xfId="0" applyFill="1" applyBorder="1" applyAlignment="1" applyProtection="1">
      <alignment vertical="center"/>
      <protection hidden="1"/>
    </xf>
    <xf numFmtId="0" fontId="0" fillId="7" borderId="21" xfId="0" applyFill="1" applyBorder="1" applyAlignment="1" applyProtection="1">
      <alignment vertical="center"/>
      <protection hidden="1"/>
    </xf>
    <xf numFmtId="0" fontId="0" fillId="7" borderId="45" xfId="0" applyFill="1" applyBorder="1" applyAlignment="1" applyProtection="1">
      <alignment vertical="center"/>
      <protection hidden="1"/>
    </xf>
    <xf numFmtId="0" fontId="1" fillId="8" borderId="4" xfId="0" applyFont="1" applyFill="1" applyBorder="1" applyAlignment="1" applyProtection="1">
      <alignment vertical="center"/>
      <protection hidden="1"/>
    </xf>
    <xf numFmtId="0" fontId="1" fillId="8" borderId="14" xfId="0" applyFont="1" applyFill="1" applyBorder="1" applyAlignment="1" applyProtection="1">
      <alignment vertical="center"/>
      <protection hidden="1"/>
    </xf>
    <xf numFmtId="0" fontId="1" fillId="11" borderId="5" xfId="0" applyFont="1" applyFill="1" applyBorder="1" applyAlignment="1" applyProtection="1">
      <alignment horizontal="center" vertical="center"/>
      <protection hidden="1"/>
    </xf>
    <xf numFmtId="0" fontId="1" fillId="11" borderId="16" xfId="0" applyFont="1" applyFill="1" applyBorder="1" applyAlignment="1" applyProtection="1">
      <alignment horizontal="center" vertical="center"/>
      <protection hidden="1"/>
    </xf>
    <xf numFmtId="14" fontId="1" fillId="11" borderId="6" xfId="0" applyNumberFormat="1" applyFont="1" applyFill="1" applyBorder="1" applyAlignment="1" applyProtection="1">
      <alignment horizontal="center" vertical="center"/>
      <protection hidden="1"/>
    </xf>
    <xf numFmtId="0" fontId="1" fillId="11" borderId="7"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9" fontId="0" fillId="0" borderId="0" xfId="0" applyNumberFormat="1" applyAlignment="1" applyProtection="1">
      <alignment horizontal="center" vertical="center"/>
      <protection hidden="1"/>
    </xf>
    <xf numFmtId="10" fontId="0" fillId="0" borderId="0" xfId="1" applyNumberFormat="1" applyFont="1" applyFill="1" applyBorder="1" applyProtection="1">
      <protection hidden="1"/>
    </xf>
    <xf numFmtId="0" fontId="1" fillId="11" borderId="13" xfId="0" applyFont="1" applyFill="1" applyBorder="1" applyAlignment="1" applyProtection="1">
      <alignment vertical="center"/>
      <protection hidden="1"/>
    </xf>
    <xf numFmtId="0" fontId="1" fillId="11" borderId="4" xfId="0" applyFont="1" applyFill="1" applyBorder="1" applyAlignment="1" applyProtection="1">
      <alignment vertical="center"/>
      <protection hidden="1"/>
    </xf>
    <xf numFmtId="0" fontId="1" fillId="11" borderId="14" xfId="0" applyFont="1" applyFill="1" applyBorder="1" applyAlignment="1" applyProtection="1">
      <alignment vertical="center"/>
      <protection hidden="1"/>
    </xf>
    <xf numFmtId="164" fontId="0" fillId="0" borderId="0" xfId="0" applyNumberFormat="1" applyAlignment="1" applyProtection="1">
      <alignment horizontal="center" vertical="center"/>
      <protection hidden="1"/>
    </xf>
    <xf numFmtId="0" fontId="1" fillId="5" borderId="5" xfId="0" applyFont="1" applyFill="1" applyBorder="1" applyAlignment="1" applyProtection="1">
      <alignment horizontal="center" vertical="center"/>
      <protection hidden="1"/>
    </xf>
    <xf numFmtId="0" fontId="1" fillId="5" borderId="16" xfId="0" applyFont="1" applyFill="1" applyBorder="1" applyAlignment="1" applyProtection="1">
      <alignment horizontal="center" vertical="center"/>
      <protection hidden="1"/>
    </xf>
    <xf numFmtId="14" fontId="1" fillId="5" borderId="6" xfId="0" applyNumberFormat="1" applyFont="1" applyFill="1" applyBorder="1" applyAlignment="1" applyProtection="1">
      <alignment horizontal="center" vertical="center"/>
      <protection hidden="1"/>
    </xf>
    <xf numFmtId="0" fontId="1" fillId="5" borderId="7" xfId="0" applyFont="1" applyFill="1" applyBorder="1" applyAlignment="1" applyProtection="1">
      <alignment horizontal="center" vertical="center"/>
      <protection hidden="1"/>
    </xf>
    <xf numFmtId="0" fontId="1" fillId="5" borderId="13" xfId="0" applyFont="1" applyFill="1" applyBorder="1" applyAlignment="1" applyProtection="1">
      <alignment vertical="center"/>
      <protection hidden="1"/>
    </xf>
    <xf numFmtId="0" fontId="1" fillId="5" borderId="4" xfId="0" applyFont="1" applyFill="1" applyBorder="1" applyAlignment="1" applyProtection="1">
      <alignment vertical="center"/>
      <protection hidden="1"/>
    </xf>
    <xf numFmtId="0" fontId="1" fillId="5" borderId="14" xfId="0" applyFont="1" applyFill="1" applyBorder="1" applyAlignment="1" applyProtection="1">
      <alignment vertical="center"/>
      <protection hidden="1"/>
    </xf>
    <xf numFmtId="0" fontId="1" fillId="13" borderId="5" xfId="0" applyFont="1" applyFill="1" applyBorder="1" applyAlignment="1" applyProtection="1">
      <alignment horizontal="center" vertical="center"/>
      <protection hidden="1"/>
    </xf>
    <xf numFmtId="0" fontId="1" fillId="13" borderId="16" xfId="0" applyFont="1" applyFill="1" applyBorder="1" applyAlignment="1" applyProtection="1">
      <alignment horizontal="center" vertical="center"/>
      <protection hidden="1"/>
    </xf>
    <xf numFmtId="14" fontId="1" fillId="13" borderId="6" xfId="0" applyNumberFormat="1" applyFont="1" applyFill="1" applyBorder="1" applyAlignment="1" applyProtection="1">
      <alignment horizontal="center" vertical="center"/>
      <protection hidden="1"/>
    </xf>
    <xf numFmtId="0" fontId="1" fillId="13" borderId="7" xfId="0" applyFont="1" applyFill="1" applyBorder="1" applyAlignment="1" applyProtection="1">
      <alignment horizontal="center" vertical="center"/>
      <protection hidden="1"/>
    </xf>
    <xf numFmtId="0" fontId="0" fillId="7" borderId="33" xfId="0" applyFill="1" applyBorder="1" applyAlignment="1" applyProtection="1">
      <alignment horizontal="right" vertical="center"/>
      <protection hidden="1"/>
    </xf>
    <xf numFmtId="0" fontId="0" fillId="7" borderId="34" xfId="0" applyFill="1" applyBorder="1" applyAlignment="1" applyProtection="1">
      <alignment horizontal="right" vertical="center"/>
      <protection hidden="1"/>
    </xf>
    <xf numFmtId="0" fontId="0" fillId="7" borderId="35" xfId="0" applyFill="1" applyBorder="1" applyAlignment="1" applyProtection="1">
      <alignment horizontal="right" vertical="center"/>
      <protection hidden="1"/>
    </xf>
    <xf numFmtId="0" fontId="5" fillId="2" borderId="0" xfId="0" applyFont="1" applyFill="1" applyProtection="1">
      <protection hidden="1"/>
    </xf>
    <xf numFmtId="0" fontId="2" fillId="2" borderId="0" xfId="0" applyFont="1" applyFill="1" applyAlignment="1" applyProtection="1">
      <alignment vertical="center"/>
      <protection hidden="1"/>
    </xf>
    <xf numFmtId="0" fontId="1" fillId="13" borderId="4" xfId="0" applyFont="1" applyFill="1" applyBorder="1" applyAlignment="1" applyProtection="1">
      <alignment vertical="center"/>
      <protection hidden="1"/>
    </xf>
    <xf numFmtId="0" fontId="1" fillId="13" borderId="14" xfId="0" applyFont="1" applyFill="1" applyBorder="1" applyAlignment="1" applyProtection="1">
      <alignment vertical="center"/>
      <protection hidden="1"/>
    </xf>
    <xf numFmtId="0" fontId="13" fillId="13" borderId="4" xfId="0" applyFont="1" applyFill="1" applyBorder="1" applyAlignment="1" applyProtection="1">
      <alignment horizontal="right" vertical="center"/>
      <protection hidden="1"/>
    </xf>
    <xf numFmtId="0" fontId="13" fillId="13" borderId="14" xfId="0" applyFont="1" applyFill="1" applyBorder="1" applyAlignment="1" applyProtection="1">
      <alignment horizontal="right" vertical="center"/>
      <protection hidden="1"/>
    </xf>
    <xf numFmtId="14" fontId="23" fillId="2" borderId="0" xfId="0" applyNumberFormat="1" applyFont="1" applyFill="1" applyAlignment="1" applyProtection="1">
      <alignment horizontal="center" vertical="center"/>
      <protection hidden="1"/>
    </xf>
    <xf numFmtId="0" fontId="12" fillId="2" borderId="0" xfId="0" applyFont="1" applyFill="1" applyAlignment="1" applyProtection="1">
      <alignment vertical="center"/>
      <protection hidden="1"/>
    </xf>
    <xf numFmtId="0" fontId="0" fillId="8" borderId="13" xfId="0" applyFill="1" applyBorder="1" applyAlignment="1" applyProtection="1">
      <alignment horizontal="center" vertical="center"/>
      <protection hidden="1"/>
    </xf>
    <xf numFmtId="0" fontId="0" fillId="8" borderId="4" xfId="0" applyFill="1" applyBorder="1" applyAlignment="1" applyProtection="1">
      <alignment horizontal="center" vertical="center"/>
      <protection hidden="1"/>
    </xf>
    <xf numFmtId="0" fontId="0" fillId="13" borderId="30" xfId="0" applyFill="1" applyBorder="1" applyAlignment="1" applyProtection="1">
      <alignment horizontal="center" vertical="center"/>
      <protection hidden="1"/>
    </xf>
    <xf numFmtId="0" fontId="0" fillId="13" borderId="11" xfId="0" applyFill="1" applyBorder="1" applyAlignment="1" applyProtection="1">
      <alignment horizontal="center" vertical="center"/>
      <protection hidden="1"/>
    </xf>
    <xf numFmtId="0" fontId="0" fillId="13" borderId="22" xfId="0" applyFill="1" applyBorder="1" applyAlignment="1" applyProtection="1">
      <alignment horizontal="center" vertical="center"/>
      <protection hidden="1"/>
    </xf>
    <xf numFmtId="0" fontId="6" fillId="9" borderId="13" xfId="0" applyFont="1" applyFill="1" applyBorder="1" applyAlignment="1" applyProtection="1">
      <alignment horizontal="center" vertical="center"/>
      <protection hidden="1"/>
    </xf>
    <xf numFmtId="0" fontId="6" fillId="9" borderId="4" xfId="0" applyFont="1" applyFill="1" applyBorder="1" applyAlignment="1" applyProtection="1">
      <alignment horizontal="center" vertical="center"/>
      <protection hidden="1"/>
    </xf>
    <xf numFmtId="0" fontId="6" fillId="9" borderId="14" xfId="0" applyFont="1" applyFill="1" applyBorder="1" applyAlignment="1" applyProtection="1">
      <alignment horizontal="center" vertical="center"/>
      <protection hidden="1"/>
    </xf>
    <xf numFmtId="0" fontId="2" fillId="10" borderId="18" xfId="0" applyFont="1" applyFill="1" applyBorder="1" applyAlignment="1" applyProtection="1">
      <alignment horizontal="center" vertical="center"/>
      <protection hidden="1"/>
    </xf>
    <xf numFmtId="0" fontId="2" fillId="10" borderId="34" xfId="0" applyFont="1" applyFill="1" applyBorder="1" applyAlignment="1" applyProtection="1">
      <alignment horizontal="center" vertical="center"/>
      <protection hidden="1"/>
    </xf>
    <xf numFmtId="0" fontId="2" fillId="10" borderId="8" xfId="0" applyFont="1" applyFill="1" applyBorder="1" applyAlignment="1" applyProtection="1">
      <alignment horizontal="center" vertical="center"/>
      <protection hidden="1"/>
    </xf>
    <xf numFmtId="0" fontId="3" fillId="11" borderId="10" xfId="0" applyFont="1" applyFill="1" applyBorder="1" applyAlignment="1" applyProtection="1">
      <alignment vertical="center"/>
      <protection hidden="1"/>
    </xf>
    <xf numFmtId="0" fontId="2" fillId="11" borderId="19" xfId="0" applyFont="1" applyFill="1" applyBorder="1" applyAlignment="1" applyProtection="1">
      <alignment horizontal="center" vertical="center"/>
      <protection hidden="1"/>
    </xf>
    <xf numFmtId="10" fontId="1" fillId="3" borderId="11" xfId="1" applyNumberFormat="1" applyFont="1" applyFill="1" applyBorder="1" applyAlignment="1" applyProtection="1">
      <alignment horizontal="right" vertical="center"/>
      <protection hidden="1"/>
    </xf>
    <xf numFmtId="0" fontId="0" fillId="2" borderId="0" xfId="0" applyFill="1" applyAlignment="1" applyProtection="1">
      <alignment vertical="center"/>
      <protection hidden="1"/>
    </xf>
    <xf numFmtId="0" fontId="0" fillId="13" borderId="31" xfId="0" applyFill="1" applyBorder="1" applyAlignment="1" applyProtection="1">
      <alignment horizontal="center" vertical="center"/>
      <protection hidden="1"/>
    </xf>
    <xf numFmtId="0" fontId="0" fillId="13" borderId="4" xfId="0" applyFill="1" applyBorder="1" applyAlignment="1" applyProtection="1">
      <alignment horizontal="center" vertical="center"/>
      <protection hidden="1"/>
    </xf>
    <xf numFmtId="0" fontId="3" fillId="10" borderId="4" xfId="0" applyFont="1" applyFill="1" applyBorder="1" applyAlignment="1" applyProtection="1">
      <alignment vertical="center" wrapText="1"/>
      <protection hidden="1"/>
    </xf>
    <xf numFmtId="0" fontId="3" fillId="10" borderId="18" xfId="0" applyFont="1" applyFill="1" applyBorder="1" applyAlignment="1" applyProtection="1">
      <alignment horizontal="center" vertical="center"/>
      <protection hidden="1"/>
    </xf>
    <xf numFmtId="10" fontId="1" fillId="3" borderId="50" xfId="1" applyNumberFormat="1" applyFont="1" applyFill="1" applyBorder="1" applyAlignment="1" applyProtection="1">
      <alignment horizontal="center" vertical="center"/>
      <protection hidden="1"/>
    </xf>
    <xf numFmtId="10" fontId="1" fillId="3" borderId="4" xfId="1" applyNumberFormat="1" applyFont="1" applyFill="1" applyBorder="1" applyAlignment="1" applyProtection="1">
      <alignment horizontal="center" vertical="center"/>
      <protection hidden="1"/>
    </xf>
    <xf numFmtId="0" fontId="20" fillId="2" borderId="0" xfId="0" applyFont="1" applyFill="1" applyAlignment="1" applyProtection="1">
      <alignment horizontal="left" vertical="center"/>
      <protection hidden="1"/>
    </xf>
    <xf numFmtId="165" fontId="14" fillId="2" borderId="0" xfId="0" applyNumberFormat="1" applyFont="1" applyFill="1" applyAlignment="1" applyProtection="1">
      <alignment horizontal="right" vertical="center"/>
      <protection hidden="1"/>
    </xf>
    <xf numFmtId="14" fontId="25" fillId="2" borderId="0" xfId="0" applyNumberFormat="1" applyFont="1" applyFill="1" applyAlignment="1" applyProtection="1">
      <alignment horizontal="center" vertical="center" wrapText="1"/>
      <protection hidden="1"/>
    </xf>
    <xf numFmtId="165" fontId="1" fillId="2" borderId="0" xfId="0" applyNumberFormat="1" applyFont="1" applyFill="1" applyAlignment="1" applyProtection="1">
      <alignment vertical="center"/>
      <protection hidden="1"/>
    </xf>
    <xf numFmtId="0" fontId="9" fillId="0" borderId="0" xfId="0" applyFont="1" applyAlignment="1" applyProtection="1">
      <alignment horizontal="center" vertical="center"/>
      <protection hidden="1"/>
    </xf>
    <xf numFmtId="10" fontId="9" fillId="0" borderId="0" xfId="0" applyNumberFormat="1" applyFont="1" applyAlignment="1" applyProtection="1">
      <alignment vertical="center"/>
      <protection hidden="1"/>
    </xf>
    <xf numFmtId="10" fontId="30" fillId="2" borderId="0" xfId="0" applyNumberFormat="1" applyFont="1" applyFill="1" applyAlignment="1" applyProtection="1">
      <alignment vertical="center"/>
      <protection hidden="1"/>
    </xf>
    <xf numFmtId="0" fontId="30" fillId="0" borderId="0" xfId="0" applyFont="1" applyAlignment="1" applyProtection="1">
      <alignment horizontal="center" vertical="center"/>
      <protection hidden="1"/>
    </xf>
    <xf numFmtId="0" fontId="1" fillId="2" borderId="0" xfId="0" applyFont="1" applyFill="1" applyAlignment="1" applyProtection="1">
      <alignment vertical="center"/>
      <protection hidden="1"/>
    </xf>
    <xf numFmtId="9" fontId="0" fillId="2" borderId="0" xfId="1" applyFont="1" applyFill="1" applyBorder="1" applyAlignment="1" applyProtection="1">
      <alignment vertical="center"/>
      <protection hidden="1"/>
    </xf>
    <xf numFmtId="10" fontId="30" fillId="2" borderId="4" xfId="0" applyNumberFormat="1" applyFont="1" applyFill="1" applyBorder="1" applyAlignment="1" applyProtection="1">
      <alignment horizontal="right" vertical="center"/>
      <protection locked="0"/>
    </xf>
    <xf numFmtId="0" fontId="32" fillId="3" borderId="32" xfId="0" applyFont="1" applyFill="1" applyBorder="1" applyAlignment="1" applyProtection="1">
      <alignment horizontal="center" vertical="center"/>
      <protection hidden="1"/>
    </xf>
    <xf numFmtId="165" fontId="32" fillId="5" borderId="24" xfId="0" applyNumberFormat="1" applyFont="1" applyFill="1" applyBorder="1" applyAlignment="1" applyProtection="1">
      <alignment horizontal="center" vertical="center" wrapText="1"/>
      <protection hidden="1"/>
    </xf>
    <xf numFmtId="165" fontId="32" fillId="3" borderId="28" xfId="0" applyNumberFormat="1" applyFont="1" applyFill="1" applyBorder="1" applyAlignment="1" applyProtection="1">
      <alignment horizontal="center" vertical="center" wrapText="1"/>
      <protection hidden="1"/>
    </xf>
    <xf numFmtId="10" fontId="32" fillId="3" borderId="54" xfId="1" applyNumberFormat="1" applyFont="1" applyFill="1" applyBorder="1" applyAlignment="1" applyProtection="1">
      <alignment horizontal="center" vertical="center" wrapText="1"/>
      <protection hidden="1"/>
    </xf>
    <xf numFmtId="1" fontId="34" fillId="3" borderId="13" xfId="0" applyNumberFormat="1" applyFont="1" applyFill="1" applyBorder="1" applyAlignment="1" applyProtection="1">
      <alignment horizontal="center" vertical="center"/>
      <protection hidden="1"/>
    </xf>
    <xf numFmtId="1" fontId="34" fillId="5" borderId="4" xfId="0" applyNumberFormat="1" applyFont="1" applyFill="1" applyBorder="1" applyAlignment="1" applyProtection="1">
      <alignment horizontal="center" vertical="center" wrapText="1"/>
      <protection hidden="1"/>
    </xf>
    <xf numFmtId="0" fontId="35" fillId="0" borderId="0" xfId="0" applyFont="1" applyProtection="1">
      <protection hidden="1"/>
    </xf>
    <xf numFmtId="0" fontId="35" fillId="8" borderId="24" xfId="0"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9" fontId="32" fillId="6" borderId="0" xfId="1" applyFont="1" applyFill="1" applyBorder="1" applyAlignment="1" applyProtection="1">
      <alignment horizontal="center" vertical="center" wrapText="1"/>
      <protection hidden="1"/>
    </xf>
    <xf numFmtId="1" fontId="34" fillId="6" borderId="0" xfId="1" applyNumberFormat="1" applyFont="1" applyFill="1" applyBorder="1" applyAlignment="1" applyProtection="1">
      <alignment horizontal="center" vertical="center" wrapText="1"/>
      <protection hidden="1"/>
    </xf>
    <xf numFmtId="10" fontId="1" fillId="4" borderId="4" xfId="1" applyNumberFormat="1" applyFont="1" applyFill="1" applyBorder="1" applyAlignment="1" applyProtection="1">
      <alignment vertical="center"/>
      <protection hidden="1"/>
    </xf>
    <xf numFmtId="0" fontId="22" fillId="2" borderId="0" xfId="0" applyFont="1" applyFill="1" applyAlignment="1" applyProtection="1">
      <alignment horizontal="center" vertical="center"/>
      <protection hidden="1"/>
    </xf>
    <xf numFmtId="10" fontId="30" fillId="2" borderId="0" xfId="0" applyNumberFormat="1" applyFont="1" applyFill="1" applyAlignment="1" applyProtection="1">
      <alignment horizontal="center" vertical="center"/>
      <protection hidden="1"/>
    </xf>
    <xf numFmtId="10" fontId="1" fillId="16" borderId="4" xfId="1" applyNumberFormat="1" applyFont="1" applyFill="1" applyBorder="1" applyAlignment="1" applyProtection="1">
      <alignment vertical="center"/>
      <protection hidden="1"/>
    </xf>
    <xf numFmtId="1" fontId="34" fillId="3" borderId="20" xfId="0" applyNumberFormat="1" applyFont="1" applyFill="1" applyBorder="1" applyAlignment="1" applyProtection="1">
      <alignment horizontal="center" vertical="center" wrapText="1"/>
      <protection hidden="1"/>
    </xf>
    <xf numFmtId="1" fontId="34" fillId="3" borderId="4" xfId="1" applyNumberFormat="1" applyFont="1" applyFill="1" applyBorder="1" applyAlignment="1" applyProtection="1">
      <alignment horizontal="center" vertical="center" wrapText="1"/>
      <protection hidden="1"/>
    </xf>
    <xf numFmtId="1" fontId="34" fillId="3" borderId="24" xfId="1" applyNumberFormat="1" applyFont="1" applyFill="1" applyBorder="1" applyAlignment="1" applyProtection="1">
      <alignment horizontal="center" vertical="center" wrapText="1"/>
      <protection hidden="1"/>
    </xf>
    <xf numFmtId="9" fontId="32" fillId="3" borderId="24" xfId="1" applyFont="1" applyFill="1" applyBorder="1" applyAlignment="1" applyProtection="1">
      <alignment horizontal="center" vertical="center" wrapText="1"/>
      <protection hidden="1"/>
    </xf>
    <xf numFmtId="1" fontId="1" fillId="7" borderId="0" xfId="1" applyNumberFormat="1" applyFont="1" applyFill="1" applyBorder="1" applyAlignment="1" applyProtection="1">
      <alignment horizontal="center" vertical="center"/>
      <protection hidden="1"/>
    </xf>
    <xf numFmtId="0" fontId="29" fillId="2" borderId="0" xfId="0" applyFont="1" applyFill="1" applyAlignment="1" applyProtection="1">
      <alignment vertical="center" wrapText="1"/>
      <protection hidden="1"/>
    </xf>
    <xf numFmtId="10" fontId="1" fillId="4" borderId="14" xfId="1" applyNumberFormat="1" applyFont="1" applyFill="1" applyBorder="1" applyAlignment="1" applyProtection="1">
      <alignment vertical="center"/>
      <protection hidden="1"/>
    </xf>
    <xf numFmtId="0" fontId="1" fillId="14" borderId="60" xfId="0" applyFont="1" applyFill="1" applyBorder="1" applyAlignment="1" applyProtection="1">
      <alignment horizontal="center" vertical="center"/>
      <protection hidden="1"/>
    </xf>
    <xf numFmtId="0" fontId="1" fillId="14" borderId="61" xfId="0" applyFont="1" applyFill="1" applyBorder="1" applyAlignment="1" applyProtection="1">
      <alignment horizontal="center" vertical="center"/>
      <protection hidden="1"/>
    </xf>
    <xf numFmtId="0" fontId="1" fillId="3" borderId="23" xfId="0" applyFont="1" applyFill="1" applyBorder="1" applyAlignment="1" applyProtection="1">
      <alignment horizontal="center" vertical="center"/>
      <protection hidden="1"/>
    </xf>
    <xf numFmtId="0" fontId="1" fillId="3" borderId="9" xfId="0" applyFont="1" applyFill="1" applyBorder="1" applyAlignment="1" applyProtection="1">
      <alignment horizontal="center" vertical="center"/>
      <protection hidden="1"/>
    </xf>
    <xf numFmtId="165" fontId="0" fillId="0" borderId="0" xfId="0" applyNumberFormat="1" applyProtection="1">
      <protection hidden="1"/>
    </xf>
    <xf numFmtId="0" fontId="3" fillId="8" borderId="32" xfId="0" applyFont="1" applyFill="1" applyBorder="1" applyAlignment="1" applyProtection="1">
      <alignment horizontal="center" vertical="center"/>
      <protection hidden="1"/>
    </xf>
    <xf numFmtId="0" fontId="35" fillId="8" borderId="32" xfId="0" applyFont="1" applyFill="1" applyBorder="1" applyAlignment="1" applyProtection="1">
      <alignment horizontal="center" vertical="center"/>
      <protection hidden="1"/>
    </xf>
    <xf numFmtId="165" fontId="3" fillId="8" borderId="24" xfId="0" applyNumberFormat="1" applyFont="1" applyFill="1" applyBorder="1" applyAlignment="1" applyProtection="1">
      <alignment horizontal="center" vertical="center" wrapText="1"/>
      <protection hidden="1"/>
    </xf>
    <xf numFmtId="10" fontId="36" fillId="2" borderId="0" xfId="1" applyNumberFormat="1" applyFont="1" applyFill="1" applyBorder="1" applyAlignment="1" applyProtection="1">
      <alignment vertical="top" wrapText="1"/>
      <protection hidden="1"/>
    </xf>
    <xf numFmtId="165" fontId="14" fillId="2" borderId="0" xfId="0" applyNumberFormat="1" applyFont="1" applyFill="1" applyAlignment="1" applyProtection="1">
      <alignment vertical="center"/>
      <protection hidden="1"/>
    </xf>
    <xf numFmtId="0" fontId="10" fillId="0" borderId="0" xfId="0" applyFont="1" applyAlignment="1" applyProtection="1">
      <alignment vertical="center" wrapText="1"/>
      <protection hidden="1"/>
    </xf>
    <xf numFmtId="0" fontId="1" fillId="3" borderId="25" xfId="0" applyFont="1" applyFill="1" applyBorder="1" applyAlignment="1" applyProtection="1">
      <alignment horizontal="center" vertical="center"/>
      <protection hidden="1"/>
    </xf>
    <xf numFmtId="14" fontId="24" fillId="2" borderId="0" xfId="0" applyNumberFormat="1" applyFont="1" applyFill="1" applyAlignment="1" applyProtection="1">
      <alignment horizontal="center" vertical="center" wrapText="1"/>
      <protection hidden="1"/>
    </xf>
    <xf numFmtId="165" fontId="0" fillId="2" borderId="0" xfId="0" applyNumberFormat="1" applyFill="1" applyAlignment="1" applyProtection="1">
      <alignment vertical="center"/>
      <protection hidden="1"/>
    </xf>
    <xf numFmtId="165" fontId="40" fillId="0" borderId="0" xfId="0" applyNumberFormat="1" applyFont="1" applyProtection="1">
      <protection hidden="1"/>
    </xf>
    <xf numFmtId="0" fontId="3" fillId="3" borderId="5" xfId="0" applyFont="1" applyFill="1" applyBorder="1" applyAlignment="1" applyProtection="1">
      <alignment horizontal="center" vertical="center"/>
      <protection hidden="1"/>
    </xf>
    <xf numFmtId="0" fontId="3" fillId="3" borderId="7" xfId="0" applyFont="1" applyFill="1" applyBorder="1" applyAlignment="1" applyProtection="1">
      <alignment horizontal="center" vertical="center"/>
      <protection hidden="1"/>
    </xf>
    <xf numFmtId="0" fontId="1" fillId="16" borderId="4" xfId="0" applyFont="1" applyFill="1" applyBorder="1" applyAlignment="1" applyProtection="1">
      <alignment horizontal="center" vertical="center"/>
      <protection hidden="1"/>
    </xf>
    <xf numFmtId="0" fontId="1" fillId="16" borderId="14" xfId="0" applyFont="1" applyFill="1" applyBorder="1" applyAlignment="1" applyProtection="1">
      <alignment horizontal="center" vertical="center"/>
      <protection hidden="1"/>
    </xf>
    <xf numFmtId="165" fontId="0" fillId="2" borderId="25" xfId="0" applyNumberFormat="1" applyFill="1" applyBorder="1" applyAlignment="1" applyProtection="1">
      <alignment horizontal="right" vertical="center"/>
      <protection locked="0"/>
    </xf>
    <xf numFmtId="165" fontId="0" fillId="0" borderId="23" xfId="0" applyNumberFormat="1" applyBorder="1" applyAlignment="1" applyProtection="1">
      <alignment horizontal="right" vertical="center"/>
      <protection locked="0"/>
    </xf>
    <xf numFmtId="0" fontId="37" fillId="2" borderId="0" xfId="0" applyFont="1" applyFill="1" applyAlignment="1" applyProtection="1">
      <alignment vertical="center" wrapText="1"/>
      <protection hidden="1"/>
    </xf>
    <xf numFmtId="0" fontId="3" fillId="3" borderId="14" xfId="0" applyFont="1" applyFill="1" applyBorder="1" applyAlignment="1" applyProtection="1">
      <alignment horizontal="center" vertical="center"/>
      <protection hidden="1"/>
    </xf>
    <xf numFmtId="0" fontId="0" fillId="0" borderId="0" xfId="0" applyAlignment="1" applyProtection="1">
      <alignment horizontal="center" vertical="center"/>
      <protection hidden="1"/>
    </xf>
    <xf numFmtId="165" fontId="37" fillId="12" borderId="4" xfId="0" applyNumberFormat="1" applyFont="1" applyFill="1" applyBorder="1" applyAlignment="1" applyProtection="1">
      <alignment horizontal="right" vertical="center"/>
      <protection hidden="1"/>
    </xf>
    <xf numFmtId="165" fontId="14" fillId="13" borderId="4" xfId="0" applyNumberFormat="1" applyFont="1" applyFill="1" applyBorder="1" applyAlignment="1" applyProtection="1">
      <alignment horizontal="right" vertical="center"/>
      <protection hidden="1"/>
    </xf>
    <xf numFmtId="165" fontId="1" fillId="0" borderId="50" xfId="0" applyNumberFormat="1" applyFont="1" applyBorder="1" applyAlignment="1" applyProtection="1">
      <alignment vertical="center"/>
      <protection locked="0"/>
    </xf>
    <xf numFmtId="0" fontId="42" fillId="2" borderId="0" xfId="0" applyFont="1" applyFill="1" applyAlignment="1" applyProtection="1">
      <alignment horizontal="left" wrapText="1"/>
      <protection hidden="1"/>
    </xf>
    <xf numFmtId="0" fontId="3" fillId="2" borderId="0" xfId="0" applyFont="1" applyFill="1" applyAlignment="1" applyProtection="1">
      <alignment horizontal="left" vertical="center" wrapText="1"/>
      <protection hidden="1"/>
    </xf>
    <xf numFmtId="14" fontId="1" fillId="2" borderId="0" xfId="0" applyNumberFormat="1" applyFont="1" applyFill="1" applyAlignment="1" applyProtection="1">
      <alignment horizontal="center" vertical="center"/>
      <protection hidden="1"/>
    </xf>
    <xf numFmtId="14" fontId="0" fillId="2" borderId="0" xfId="0" applyNumberFormat="1" applyFill="1" applyAlignment="1" applyProtection="1">
      <alignment horizontal="center" vertical="center"/>
      <protection hidden="1"/>
    </xf>
    <xf numFmtId="0" fontId="12" fillId="0" borderId="0" xfId="0" applyFont="1" applyProtection="1">
      <protection hidden="1"/>
    </xf>
    <xf numFmtId="0" fontId="21" fillId="0" borderId="0" xfId="0" applyFont="1" applyProtection="1">
      <protection hidden="1"/>
    </xf>
    <xf numFmtId="0" fontId="4" fillId="0" borderId="0" xfId="0" applyFont="1" applyAlignment="1" applyProtection="1">
      <alignment horizontal="center" vertical="center"/>
      <protection hidden="1"/>
    </xf>
    <xf numFmtId="14" fontId="43" fillId="0" borderId="0" xfId="0" applyNumberFormat="1" applyFont="1" applyAlignment="1" applyProtection="1">
      <alignment horizontal="center" vertical="center"/>
      <protection hidden="1"/>
    </xf>
    <xf numFmtId="9" fontId="21" fillId="0" borderId="0" xfId="0" applyNumberFormat="1" applyFont="1" applyProtection="1">
      <protection hidden="1"/>
    </xf>
    <xf numFmtId="165" fontId="21" fillId="0" borderId="0" xfId="0" applyNumberFormat="1" applyFont="1" applyProtection="1">
      <protection hidden="1"/>
    </xf>
    <xf numFmtId="0" fontId="10" fillId="0" borderId="30" xfId="0" applyFont="1" applyBorder="1" applyAlignment="1" applyProtection="1">
      <alignment horizontal="center" vertical="top"/>
      <protection hidden="1"/>
    </xf>
    <xf numFmtId="0" fontId="10" fillId="0" borderId="0" xfId="0" applyFont="1" applyAlignment="1" applyProtection="1">
      <alignment vertical="center"/>
      <protection hidden="1"/>
    </xf>
    <xf numFmtId="0" fontId="9" fillId="3" borderId="4" xfId="0" applyFont="1" applyFill="1" applyBorder="1" applyAlignment="1" applyProtection="1">
      <alignment horizontal="center" vertical="center"/>
      <protection hidden="1"/>
    </xf>
    <xf numFmtId="10" fontId="3" fillId="3" borderId="23" xfId="1" applyNumberFormat="1" applyFont="1" applyFill="1" applyBorder="1" applyAlignment="1" applyProtection="1">
      <alignment horizontal="center" vertical="center"/>
      <protection hidden="1"/>
    </xf>
    <xf numFmtId="0" fontId="47" fillId="0" borderId="0" xfId="0" applyFont="1" applyAlignment="1" applyProtection="1">
      <alignment horizontal="left"/>
      <protection hidden="1"/>
    </xf>
    <xf numFmtId="0" fontId="7" fillId="0" borderId="0" xfId="0" applyFont="1" applyProtection="1">
      <protection hidden="1"/>
    </xf>
    <xf numFmtId="10" fontId="14" fillId="3" borderId="11" xfId="1" applyNumberFormat="1" applyFont="1" applyFill="1" applyBorder="1" applyAlignment="1" applyProtection="1">
      <alignment horizontal="center" vertical="center"/>
      <protection hidden="1"/>
    </xf>
    <xf numFmtId="165" fontId="14" fillId="20" borderId="4" xfId="0" applyNumberFormat="1" applyFont="1" applyFill="1" applyBorder="1" applyAlignment="1" applyProtection="1">
      <alignment horizontal="right" vertical="center"/>
      <protection hidden="1"/>
    </xf>
    <xf numFmtId="0" fontId="10" fillId="0" borderId="0" xfId="0" applyFont="1" applyAlignment="1" applyProtection="1">
      <alignment vertical="top"/>
      <protection hidden="1"/>
    </xf>
    <xf numFmtId="0" fontId="1" fillId="12" borderId="13" xfId="0" applyFont="1" applyFill="1" applyBorder="1" applyAlignment="1" applyProtection="1">
      <alignment horizontal="left" vertical="center"/>
      <protection hidden="1"/>
    </xf>
    <xf numFmtId="0" fontId="1" fillId="12" borderId="20" xfId="0" applyFont="1" applyFill="1" applyBorder="1" applyAlignment="1" applyProtection="1">
      <alignment horizontal="left" vertical="center"/>
      <protection hidden="1"/>
    </xf>
    <xf numFmtId="0" fontId="1" fillId="12" borderId="14" xfId="0" applyFont="1" applyFill="1" applyBorder="1" applyAlignment="1" applyProtection="1">
      <alignment horizontal="left" vertical="center"/>
      <protection hidden="1"/>
    </xf>
    <xf numFmtId="0" fontId="0" fillId="8" borderId="14" xfId="0" applyFill="1" applyBorder="1" applyAlignment="1" applyProtection="1">
      <alignment horizontal="center" vertical="center"/>
      <protection hidden="1"/>
    </xf>
    <xf numFmtId="0" fontId="13" fillId="13" borderId="13" xfId="0" applyFont="1" applyFill="1" applyBorder="1" applyAlignment="1" applyProtection="1">
      <alignment horizontal="right" vertical="center"/>
      <protection hidden="1"/>
    </xf>
    <xf numFmtId="0" fontId="23" fillId="0" borderId="0" xfId="0" applyFont="1" applyProtection="1">
      <protection hidden="1"/>
    </xf>
    <xf numFmtId="0" fontId="21" fillId="0" borderId="0" xfId="0" applyFont="1" applyAlignment="1" applyProtection="1">
      <alignment horizontal="center"/>
      <protection hidden="1"/>
    </xf>
    <xf numFmtId="0" fontId="23" fillId="0" borderId="0" xfId="0" applyFont="1" applyAlignment="1" applyProtection="1">
      <alignment horizontal="center" vertical="center"/>
      <protection hidden="1"/>
    </xf>
    <xf numFmtId="4" fontId="0" fillId="0" borderId="0" xfId="0" applyNumberFormat="1" applyAlignment="1" applyProtection="1">
      <alignment vertical="center"/>
      <protection hidden="1"/>
    </xf>
    <xf numFmtId="10" fontId="30" fillId="2" borderId="0" xfId="0" applyNumberFormat="1" applyFont="1" applyFill="1" applyAlignment="1" applyProtection="1">
      <alignment horizontal="right" vertical="center"/>
      <protection hidden="1"/>
    </xf>
    <xf numFmtId="165" fontId="1" fillId="2" borderId="0" xfId="1" applyNumberFormat="1" applyFont="1" applyFill="1" applyBorder="1" applyAlignment="1" applyProtection="1">
      <alignment vertical="center"/>
      <protection hidden="1"/>
    </xf>
    <xf numFmtId="165" fontId="14" fillId="2" borderId="0" xfId="1" applyNumberFormat="1" applyFont="1" applyFill="1" applyBorder="1" applyAlignment="1" applyProtection="1">
      <alignment vertical="center"/>
      <protection hidden="1"/>
    </xf>
    <xf numFmtId="0" fontId="46" fillId="0" borderId="0" xfId="0" applyFont="1" applyAlignment="1" applyProtection="1">
      <alignment vertical="center"/>
      <protection hidden="1"/>
    </xf>
    <xf numFmtId="10" fontId="1" fillId="3" borderId="15" xfId="1" applyNumberFormat="1" applyFont="1" applyFill="1" applyBorder="1" applyAlignment="1" applyProtection="1">
      <alignment horizontal="center" vertical="center"/>
      <protection hidden="1"/>
    </xf>
    <xf numFmtId="0" fontId="7" fillId="0" borderId="0" xfId="0" applyFont="1" applyAlignment="1" applyProtection="1">
      <alignment horizontal="center" vertical="center"/>
      <protection hidden="1"/>
    </xf>
    <xf numFmtId="165" fontId="37" fillId="19" borderId="4" xfId="0" applyNumberFormat="1" applyFont="1" applyFill="1" applyBorder="1" applyAlignment="1" applyProtection="1">
      <alignment vertical="center"/>
      <protection hidden="1"/>
    </xf>
    <xf numFmtId="0" fontId="3" fillId="4" borderId="76" xfId="0" applyFont="1" applyFill="1" applyBorder="1" applyAlignment="1" applyProtection="1">
      <alignment horizontal="center" vertical="center"/>
      <protection hidden="1"/>
    </xf>
    <xf numFmtId="0" fontId="3" fillId="0" borderId="77" xfId="0" applyFont="1" applyBorder="1" applyAlignment="1" applyProtection="1">
      <alignment horizontal="center" vertical="center"/>
      <protection locked="0"/>
    </xf>
    <xf numFmtId="0" fontId="3" fillId="0" borderId="63" xfId="0" applyFont="1" applyBorder="1" applyAlignment="1" applyProtection="1">
      <alignment horizontal="center" vertical="center"/>
      <protection locked="0"/>
    </xf>
    <xf numFmtId="0" fontId="5" fillId="4" borderId="72" xfId="0" applyFont="1" applyFill="1" applyBorder="1" applyAlignment="1" applyProtection="1">
      <alignment horizontal="center" vertical="center"/>
      <protection hidden="1"/>
    </xf>
    <xf numFmtId="0" fontId="3" fillId="0" borderId="8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3" borderId="69" xfId="0" applyFont="1" applyFill="1" applyBorder="1" applyAlignment="1" applyProtection="1">
      <alignment horizontal="center" vertical="center"/>
      <protection hidden="1"/>
    </xf>
    <xf numFmtId="0" fontId="3" fillId="3" borderId="76" xfId="0" applyFont="1" applyFill="1" applyBorder="1" applyAlignment="1" applyProtection="1">
      <alignment horizontal="center" vertical="center"/>
      <protection hidden="1"/>
    </xf>
    <xf numFmtId="0" fontId="5" fillId="3" borderId="72" xfId="0" applyFont="1" applyFill="1" applyBorder="1" applyAlignment="1" applyProtection="1">
      <alignment horizontal="center" vertical="center"/>
      <protection hidden="1"/>
    </xf>
    <xf numFmtId="10" fontId="3" fillId="3" borderId="9" xfId="1" applyNumberFormat="1" applyFont="1" applyFill="1" applyBorder="1" applyAlignment="1" applyProtection="1">
      <alignment horizontal="center" vertical="center"/>
      <protection hidden="1"/>
    </xf>
    <xf numFmtId="10" fontId="3" fillId="3" borderId="10" xfId="1" applyNumberFormat="1" applyFont="1" applyFill="1" applyBorder="1" applyAlignment="1" applyProtection="1">
      <alignment horizontal="center" vertical="center"/>
      <protection hidden="1"/>
    </xf>
    <xf numFmtId="165" fontId="1" fillId="12" borderId="23" xfId="0" applyNumberFormat="1" applyFont="1" applyFill="1" applyBorder="1" applyAlignment="1" applyProtection="1">
      <alignment horizontal="right" vertical="center"/>
      <protection hidden="1"/>
    </xf>
    <xf numFmtId="10" fontId="1" fillId="3" borderId="50" xfId="1" applyNumberFormat="1" applyFont="1" applyFill="1" applyBorder="1" applyAlignment="1" applyProtection="1">
      <alignment horizontal="right" vertical="center"/>
      <protection hidden="1"/>
    </xf>
    <xf numFmtId="166" fontId="14" fillId="2" borderId="11" xfId="0" applyNumberFormat="1" applyFont="1" applyFill="1" applyBorder="1" applyAlignment="1" applyProtection="1">
      <alignment horizontal="center" vertical="center"/>
      <protection locked="0"/>
    </xf>
    <xf numFmtId="166" fontId="3" fillId="3" borderId="80" xfId="0" applyNumberFormat="1" applyFont="1" applyFill="1" applyBorder="1" applyAlignment="1" applyProtection="1">
      <alignment horizontal="center" vertical="center"/>
      <protection hidden="1"/>
    </xf>
    <xf numFmtId="166" fontId="5" fillId="0" borderId="79" xfId="0" applyNumberFormat="1" applyFont="1" applyBorder="1" applyAlignment="1" applyProtection="1">
      <alignment horizontal="center" vertical="center"/>
      <protection locked="0"/>
    </xf>
    <xf numFmtId="166" fontId="0" fillId="0" borderId="46" xfId="0" applyNumberFormat="1" applyBorder="1" applyAlignment="1" applyProtection="1">
      <alignment horizontal="center" vertical="center"/>
      <protection locked="0"/>
    </xf>
    <xf numFmtId="166" fontId="0" fillId="0" borderId="47" xfId="0" applyNumberFormat="1" applyBorder="1" applyAlignment="1" applyProtection="1">
      <alignment horizontal="center" vertical="center"/>
      <protection locked="0"/>
    </xf>
    <xf numFmtId="166" fontId="0" fillId="0" borderId="42" xfId="0" applyNumberFormat="1" applyBorder="1" applyAlignment="1" applyProtection="1">
      <alignment horizontal="center" vertical="center"/>
      <protection locked="0"/>
    </xf>
    <xf numFmtId="166" fontId="0" fillId="0" borderId="48" xfId="0" applyNumberFormat="1" applyBorder="1" applyAlignment="1" applyProtection="1">
      <alignment horizontal="center" vertical="center"/>
      <protection locked="0"/>
    </xf>
    <xf numFmtId="166" fontId="0" fillId="0" borderId="43" xfId="0" applyNumberFormat="1" applyBorder="1" applyAlignment="1" applyProtection="1">
      <alignment horizontal="center" vertical="center"/>
      <protection locked="0"/>
    </xf>
    <xf numFmtId="166" fontId="0" fillId="0" borderId="49" xfId="0" applyNumberFormat="1" applyBorder="1" applyAlignment="1" applyProtection="1">
      <alignment horizontal="center" vertical="center"/>
      <protection locked="0"/>
    </xf>
    <xf numFmtId="166" fontId="0" fillId="0" borderId="41" xfId="0" applyNumberFormat="1" applyBorder="1" applyAlignment="1" applyProtection="1">
      <alignment horizontal="center" vertical="center"/>
      <protection locked="0"/>
    </xf>
    <xf numFmtId="166" fontId="0" fillId="0" borderId="44" xfId="0" applyNumberFormat="1" applyBorder="1" applyAlignment="1" applyProtection="1">
      <alignment horizontal="center" vertical="center"/>
      <protection locked="0"/>
    </xf>
    <xf numFmtId="0" fontId="4" fillId="0" borderId="0" xfId="0" applyFont="1" applyAlignment="1" applyProtection="1">
      <alignment vertical="center"/>
      <protection hidden="1"/>
    </xf>
    <xf numFmtId="165" fontId="0" fillId="3" borderId="65" xfId="0" applyNumberFormat="1" applyFill="1" applyBorder="1" applyAlignment="1" applyProtection="1">
      <alignment horizontal="right" vertical="center" indent="1"/>
      <protection hidden="1"/>
    </xf>
    <xf numFmtId="10" fontId="0" fillId="3" borderId="23" xfId="1" applyNumberFormat="1" applyFont="1" applyFill="1" applyBorder="1" applyAlignment="1" applyProtection="1">
      <alignment horizontal="right" vertical="center" indent="1"/>
      <protection hidden="1"/>
    </xf>
    <xf numFmtId="165" fontId="0" fillId="3" borderId="66" xfId="0" applyNumberFormat="1" applyFill="1" applyBorder="1" applyAlignment="1" applyProtection="1">
      <alignment horizontal="right" vertical="center" indent="1"/>
      <protection hidden="1"/>
    </xf>
    <xf numFmtId="10" fontId="0" fillId="3" borderId="9" xfId="1" applyNumberFormat="1" applyFont="1" applyFill="1" applyBorder="1" applyAlignment="1" applyProtection="1">
      <alignment horizontal="right" vertical="center" indent="1"/>
      <protection hidden="1"/>
    </xf>
    <xf numFmtId="165" fontId="0" fillId="3" borderId="67" xfId="0" applyNumberFormat="1" applyFill="1" applyBorder="1" applyAlignment="1" applyProtection="1">
      <alignment horizontal="right" vertical="center" indent="1"/>
      <protection hidden="1"/>
    </xf>
    <xf numFmtId="10" fontId="0" fillId="3" borderId="25" xfId="1" applyNumberFormat="1" applyFont="1" applyFill="1" applyBorder="1" applyAlignment="1" applyProtection="1">
      <alignment horizontal="right" vertical="center" indent="1"/>
      <protection hidden="1"/>
    </xf>
    <xf numFmtId="165" fontId="0" fillId="3" borderId="63" xfId="0" applyNumberFormat="1" applyFill="1" applyBorder="1" applyAlignment="1" applyProtection="1">
      <alignment horizontal="right" vertical="center" indent="1"/>
      <protection hidden="1"/>
    </xf>
    <xf numFmtId="10" fontId="0" fillId="3" borderId="10" xfId="1" applyNumberFormat="1" applyFont="1" applyFill="1" applyBorder="1" applyAlignment="1" applyProtection="1">
      <alignment horizontal="right" vertical="center" indent="1"/>
      <protection hidden="1"/>
    </xf>
    <xf numFmtId="10" fontId="1" fillId="7" borderId="58" xfId="1" applyNumberFormat="1" applyFont="1" applyFill="1" applyBorder="1" applyAlignment="1" applyProtection="1">
      <alignment horizontal="right" vertical="center" indent="1"/>
      <protection hidden="1"/>
    </xf>
    <xf numFmtId="10" fontId="1" fillId="7" borderId="68" xfId="1" applyNumberFormat="1" applyFont="1" applyFill="1" applyBorder="1" applyAlignment="1" applyProtection="1">
      <alignment horizontal="right" vertical="center" indent="1"/>
      <protection hidden="1"/>
    </xf>
    <xf numFmtId="10" fontId="1" fillId="7" borderId="59" xfId="1" applyNumberFormat="1" applyFont="1" applyFill="1" applyBorder="1" applyAlignment="1" applyProtection="1">
      <alignment horizontal="right" vertical="center" indent="1"/>
      <protection hidden="1"/>
    </xf>
    <xf numFmtId="10" fontId="14" fillId="17" borderId="4" xfId="1" applyNumberFormat="1" applyFont="1" applyFill="1" applyBorder="1" applyAlignment="1" applyProtection="1">
      <alignment horizontal="right" vertical="center" indent="1"/>
      <protection hidden="1"/>
    </xf>
    <xf numFmtId="10" fontId="30" fillId="15" borderId="4" xfId="1" applyNumberFormat="1" applyFont="1" applyFill="1" applyBorder="1" applyAlignment="1" applyProtection="1">
      <alignment horizontal="right" vertical="center" indent="1"/>
      <protection hidden="1"/>
    </xf>
    <xf numFmtId="165" fontId="0" fillId="8" borderId="23" xfId="0" applyNumberFormat="1" applyFont="1" applyFill="1" applyBorder="1" applyAlignment="1" applyProtection="1">
      <alignment horizontal="right" indent="1"/>
      <protection hidden="1"/>
    </xf>
    <xf numFmtId="165" fontId="0" fillId="8" borderId="9" xfId="0" applyNumberFormat="1" applyFont="1" applyFill="1" applyBorder="1" applyAlignment="1" applyProtection="1">
      <alignment horizontal="right" indent="1"/>
      <protection hidden="1"/>
    </xf>
    <xf numFmtId="165" fontId="0" fillId="8" borderId="9" xfId="0" applyNumberFormat="1" applyFont="1" applyFill="1" applyBorder="1" applyAlignment="1" applyProtection="1">
      <alignment horizontal="right" vertical="center" indent="1"/>
      <protection hidden="1"/>
    </xf>
    <xf numFmtId="165" fontId="0" fillId="8" borderId="10" xfId="0" applyNumberFormat="1" applyFont="1" applyFill="1" applyBorder="1" applyAlignment="1" applyProtection="1">
      <alignment horizontal="right" vertical="center" indent="1"/>
      <protection hidden="1"/>
    </xf>
    <xf numFmtId="14" fontId="51" fillId="8" borderId="57" xfId="0" applyNumberFormat="1" applyFont="1" applyFill="1" applyBorder="1" applyAlignment="1" applyProtection="1">
      <alignment horizontal="center" vertical="center" wrapText="1"/>
      <protection hidden="1"/>
    </xf>
    <xf numFmtId="14" fontId="51" fillId="8" borderId="36" xfId="0" applyNumberFormat="1" applyFont="1" applyFill="1" applyBorder="1" applyAlignment="1" applyProtection="1">
      <alignment horizontal="center" vertical="center" wrapText="1"/>
      <protection hidden="1"/>
    </xf>
    <xf numFmtId="14" fontId="0" fillId="8" borderId="36" xfId="0" applyNumberFormat="1" applyFont="1" applyFill="1" applyBorder="1" applyAlignment="1" applyProtection="1">
      <alignment horizontal="center" vertical="center" wrapText="1"/>
      <protection hidden="1"/>
    </xf>
    <xf numFmtId="14" fontId="0" fillId="8" borderId="38" xfId="0" applyNumberFormat="1" applyFont="1" applyFill="1" applyBorder="1" applyAlignment="1" applyProtection="1">
      <alignment horizontal="center" vertical="center" wrapText="1"/>
      <protection hidden="1"/>
    </xf>
    <xf numFmtId="9" fontId="6" fillId="2" borderId="0" xfId="1" applyFont="1" applyFill="1" applyBorder="1" applyAlignment="1" applyProtection="1">
      <alignment horizontal="center" vertical="center" wrapText="1"/>
      <protection hidden="1"/>
    </xf>
    <xf numFmtId="0" fontId="6" fillId="3" borderId="55" xfId="0" applyFont="1" applyFill="1" applyBorder="1" applyAlignment="1" applyProtection="1">
      <alignment horizontal="center" vertical="center" wrapText="1"/>
      <protection hidden="1"/>
    </xf>
    <xf numFmtId="0" fontId="6" fillId="3" borderId="31" xfId="0" applyFont="1" applyFill="1" applyBorder="1" applyAlignment="1" applyProtection="1">
      <alignment horizontal="center" vertical="center" wrapText="1"/>
      <protection hidden="1"/>
    </xf>
    <xf numFmtId="0" fontId="1" fillId="2" borderId="0" xfId="0" applyFont="1" applyFill="1" applyAlignment="1" applyProtection="1">
      <alignment horizontal="center" vertical="center" wrapText="1"/>
      <protection hidden="1"/>
    </xf>
    <xf numFmtId="10" fontId="1" fillId="2" borderId="0" xfId="1" applyNumberFormat="1" applyFont="1" applyFill="1" applyBorder="1" applyAlignment="1" applyProtection="1">
      <alignment horizontal="center" vertical="center" wrapText="1"/>
      <protection hidden="1"/>
    </xf>
    <xf numFmtId="0" fontId="1" fillId="3" borderId="13" xfId="0" applyFont="1" applyFill="1" applyBorder="1" applyAlignment="1" applyProtection="1">
      <alignment horizontal="center" vertical="center"/>
      <protection hidden="1"/>
    </xf>
    <xf numFmtId="0" fontId="1" fillId="3" borderId="20" xfId="0" applyFont="1" applyFill="1" applyBorder="1" applyAlignment="1" applyProtection="1">
      <alignment horizontal="center" vertical="center"/>
      <protection hidden="1"/>
    </xf>
    <xf numFmtId="0" fontId="1" fillId="3" borderId="14" xfId="0" applyFont="1" applyFill="1" applyBorder="1" applyAlignment="1" applyProtection="1">
      <alignment horizontal="center" vertical="center"/>
      <protection hidden="1"/>
    </xf>
    <xf numFmtId="0" fontId="1" fillId="11" borderId="32" xfId="0" applyFont="1" applyFill="1" applyBorder="1" applyAlignment="1" applyProtection="1">
      <alignment horizontal="center" vertical="center" wrapText="1"/>
      <protection hidden="1"/>
    </xf>
    <xf numFmtId="0" fontId="1" fillId="11" borderId="28" xfId="0" applyFont="1" applyFill="1" applyBorder="1" applyAlignment="1" applyProtection="1">
      <alignment horizontal="center" vertical="center" wrapText="1"/>
      <protection hidden="1"/>
    </xf>
    <xf numFmtId="0" fontId="1" fillId="11" borderId="31" xfId="0" applyFont="1" applyFill="1" applyBorder="1" applyAlignment="1" applyProtection="1">
      <alignment horizontal="center" vertical="center" wrapText="1"/>
      <protection hidden="1"/>
    </xf>
    <xf numFmtId="0" fontId="1" fillId="11" borderId="22" xfId="0" applyFont="1" applyFill="1" applyBorder="1" applyAlignment="1" applyProtection="1">
      <alignment horizontal="center" vertical="center" wrapText="1"/>
      <protection hidden="1"/>
    </xf>
    <xf numFmtId="0" fontId="1" fillId="8" borderId="13" xfId="0" applyFont="1" applyFill="1" applyBorder="1" applyAlignment="1" applyProtection="1">
      <alignment horizontal="center" vertical="center"/>
      <protection hidden="1"/>
    </xf>
    <xf numFmtId="0" fontId="1" fillId="8" borderId="14" xfId="0" applyFont="1" applyFill="1" applyBorder="1" applyAlignment="1" applyProtection="1">
      <alignment horizontal="center" vertical="center"/>
      <protection hidden="1"/>
    </xf>
    <xf numFmtId="10" fontId="1" fillId="7" borderId="28" xfId="1" applyNumberFormat="1" applyFont="1" applyFill="1" applyBorder="1" applyAlignment="1" applyProtection="1">
      <alignment horizontal="right" vertical="center" indent="1"/>
      <protection hidden="1"/>
    </xf>
    <xf numFmtId="10" fontId="1" fillId="7" borderId="56" xfId="1" applyNumberFormat="1" applyFont="1" applyFill="1" applyBorder="1" applyAlignment="1" applyProtection="1">
      <alignment horizontal="right" vertical="center" indent="1"/>
      <protection hidden="1"/>
    </xf>
    <xf numFmtId="10" fontId="1" fillId="4" borderId="24" xfId="1" applyNumberFormat="1" applyFont="1" applyFill="1" applyBorder="1" applyAlignment="1" applyProtection="1">
      <alignment horizontal="right" vertical="center"/>
      <protection hidden="1"/>
    </xf>
    <xf numFmtId="10" fontId="1" fillId="4" borderId="11" xfId="1" applyNumberFormat="1" applyFont="1" applyFill="1" applyBorder="1" applyAlignment="1" applyProtection="1">
      <alignment horizontal="right" vertical="center"/>
      <protection hidden="1"/>
    </xf>
    <xf numFmtId="10" fontId="9" fillId="16" borderId="13" xfId="1" applyNumberFormat="1" applyFont="1" applyFill="1" applyBorder="1" applyAlignment="1" applyProtection="1">
      <alignment horizontal="center" vertical="center" wrapText="1"/>
      <protection hidden="1"/>
    </xf>
    <xf numFmtId="10" fontId="9" fillId="16" borderId="20" xfId="1" applyNumberFormat="1" applyFont="1" applyFill="1" applyBorder="1" applyAlignment="1" applyProtection="1">
      <alignment horizontal="center" vertical="center" wrapText="1"/>
      <protection hidden="1"/>
    </xf>
    <xf numFmtId="10" fontId="9" fillId="16" borderId="14" xfId="1" applyNumberFormat="1" applyFont="1" applyFill="1" applyBorder="1" applyAlignment="1" applyProtection="1">
      <alignment horizontal="center" vertical="center" wrapText="1"/>
      <protection hidden="1"/>
    </xf>
    <xf numFmtId="0" fontId="9" fillId="15" borderId="13" xfId="0" applyFont="1" applyFill="1" applyBorder="1" applyAlignment="1" applyProtection="1">
      <alignment horizontal="center" vertical="center"/>
      <protection hidden="1"/>
    </xf>
    <xf numFmtId="0" fontId="9" fillId="15" borderId="20" xfId="0" applyFont="1" applyFill="1" applyBorder="1" applyAlignment="1" applyProtection="1">
      <alignment horizontal="center" vertical="center"/>
      <protection hidden="1"/>
    </xf>
    <xf numFmtId="0" fontId="9" fillId="15" borderId="14" xfId="0" applyFont="1" applyFill="1" applyBorder="1" applyAlignment="1" applyProtection="1">
      <alignment horizontal="center" vertical="center"/>
      <protection hidden="1"/>
    </xf>
    <xf numFmtId="0" fontId="9" fillId="4" borderId="0" xfId="0" applyFont="1" applyFill="1" applyAlignment="1" applyProtection="1">
      <alignment horizontal="left" vertical="center" wrapText="1"/>
      <protection hidden="1"/>
    </xf>
    <xf numFmtId="0" fontId="5" fillId="5" borderId="0" xfId="0" applyFont="1" applyFill="1" applyAlignment="1" applyProtection="1">
      <alignment horizontal="left" vertical="top" wrapText="1"/>
      <protection hidden="1"/>
    </xf>
    <xf numFmtId="0" fontId="10" fillId="0" borderId="30" xfId="0" applyFont="1" applyBorder="1" applyAlignment="1" applyProtection="1">
      <alignment horizontal="center" vertical="center"/>
      <protection hidden="1"/>
    </xf>
    <xf numFmtId="0" fontId="22" fillId="3" borderId="13" xfId="0" applyFont="1" applyFill="1" applyBorder="1" applyAlignment="1" applyProtection="1">
      <alignment horizontal="center" vertical="center" wrapText="1"/>
      <protection hidden="1"/>
    </xf>
    <xf numFmtId="0" fontId="22" fillId="3" borderId="20" xfId="0" applyFont="1" applyFill="1" applyBorder="1" applyAlignment="1" applyProtection="1">
      <alignment horizontal="center" vertical="center" wrapText="1"/>
      <protection hidden="1"/>
    </xf>
    <xf numFmtId="0" fontId="22" fillId="3" borderId="14" xfId="0" applyFont="1" applyFill="1" applyBorder="1" applyAlignment="1" applyProtection="1">
      <alignment horizontal="center" vertical="center" wrapText="1"/>
      <protection hidden="1"/>
    </xf>
    <xf numFmtId="0" fontId="30" fillId="3" borderId="13" xfId="0" applyFont="1" applyFill="1" applyBorder="1" applyAlignment="1" applyProtection="1">
      <alignment horizontal="center" vertical="center" wrapText="1"/>
      <protection hidden="1"/>
    </xf>
    <xf numFmtId="0" fontId="30" fillId="3" borderId="20" xfId="0" applyFont="1" applyFill="1" applyBorder="1" applyAlignment="1" applyProtection="1">
      <alignment horizontal="center" vertical="center" wrapText="1"/>
      <protection hidden="1"/>
    </xf>
    <xf numFmtId="0" fontId="30" fillId="3" borderId="14" xfId="0" applyFont="1" applyFill="1" applyBorder="1" applyAlignment="1" applyProtection="1">
      <alignment horizontal="center" vertical="center" wrapText="1"/>
      <protection hidden="1"/>
    </xf>
    <xf numFmtId="0" fontId="20" fillId="11" borderId="32" xfId="0" applyFont="1" applyFill="1" applyBorder="1" applyAlignment="1" applyProtection="1">
      <alignment horizontal="left" vertical="center" wrapText="1"/>
      <protection hidden="1"/>
    </xf>
    <xf numFmtId="0" fontId="20" fillId="11" borderId="54" xfId="0" applyFont="1" applyFill="1" applyBorder="1" applyAlignment="1" applyProtection="1">
      <alignment horizontal="left" vertical="center" wrapText="1"/>
      <protection hidden="1"/>
    </xf>
    <xf numFmtId="0" fontId="20" fillId="11" borderId="28" xfId="0" applyFont="1" applyFill="1" applyBorder="1" applyAlignment="1" applyProtection="1">
      <alignment horizontal="left" vertical="center" wrapText="1"/>
      <protection hidden="1"/>
    </xf>
    <xf numFmtId="0" fontId="20" fillId="11" borderId="31" xfId="0" applyFont="1" applyFill="1" applyBorder="1" applyAlignment="1" applyProtection="1">
      <alignment horizontal="left" vertical="center" wrapText="1"/>
      <protection hidden="1"/>
    </xf>
    <xf numFmtId="0" fontId="20" fillId="11" borderId="30" xfId="0" applyFont="1" applyFill="1" applyBorder="1" applyAlignment="1" applyProtection="1">
      <alignment horizontal="left" vertical="center" wrapText="1"/>
      <protection hidden="1"/>
    </xf>
    <xf numFmtId="0" fontId="20" fillId="11" borderId="22" xfId="0" applyFont="1" applyFill="1" applyBorder="1" applyAlignment="1" applyProtection="1">
      <alignment horizontal="left" vertical="center" wrapText="1"/>
      <protection hidden="1"/>
    </xf>
    <xf numFmtId="10" fontId="30" fillId="11" borderId="24" xfId="0" applyNumberFormat="1" applyFont="1" applyFill="1" applyBorder="1" applyAlignment="1" applyProtection="1">
      <alignment horizontal="center" vertical="center"/>
      <protection hidden="1"/>
    </xf>
    <xf numFmtId="10" fontId="30" fillId="11" borderId="11" xfId="0" applyNumberFormat="1" applyFont="1" applyFill="1" applyBorder="1" applyAlignment="1" applyProtection="1">
      <alignment horizontal="center" vertical="center"/>
      <protection hidden="1"/>
    </xf>
    <xf numFmtId="0" fontId="0" fillId="0" borderId="0" xfId="0" applyAlignment="1" applyProtection="1">
      <alignment horizontal="left" vertical="center"/>
      <protection hidden="1"/>
    </xf>
    <xf numFmtId="0" fontId="29" fillId="11" borderId="54" xfId="0" applyFont="1" applyFill="1" applyBorder="1" applyAlignment="1" applyProtection="1">
      <alignment horizontal="left" vertical="center" wrapText="1"/>
      <protection hidden="1"/>
    </xf>
    <xf numFmtId="0" fontId="29" fillId="11" borderId="0" xfId="0" applyFont="1" applyFill="1" applyAlignment="1" applyProtection="1">
      <alignment horizontal="left" vertical="center" wrapText="1"/>
      <protection hidden="1"/>
    </xf>
    <xf numFmtId="0" fontId="10" fillId="0" borderId="0" xfId="0" applyFont="1" applyAlignment="1" applyProtection="1">
      <alignment horizontal="center" vertical="center" wrapText="1"/>
      <protection hidden="1"/>
    </xf>
    <xf numFmtId="0" fontId="10" fillId="0" borderId="30" xfId="0" applyFont="1" applyBorder="1" applyAlignment="1" applyProtection="1">
      <alignment horizontal="center" vertical="center" wrapText="1"/>
      <protection hidden="1"/>
    </xf>
    <xf numFmtId="0" fontId="37" fillId="12" borderId="13" xfId="0" applyFont="1" applyFill="1" applyBorder="1" applyAlignment="1" applyProtection="1">
      <alignment horizontal="left" vertical="center" wrapText="1"/>
      <protection hidden="1"/>
    </xf>
    <xf numFmtId="0" fontId="37" fillId="12" borderId="20" xfId="0" applyFont="1" applyFill="1" applyBorder="1" applyAlignment="1" applyProtection="1">
      <alignment horizontal="left" vertical="center" wrapText="1"/>
      <protection hidden="1"/>
    </xf>
    <xf numFmtId="0" fontId="37" fillId="12" borderId="14" xfId="0" applyFont="1" applyFill="1" applyBorder="1" applyAlignment="1" applyProtection="1">
      <alignment horizontal="left" vertical="center" wrapText="1"/>
      <protection hidden="1"/>
    </xf>
    <xf numFmtId="10" fontId="14" fillId="11" borderId="13" xfId="0" applyNumberFormat="1" applyFont="1" applyFill="1" applyBorder="1" applyAlignment="1" applyProtection="1">
      <alignment horizontal="center" vertical="center"/>
      <protection hidden="1"/>
    </xf>
    <xf numFmtId="10" fontId="14" fillId="11" borderId="14" xfId="0" applyNumberFormat="1" applyFont="1" applyFill="1" applyBorder="1" applyAlignment="1" applyProtection="1">
      <alignment horizontal="center" vertical="center"/>
      <protection hidden="1"/>
    </xf>
    <xf numFmtId="165" fontId="14" fillId="12" borderId="13" xfId="0" applyNumberFormat="1" applyFont="1" applyFill="1" applyBorder="1" applyAlignment="1" applyProtection="1">
      <alignment horizontal="center" vertical="center"/>
      <protection hidden="1"/>
    </xf>
    <xf numFmtId="165" fontId="14" fillId="12" borderId="14" xfId="0" applyNumberFormat="1" applyFont="1" applyFill="1" applyBorder="1" applyAlignment="1" applyProtection="1">
      <alignment horizontal="center" vertical="center"/>
      <protection hidden="1"/>
    </xf>
    <xf numFmtId="10" fontId="1" fillId="3" borderId="55" xfId="1" applyNumberFormat="1" applyFont="1" applyFill="1" applyBorder="1" applyAlignment="1" applyProtection="1">
      <alignment horizontal="center" vertical="center" wrapText="1"/>
      <protection hidden="1"/>
    </xf>
    <xf numFmtId="10" fontId="1" fillId="3" borderId="56" xfId="1" applyNumberFormat="1" applyFont="1" applyFill="1" applyBorder="1" applyAlignment="1" applyProtection="1">
      <alignment horizontal="center" vertical="center" wrapText="1"/>
      <protection hidden="1"/>
    </xf>
    <xf numFmtId="10" fontId="1" fillId="3" borderId="31" xfId="1" applyNumberFormat="1" applyFont="1" applyFill="1" applyBorder="1" applyAlignment="1" applyProtection="1">
      <alignment horizontal="center" vertical="center" wrapText="1"/>
      <protection hidden="1"/>
    </xf>
    <xf numFmtId="10" fontId="1" fillId="3" borderId="22" xfId="1" applyNumberFormat="1" applyFont="1" applyFill="1" applyBorder="1" applyAlignment="1" applyProtection="1">
      <alignment horizontal="center" vertical="center" wrapText="1"/>
      <protection hidden="1"/>
    </xf>
    <xf numFmtId="165" fontId="30" fillId="3" borderId="13" xfId="0" applyNumberFormat="1" applyFont="1" applyFill="1" applyBorder="1" applyAlignment="1" applyProtection="1">
      <alignment horizontal="center" vertical="center"/>
      <protection hidden="1"/>
    </xf>
    <xf numFmtId="165" fontId="30" fillId="3" borderId="14" xfId="0" applyNumberFormat="1" applyFont="1" applyFill="1" applyBorder="1" applyAlignment="1" applyProtection="1">
      <alignment horizontal="center" vertical="center"/>
      <protection hidden="1"/>
    </xf>
    <xf numFmtId="0" fontId="2" fillId="2" borderId="0" xfId="0" applyFont="1" applyFill="1" applyAlignment="1" applyProtection="1">
      <alignment horizontal="left"/>
      <protection hidden="1"/>
    </xf>
    <xf numFmtId="0" fontId="0" fillId="2" borderId="0" xfId="0" applyFill="1" applyAlignment="1" applyProtection="1">
      <alignment horizontal="left"/>
      <protection hidden="1"/>
    </xf>
    <xf numFmtId="0" fontId="1" fillId="13" borderId="13" xfId="0" applyFont="1" applyFill="1" applyBorder="1" applyAlignment="1" applyProtection="1">
      <alignment horizontal="left" vertical="center" wrapText="1"/>
      <protection hidden="1"/>
    </xf>
    <xf numFmtId="0" fontId="1" fillId="13" borderId="14" xfId="0" applyFont="1" applyFill="1" applyBorder="1" applyAlignment="1" applyProtection="1">
      <alignment horizontal="left" vertical="center"/>
      <protection hidden="1"/>
    </xf>
    <xf numFmtId="0" fontId="1" fillId="8" borderId="32" xfId="0" applyFont="1" applyFill="1" applyBorder="1" applyAlignment="1" applyProtection="1">
      <alignment horizontal="left" vertical="center"/>
      <protection hidden="1"/>
    </xf>
    <xf numFmtId="0" fontId="1" fillId="8" borderId="28" xfId="0" applyFont="1" applyFill="1" applyBorder="1" applyAlignment="1" applyProtection="1">
      <alignment horizontal="left" vertical="center"/>
      <protection hidden="1"/>
    </xf>
    <xf numFmtId="0" fontId="1" fillId="13" borderId="13" xfId="0" applyFont="1" applyFill="1" applyBorder="1" applyAlignment="1" applyProtection="1">
      <alignment horizontal="right" vertical="center"/>
      <protection hidden="1"/>
    </xf>
    <xf numFmtId="0" fontId="1" fillId="13" borderId="14" xfId="0" applyFont="1" applyFill="1" applyBorder="1" applyAlignment="1" applyProtection="1">
      <alignment horizontal="right" vertical="center"/>
      <protection hidden="1"/>
    </xf>
    <xf numFmtId="0" fontId="13" fillId="13" borderId="13" xfId="0" applyFont="1" applyFill="1" applyBorder="1" applyAlignment="1" applyProtection="1">
      <alignment horizontal="right" vertical="center"/>
      <protection hidden="1"/>
    </xf>
    <xf numFmtId="0" fontId="13" fillId="13" borderId="20" xfId="0" applyFont="1" applyFill="1" applyBorder="1" applyAlignment="1" applyProtection="1">
      <alignment horizontal="right" vertical="center"/>
      <protection hidden="1"/>
    </xf>
    <xf numFmtId="0" fontId="29" fillId="0" borderId="30" xfId="0" applyFont="1" applyBorder="1" applyAlignment="1" applyProtection="1">
      <alignment horizontal="center" vertical="center"/>
      <protection hidden="1"/>
    </xf>
    <xf numFmtId="0" fontId="1" fillId="5" borderId="13" xfId="0" applyFont="1" applyFill="1" applyBorder="1" applyAlignment="1" applyProtection="1">
      <alignment horizontal="center" vertical="center"/>
      <protection hidden="1"/>
    </xf>
    <xf numFmtId="0" fontId="1" fillId="5" borderId="14" xfId="0" applyFont="1" applyFill="1" applyBorder="1" applyAlignment="1" applyProtection="1">
      <alignment horizontal="center" vertical="center"/>
      <protection hidden="1"/>
    </xf>
    <xf numFmtId="0" fontId="1" fillId="13" borderId="13" xfId="0" applyFont="1" applyFill="1" applyBorder="1" applyAlignment="1" applyProtection="1">
      <alignment horizontal="center" vertical="center" wrapText="1"/>
      <protection hidden="1"/>
    </xf>
    <xf numFmtId="0" fontId="0" fillId="13" borderId="20" xfId="0" applyFill="1" applyBorder="1" applyAlignment="1" applyProtection="1">
      <alignment horizontal="center" vertical="center" wrapText="1"/>
      <protection hidden="1"/>
    </xf>
    <xf numFmtId="0" fontId="0" fillId="13" borderId="14" xfId="0" applyFill="1" applyBorder="1" applyAlignment="1" applyProtection="1">
      <alignment horizontal="center" vertical="center" wrapText="1"/>
      <protection hidden="1"/>
    </xf>
    <xf numFmtId="0" fontId="10" fillId="2" borderId="0" xfId="0" applyFont="1" applyFill="1" applyAlignment="1" applyProtection="1">
      <alignment horizontal="center" vertical="center"/>
      <protection hidden="1"/>
    </xf>
    <xf numFmtId="0" fontId="2" fillId="2" borderId="0" xfId="0" applyFont="1" applyFill="1" applyAlignment="1" applyProtection="1">
      <alignment horizontal="left" wrapText="1"/>
      <protection hidden="1"/>
    </xf>
    <xf numFmtId="0" fontId="44" fillId="0" borderId="30" xfId="0" applyFont="1" applyBorder="1" applyAlignment="1" applyProtection="1">
      <alignment horizontal="center" vertical="center" wrapText="1"/>
      <protection hidden="1"/>
    </xf>
    <xf numFmtId="0" fontId="0" fillId="8" borderId="20" xfId="0" applyFill="1" applyBorder="1" applyAlignment="1" applyProtection="1">
      <alignment horizontal="center" vertical="center"/>
      <protection hidden="1"/>
    </xf>
    <xf numFmtId="0" fontId="0" fillId="8" borderId="14" xfId="0" applyFill="1" applyBorder="1" applyAlignment="1" applyProtection="1">
      <alignment horizontal="center" vertical="center"/>
      <protection hidden="1"/>
    </xf>
    <xf numFmtId="0" fontId="5" fillId="2" borderId="0" xfId="0" applyFont="1" applyFill="1" applyAlignment="1" applyProtection="1">
      <alignment horizontal="center"/>
      <protection hidden="1"/>
    </xf>
    <xf numFmtId="0" fontId="2" fillId="2" borderId="0" xfId="0" applyFont="1" applyFill="1" applyAlignment="1" applyProtection="1">
      <alignment horizontal="left" vertical="center" wrapText="1"/>
      <protection hidden="1"/>
    </xf>
    <xf numFmtId="0" fontId="1" fillId="12" borderId="13" xfId="0" applyFont="1" applyFill="1" applyBorder="1" applyAlignment="1" applyProtection="1">
      <alignment horizontal="left" vertical="center" wrapText="1"/>
      <protection hidden="1"/>
    </xf>
    <xf numFmtId="0" fontId="1" fillId="12" borderId="20" xfId="0" applyFont="1" applyFill="1" applyBorder="1" applyAlignment="1" applyProtection="1">
      <alignment horizontal="left" vertical="center" wrapText="1"/>
      <protection hidden="1"/>
    </xf>
    <xf numFmtId="0" fontId="39" fillId="20" borderId="13" xfId="0" applyFont="1" applyFill="1" applyBorder="1" applyAlignment="1" applyProtection="1">
      <alignment horizontal="left" vertical="center"/>
      <protection hidden="1"/>
    </xf>
    <xf numFmtId="0" fontId="39" fillId="20" borderId="20" xfId="0" applyFont="1" applyFill="1" applyBorder="1" applyAlignment="1" applyProtection="1">
      <alignment horizontal="left" vertical="center"/>
      <protection hidden="1"/>
    </xf>
    <xf numFmtId="0" fontId="19" fillId="8" borderId="38" xfId="0" applyFont="1" applyFill="1" applyBorder="1" applyAlignment="1" applyProtection="1">
      <alignment horizontal="left" vertical="center"/>
      <protection hidden="1"/>
    </xf>
    <xf numFmtId="0" fontId="19" fillId="8" borderId="64" xfId="0" applyFont="1" applyFill="1" applyBorder="1" applyAlignment="1" applyProtection="1">
      <alignment horizontal="left" vertical="center"/>
      <protection hidden="1"/>
    </xf>
    <xf numFmtId="0" fontId="1" fillId="16" borderId="13" xfId="0" applyFont="1" applyFill="1" applyBorder="1" applyAlignment="1" applyProtection="1">
      <alignment horizontal="left" vertical="center"/>
      <protection hidden="1"/>
    </xf>
    <xf numFmtId="0" fontId="1" fillId="16" borderId="20" xfId="0" applyFont="1" applyFill="1" applyBorder="1" applyAlignment="1" applyProtection="1">
      <alignment horizontal="left" vertical="center"/>
      <protection hidden="1"/>
    </xf>
    <xf numFmtId="0" fontId="1" fillId="11" borderId="13" xfId="0" applyFont="1" applyFill="1" applyBorder="1" applyAlignment="1" applyProtection="1">
      <alignment horizontal="center" vertical="center"/>
      <protection hidden="1"/>
    </xf>
    <xf numFmtId="0" fontId="0" fillId="11" borderId="20" xfId="0" applyFill="1" applyBorder="1" applyAlignment="1" applyProtection="1">
      <alignment horizontal="center" vertical="center"/>
      <protection hidden="1"/>
    </xf>
    <xf numFmtId="0" fontId="0" fillId="11" borderId="14" xfId="0" applyFill="1" applyBorder="1" applyAlignment="1" applyProtection="1">
      <alignment horizontal="center" vertical="center"/>
      <protection hidden="1"/>
    </xf>
    <xf numFmtId="0" fontId="1" fillId="11" borderId="14" xfId="0" applyFont="1" applyFill="1" applyBorder="1" applyAlignment="1" applyProtection="1">
      <alignment horizontal="center" vertical="center"/>
      <protection hidden="1"/>
    </xf>
    <xf numFmtId="0" fontId="0" fillId="5" borderId="20"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3" fillId="3" borderId="13" xfId="0" applyFont="1" applyFill="1" applyBorder="1" applyAlignment="1" applyProtection="1">
      <alignment horizontal="left" vertical="center"/>
      <protection hidden="1"/>
    </xf>
    <xf numFmtId="0" fontId="3" fillId="3" borderId="20" xfId="0" applyFont="1" applyFill="1" applyBorder="1" applyAlignment="1" applyProtection="1">
      <alignment horizontal="left" vertical="center"/>
      <protection hidden="1"/>
    </xf>
    <xf numFmtId="0" fontId="19" fillId="8" borderId="57" xfId="0" applyFont="1" applyFill="1" applyBorder="1" applyAlignment="1" applyProtection="1">
      <alignment horizontal="left" vertical="center"/>
      <protection hidden="1"/>
    </xf>
    <xf numFmtId="0" fontId="19" fillId="8" borderId="63" xfId="0" applyFont="1" applyFill="1" applyBorder="1" applyAlignment="1" applyProtection="1">
      <alignment horizontal="left" vertical="center"/>
      <protection hidden="1"/>
    </xf>
    <xf numFmtId="0" fontId="3" fillId="5" borderId="0" xfId="0" applyFont="1" applyFill="1" applyAlignment="1" applyProtection="1">
      <alignment horizontal="left" vertical="center" wrapText="1"/>
      <protection hidden="1"/>
    </xf>
    <xf numFmtId="0" fontId="44" fillId="2" borderId="0" xfId="0" applyFont="1" applyFill="1" applyAlignment="1" applyProtection="1">
      <alignment horizontal="center" vertical="center" wrapText="1"/>
      <protection hidden="1"/>
    </xf>
    <xf numFmtId="0" fontId="15" fillId="15" borderId="70" xfId="0" applyFont="1" applyFill="1" applyBorder="1" applyAlignment="1" applyProtection="1">
      <alignment horizontal="center" vertical="center"/>
      <protection hidden="1"/>
    </xf>
    <xf numFmtId="0" fontId="15" fillId="15" borderId="71" xfId="0" applyFont="1" applyFill="1" applyBorder="1" applyAlignment="1" applyProtection="1">
      <alignment horizontal="center" vertical="center"/>
      <protection hidden="1"/>
    </xf>
    <xf numFmtId="0" fontId="5" fillId="4" borderId="73" xfId="0" applyFont="1" applyFill="1" applyBorder="1" applyAlignment="1" applyProtection="1">
      <alignment horizontal="center" vertical="center" wrapText="1"/>
      <protection hidden="1"/>
    </xf>
    <xf numFmtId="0" fontId="5" fillId="4" borderId="20" xfId="0" applyFont="1" applyFill="1" applyBorder="1" applyAlignment="1" applyProtection="1">
      <alignment horizontal="center" vertical="center" wrapText="1"/>
      <protection hidden="1"/>
    </xf>
    <xf numFmtId="0" fontId="49" fillId="4" borderId="82" xfId="0" applyFont="1" applyFill="1" applyBorder="1" applyAlignment="1" applyProtection="1">
      <alignment horizontal="center" vertical="center" wrapText="1"/>
      <protection hidden="1"/>
    </xf>
    <xf numFmtId="0" fontId="49" fillId="4" borderId="78" xfId="0" applyFont="1" applyFill="1" applyBorder="1" applyAlignment="1" applyProtection="1">
      <alignment horizontal="center" vertical="center" wrapText="1"/>
      <protection hidden="1"/>
    </xf>
    <xf numFmtId="0" fontId="3" fillId="3" borderId="74" xfId="0" applyFont="1" applyFill="1" applyBorder="1" applyAlignment="1" applyProtection="1">
      <alignment horizontal="center" vertical="center" wrapText="1"/>
      <protection hidden="1"/>
    </xf>
    <xf numFmtId="0" fontId="3" fillId="3" borderId="75" xfId="0" applyFont="1" applyFill="1" applyBorder="1" applyAlignment="1" applyProtection="1">
      <alignment horizontal="center" vertical="center" wrapText="1"/>
      <protection hidden="1"/>
    </xf>
    <xf numFmtId="0" fontId="6" fillId="9" borderId="13" xfId="0" applyFont="1" applyFill="1" applyBorder="1" applyAlignment="1" applyProtection="1">
      <alignment horizontal="center" vertical="center" wrapText="1"/>
      <protection hidden="1"/>
    </xf>
    <xf numFmtId="0" fontId="6" fillId="9" borderId="14" xfId="0" applyFont="1" applyFill="1" applyBorder="1" applyAlignment="1" applyProtection="1">
      <alignment horizontal="center" vertical="center" wrapText="1"/>
      <protection hidden="1"/>
    </xf>
    <xf numFmtId="0" fontId="1" fillId="13" borderId="14" xfId="0" applyFont="1" applyFill="1" applyBorder="1" applyAlignment="1" applyProtection="1">
      <alignment horizontal="center" vertical="center"/>
      <protection hidden="1"/>
    </xf>
    <xf numFmtId="0" fontId="20" fillId="4" borderId="13" xfId="0" applyFont="1" applyFill="1" applyBorder="1" applyAlignment="1" applyProtection="1">
      <alignment horizontal="left" vertical="center"/>
      <protection hidden="1"/>
    </xf>
    <xf numFmtId="0" fontId="20" fillId="4" borderId="20" xfId="0" applyFont="1" applyFill="1" applyBorder="1" applyAlignment="1" applyProtection="1">
      <alignment horizontal="left" vertical="center"/>
      <protection hidden="1"/>
    </xf>
    <xf numFmtId="0" fontId="46" fillId="0" borderId="30" xfId="0" applyFont="1" applyBorder="1" applyAlignment="1" applyProtection="1">
      <alignment horizontal="center" vertical="top"/>
      <protection hidden="1"/>
    </xf>
    <xf numFmtId="0" fontId="1" fillId="3" borderId="13"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4" fillId="16" borderId="24" xfId="0" applyFont="1" applyFill="1" applyBorder="1" applyAlignment="1" applyProtection="1">
      <alignment horizontal="center" vertical="center"/>
      <protection hidden="1"/>
    </xf>
    <xf numFmtId="0" fontId="14" fillId="16" borderId="11" xfId="0" applyFont="1" applyFill="1" applyBorder="1" applyAlignment="1" applyProtection="1">
      <alignment horizontal="center" vertical="center"/>
      <protection hidden="1"/>
    </xf>
    <xf numFmtId="0" fontId="44" fillId="0" borderId="0" xfId="0" applyFont="1" applyAlignment="1" applyProtection="1">
      <alignment horizontal="center" vertical="top"/>
      <protection hidden="1"/>
    </xf>
    <xf numFmtId="0" fontId="1" fillId="12" borderId="13" xfId="0" applyFont="1" applyFill="1" applyBorder="1" applyAlignment="1" applyProtection="1">
      <alignment horizontal="left" vertical="center"/>
      <protection hidden="1"/>
    </xf>
    <xf numFmtId="0" fontId="1" fillId="12" borderId="20" xfId="0" applyFont="1" applyFill="1" applyBorder="1" applyAlignment="1" applyProtection="1">
      <alignment horizontal="left" vertical="center"/>
      <protection hidden="1"/>
    </xf>
    <xf numFmtId="0" fontId="30" fillId="2" borderId="0" xfId="0" applyFont="1" applyFill="1" applyAlignment="1" applyProtection="1">
      <alignment horizontal="center" vertical="center"/>
      <protection hidden="1"/>
    </xf>
    <xf numFmtId="0" fontId="17" fillId="0" borderId="30" xfId="0" applyFont="1" applyBorder="1" applyAlignment="1" applyProtection="1">
      <alignment horizontal="center" vertical="center"/>
      <protection hidden="1"/>
    </xf>
    <xf numFmtId="0" fontId="19" fillId="8" borderId="62" xfId="0" applyFont="1" applyFill="1" applyBorder="1" applyAlignment="1" applyProtection="1">
      <alignment horizontal="left" vertical="center"/>
      <protection hidden="1"/>
    </xf>
    <xf numFmtId="0" fontId="1" fillId="16" borderId="14" xfId="0" applyFont="1" applyFill="1" applyBorder="1" applyAlignment="1" applyProtection="1">
      <alignment horizontal="left" vertical="center"/>
      <protection hidden="1"/>
    </xf>
    <xf numFmtId="0" fontId="1" fillId="12" borderId="14" xfId="0" applyFont="1" applyFill="1" applyBorder="1" applyAlignment="1" applyProtection="1">
      <alignment horizontal="left" vertical="center" wrapText="1"/>
      <protection hidden="1"/>
    </xf>
    <xf numFmtId="0" fontId="3" fillId="3" borderId="14" xfId="0" applyFont="1" applyFill="1" applyBorder="1" applyAlignment="1" applyProtection="1">
      <alignment horizontal="left" vertical="center"/>
      <protection hidden="1"/>
    </xf>
    <xf numFmtId="0" fontId="18" fillId="13" borderId="13" xfId="0" applyFont="1" applyFill="1" applyBorder="1" applyAlignment="1" applyProtection="1">
      <alignment horizontal="left" vertical="center"/>
      <protection hidden="1"/>
    </xf>
    <xf numFmtId="0" fontId="18" fillId="13" borderId="20" xfId="0" applyFont="1" applyFill="1" applyBorder="1" applyAlignment="1" applyProtection="1">
      <alignment horizontal="left" vertical="center"/>
      <protection hidden="1"/>
    </xf>
    <xf numFmtId="0" fontId="18" fillId="13" borderId="14" xfId="0" applyFont="1" applyFill="1" applyBorder="1" applyAlignment="1" applyProtection="1">
      <alignment horizontal="left" vertical="center"/>
      <protection hidden="1"/>
    </xf>
    <xf numFmtId="0" fontId="19" fillId="8" borderId="58" xfId="0" applyFont="1" applyFill="1" applyBorder="1" applyAlignment="1" applyProtection="1">
      <alignment horizontal="left" vertical="center"/>
      <protection hidden="1"/>
    </xf>
    <xf numFmtId="0" fontId="20" fillId="4" borderId="14" xfId="0" applyFont="1" applyFill="1" applyBorder="1" applyAlignment="1" applyProtection="1">
      <alignment horizontal="left" vertical="center"/>
      <protection hidden="1"/>
    </xf>
    <xf numFmtId="0" fontId="10" fillId="2" borderId="0" xfId="0" applyFont="1" applyFill="1" applyAlignment="1" applyProtection="1">
      <alignment horizontal="justify" vertical="center" wrapText="1"/>
      <protection hidden="1"/>
    </xf>
    <xf numFmtId="0" fontId="5" fillId="11" borderId="70" xfId="0" applyFont="1" applyFill="1" applyBorder="1" applyAlignment="1" applyProtection="1">
      <alignment horizontal="center" vertical="center" wrapText="1"/>
      <protection hidden="1"/>
    </xf>
    <xf numFmtId="0" fontId="5" fillId="11" borderId="71"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48" fillId="2" borderId="30" xfId="0" applyFont="1" applyFill="1" applyBorder="1" applyAlignment="1" applyProtection="1">
      <alignment horizontal="center" vertical="top"/>
      <protection hidden="1"/>
    </xf>
    <xf numFmtId="0" fontId="46" fillId="0" borderId="0" xfId="0" applyFont="1" applyAlignment="1" applyProtection="1">
      <alignment horizontal="center" vertical="top"/>
      <protection hidden="1"/>
    </xf>
    <xf numFmtId="0" fontId="1" fillId="12" borderId="14" xfId="0" applyFont="1" applyFill="1" applyBorder="1" applyAlignment="1" applyProtection="1">
      <alignment horizontal="left" vertical="center"/>
      <protection hidden="1"/>
    </xf>
    <xf numFmtId="0" fontId="44" fillId="0" borderId="0" xfId="0" applyFont="1" applyAlignment="1" applyProtection="1">
      <alignment horizontal="center" vertical="center"/>
      <protection hidden="1"/>
    </xf>
    <xf numFmtId="0" fontId="15" fillId="18" borderId="83" xfId="0" applyFont="1" applyFill="1" applyBorder="1" applyAlignment="1" applyProtection="1">
      <alignment horizontal="center" vertical="center"/>
      <protection hidden="1"/>
    </xf>
    <xf numFmtId="0" fontId="15" fillId="18" borderId="84" xfId="0" applyFont="1" applyFill="1" applyBorder="1" applyAlignment="1" applyProtection="1">
      <alignment horizontal="center" vertical="center"/>
      <protection hidden="1"/>
    </xf>
    <xf numFmtId="0" fontId="1" fillId="8" borderId="20" xfId="0" applyFont="1" applyFill="1" applyBorder="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0" fillId="2" borderId="0" xfId="0" applyFill="1" applyAlignment="1" applyProtection="1">
      <alignment horizontal="center" vertical="center"/>
      <protection hidden="1"/>
    </xf>
  </cellXfs>
  <cellStyles count="2">
    <cellStyle name="Normalny" xfId="0" builtinId="0"/>
    <cellStyle name="Procentowy" xfId="1" builtinId="5"/>
  </cellStyles>
  <dxfs count="19">
    <dxf>
      <fill>
        <patternFill>
          <bgColor theme="5" tint="0.79998168889431442"/>
        </patternFill>
      </fill>
    </dxf>
    <dxf>
      <fill>
        <patternFill>
          <bgColor theme="5" tint="0.79998168889431442"/>
        </patternFill>
      </fill>
    </dxf>
    <dxf>
      <fill>
        <patternFill>
          <bgColor theme="5" tint="0.79998168889431442"/>
        </patternFill>
      </fill>
    </dxf>
    <dxf>
      <fill>
        <patternFill>
          <bgColor rgb="FF92D05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solid">
          <fgColor rgb="FFEF9BBD"/>
          <bgColor theme="5" tint="0.79998168889431442"/>
        </patternFill>
      </fill>
    </dxf>
  </dxfs>
  <tableStyles count="0" defaultTableStyle="TableStyleMedium2" defaultPivotStyle="PivotStyleLight16"/>
  <colors>
    <mruColors>
      <color rgb="FFFF99CC"/>
      <color rgb="FFEF9BBD"/>
      <color rgb="FFFFFFFF"/>
      <color rgb="FFF9D5E8"/>
      <color rgb="FFF5D9E2"/>
      <color rgb="FFF6B0BF"/>
      <color rgb="FF66FF66"/>
      <color rgb="FF92D050"/>
      <color rgb="FFF1DDE5"/>
      <color rgb="FFEDE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60960</xdr:colOff>
      <xdr:row>0</xdr:row>
      <xdr:rowOff>53340</xdr:rowOff>
    </xdr:from>
    <xdr:to>
      <xdr:col>17</xdr:col>
      <xdr:colOff>99060</xdr:colOff>
      <xdr:row>51</xdr:row>
      <xdr:rowOff>22860</xdr:rowOff>
    </xdr:to>
    <xdr:sp macro="" textlink="">
      <xdr:nvSpPr>
        <xdr:cNvPr id="2" name="pole tekstowe 1">
          <a:extLst>
            <a:ext uri="{FF2B5EF4-FFF2-40B4-BE49-F238E27FC236}">
              <a16:creationId xmlns:a16="http://schemas.microsoft.com/office/drawing/2014/main" xmlns="" id="{0A8D862B-2FCF-4422-9E3C-FF680764DCA9}"/>
            </a:ext>
          </a:extLst>
        </xdr:cNvPr>
        <xdr:cNvSpPr txBox="1"/>
      </xdr:nvSpPr>
      <xdr:spPr>
        <a:xfrm>
          <a:off x="60960" y="53340"/>
          <a:ext cx="10401300" cy="92964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1200" b="1">
              <a:solidFill>
                <a:srgbClr val="C00000"/>
              </a:solidFill>
            </a:rPr>
            <a:t>INSTRUKCJA WPROWADZANIA</a:t>
          </a:r>
          <a:r>
            <a:rPr lang="pl-PL" sz="1200" b="1" baseline="0">
              <a:solidFill>
                <a:srgbClr val="C00000"/>
              </a:solidFill>
            </a:rPr>
            <a:t> DANYCH</a:t>
          </a:r>
          <a:endParaRPr lang="pl-PL" sz="1200" b="1">
            <a:solidFill>
              <a:srgbClr val="C00000"/>
            </a:solidFill>
          </a:endParaRPr>
        </a:p>
        <a:p>
          <a:endParaRPr lang="pl-PL" sz="800">
            <a:solidFill>
              <a:srgbClr val="C00000"/>
            </a:solidFill>
          </a:endParaRPr>
        </a:p>
        <a:p>
          <a:r>
            <a:rPr lang="pl-PL" sz="1100" b="1"/>
            <a:t>1.  Obowiązkowo należy wypełnić zakładkę "Podstawa wymiaru  10 lat SC_SCS". </a:t>
          </a:r>
          <a:r>
            <a:rPr lang="pl-PL" sz="1100" b="0"/>
            <a:t>Wypełniamy pola </a:t>
          </a:r>
          <a:r>
            <a:rPr lang="pl-PL" sz="1100" b="1"/>
            <a:t>jasne, tj.:</a:t>
          </a:r>
        </a:p>
        <a:p>
          <a:r>
            <a:rPr lang="pl-PL" sz="1100" b="0"/>
            <a:t>     a)  </a:t>
          </a:r>
          <a:r>
            <a:rPr lang="pl-PL" sz="1100" b="1"/>
            <a:t>w TABELI A. w Kolumnie</a:t>
          </a:r>
          <a:r>
            <a:rPr lang="pl-PL" sz="1100" b="1" baseline="0"/>
            <a:t> pt</a:t>
          </a:r>
          <a:r>
            <a:rPr lang="pl-PL" sz="1100" b="0" baseline="0"/>
            <a:t>. </a:t>
          </a:r>
          <a:r>
            <a:rPr lang="pl-PL" sz="1100" b="1" baseline="0"/>
            <a:t>"Roczne uposażenie funkcjonariusza  SC lub SCS</a:t>
          </a:r>
          <a:r>
            <a:rPr lang="pl-PL" sz="1100" b="0" baseline="0"/>
            <a:t>"  -  wprowadzamy sumę kwot rocznych uposażeń (lub uposażeń z danego okresu,</a:t>
          </a:r>
          <a:br>
            <a:rPr lang="pl-PL" sz="1100" b="0" baseline="0"/>
          </a:br>
          <a:r>
            <a:rPr lang="pl-PL" sz="1100" b="0" baseline="0"/>
            <a:t>         dotyczy roku 2017, gdzie odpowiednie dane wprowadzamy w dwóch wierszach),  należnych funkcjonariuszowi. Za kwotę uposażenia należnego  przyjmujemy </a:t>
          </a:r>
          <a:br>
            <a:rPr lang="pl-PL" sz="1100" b="0" baseline="0"/>
          </a:br>
          <a:r>
            <a:rPr lang="pl-PL" sz="1100" b="0" baseline="0"/>
            <a:t>         uposażenie zasadnicze wraz z dodatkami o charakterze stałym  i należną nagrodą roczną. </a:t>
          </a:r>
          <a:r>
            <a:rPr lang="pl-PL" sz="1100" b="1" baseline="0"/>
            <a:t>W</a:t>
          </a:r>
          <a:r>
            <a:rPr lang="pl-PL" sz="1100" b="0" baseline="0"/>
            <a:t> </a:t>
          </a:r>
          <a:r>
            <a:rPr lang="pl-PL" sz="1100" b="1" baseline="0"/>
            <a:t>komórce E30 systemowo zostanie obliczona suma 10 najkorzystniejszych </a:t>
          </a:r>
        </a:p>
        <a:p>
          <a:r>
            <a:rPr lang="pl-PL" sz="1100" b="1" baseline="0"/>
            <a:t>          wskaźników </a:t>
          </a:r>
          <a:r>
            <a:rPr lang="pl-PL" sz="1100" b="1" u="sng" baseline="0"/>
            <a:t>z  kolejnych 10 lat kalendarzowych.</a:t>
          </a:r>
        </a:p>
        <a:p>
          <a:r>
            <a:rPr lang="pl-PL" sz="1100" b="0" baseline="0"/>
            <a:t>     b) </a:t>
          </a:r>
          <a:r>
            <a:rPr lang="pl-PL" sz="1100" b="1" baseline="0"/>
            <a:t>w TABELI B. </a:t>
          </a:r>
          <a:r>
            <a:rPr lang="pl-PL" sz="1100" b="0" baseline="0"/>
            <a:t>- </a:t>
          </a:r>
          <a:r>
            <a:rPr lang="pl-PL" sz="1100" b="0" baseline="0">
              <a:solidFill>
                <a:sysClr val="windowText" lastClr="000000"/>
              </a:solidFill>
            </a:rPr>
            <a:t>wprowadzamy </a:t>
          </a:r>
          <a:r>
            <a:rPr lang="pl-PL" sz="1100" b="1" baseline="0">
              <a:solidFill>
                <a:sysClr val="windowText" lastClr="000000"/>
              </a:solidFill>
            </a:rPr>
            <a:t>do</a:t>
          </a:r>
          <a:r>
            <a:rPr lang="pl-PL" sz="1100" b="1" baseline="0"/>
            <a:t> komórki A46 - datę zwolnienia ze służby albo przekształcenia albo </a:t>
          </a:r>
          <a:r>
            <a:rPr lang="pl-PL" sz="1100" b="1" baseline="0">
              <a:solidFill>
                <a:sysClr val="windowText" lastClr="000000"/>
              </a:solidFill>
            </a:rPr>
            <a:t>wygaśnięcia</a:t>
          </a:r>
          <a:r>
            <a:rPr lang="pl-PL" sz="1100" b="1" baseline="0"/>
            <a:t> stosunku służbowego </a:t>
          </a:r>
          <a:r>
            <a:rPr lang="pl-PL" sz="1100" b="1" baseline="0">
              <a:solidFill>
                <a:sysClr val="windowText" lastClr="000000"/>
              </a:solidFill>
            </a:rPr>
            <a:t>(w formacie daty RRRR-MM-DD).</a:t>
          </a:r>
        </a:p>
        <a:p>
          <a:pPr eaLnBrk="1" fontAlgn="auto" latinLnBrk="0" hangingPunct="1"/>
          <a:r>
            <a:rPr lang="pl-PL" sz="1100" b="1" baseline="0">
              <a:solidFill>
                <a:schemeClr val="dk1"/>
              </a:solidFill>
              <a:effectLst/>
              <a:latin typeface="+mn-lt"/>
              <a:ea typeface="+mn-ea"/>
              <a:cs typeface="+mn-cs"/>
            </a:rPr>
            <a:t>         Na podstawie wprowadzonej</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do komórki A46 daty zwolnienia ze służby</a:t>
          </a:r>
          <a:r>
            <a:rPr lang="pl-PL" sz="1100" b="0" baseline="0">
              <a:solidFill>
                <a:schemeClr val="dk1"/>
              </a:solidFill>
              <a:effectLst/>
              <a:latin typeface="+mn-lt"/>
              <a:ea typeface="+mn-ea"/>
              <a:cs typeface="+mn-cs"/>
            </a:rPr>
            <a:t>, kwota  przeciętnego miesięcznego uposażenia z dnia zwolnienia zwolnienia ze służby, </a:t>
          </a:r>
        </a:p>
        <a:p>
          <a:pPr eaLnBrk="1" fontAlgn="auto" latinLnBrk="0" hangingPunct="1"/>
          <a:r>
            <a:rPr lang="pl-PL" sz="1100" b="0" baseline="0">
              <a:solidFill>
                <a:schemeClr val="dk1"/>
              </a:solidFill>
              <a:effectLst/>
              <a:latin typeface="+mn-lt"/>
              <a:ea typeface="+mn-ea"/>
              <a:cs typeface="+mn-cs"/>
            </a:rPr>
            <a:t>         zostanie automatycznie pobrana </a:t>
          </a:r>
          <a:r>
            <a:rPr lang="pl-PL" sz="1100" b="1" baseline="0">
              <a:solidFill>
                <a:schemeClr val="dk1"/>
              </a:solidFill>
              <a:effectLst/>
              <a:latin typeface="+mn-lt"/>
              <a:ea typeface="+mn-ea"/>
              <a:cs typeface="+mn-cs"/>
            </a:rPr>
            <a:t>z TABELI C. </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do komórki B46. Podstawę wymiaru emerytury, bez jej podwyższenia z tytułu świadczenia za dugoletnią służbę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stanowi kwota obliczona w komóce D47. </a:t>
          </a:r>
          <a:r>
            <a:rPr lang="pl-PL" sz="1100" b="0" baseline="0">
              <a:solidFill>
                <a:schemeClr val="dk1"/>
              </a:solidFill>
              <a:effectLst/>
              <a:latin typeface="+mn-lt"/>
              <a:ea typeface="+mn-ea"/>
              <a:cs typeface="+mn-cs"/>
            </a:rPr>
            <a:t>Kwota z komórki D47 zostanie automatycznie przeniesiona do zakładek: </a:t>
          </a:r>
          <a:r>
            <a:rPr lang="pl-PL" sz="1100" b="0">
              <a:solidFill>
                <a:schemeClr val="dk1"/>
              </a:solidFill>
              <a:effectLst/>
              <a:latin typeface="+mn-lt"/>
              <a:ea typeface="+mn-ea"/>
              <a:cs typeface="+mn-cs"/>
            </a:rPr>
            <a:t>"art. 15d albo15e SCS", "art. 15aa SCS", "art. 18e SCS" .</a:t>
          </a:r>
          <a:r>
            <a:rPr lang="pl-PL" sz="1100" b="0" baseline="0">
              <a:solidFill>
                <a:schemeClr val="dk1"/>
              </a:solidFill>
              <a:effectLst/>
              <a:latin typeface="+mn-lt"/>
              <a:ea typeface="+mn-ea"/>
              <a:cs typeface="+mn-cs"/>
            </a:rPr>
            <a:t/>
          </a:r>
          <a:br>
            <a:rPr lang="pl-PL" sz="1100" b="0" baseline="0">
              <a:solidFill>
                <a:schemeClr val="dk1"/>
              </a:solidFill>
              <a:effectLst/>
              <a:latin typeface="+mn-lt"/>
              <a:ea typeface="+mn-ea"/>
              <a:cs typeface="+mn-cs"/>
            </a:rPr>
          </a:br>
          <a:r>
            <a:rPr lang="pl-PL" sz="1100" b="0" baseline="0"/>
            <a:t>      </a:t>
          </a:r>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t>          </a:t>
          </a:r>
          <a:r>
            <a:rPr lang="pl-PL" sz="1100" i="1">
              <a:solidFill>
                <a:schemeClr val="dk1"/>
              </a:solidFill>
              <a:effectLst/>
              <a:latin typeface="+mn-lt"/>
              <a:ea typeface="+mn-ea"/>
              <a:cs typeface="+mn-cs"/>
            </a:rPr>
            <a:t>Jeżeli funkcjonariusz SC lub SCS do ustalenia podstawy wymiaru emerytury wybierze okres, w którym pełnił służbę w innej formacji  mundurowej, </a:t>
          </a:r>
          <a:r>
            <a:rPr lang="pl-PL" sz="1100" i="1" baseline="0">
              <a:solidFill>
                <a:schemeClr val="dk1"/>
              </a:solidFill>
              <a:effectLst/>
              <a:latin typeface="+mn-lt"/>
              <a:ea typeface="+mn-ea"/>
              <a:cs typeface="+mn-cs"/>
            </a:rPr>
            <a:t> </a:t>
          </a:r>
          <a:r>
            <a:rPr lang="pl-PL" sz="1100" i="1">
              <a:solidFill>
                <a:schemeClr val="dk1"/>
              </a:solidFill>
              <a:effectLst/>
              <a:latin typeface="+mn-lt"/>
              <a:ea typeface="+mn-ea"/>
              <a:cs typeface="+mn-cs"/>
            </a:rPr>
            <a:t>która została </a:t>
          </a:r>
        </a:p>
        <a:p>
          <a:pPr marL="0" marR="0" lvl="0" indent="0" defTabSz="914400" eaLnBrk="1" fontAlgn="auto" latinLnBrk="0" hangingPunct="1">
            <a:lnSpc>
              <a:spcPct val="100000"/>
            </a:lnSpc>
            <a:spcBef>
              <a:spcPts val="0"/>
            </a:spcBef>
            <a:spcAft>
              <a:spcPts val="0"/>
            </a:spcAft>
            <a:buClrTx/>
            <a:buSzTx/>
            <a:buFontTx/>
            <a:buNone/>
            <a:tabLst/>
            <a:defRPr/>
          </a:pPr>
          <a:r>
            <a:rPr lang="pl-PL" sz="1100" i="1">
              <a:solidFill>
                <a:schemeClr val="dk1"/>
              </a:solidFill>
              <a:effectLst/>
              <a:latin typeface="+mn-lt"/>
              <a:ea typeface="+mn-ea"/>
              <a:cs typeface="+mn-cs"/>
            </a:rPr>
            <a:t>          uwzględniona przy ustalaniu prawa do emerytury, to stosunek uposażenia należnego do przeciętnego uposażenia oblicza się proporcjonalnie do poszczególnych </a:t>
          </a:r>
        </a:p>
        <a:p>
          <a:pPr marL="0" marR="0" lvl="0" indent="0" defTabSz="914400" eaLnBrk="1" fontAlgn="auto" latinLnBrk="0" hangingPunct="1">
            <a:lnSpc>
              <a:spcPct val="100000"/>
            </a:lnSpc>
            <a:spcBef>
              <a:spcPts val="0"/>
            </a:spcBef>
            <a:spcAft>
              <a:spcPts val="0"/>
            </a:spcAft>
            <a:buClrTx/>
            <a:buSzTx/>
            <a:buFontTx/>
            <a:buNone/>
            <a:tabLst/>
            <a:defRPr/>
          </a:pPr>
          <a:r>
            <a:rPr lang="pl-PL" sz="1100" i="1">
              <a:solidFill>
                <a:schemeClr val="dk1"/>
              </a:solidFill>
              <a:effectLst/>
              <a:latin typeface="+mn-lt"/>
              <a:ea typeface="+mn-ea"/>
              <a:cs typeface="+mn-cs"/>
            </a:rPr>
            <a:t>          okresów danej służby. W takim przypadku wskaźnik </a:t>
          </a:r>
          <a:r>
            <a:rPr lang="pl-PL" sz="1100" b="1" i="1">
              <a:solidFill>
                <a:schemeClr val="dk1"/>
              </a:solidFill>
              <a:effectLst/>
              <a:latin typeface="+mn-lt"/>
              <a:ea typeface="+mn-ea"/>
              <a:cs typeface="+mn-cs"/>
            </a:rPr>
            <a:t>WWPW</a:t>
          </a:r>
          <a:r>
            <a:rPr lang="pl-PL" sz="1100" i="1">
              <a:solidFill>
                <a:schemeClr val="dk1"/>
              </a:solidFill>
              <a:effectLst/>
              <a:latin typeface="+mn-lt"/>
              <a:ea typeface="+mn-ea"/>
              <a:cs typeface="+mn-cs"/>
            </a:rPr>
            <a:t> należy obliczyć samodzielnie</a:t>
          </a:r>
          <a:r>
            <a:rPr lang="pl-PL" sz="1100" i="1" baseline="0">
              <a:solidFill>
                <a:schemeClr val="dk1"/>
              </a:solidFill>
              <a:effectLst/>
              <a:latin typeface="+mn-lt"/>
              <a:ea typeface="+mn-ea"/>
              <a:cs typeface="+mn-cs"/>
            </a:rPr>
            <a:t> i wpisać tę wartość do komórki </a:t>
          </a:r>
          <a:r>
            <a:rPr lang="pl-PL" sz="1100" b="1" i="1" baseline="0">
              <a:solidFill>
                <a:schemeClr val="dk1"/>
              </a:solidFill>
              <a:effectLst/>
              <a:latin typeface="+mn-lt"/>
              <a:ea typeface="+mn-ea"/>
              <a:cs typeface="+mn-cs"/>
            </a:rPr>
            <a:t>E33</a:t>
          </a:r>
          <a:r>
            <a:rPr lang="pl-PL" sz="1100" i="1" baseline="0">
              <a:solidFill>
                <a:schemeClr val="dk1"/>
              </a:solidFill>
              <a:effectLst/>
              <a:latin typeface="+mn-lt"/>
              <a:ea typeface="+mn-ea"/>
              <a:cs typeface="+mn-cs"/>
            </a:rPr>
            <a:t>.  Zatem, jeżeli  </a:t>
          </a:r>
          <a:r>
            <a:rPr lang="pl-PL" sz="1100" b="1" i="1" baseline="0">
              <a:solidFill>
                <a:schemeClr val="dk1"/>
              </a:solidFill>
              <a:effectLst/>
              <a:latin typeface="+mn-lt"/>
              <a:ea typeface="+mn-ea"/>
              <a:cs typeface="+mn-cs"/>
            </a:rPr>
            <a:t>E33&gt;0%</a:t>
          </a:r>
          <a:r>
            <a:rPr lang="pl-PL" sz="1100" i="1"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pl-PL" sz="1100" i="1" baseline="0">
              <a:solidFill>
                <a:schemeClr val="dk1"/>
              </a:solidFill>
              <a:effectLst/>
              <a:latin typeface="+mn-lt"/>
              <a:ea typeface="+mn-ea"/>
              <a:cs typeface="+mn-cs"/>
            </a:rPr>
            <a:t>          to podstawa  wymiaru  zostanie obliczona wg wskaźnika z komórki </a:t>
          </a:r>
          <a:r>
            <a:rPr lang="pl-PL" sz="1100" b="1" i="1" baseline="0">
              <a:solidFill>
                <a:schemeClr val="dk1"/>
              </a:solidFill>
              <a:effectLst/>
              <a:latin typeface="+mn-lt"/>
              <a:ea typeface="+mn-ea"/>
              <a:cs typeface="+mn-cs"/>
            </a:rPr>
            <a:t>E33.</a:t>
          </a:r>
          <a:r>
            <a:rPr lang="pl-PL" sz="1100" i="1" baseline="0">
              <a:solidFill>
                <a:schemeClr val="dk1"/>
              </a:solidFill>
              <a:effectLst/>
              <a:latin typeface="+mn-lt"/>
              <a:ea typeface="+mn-ea"/>
              <a:cs typeface="+mn-cs"/>
            </a:rPr>
            <a:t> Jeżeli </a:t>
          </a:r>
          <a:r>
            <a:rPr lang="pl-PL" sz="1100" b="1" i="1" baseline="0">
              <a:solidFill>
                <a:schemeClr val="dk1"/>
              </a:solidFill>
              <a:effectLst/>
              <a:latin typeface="+mn-lt"/>
              <a:ea typeface="+mn-ea"/>
              <a:cs typeface="+mn-cs"/>
            </a:rPr>
            <a:t>E33=0%, </a:t>
          </a:r>
          <a:r>
            <a:rPr lang="pl-PL" sz="1100" i="1" baseline="0">
              <a:solidFill>
                <a:schemeClr val="dk1"/>
              </a:solidFill>
              <a:effectLst/>
              <a:latin typeface="+mn-lt"/>
              <a:ea typeface="+mn-ea"/>
              <a:cs typeface="+mn-cs"/>
            </a:rPr>
            <a:t>to do podstawy wymiaru przyjęty zostanie wskaźnik </a:t>
          </a:r>
          <a:r>
            <a:rPr lang="pl-PL" sz="1100" b="1" i="1" baseline="0">
              <a:solidFill>
                <a:schemeClr val="dk1"/>
              </a:solidFill>
              <a:effectLst/>
              <a:latin typeface="+mn-lt"/>
              <a:ea typeface="+mn-ea"/>
              <a:cs typeface="+mn-cs"/>
            </a:rPr>
            <a:t>WWPW  </a:t>
          </a:r>
          <a:r>
            <a:rPr lang="pl-PL" sz="1100" i="1" baseline="0">
              <a:solidFill>
                <a:schemeClr val="dk1"/>
              </a:solidFill>
              <a:effectLst/>
              <a:latin typeface="+mn-lt"/>
              <a:ea typeface="+mn-ea"/>
              <a:cs typeface="+mn-cs"/>
            </a:rPr>
            <a:t>obliczony  </a:t>
          </a:r>
        </a:p>
        <a:p>
          <a:pPr marL="0" marR="0" lvl="0" indent="0" defTabSz="914400" eaLnBrk="1" fontAlgn="auto" latinLnBrk="0" hangingPunct="1">
            <a:lnSpc>
              <a:spcPct val="100000"/>
            </a:lnSpc>
            <a:spcBef>
              <a:spcPts val="0"/>
            </a:spcBef>
            <a:spcAft>
              <a:spcPts val="0"/>
            </a:spcAft>
            <a:buClrTx/>
            <a:buSzTx/>
            <a:buFontTx/>
            <a:buNone/>
            <a:tabLst/>
            <a:defRPr/>
          </a:pPr>
          <a:r>
            <a:rPr lang="pl-PL" sz="1100" i="1" baseline="0">
              <a:solidFill>
                <a:schemeClr val="dk1"/>
              </a:solidFill>
              <a:effectLst/>
              <a:latin typeface="+mn-lt"/>
              <a:ea typeface="+mn-ea"/>
              <a:cs typeface="+mn-cs"/>
            </a:rPr>
            <a:t>          automatycznie  w komórce </a:t>
          </a:r>
          <a:r>
            <a:rPr lang="pl-PL" sz="1100" b="1" i="1" baseline="0">
              <a:solidFill>
                <a:schemeClr val="dk1"/>
              </a:solidFill>
              <a:effectLst/>
              <a:latin typeface="+mn-lt"/>
              <a:ea typeface="+mn-ea"/>
              <a:cs typeface="+mn-cs"/>
            </a:rPr>
            <a:t>E31</a:t>
          </a:r>
          <a:r>
            <a:rPr lang="pl-PL" sz="1100" i="1" baseline="0">
              <a:solidFill>
                <a:schemeClr val="dk1"/>
              </a:solidFill>
              <a:effectLst/>
              <a:latin typeface="+mn-lt"/>
              <a:ea typeface="+mn-ea"/>
              <a:cs typeface="+mn-cs"/>
            </a:rPr>
            <a:t> </a:t>
          </a:r>
          <a:r>
            <a:rPr lang="pl-PL" sz="1100" b="1" i="1" baseline="0">
              <a:solidFill>
                <a:schemeClr val="dk1"/>
              </a:solidFill>
              <a:effectLst/>
              <a:latin typeface="+mn-lt"/>
              <a:ea typeface="+mn-ea"/>
              <a:cs typeface="+mn-cs"/>
            </a:rPr>
            <a:t>(na podstawie 10 kolejnych najkorzystniejszych wskaźników).</a:t>
          </a:r>
        </a:p>
        <a:p>
          <a:pPr marL="0" marR="0" lvl="0" indent="0" defTabSz="914400" eaLnBrk="1" fontAlgn="auto" latinLnBrk="0" hangingPunct="1">
            <a:lnSpc>
              <a:spcPct val="100000"/>
            </a:lnSpc>
            <a:spcBef>
              <a:spcPts val="0"/>
            </a:spcBef>
            <a:spcAft>
              <a:spcPts val="0"/>
            </a:spcAft>
            <a:buClrTx/>
            <a:buSzTx/>
            <a:buFontTx/>
            <a:buNone/>
            <a:tabLst/>
            <a:defRPr/>
          </a:pPr>
          <a:endParaRPr lang="pl-PL" sz="800" b="1" i="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i="0" baseline="0">
              <a:solidFill>
                <a:srgbClr val="C00000"/>
              </a:solidFill>
              <a:effectLst/>
              <a:latin typeface="+mn-lt"/>
              <a:ea typeface="+mn-ea"/>
              <a:cs typeface="+mn-cs"/>
            </a:rPr>
            <a:t>   Ważne</a:t>
          </a: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Jeżeli funkcjonariusz na dzień zwolnienia ze służby posiada co najmniej 32 lata wysługi emerytalnej, to d</a:t>
          </a:r>
          <a:r>
            <a:rPr lang="pl-PL" sz="1100" b="1">
              <a:solidFill>
                <a:srgbClr val="C00000"/>
              </a:solidFill>
              <a:effectLst/>
              <a:latin typeface="+mn-lt"/>
              <a:ea typeface="+mn-ea"/>
              <a:cs typeface="+mn-cs"/>
            </a:rPr>
            <a:t>o podstawy wymiaru emerytury dolicza się miesięczną </a:t>
          </a:r>
          <a:br>
            <a:rPr lang="pl-PL" sz="1100" b="1">
              <a:solidFill>
                <a:srgbClr val="C00000"/>
              </a:solidFill>
              <a:effectLst/>
              <a:latin typeface="+mn-lt"/>
              <a:ea typeface="+mn-ea"/>
              <a:cs typeface="+mn-cs"/>
            </a:rPr>
          </a:br>
          <a:r>
            <a:rPr lang="pl-PL" sz="1100" b="1">
              <a:solidFill>
                <a:srgbClr val="C00000"/>
              </a:solidFill>
              <a:effectLst/>
              <a:latin typeface="+mn-lt"/>
              <a:ea typeface="+mn-ea"/>
              <a:cs typeface="+mn-cs"/>
            </a:rPr>
            <a:t>   wysokość pobieranego świadczenia za długoletnią służbę. W takim przypadku k</a:t>
          </a:r>
          <a:r>
            <a:rPr lang="pl-PL" sz="1100" b="1">
              <a:solidFill>
                <a:srgbClr val="C00000"/>
              </a:solidFill>
            </a:rPr>
            <a:t>wotę świadczenia za długoletnią służbę należy wprowadzić odpowiednio:</a:t>
          </a: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 w zakładce "art. 15d albo 15e SCS" - do komórki K15</a:t>
          </a:r>
          <a:r>
            <a:rPr lang="pl-PL" sz="1100" b="1" baseline="0">
              <a:solidFill>
                <a:srgbClr val="C00000"/>
              </a:solidFill>
            </a:rPr>
            <a:t> (pod warunkiem, że wartość w komórce H10&gt;32);</a:t>
          </a:r>
          <a:endParaRPr lang="pl-PL" sz="1100" b="1">
            <a:solidFill>
              <a:srgbClr val="C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 w zakładce "art. 15aa SCS" - do komórki K14</a:t>
          </a:r>
          <a:r>
            <a:rPr lang="pl-PL" sz="1100" b="1" baseline="0">
              <a:solidFill>
                <a:srgbClr val="C00000"/>
              </a:solidFill>
            </a:rPr>
            <a:t> (</a:t>
          </a:r>
          <a:r>
            <a:rPr lang="pl-PL" sz="1100" b="1" baseline="0">
              <a:solidFill>
                <a:srgbClr val="C00000"/>
              </a:solidFill>
              <a:effectLst/>
              <a:latin typeface="+mn-lt"/>
              <a:ea typeface="+mn-ea"/>
              <a:cs typeface="+mn-cs"/>
            </a:rPr>
            <a:t>pod warunkiem, że wartość w komórce H9&gt;32);</a:t>
          </a:r>
          <a:endParaRPr lang="pl-PL" sz="1100" b="1">
            <a:solidFill>
              <a:srgbClr val="C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 w zakładce</a:t>
          </a:r>
          <a:r>
            <a:rPr lang="pl-PL" sz="1100" b="1" baseline="0">
              <a:solidFill>
                <a:srgbClr val="C00000"/>
              </a:solidFill>
            </a:rPr>
            <a:t>  </a:t>
          </a:r>
          <a:r>
            <a:rPr lang="pl-PL" sz="1100" b="1">
              <a:solidFill>
                <a:srgbClr val="C00000"/>
              </a:solidFill>
            </a:rPr>
            <a:t>"art. 18e SCS" -  do komórki K14</a:t>
          </a:r>
          <a:r>
            <a:rPr lang="pl-PL" sz="1100" b="1" baseline="0">
              <a:solidFill>
                <a:srgbClr val="C00000"/>
              </a:solidFill>
            </a:rPr>
            <a:t> </a:t>
          </a:r>
          <a:r>
            <a:rPr lang="pl-PL" sz="1100" b="1" baseline="0">
              <a:solidFill>
                <a:srgbClr val="C00000"/>
              </a:solidFill>
              <a:effectLst/>
              <a:latin typeface="+mn-lt"/>
              <a:ea typeface="+mn-ea"/>
              <a:cs typeface="+mn-cs"/>
            </a:rPr>
            <a:t>(pod warunkiem, że wartość w komórce H9&gt;32).</a:t>
          </a:r>
          <a:endParaRPr lang="pl-PL" sz="1100" b="1">
            <a:solidFill>
              <a:srgbClr val="C00000"/>
            </a:solidFill>
          </a:endParaRPr>
        </a:p>
        <a:p>
          <a:endParaRPr lang="pl-PL" sz="1100" b="1">
            <a:solidFill>
              <a:srgbClr val="C00000"/>
            </a:solidFill>
          </a:endParaRPr>
        </a:p>
        <a:p>
          <a:r>
            <a:rPr lang="pl-PL" sz="1100" b="1"/>
            <a:t>2.  Funkcjonariusz przyjęty do służby po raz pierwszy przed  01.01.2013 r. wypełnia dane w zakładce "art. 15d albo 15e</a:t>
          </a:r>
          <a:r>
            <a:rPr lang="pl-PL" sz="1100" b="1" baseline="0"/>
            <a:t> SCS</a:t>
          </a:r>
          <a:r>
            <a:rPr lang="pl-PL" sz="1100" b="1"/>
            <a:t>".</a:t>
          </a:r>
          <a:r>
            <a:rPr lang="pl-PL" sz="1100"/>
            <a:t> </a:t>
          </a:r>
        </a:p>
        <a:p>
          <a:r>
            <a:rPr lang="pl-PL" sz="1100" b="1"/>
            <a:t>     Obowiązkowo należy wypełnić pola jasne, tj</a:t>
          </a:r>
          <a:r>
            <a:rPr lang="pl-PL" sz="1100"/>
            <a:t>.:</a:t>
          </a:r>
        </a:p>
        <a:p>
          <a:r>
            <a:rPr lang="pl-PL" sz="1100"/>
            <a:t>     a)</a:t>
          </a:r>
          <a:r>
            <a:rPr lang="pl-PL" sz="1100" baseline="0"/>
            <a:t> </a:t>
          </a:r>
          <a:r>
            <a:rPr lang="pl-PL" sz="1100" b="1">
              <a:solidFill>
                <a:srgbClr val="C00000"/>
              </a:solidFill>
            </a:rPr>
            <a:t>Datę wstąpienia po raz pierwszy do służby (w komórce C4)</a:t>
          </a:r>
          <a:r>
            <a:rPr lang="pl-PL" sz="1100"/>
            <a:t>i rodzaj służby (zawodowej);</a:t>
          </a:r>
        </a:p>
        <a:p>
          <a:pPr marL="0" marR="0" lvl="0" indent="0" defTabSz="914400" eaLnBrk="1" fontAlgn="auto" latinLnBrk="0" hangingPunct="1">
            <a:lnSpc>
              <a:spcPct val="100000"/>
            </a:lnSpc>
            <a:spcBef>
              <a:spcPts val="0"/>
            </a:spcBef>
            <a:spcAft>
              <a:spcPts val="0"/>
            </a:spcAft>
            <a:buClrTx/>
            <a:buSzTx/>
            <a:buFontTx/>
            <a:buNone/>
            <a:tabLst/>
            <a:defRPr/>
          </a:pPr>
          <a:r>
            <a:rPr lang="pl-PL" sz="1100"/>
            <a:t>     b) </a:t>
          </a:r>
          <a:r>
            <a:rPr lang="pl-PL" sz="1100" baseline="0">
              <a:solidFill>
                <a:schemeClr val="dk1"/>
              </a:solidFill>
              <a:effectLst/>
              <a:latin typeface="+mn-lt"/>
              <a:ea typeface="+mn-ea"/>
              <a:cs typeface="+mn-cs"/>
            </a:rPr>
            <a:t>R</a:t>
          </a:r>
          <a:r>
            <a:rPr lang="pl-PL" sz="1100">
              <a:solidFill>
                <a:schemeClr val="dk1"/>
              </a:solidFill>
              <a:effectLst/>
              <a:latin typeface="+mn-lt"/>
              <a:ea typeface="+mn-ea"/>
              <a:cs typeface="+mn-cs"/>
            </a:rPr>
            <a:t>odzaj służby w dniu zwolnienia</a:t>
          </a:r>
          <a:r>
            <a:rPr lang="pl-PL" sz="1100" baseline="0">
              <a:solidFill>
                <a:schemeClr val="dk1"/>
              </a:solidFill>
              <a:effectLst/>
              <a:latin typeface="+mn-lt"/>
              <a:ea typeface="+mn-ea"/>
              <a:cs typeface="+mn-cs"/>
            </a:rPr>
            <a:t> </a:t>
          </a:r>
          <a:r>
            <a:rPr lang="pl-PL" sz="1100" b="0" baseline="0">
              <a:solidFill>
                <a:schemeClr val="dk1"/>
              </a:solidFill>
              <a:effectLst/>
              <a:latin typeface="+mn-lt"/>
              <a:ea typeface="+mn-ea"/>
              <a:cs typeface="+mn-cs"/>
            </a:rPr>
            <a:t>(Data zwolnienia ze służby pobierana jest automatycznie z zakładki </a:t>
          </a:r>
          <a:r>
            <a:rPr lang="pl-PL" sz="1100" b="0">
              <a:solidFill>
                <a:schemeClr val="dk1"/>
              </a:solidFill>
              <a:effectLst/>
              <a:latin typeface="+mn-lt"/>
              <a:ea typeface="+mn-ea"/>
              <a:cs typeface="+mn-cs"/>
            </a:rPr>
            <a:t>"Podstawa wymiaru  10 lat SC_SCS");</a:t>
          </a:r>
          <a:endParaRPr lang="pl-PL" b="0">
            <a:effectLst/>
          </a:endParaRPr>
        </a:p>
        <a:p>
          <a:r>
            <a:rPr lang="pl-PL" sz="1100"/>
            <a:t>     c)</a:t>
          </a:r>
          <a:r>
            <a:rPr lang="pl-PL" sz="1100" baseline="0"/>
            <a:t> Okresy służby i równorzędne ze służbą </a:t>
          </a:r>
          <a:r>
            <a:rPr lang="pl-PL" sz="1100" b="1" baseline="0"/>
            <a:t>(TABELA A.) </a:t>
          </a:r>
          <a:r>
            <a:rPr lang="pl-PL" sz="1100" baseline="0"/>
            <a:t>"Datę od" i "Datę do";</a:t>
          </a:r>
        </a:p>
        <a:p>
          <a:r>
            <a:rPr lang="pl-PL" sz="1100" baseline="0"/>
            <a:t>     d) Ewentualnie kwotę świadczenia za długoletnią służbę.</a:t>
          </a:r>
        </a:p>
        <a:p>
          <a:endParaRPr lang="pl-PL" sz="800" baseline="0"/>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solidFill>
                <a:srgbClr val="C00000"/>
              </a:solidFill>
              <a:effectLst/>
              <a:latin typeface="+mn-lt"/>
              <a:ea typeface="+mn-ea"/>
              <a:cs typeface="+mn-cs"/>
            </a:rPr>
            <a:t>      Uwaga - Daty wprowadzamy w formacie: RRRR-MM-DD, gdzie odpowiednio: RRRR-rok MM-miesiąc DD-dzień.</a:t>
          </a:r>
          <a:endParaRPr lang="pl-PL">
            <a:solidFill>
              <a:srgbClr val="C00000"/>
            </a:solidFill>
            <a:effectLst/>
          </a:endParaRPr>
        </a:p>
        <a:p>
          <a:endParaRPr lang="pl-PL" sz="800" baseline="0"/>
        </a:p>
        <a:p>
          <a:pPr marL="0" marR="0" lvl="0" indent="0" defTabSz="914400" eaLnBrk="1" fontAlgn="auto" latinLnBrk="0" hangingPunct="1">
            <a:lnSpc>
              <a:spcPct val="100000"/>
            </a:lnSpc>
            <a:spcBef>
              <a:spcPts val="0"/>
            </a:spcBef>
            <a:spcAft>
              <a:spcPts val="0"/>
            </a:spcAft>
            <a:buClrTx/>
            <a:buSzTx/>
            <a:buFontTx/>
            <a:buNone/>
            <a:tabLst/>
            <a:defRPr/>
          </a:pPr>
          <a:r>
            <a:rPr lang="pl-PL" sz="1100" baseline="0">
              <a:solidFill>
                <a:schemeClr val="dk1"/>
              </a:solidFill>
              <a:effectLst/>
              <a:latin typeface="+mn-lt"/>
              <a:ea typeface="+mn-ea"/>
              <a:cs typeface="+mn-cs"/>
            </a:rPr>
            <a:t>     </a:t>
          </a:r>
          <a:r>
            <a:rPr lang="pl-PL" sz="1100" b="1" baseline="0"/>
            <a:t> </a:t>
          </a:r>
          <a:r>
            <a:rPr lang="pl-PL" sz="1100" b="1">
              <a:solidFill>
                <a:schemeClr val="dk1"/>
              </a:solidFill>
              <a:effectLst/>
              <a:latin typeface="+mn-lt"/>
              <a:ea typeface="+mn-ea"/>
              <a:cs typeface="+mn-cs"/>
            </a:rPr>
            <a:t>Funkcjonariusz, który przed przyjęciem do służby w SC lub SCS  pełnił przed  02.01.1999 r. służbę w innej formacji mundurowej (np. w</a:t>
          </a:r>
          <a:r>
            <a:rPr lang="pl-PL" sz="1100" b="1" baseline="0">
              <a:solidFill>
                <a:schemeClr val="dk1"/>
              </a:solidFill>
              <a:effectLst/>
              <a:latin typeface="+mn-lt"/>
              <a:ea typeface="+mn-ea"/>
              <a:cs typeface="+mn-cs"/>
            </a:rPr>
            <a:t> Policji, SG, PSP....) i posiada </a:t>
          </a:r>
        </a:p>
        <a:p>
          <a:r>
            <a:rPr lang="pl-PL" sz="1100" b="1" baseline="0">
              <a:solidFill>
                <a:schemeClr val="dk1"/>
              </a:solidFill>
              <a:effectLst/>
              <a:latin typeface="+mn-lt"/>
              <a:ea typeface="+mn-ea"/>
              <a:cs typeface="+mn-cs"/>
            </a:rPr>
            <a:t>      okresy   składkowe lub  nieskładkowe przed służbą dodatkowo wypełnia TABELĘ B. - Okresy składkowe  i TABELĘ C. - Okresy nieskładkowe.</a:t>
          </a:r>
        </a:p>
        <a:p>
          <a:endParaRPr lang="pl-PL" sz="1100" b="1" baseline="0">
            <a:solidFill>
              <a:schemeClr val="dk1"/>
            </a:solidFill>
            <a:effectLst/>
            <a:latin typeface="+mn-lt"/>
            <a:ea typeface="+mn-ea"/>
            <a:cs typeface="+mn-cs"/>
          </a:endParaRPr>
        </a:p>
        <a:p>
          <a:r>
            <a:rPr lang="pl-PL" sz="1100" b="1" baseline="0">
              <a:solidFill>
                <a:schemeClr val="dk1"/>
              </a:solidFill>
              <a:effectLst/>
              <a:latin typeface="+mn-lt"/>
              <a:ea typeface="+mn-ea"/>
              <a:cs typeface="+mn-cs"/>
            </a:rPr>
            <a:t>    Jeżeli funkcjonariusz SC lub SCS pełnił również przed 01.01.2013 r. służbę w Straży Granicznej np. w strażnicach, granicznych punktach kontrolnych i służba pełniona</a:t>
          </a:r>
        </a:p>
        <a:p>
          <a:r>
            <a:rPr lang="pl-PL" sz="1100" b="1" baseline="0">
              <a:solidFill>
                <a:schemeClr val="dk1"/>
              </a:solidFill>
              <a:effectLst/>
              <a:latin typeface="+mn-lt"/>
              <a:ea typeface="+mn-ea"/>
              <a:cs typeface="+mn-cs"/>
            </a:rPr>
            <a:t>    w tych jednostkach  zostanie zaliczona na podstawie art. 74 ust. 2 ustawy o Straży Granicznej w wymiarze półtorakrotnym  za każdy rok służby, to dodatkowo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wypełnia TABELĘ D.</a:t>
          </a:r>
          <a:endParaRPr lang="pl-PL">
            <a:effectLst/>
          </a:endParaRPr>
        </a:p>
        <a:p>
          <a:r>
            <a:rPr lang="pl-PL" sz="1100" b="1" baseline="0">
              <a:solidFill>
                <a:srgbClr val="C00000"/>
              </a:solidFill>
              <a:effectLst/>
              <a:latin typeface="+mn-lt"/>
              <a:ea typeface="+mn-ea"/>
              <a:cs typeface="+mn-cs"/>
            </a:rPr>
            <a:t>    Uwaga</a:t>
          </a:r>
          <a:endParaRPr lang="pl-PL">
            <a:solidFill>
              <a:srgbClr val="C00000"/>
            </a:solidFill>
            <a:effectLst/>
          </a:endParaRPr>
        </a:p>
        <a:p>
          <a:r>
            <a:rPr lang="pl-PL" sz="1100" baseline="0">
              <a:solidFill>
                <a:srgbClr val="C00000"/>
              </a:solidFill>
              <a:effectLst/>
              <a:latin typeface="+mn-lt"/>
              <a:ea typeface="+mn-ea"/>
              <a:cs typeface="+mn-cs"/>
            </a:rPr>
            <a:t>    W </a:t>
          </a:r>
          <a:r>
            <a:rPr lang="pl-PL" sz="1100" b="1" baseline="0">
              <a:solidFill>
                <a:srgbClr val="C00000"/>
              </a:solidFill>
              <a:effectLst/>
              <a:latin typeface="+mn-lt"/>
              <a:ea typeface="+mn-ea"/>
              <a:cs typeface="+mn-cs"/>
            </a:rPr>
            <a:t>TABELI A</a:t>
          </a:r>
          <a:r>
            <a:rPr lang="pl-PL" sz="1100" baseline="0">
              <a:solidFill>
                <a:srgbClr val="C00000"/>
              </a:solidFill>
              <a:effectLst/>
              <a:latin typeface="+mn-lt"/>
              <a:ea typeface="+mn-ea"/>
              <a:cs typeface="+mn-cs"/>
            </a:rPr>
            <a:t>. należy wskazać okresy służby i równorzędne zaliczone w wymiarze pojedynczym, a w </a:t>
          </a:r>
          <a:r>
            <a:rPr lang="pl-PL" sz="1100" b="1" baseline="0">
              <a:solidFill>
                <a:srgbClr val="C00000"/>
              </a:solidFill>
              <a:effectLst/>
              <a:latin typeface="+mn-lt"/>
              <a:ea typeface="+mn-ea"/>
              <a:cs typeface="+mn-cs"/>
            </a:rPr>
            <a:t>TABELI D</a:t>
          </a:r>
          <a:r>
            <a:rPr lang="pl-PL" sz="1100" baseline="0">
              <a:solidFill>
                <a:srgbClr val="C00000"/>
              </a:solidFill>
              <a:effectLst/>
              <a:latin typeface="+mn-lt"/>
              <a:ea typeface="+mn-ea"/>
              <a:cs typeface="+mn-cs"/>
            </a:rPr>
            <a:t>. w wymiarze półtorakrotnym. </a:t>
          </a:r>
          <a:r>
            <a:rPr lang="pl-PL" sz="1100" b="1" baseline="0">
              <a:solidFill>
                <a:srgbClr val="C00000"/>
              </a:solidFill>
              <a:effectLst/>
              <a:latin typeface="+mn-lt"/>
              <a:ea typeface="+mn-ea"/>
              <a:cs typeface="+mn-cs"/>
            </a:rPr>
            <a:t>Okresy muszą być rozłączne </a:t>
          </a:r>
          <a:br>
            <a:rPr lang="pl-PL" sz="1100" b="1" baseline="0">
              <a:solidFill>
                <a:srgbClr val="C00000"/>
              </a:solidFill>
              <a:effectLst/>
              <a:latin typeface="+mn-lt"/>
              <a:ea typeface="+mn-ea"/>
              <a:cs typeface="+mn-cs"/>
            </a:rPr>
          </a:br>
          <a:r>
            <a:rPr lang="pl-PL" sz="1100" b="1" baseline="0">
              <a:solidFill>
                <a:srgbClr val="C00000"/>
              </a:solidFill>
              <a:effectLst/>
              <a:latin typeface="+mn-lt"/>
              <a:ea typeface="+mn-ea"/>
              <a:cs typeface="+mn-cs"/>
            </a:rPr>
            <a:t>    i nie mogą się pokrywać. </a:t>
          </a:r>
          <a:r>
            <a:rPr lang="pl-PL" sz="1100" baseline="0">
              <a:solidFill>
                <a:srgbClr val="C00000"/>
              </a:solidFill>
              <a:effectLst/>
              <a:latin typeface="+mn-lt"/>
              <a:ea typeface="+mn-ea"/>
              <a:cs typeface="+mn-cs"/>
            </a:rPr>
            <a:t>Do </a:t>
          </a:r>
          <a:r>
            <a:rPr lang="pl-PL" sz="1100" b="1" baseline="0">
              <a:solidFill>
                <a:srgbClr val="C00000"/>
              </a:solidFill>
              <a:effectLst/>
              <a:latin typeface="+mn-lt"/>
              <a:ea typeface="+mn-ea"/>
              <a:cs typeface="+mn-cs"/>
            </a:rPr>
            <a:t>prawa do emerytury </a:t>
          </a:r>
          <a:r>
            <a:rPr lang="pl-PL" sz="1100" baseline="0">
              <a:solidFill>
                <a:srgbClr val="C00000"/>
              </a:solidFill>
              <a:effectLst/>
              <a:latin typeface="+mn-lt"/>
              <a:ea typeface="+mn-ea"/>
              <a:cs typeface="+mn-cs"/>
            </a:rPr>
            <a:t>okresy w </a:t>
          </a:r>
          <a:r>
            <a:rPr lang="pl-PL" sz="1100" b="1" baseline="0">
              <a:solidFill>
                <a:srgbClr val="C00000"/>
              </a:solidFill>
              <a:effectLst/>
              <a:latin typeface="+mn-lt"/>
              <a:ea typeface="+mn-ea"/>
              <a:cs typeface="+mn-cs"/>
            </a:rPr>
            <a:t>TABELI D.</a:t>
          </a:r>
          <a:r>
            <a:rPr lang="pl-PL" sz="1100" baseline="0">
              <a:solidFill>
                <a:srgbClr val="C00000"/>
              </a:solidFill>
              <a:effectLst/>
              <a:latin typeface="+mn-lt"/>
              <a:ea typeface="+mn-ea"/>
              <a:cs typeface="+mn-cs"/>
            </a:rPr>
            <a:t> </a:t>
          </a:r>
          <a:r>
            <a:rPr lang="pl-PL" sz="1100" b="1" baseline="0">
              <a:solidFill>
                <a:srgbClr val="C00000"/>
              </a:solidFill>
              <a:effectLst/>
              <a:latin typeface="+mn-lt"/>
              <a:ea typeface="+mn-ea"/>
              <a:cs typeface="+mn-cs"/>
            </a:rPr>
            <a:t>zaliczone zostaną w wymiarze pojedynczym</a:t>
          </a:r>
          <a:r>
            <a:rPr lang="pl-PL" sz="1100" baseline="0">
              <a:solidFill>
                <a:srgbClr val="C00000"/>
              </a:solidFill>
              <a:effectLst/>
              <a:latin typeface="+mn-lt"/>
              <a:ea typeface="+mn-ea"/>
              <a:cs typeface="+mn-cs"/>
            </a:rPr>
            <a:t>.</a:t>
          </a:r>
        </a:p>
        <a:p>
          <a:endParaRPr lang="pl-P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solidFill>
                <a:schemeClr val="dk1"/>
              </a:solidFill>
              <a:effectLst/>
              <a:latin typeface="+mn-lt"/>
              <a:ea typeface="+mn-ea"/>
              <a:cs typeface="+mn-cs"/>
            </a:rPr>
            <a:t>3. </a:t>
          </a:r>
          <a:r>
            <a:rPr lang="pl-PL" sz="1100" b="1">
              <a:solidFill>
                <a:schemeClr val="dk1"/>
              </a:solidFill>
              <a:effectLst/>
              <a:latin typeface="+mn-lt"/>
              <a:ea typeface="+mn-ea"/>
              <a:cs typeface="+mn-cs"/>
            </a:rPr>
            <a:t>Funkcjonariusz przyjęty do służby po raz pierwszy po</a:t>
          </a:r>
          <a:r>
            <a:rPr lang="pl-PL" sz="1100" b="1" baseline="0">
              <a:solidFill>
                <a:schemeClr val="dk1"/>
              </a:solidFill>
              <a:effectLst/>
              <a:latin typeface="+mn-lt"/>
              <a:ea typeface="+mn-ea"/>
              <a:cs typeface="+mn-cs"/>
            </a:rPr>
            <a:t> 01.01.1999 r. i przed 01.10.2003 r., który posiada co najmniej 25 lat służby (liczonej wraz z okresami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równorzędnymi ze służbą) może dodatkowo obliczyć wysokość emerytury ustalonej  na podstawie art. 15aa ustawy zaopatrzeniowej wypełniając odpowiednie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dane w zakładce "art. 15aa SCS", </a:t>
          </a:r>
          <a:r>
            <a:rPr lang="pl-PL" sz="1100" b="1" baseline="0">
              <a:solidFill>
                <a:srgbClr val="C00000"/>
              </a:solidFill>
              <a:effectLst/>
              <a:latin typeface="+mn-lt"/>
              <a:ea typeface="+mn-ea"/>
              <a:cs typeface="+mn-cs"/>
            </a:rPr>
            <a:t>w szczególności pole w komórce C4 - "Data wstąpienia po raz pierwszy do służby".</a:t>
          </a:r>
          <a:r>
            <a:rPr lang="pl-PL" sz="1100" b="0" baseline="0">
              <a:solidFill>
                <a:srgbClr val="C00000"/>
              </a:solidFill>
              <a:effectLst/>
              <a:latin typeface="+mn-lt"/>
              <a:ea typeface="+mn-ea"/>
              <a:cs typeface="+mn-cs"/>
            </a:rPr>
            <a:t> </a:t>
          </a:r>
          <a:r>
            <a:rPr lang="pl-PL" sz="1100" b="0" baseline="0">
              <a:solidFill>
                <a:schemeClr val="dk1"/>
              </a:solidFill>
              <a:effectLst/>
              <a:latin typeface="+mn-lt"/>
              <a:ea typeface="+mn-ea"/>
              <a:cs typeface="+mn-cs"/>
            </a:rPr>
            <a:t>Data zwolnienia ze służby pobierana  </a:t>
          </a:r>
        </a:p>
        <a:p>
          <a:pPr marL="0" marR="0" lvl="0" indent="0" defTabSz="914400" eaLnBrk="1" fontAlgn="auto" latinLnBrk="0" hangingPunct="1">
            <a:lnSpc>
              <a:spcPct val="100000"/>
            </a:lnSpc>
            <a:spcBef>
              <a:spcPts val="0"/>
            </a:spcBef>
            <a:spcAft>
              <a:spcPts val="0"/>
            </a:spcAft>
            <a:buClrTx/>
            <a:buSzTx/>
            <a:buFontTx/>
            <a:buNone/>
            <a:tabLst/>
            <a:defRPr/>
          </a:pPr>
          <a:r>
            <a:rPr lang="pl-PL" sz="1100" b="0" baseline="0">
              <a:solidFill>
                <a:schemeClr val="dk1"/>
              </a:solidFill>
              <a:effectLst/>
              <a:latin typeface="+mn-lt"/>
              <a:ea typeface="+mn-ea"/>
              <a:cs typeface="+mn-cs"/>
            </a:rPr>
            <a:t>   jest automatycznie z zakładki </a:t>
          </a:r>
          <a:r>
            <a:rPr lang="pl-PL" sz="1100" b="0">
              <a:solidFill>
                <a:schemeClr val="dk1"/>
              </a:solidFill>
              <a:effectLst/>
              <a:latin typeface="+mn-lt"/>
              <a:ea typeface="+mn-ea"/>
              <a:cs typeface="+mn-cs"/>
            </a:rPr>
            <a:t>"Podstawa wymiaru  10 lat SC_SCS".</a:t>
          </a:r>
          <a:endParaRPr lang="pl-PL" sz="1100" b="0" baseline="0">
            <a:solidFill>
              <a:schemeClr val="dk1"/>
            </a:solidFill>
            <a:effectLst/>
            <a:latin typeface="+mn-lt"/>
            <a:ea typeface="+mn-ea"/>
            <a:cs typeface="+mn-cs"/>
          </a:endParaRPr>
        </a:p>
        <a:p>
          <a:endParaRPr lang="pl-PL" sz="1100" b="0" baseline="0">
            <a:solidFill>
              <a:schemeClr val="dk1"/>
            </a:solidFill>
            <a:effectLst/>
            <a:latin typeface="+mn-lt"/>
            <a:ea typeface="+mn-ea"/>
            <a:cs typeface="+mn-cs"/>
          </a:endParaRPr>
        </a:p>
        <a:p>
          <a:r>
            <a:rPr lang="pl-PL" sz="1100" b="1" baseline="0">
              <a:solidFill>
                <a:schemeClr val="dk1"/>
              </a:solidFill>
              <a:effectLst/>
              <a:latin typeface="+mn-lt"/>
              <a:ea typeface="+mn-ea"/>
              <a:cs typeface="+mn-cs"/>
            </a:rPr>
            <a:t>4. </a:t>
          </a:r>
          <a:r>
            <a:rPr lang="pl-PL" sz="1100" b="1">
              <a:solidFill>
                <a:schemeClr val="dk1"/>
              </a:solidFill>
              <a:effectLst/>
              <a:latin typeface="+mn-lt"/>
              <a:ea typeface="+mn-ea"/>
              <a:cs typeface="+mn-cs"/>
            </a:rPr>
            <a:t>Funkcjonariusz przyjęty do służby po raz pierwszy po</a:t>
          </a:r>
          <a:r>
            <a:rPr lang="pl-PL" sz="1100" b="1" baseline="0">
              <a:solidFill>
                <a:schemeClr val="dk1"/>
              </a:solidFill>
              <a:effectLst/>
              <a:latin typeface="+mn-lt"/>
              <a:ea typeface="+mn-ea"/>
              <a:cs typeface="+mn-cs"/>
            </a:rPr>
            <a:t> 31.12.2012 r.  wypełnia dane w zakładce "art. 18e SCS". W zakładce tej należy obowiązkowo wypełnić pola jasne, tj.:</a:t>
          </a:r>
        </a:p>
        <a:p>
          <a:r>
            <a:rPr lang="pl-PL" sz="1100">
              <a:solidFill>
                <a:schemeClr val="dk1"/>
              </a:solidFill>
              <a:effectLst/>
              <a:latin typeface="+mn-lt"/>
              <a:ea typeface="+mn-ea"/>
              <a:cs typeface="+mn-cs"/>
            </a:rPr>
            <a:t>    a)</a:t>
          </a:r>
          <a:r>
            <a:rPr lang="pl-PL" sz="1100" baseline="0">
              <a:solidFill>
                <a:schemeClr val="dk1"/>
              </a:solidFill>
              <a:effectLst/>
              <a:latin typeface="+mn-lt"/>
              <a:ea typeface="+mn-ea"/>
              <a:cs typeface="+mn-cs"/>
            </a:rPr>
            <a:t> </a:t>
          </a:r>
          <a:r>
            <a:rPr lang="pl-PL" sz="1100" b="1">
              <a:solidFill>
                <a:srgbClr val="C00000"/>
              </a:solidFill>
              <a:effectLst/>
              <a:latin typeface="+mn-lt"/>
              <a:ea typeface="+mn-ea"/>
              <a:cs typeface="+mn-cs"/>
            </a:rPr>
            <a:t>Datę wstąpienia po raz pierwszy do służby (w komórce C4) </a:t>
          </a:r>
          <a:r>
            <a:rPr lang="pl-PL" sz="1100">
              <a:solidFill>
                <a:schemeClr val="dk1"/>
              </a:solidFill>
              <a:effectLst/>
              <a:latin typeface="+mn-lt"/>
              <a:ea typeface="+mn-ea"/>
              <a:cs typeface="+mn-cs"/>
            </a:rPr>
            <a:t>i rodzaj służby;</a:t>
          </a:r>
        </a:p>
        <a:p>
          <a:pPr marL="0" marR="0" lvl="0" indent="0" defTabSz="914400" eaLnBrk="1" fontAlgn="auto" latinLnBrk="0" hangingPunct="1">
            <a:lnSpc>
              <a:spcPct val="100000"/>
            </a:lnSpc>
            <a:spcBef>
              <a:spcPts val="0"/>
            </a:spcBef>
            <a:spcAft>
              <a:spcPts val="0"/>
            </a:spcAft>
            <a:buClrTx/>
            <a:buSzTx/>
            <a:buFontTx/>
            <a:buNone/>
            <a:tabLst/>
            <a:defRPr/>
          </a:pPr>
          <a:r>
            <a:rPr lang="pl-PL" sz="1100" baseline="0">
              <a:solidFill>
                <a:schemeClr val="dk1"/>
              </a:solidFill>
              <a:effectLst/>
              <a:latin typeface="+mn-lt"/>
              <a:ea typeface="+mn-ea"/>
              <a:cs typeface="+mn-cs"/>
            </a:rPr>
            <a:t>    b) R</a:t>
          </a:r>
          <a:r>
            <a:rPr lang="pl-PL" sz="1100">
              <a:solidFill>
                <a:schemeClr val="dk1"/>
              </a:solidFill>
              <a:effectLst/>
              <a:latin typeface="+mn-lt"/>
              <a:ea typeface="+mn-ea"/>
              <a:cs typeface="+mn-cs"/>
            </a:rPr>
            <a:t>odzaj służby w dniu zwolnienia</a:t>
          </a:r>
          <a:r>
            <a:rPr lang="pl-PL" sz="1100" baseline="0">
              <a:solidFill>
                <a:schemeClr val="dk1"/>
              </a:solidFill>
              <a:effectLst/>
              <a:latin typeface="+mn-lt"/>
              <a:ea typeface="+mn-ea"/>
              <a:cs typeface="+mn-cs"/>
            </a:rPr>
            <a:t> </a:t>
          </a:r>
          <a:r>
            <a:rPr lang="pl-PL" sz="1100" b="0" baseline="0">
              <a:solidFill>
                <a:schemeClr val="dk1"/>
              </a:solidFill>
              <a:effectLst/>
              <a:latin typeface="+mn-lt"/>
              <a:ea typeface="+mn-ea"/>
              <a:cs typeface="+mn-cs"/>
            </a:rPr>
            <a:t>(Data zwolnienia ze służby pobierana jest automatycznie z zakładki </a:t>
          </a:r>
          <a:r>
            <a:rPr lang="pl-PL" sz="1100" b="0">
              <a:solidFill>
                <a:schemeClr val="dk1"/>
              </a:solidFill>
              <a:effectLst/>
              <a:latin typeface="+mn-lt"/>
              <a:ea typeface="+mn-ea"/>
              <a:cs typeface="+mn-cs"/>
            </a:rPr>
            <a:t>"Podstawa wymiaru  10 lat SC_SCS");</a:t>
          </a:r>
          <a:endParaRPr lang="pl-P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a:solidFill>
                <a:schemeClr val="dk1"/>
              </a:solidFill>
              <a:effectLst/>
              <a:latin typeface="+mn-lt"/>
              <a:ea typeface="+mn-ea"/>
              <a:cs typeface="+mn-cs"/>
            </a:rPr>
            <a:t>    c)</a:t>
          </a:r>
          <a:r>
            <a:rPr lang="pl-PL" sz="1100" baseline="0">
              <a:solidFill>
                <a:schemeClr val="dk1"/>
              </a:solidFill>
              <a:effectLst/>
              <a:latin typeface="+mn-lt"/>
              <a:ea typeface="+mn-ea"/>
              <a:cs typeface="+mn-cs"/>
            </a:rPr>
            <a:t> Okresy służby i równorzędne ze służbą </a:t>
          </a:r>
          <a:r>
            <a:rPr lang="pl-PL" sz="1100" b="1" baseline="0">
              <a:solidFill>
                <a:schemeClr val="dk1"/>
              </a:solidFill>
              <a:effectLst/>
              <a:latin typeface="+mn-lt"/>
              <a:ea typeface="+mn-ea"/>
              <a:cs typeface="+mn-cs"/>
            </a:rPr>
            <a:t>(TABELA A.) </a:t>
          </a:r>
          <a:r>
            <a:rPr lang="pl-PL" sz="1100" baseline="0">
              <a:solidFill>
                <a:schemeClr val="dk1"/>
              </a:solidFill>
              <a:effectLst/>
              <a:latin typeface="+mn-lt"/>
              <a:ea typeface="+mn-ea"/>
              <a:cs typeface="+mn-cs"/>
            </a:rPr>
            <a:t>"Datę od" i "Datę do";</a:t>
          </a:r>
        </a:p>
        <a:p>
          <a:pPr marL="0" marR="0" lvl="0" indent="0" defTabSz="914400" eaLnBrk="1" fontAlgn="auto" latinLnBrk="0" hangingPunct="1">
            <a:lnSpc>
              <a:spcPct val="100000"/>
            </a:lnSpc>
            <a:spcBef>
              <a:spcPts val="0"/>
            </a:spcBef>
            <a:spcAft>
              <a:spcPts val="0"/>
            </a:spcAft>
            <a:buClrTx/>
            <a:buSzTx/>
            <a:buFontTx/>
            <a:buNone/>
            <a:tabLst/>
            <a:defRPr/>
          </a:pPr>
          <a:r>
            <a:rPr lang="pl-PL" sz="1100" baseline="0">
              <a:solidFill>
                <a:schemeClr val="dk1"/>
              </a:solidFill>
              <a:effectLst/>
              <a:latin typeface="+mn-lt"/>
              <a:ea typeface="+mn-ea"/>
              <a:cs typeface="+mn-cs"/>
            </a:rPr>
            <a:t>    d) Ewentualnie kwotę świadczenia za długoletnią służbę.</a:t>
          </a:r>
          <a:endParaRPr lang="pl-P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pl-P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aseline="0">
              <a:solidFill>
                <a:schemeClr val="dk1"/>
              </a:solidFill>
              <a:effectLst/>
              <a:latin typeface="+mn-lt"/>
              <a:ea typeface="+mn-ea"/>
              <a:cs typeface="+mn-cs"/>
            </a:rPr>
            <a:t>    </a:t>
          </a:r>
          <a:endParaRPr lang="pl-PL">
            <a:effectLst/>
          </a:endParaRPr>
        </a:p>
        <a:p>
          <a:endParaRPr lang="pl-PL" sz="1100" b="1" baseline="0">
            <a:solidFill>
              <a:schemeClr val="dk1"/>
            </a:solidFill>
            <a:effectLst/>
            <a:latin typeface="+mn-lt"/>
            <a:ea typeface="+mn-ea"/>
            <a:cs typeface="+mn-cs"/>
          </a:endParaRPr>
        </a:p>
        <a:p>
          <a:endParaRPr lang="pl-PL" sz="1100" b="1" baseline="0">
            <a:solidFill>
              <a:schemeClr val="dk1"/>
            </a:solidFill>
            <a:effectLst/>
            <a:latin typeface="+mn-lt"/>
            <a:ea typeface="+mn-ea"/>
            <a:cs typeface="+mn-cs"/>
          </a:endParaRPr>
        </a:p>
        <a:p>
          <a:endParaRPr lang="pl-PL" sz="1100" b="1" baseline="0">
            <a:solidFill>
              <a:schemeClr val="dk1"/>
            </a:solidFill>
            <a:effectLst/>
            <a:latin typeface="+mn-lt"/>
            <a:ea typeface="+mn-ea"/>
            <a:cs typeface="+mn-cs"/>
          </a:endParaRPr>
        </a:p>
        <a:p>
          <a:endParaRPr lang="pl-PL">
            <a:effectLst/>
          </a:endParaRPr>
        </a:p>
        <a:p>
          <a:endParaRPr lang="pl-PL" sz="1100" b="1" baseline="0"/>
        </a:p>
        <a:p>
          <a:endParaRPr lang="pl-PL" sz="1100"/>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M28"/>
  <sheetViews>
    <sheetView showGridLines="0" tabSelected="1" workbookViewId="0">
      <selection activeCell="U3" sqref="U3"/>
    </sheetView>
  </sheetViews>
  <sheetFormatPr defaultRowHeight="14.4" x14ac:dyDescent="0.3"/>
  <cols>
    <col min="1" max="16384" width="8.88671875" style="4"/>
  </cols>
  <sheetData>
    <row r="2" spans="1:13" x14ac:dyDescent="0.3">
      <c r="A2" s="13"/>
      <c r="B2" s="13"/>
      <c r="C2" s="13"/>
      <c r="D2" s="13"/>
      <c r="E2" s="13"/>
      <c r="F2" s="13"/>
      <c r="G2" s="13"/>
      <c r="H2" s="13"/>
    </row>
    <row r="4" spans="1:13" ht="14.4" customHeight="1" x14ac:dyDescent="0.3">
      <c r="A4" s="14" t="s">
        <v>64</v>
      </c>
      <c r="B4" s="15"/>
      <c r="C4" s="15"/>
      <c r="D4" s="15"/>
      <c r="E4" s="15"/>
      <c r="F4" s="15"/>
      <c r="G4" s="15"/>
      <c r="H4" s="15"/>
      <c r="I4" s="15"/>
      <c r="J4" s="15"/>
      <c r="K4" s="15"/>
      <c r="L4" s="15"/>
      <c r="M4" s="15"/>
    </row>
    <row r="5" spans="1:13" x14ac:dyDescent="0.3">
      <c r="A5" s="15"/>
      <c r="B5" s="15"/>
      <c r="C5" s="15"/>
      <c r="D5" s="15"/>
      <c r="E5" s="15"/>
      <c r="F5" s="15"/>
      <c r="G5" s="15"/>
      <c r="H5" s="15"/>
      <c r="I5" s="15"/>
      <c r="J5" s="15"/>
      <c r="K5" s="15"/>
      <c r="L5" s="15"/>
      <c r="M5" s="15"/>
    </row>
    <row r="6" spans="1:13" x14ac:dyDescent="0.3">
      <c r="A6" s="15"/>
      <c r="B6" s="15"/>
      <c r="C6" s="15"/>
      <c r="D6" s="15"/>
      <c r="E6" s="15"/>
      <c r="F6" s="15"/>
      <c r="G6" s="15"/>
      <c r="H6" s="15"/>
      <c r="I6" s="15"/>
      <c r="J6" s="15"/>
      <c r="K6" s="15"/>
      <c r="L6" s="15"/>
      <c r="M6" s="15"/>
    </row>
    <row r="7" spans="1:13" x14ac:dyDescent="0.3">
      <c r="A7" s="15"/>
      <c r="B7" s="15"/>
      <c r="C7" s="15"/>
      <c r="D7" s="15"/>
      <c r="E7" s="15"/>
      <c r="F7" s="15"/>
      <c r="G7" s="15"/>
      <c r="H7" s="15"/>
      <c r="I7" s="15"/>
      <c r="J7" s="15"/>
      <c r="K7" s="15"/>
      <c r="L7" s="15"/>
      <c r="M7" s="15"/>
    </row>
    <row r="8" spans="1:13" x14ac:dyDescent="0.3">
      <c r="A8" s="15"/>
      <c r="B8" s="15"/>
      <c r="C8" s="15"/>
      <c r="D8" s="15"/>
      <c r="E8" s="15"/>
      <c r="F8" s="15"/>
      <c r="G8" s="15"/>
      <c r="H8" s="15"/>
      <c r="I8" s="15"/>
      <c r="J8" s="15"/>
      <c r="K8" s="15"/>
      <c r="L8" s="15"/>
      <c r="M8" s="15"/>
    </row>
    <row r="9" spans="1:13" x14ac:dyDescent="0.3">
      <c r="A9" s="15"/>
      <c r="B9" s="15"/>
      <c r="C9" s="15"/>
      <c r="D9" s="15"/>
      <c r="E9" s="15"/>
      <c r="F9" s="15"/>
      <c r="G9" s="15"/>
      <c r="H9" s="15"/>
      <c r="I9" s="15"/>
      <c r="J9" s="15"/>
      <c r="K9" s="15"/>
      <c r="L9" s="15"/>
      <c r="M9" s="15"/>
    </row>
    <row r="10" spans="1:13" x14ac:dyDescent="0.3">
      <c r="A10" s="15"/>
      <c r="B10" s="15"/>
      <c r="C10" s="15"/>
      <c r="D10" s="15"/>
      <c r="E10" s="15"/>
      <c r="F10" s="15"/>
      <c r="G10" s="15"/>
      <c r="H10" s="15"/>
      <c r="I10" s="15"/>
      <c r="J10" s="15"/>
      <c r="K10" s="15"/>
      <c r="L10" s="15"/>
      <c r="M10" s="15"/>
    </row>
    <row r="11" spans="1:13" x14ac:dyDescent="0.3">
      <c r="A11" s="15"/>
      <c r="B11" s="15"/>
      <c r="C11" s="15"/>
      <c r="D11" s="15"/>
      <c r="E11" s="15"/>
      <c r="F11" s="15"/>
      <c r="G11" s="15"/>
      <c r="H11" s="15"/>
      <c r="I11" s="15"/>
      <c r="J11" s="15"/>
      <c r="K11" s="15"/>
      <c r="L11" s="15"/>
      <c r="M11" s="15"/>
    </row>
    <row r="12" spans="1:13" x14ac:dyDescent="0.3">
      <c r="A12" s="15"/>
      <c r="B12" s="15"/>
      <c r="C12" s="15"/>
      <c r="D12" s="15"/>
      <c r="E12" s="15"/>
      <c r="F12" s="15"/>
      <c r="G12" s="15"/>
      <c r="H12" s="15"/>
      <c r="I12" s="15"/>
      <c r="J12" s="15"/>
      <c r="K12" s="15"/>
      <c r="L12" s="15"/>
      <c r="M12" s="15"/>
    </row>
    <row r="13" spans="1:13" x14ac:dyDescent="0.3">
      <c r="A13" s="15"/>
      <c r="B13" s="15"/>
      <c r="C13" s="15"/>
      <c r="D13" s="15"/>
      <c r="E13" s="15"/>
      <c r="F13" s="15"/>
      <c r="G13" s="15"/>
      <c r="H13" s="15"/>
      <c r="I13" s="15"/>
      <c r="J13" s="15"/>
      <c r="K13" s="15"/>
      <c r="L13" s="15"/>
      <c r="M13" s="15"/>
    </row>
    <row r="14" spans="1:13" x14ac:dyDescent="0.3">
      <c r="A14" s="15"/>
      <c r="B14" s="15"/>
      <c r="C14" s="15"/>
      <c r="D14" s="15"/>
      <c r="E14" s="15"/>
      <c r="F14" s="15"/>
      <c r="G14" s="15"/>
      <c r="H14" s="15"/>
      <c r="I14" s="15"/>
      <c r="J14" s="15"/>
      <c r="K14" s="15"/>
      <c r="L14" s="15"/>
      <c r="M14" s="15"/>
    </row>
    <row r="15" spans="1:13" x14ac:dyDescent="0.3">
      <c r="A15" s="15"/>
      <c r="B15" s="15"/>
      <c r="C15" s="15"/>
      <c r="D15" s="15"/>
      <c r="E15" s="15"/>
      <c r="F15" s="15"/>
      <c r="G15" s="15"/>
      <c r="H15" s="15"/>
      <c r="I15" s="15"/>
      <c r="J15" s="15"/>
      <c r="K15" s="15"/>
      <c r="L15" s="15"/>
      <c r="M15" s="15"/>
    </row>
    <row r="16" spans="1:13" x14ac:dyDescent="0.3">
      <c r="A16" s="15"/>
      <c r="B16" s="15"/>
      <c r="C16" s="15"/>
      <c r="D16" s="15"/>
      <c r="E16" s="15"/>
      <c r="F16" s="15"/>
      <c r="G16" s="15"/>
      <c r="H16" s="15"/>
      <c r="I16" s="15"/>
      <c r="J16" s="15"/>
      <c r="K16" s="15"/>
      <c r="L16" s="15"/>
      <c r="M16" s="15"/>
    </row>
    <row r="17" spans="1:13" x14ac:dyDescent="0.3">
      <c r="A17" s="15"/>
      <c r="B17" s="15"/>
      <c r="C17" s="15"/>
      <c r="D17" s="15"/>
      <c r="E17" s="15"/>
      <c r="F17" s="15"/>
      <c r="G17" s="15"/>
      <c r="H17" s="15"/>
      <c r="I17" s="15"/>
      <c r="J17" s="15"/>
      <c r="K17" s="15"/>
      <c r="L17" s="15"/>
      <c r="M17" s="15"/>
    </row>
    <row r="18" spans="1:13" x14ac:dyDescent="0.3">
      <c r="A18" s="15"/>
      <c r="B18" s="15"/>
      <c r="C18" s="15"/>
      <c r="D18" s="15"/>
      <c r="E18" s="15"/>
      <c r="F18" s="15"/>
      <c r="G18" s="15"/>
      <c r="H18" s="15"/>
      <c r="I18" s="15"/>
      <c r="J18" s="15"/>
      <c r="K18" s="15"/>
      <c r="L18" s="15"/>
      <c r="M18" s="15"/>
    </row>
    <row r="19" spans="1:13" x14ac:dyDescent="0.3">
      <c r="A19" s="15"/>
      <c r="B19" s="15"/>
      <c r="C19" s="15"/>
      <c r="D19" s="15"/>
      <c r="E19" s="15"/>
      <c r="F19" s="15"/>
      <c r="G19" s="15"/>
      <c r="H19" s="15"/>
      <c r="I19" s="15"/>
      <c r="J19" s="15"/>
      <c r="K19" s="15"/>
      <c r="L19" s="15"/>
      <c r="M19" s="15"/>
    </row>
    <row r="20" spans="1:13" x14ac:dyDescent="0.3">
      <c r="A20" s="15"/>
      <c r="B20" s="15"/>
      <c r="C20" s="15"/>
      <c r="D20" s="15"/>
      <c r="E20" s="15"/>
      <c r="F20" s="15"/>
      <c r="G20" s="15"/>
      <c r="H20" s="15"/>
      <c r="I20" s="15"/>
      <c r="J20" s="15"/>
      <c r="K20" s="15"/>
      <c r="L20" s="15"/>
      <c r="M20" s="15"/>
    </row>
    <row r="21" spans="1:13" x14ac:dyDescent="0.3">
      <c r="A21" s="15"/>
      <c r="B21" s="15"/>
      <c r="C21" s="15"/>
      <c r="D21" s="15"/>
      <c r="E21" s="15"/>
      <c r="F21" s="15"/>
      <c r="G21" s="15"/>
      <c r="H21" s="15"/>
      <c r="I21" s="15"/>
      <c r="J21" s="15"/>
      <c r="K21" s="15"/>
      <c r="L21" s="15"/>
      <c r="M21" s="15"/>
    </row>
    <row r="22" spans="1:13" x14ac:dyDescent="0.3">
      <c r="A22" s="15"/>
      <c r="B22" s="15"/>
      <c r="C22" s="15"/>
      <c r="D22" s="15"/>
      <c r="E22" s="15"/>
      <c r="F22" s="15"/>
      <c r="G22" s="15"/>
      <c r="H22" s="15"/>
      <c r="I22" s="15"/>
      <c r="J22" s="15"/>
      <c r="K22" s="15"/>
      <c r="L22" s="15"/>
      <c r="M22" s="15"/>
    </row>
    <row r="23" spans="1:13" x14ac:dyDescent="0.3">
      <c r="A23" s="15"/>
      <c r="B23" s="15"/>
      <c r="C23" s="15"/>
      <c r="D23" s="15"/>
      <c r="E23" s="15"/>
      <c r="F23" s="15"/>
      <c r="G23" s="15"/>
      <c r="H23" s="15"/>
      <c r="I23" s="15"/>
      <c r="J23" s="15"/>
      <c r="K23" s="15"/>
      <c r="L23" s="15"/>
      <c r="M23" s="15"/>
    </row>
    <row r="24" spans="1:13" x14ac:dyDescent="0.3">
      <c r="A24" s="15"/>
      <c r="B24" s="15"/>
      <c r="C24" s="15"/>
      <c r="D24" s="15"/>
      <c r="E24" s="15"/>
      <c r="F24" s="15"/>
      <c r="G24" s="15"/>
      <c r="H24" s="15"/>
      <c r="I24" s="15"/>
      <c r="J24" s="15"/>
      <c r="K24" s="15"/>
      <c r="L24" s="15"/>
      <c r="M24" s="15"/>
    </row>
    <row r="25" spans="1:13" x14ac:dyDescent="0.3">
      <c r="A25" s="15"/>
      <c r="B25" s="15"/>
      <c r="C25" s="15"/>
      <c r="D25" s="15"/>
      <c r="E25" s="15"/>
      <c r="F25" s="15"/>
      <c r="G25" s="15"/>
      <c r="H25" s="15"/>
      <c r="I25" s="15"/>
      <c r="J25" s="15"/>
      <c r="K25" s="15"/>
      <c r="L25" s="15"/>
      <c r="M25" s="15"/>
    </row>
    <row r="26" spans="1:13" x14ac:dyDescent="0.3">
      <c r="A26" s="15"/>
      <c r="B26" s="15"/>
      <c r="C26" s="15"/>
      <c r="D26" s="15"/>
      <c r="E26" s="15"/>
      <c r="F26" s="15"/>
      <c r="G26" s="15"/>
      <c r="H26" s="15"/>
      <c r="I26" s="15"/>
      <c r="J26" s="15"/>
      <c r="K26" s="15"/>
      <c r="L26" s="15"/>
      <c r="M26" s="15"/>
    </row>
    <row r="27" spans="1:13" x14ac:dyDescent="0.3">
      <c r="A27" s="15"/>
      <c r="B27" s="15"/>
      <c r="C27" s="15"/>
      <c r="D27" s="15"/>
      <c r="E27" s="15"/>
      <c r="F27" s="15"/>
      <c r="G27" s="15"/>
      <c r="H27" s="15"/>
      <c r="I27" s="15"/>
      <c r="J27" s="15"/>
      <c r="K27" s="15"/>
      <c r="L27" s="15"/>
      <c r="M27" s="15"/>
    </row>
    <row r="28" spans="1:13" x14ac:dyDescent="0.3">
      <c r="A28" s="15"/>
      <c r="B28" s="15"/>
      <c r="C28" s="15"/>
      <c r="D28" s="15"/>
      <c r="E28" s="15"/>
      <c r="F28" s="15"/>
      <c r="G28" s="15"/>
      <c r="H28" s="15"/>
      <c r="I28" s="15"/>
      <c r="J28" s="15"/>
      <c r="K28" s="15"/>
      <c r="L28" s="15"/>
      <c r="M28" s="15"/>
    </row>
  </sheetData>
  <sheetProtection algorithmName="SHA-512" hashValue="MGR0x98pEp52ADxiLxVrf1vktqDD3ILW6Hyts+31hYwB8qW6EAvYUaWGvlWyppw6sIZdySUSTfZ3+azmBm3Osw==" saltValue="ZPTPoR6f9oB7Xq27opT+qg==" spinCount="100000" sheet="1" objects="1" scenarios="1"/>
  <pageMargins left="0.31496062992125984" right="0.19685039370078741" top="0.27559055118110237" bottom="0.27559055118110237" header="0.19685039370078741" footer="0.15748031496062992"/>
  <pageSetup paperSize="9"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63"/>
  <sheetViews>
    <sheetView showGridLines="0" topLeftCell="A25" workbookViewId="0">
      <selection activeCell="I43" sqref="I43:I44"/>
    </sheetView>
  </sheetViews>
  <sheetFormatPr defaultRowHeight="14.4" x14ac:dyDescent="0.3"/>
  <cols>
    <col min="1" max="1" width="18.21875" style="5" customWidth="1"/>
    <col min="2" max="2" width="23.6640625" style="6" customWidth="1"/>
    <col min="3" max="3" width="18.21875" style="7" customWidth="1"/>
    <col min="4" max="4" width="14.6640625" style="8" customWidth="1"/>
    <col min="5" max="5" width="21.5546875" style="9" customWidth="1"/>
    <col min="6" max="6" width="11.21875" style="9" hidden="1" customWidth="1"/>
    <col min="7" max="7" width="7.21875" style="4" customWidth="1"/>
    <col min="8" max="8" width="15.88671875" style="4" customWidth="1"/>
    <col min="9" max="9" width="17.44140625" style="4" customWidth="1"/>
    <col min="10" max="10" width="0" style="4" hidden="1" customWidth="1"/>
    <col min="11" max="11" width="20.5546875" style="4" customWidth="1"/>
    <col min="12" max="12" width="13.21875" style="4" customWidth="1"/>
    <col min="13" max="13" width="6.21875" style="4" customWidth="1"/>
    <col min="14" max="16384" width="8.88671875" style="4"/>
  </cols>
  <sheetData>
    <row r="1" spans="1:10" ht="25.8" customHeight="1" thickBot="1" x14ac:dyDescent="0.35">
      <c r="A1" s="288" t="s">
        <v>87</v>
      </c>
      <c r="B1" s="288"/>
      <c r="C1" s="288"/>
      <c r="D1" s="288"/>
      <c r="E1" s="288"/>
      <c r="F1" s="140"/>
    </row>
    <row r="2" spans="1:10" ht="31.8" customHeight="1" thickBot="1" x14ac:dyDescent="0.35">
      <c r="A2" s="289" t="s">
        <v>122</v>
      </c>
      <c r="B2" s="290"/>
      <c r="C2" s="290"/>
      <c r="D2" s="290"/>
      <c r="E2" s="291"/>
      <c r="F2" s="144"/>
      <c r="H2" s="274" t="s">
        <v>70</v>
      </c>
      <c r="I2" s="275"/>
    </row>
    <row r="3" spans="1:10" ht="86.4" customHeight="1" thickBot="1" x14ac:dyDescent="0.35">
      <c r="A3" s="132" t="s">
        <v>25</v>
      </c>
      <c r="B3" s="133" t="s">
        <v>81</v>
      </c>
      <c r="C3" s="134" t="s">
        <v>73</v>
      </c>
      <c r="D3" s="135" t="s">
        <v>58</v>
      </c>
      <c r="E3" s="150" t="s">
        <v>23</v>
      </c>
      <c r="F3" s="141" t="s">
        <v>83</v>
      </c>
      <c r="H3" s="159" t="s">
        <v>30</v>
      </c>
      <c r="I3" s="161" t="s">
        <v>71</v>
      </c>
    </row>
    <row r="4" spans="1:10" ht="11.4" customHeight="1" thickBot="1" x14ac:dyDescent="0.35">
      <c r="A4" s="136">
        <v>1</v>
      </c>
      <c r="B4" s="137">
        <v>2</v>
      </c>
      <c r="C4" s="147">
        <v>3</v>
      </c>
      <c r="D4" s="148">
        <v>4</v>
      </c>
      <c r="E4" s="149">
        <v>5</v>
      </c>
      <c r="F4" s="142"/>
      <c r="G4" s="138"/>
      <c r="H4" s="160">
        <v>1</v>
      </c>
      <c r="I4" s="139">
        <v>2</v>
      </c>
    </row>
    <row r="5" spans="1:10" ht="16.2" customHeight="1" x14ac:dyDescent="0.3">
      <c r="A5" s="10">
        <v>2000</v>
      </c>
      <c r="B5" s="1"/>
      <c r="C5" s="241">
        <v>25734.45</v>
      </c>
      <c r="D5" s="242">
        <f>ROUND(B5/C5,4)</f>
        <v>0</v>
      </c>
      <c r="E5" s="249">
        <f t="shared" ref="E5:E21" si="0">D5</f>
        <v>0</v>
      </c>
      <c r="F5" s="151">
        <v>1</v>
      </c>
      <c r="H5" s="258">
        <v>36526</v>
      </c>
      <c r="I5" s="254">
        <v>1362.13</v>
      </c>
      <c r="J5" s="4">
        <v>5</v>
      </c>
    </row>
    <row r="6" spans="1:10" ht="16.2" customHeight="1" x14ac:dyDescent="0.3">
      <c r="A6" s="11">
        <v>2001</v>
      </c>
      <c r="B6" s="2"/>
      <c r="C6" s="243">
        <v>35445.120000000003</v>
      </c>
      <c r="D6" s="244">
        <f t="shared" ref="D6:D28" si="1">ROUND(B6/C6,4)</f>
        <v>0</v>
      </c>
      <c r="E6" s="250">
        <f t="shared" si="0"/>
        <v>0</v>
      </c>
      <c r="F6" s="151">
        <v>2</v>
      </c>
      <c r="H6" s="259">
        <v>36617</v>
      </c>
      <c r="I6" s="255">
        <v>2405.34</v>
      </c>
      <c r="J6" s="4">
        <v>6</v>
      </c>
    </row>
    <row r="7" spans="1:10" ht="16.2" customHeight="1" x14ac:dyDescent="0.3">
      <c r="A7" s="11">
        <v>2002</v>
      </c>
      <c r="B7" s="2"/>
      <c r="C7" s="243">
        <v>35445.120000000003</v>
      </c>
      <c r="D7" s="244">
        <f t="shared" si="1"/>
        <v>0</v>
      </c>
      <c r="E7" s="250">
        <f t="shared" si="0"/>
        <v>0</v>
      </c>
      <c r="F7" s="151">
        <v>3</v>
      </c>
      <c r="H7" s="260">
        <v>36892</v>
      </c>
      <c r="I7" s="255">
        <v>2953.76</v>
      </c>
      <c r="J7" s="4">
        <v>7</v>
      </c>
    </row>
    <row r="8" spans="1:10" ht="16.2" customHeight="1" x14ac:dyDescent="0.3">
      <c r="A8" s="11">
        <v>2003</v>
      </c>
      <c r="B8" s="2"/>
      <c r="C8" s="243">
        <v>38403.839999999997</v>
      </c>
      <c r="D8" s="244">
        <f t="shared" si="1"/>
        <v>0</v>
      </c>
      <c r="E8" s="250">
        <f t="shared" si="0"/>
        <v>0</v>
      </c>
      <c r="F8" s="151">
        <v>4</v>
      </c>
      <c r="H8" s="260">
        <v>37257</v>
      </c>
      <c r="I8" s="255">
        <v>2953.76</v>
      </c>
      <c r="J8" s="4">
        <v>8</v>
      </c>
    </row>
    <row r="9" spans="1:10" ht="16.2" customHeight="1" x14ac:dyDescent="0.3">
      <c r="A9" s="11">
        <v>2004</v>
      </c>
      <c r="B9" s="2"/>
      <c r="C9" s="243">
        <v>39555.839999999997</v>
      </c>
      <c r="D9" s="244">
        <f t="shared" si="1"/>
        <v>0</v>
      </c>
      <c r="E9" s="250">
        <f t="shared" si="0"/>
        <v>0</v>
      </c>
      <c r="F9" s="151">
        <v>5</v>
      </c>
      <c r="H9" s="260">
        <v>37622</v>
      </c>
      <c r="I9" s="255">
        <v>3200.32</v>
      </c>
      <c r="J9" s="4">
        <v>9</v>
      </c>
    </row>
    <row r="10" spans="1:10" ht="16.2" customHeight="1" x14ac:dyDescent="0.3">
      <c r="A10" s="11">
        <v>2005</v>
      </c>
      <c r="B10" s="2"/>
      <c r="C10" s="243">
        <v>40742.519999999997</v>
      </c>
      <c r="D10" s="244">
        <f t="shared" si="1"/>
        <v>0</v>
      </c>
      <c r="E10" s="250">
        <f t="shared" si="0"/>
        <v>0</v>
      </c>
      <c r="F10" s="151">
        <v>6</v>
      </c>
      <c r="H10" s="260">
        <v>37987</v>
      </c>
      <c r="I10" s="255">
        <v>3296.32</v>
      </c>
      <c r="J10" s="4">
        <v>10</v>
      </c>
    </row>
    <row r="11" spans="1:10" ht="16.2" customHeight="1" x14ac:dyDescent="0.3">
      <c r="A11" s="11">
        <v>2006</v>
      </c>
      <c r="B11" s="2"/>
      <c r="C11" s="243">
        <v>41353.68</v>
      </c>
      <c r="D11" s="244">
        <f t="shared" si="1"/>
        <v>0</v>
      </c>
      <c r="E11" s="250">
        <f t="shared" si="0"/>
        <v>0</v>
      </c>
      <c r="F11" s="151">
        <v>7</v>
      </c>
      <c r="H11" s="260">
        <v>38353</v>
      </c>
      <c r="I11" s="255">
        <v>3446.14</v>
      </c>
      <c r="J11" s="4">
        <v>11</v>
      </c>
    </row>
    <row r="12" spans="1:10" ht="16.2" customHeight="1" x14ac:dyDescent="0.3">
      <c r="A12" s="11">
        <v>2007</v>
      </c>
      <c r="B12" s="2"/>
      <c r="C12" s="243">
        <v>41353.68</v>
      </c>
      <c r="D12" s="244">
        <f t="shared" si="1"/>
        <v>0</v>
      </c>
      <c r="E12" s="250">
        <f t="shared" si="0"/>
        <v>0</v>
      </c>
      <c r="F12" s="151">
        <v>8</v>
      </c>
      <c r="H12" s="260">
        <v>38718</v>
      </c>
      <c r="I12" s="255">
        <v>3446.14</v>
      </c>
      <c r="J12" s="4">
        <v>12</v>
      </c>
    </row>
    <row r="13" spans="1:10" ht="16.2" customHeight="1" thickBot="1" x14ac:dyDescent="0.35">
      <c r="A13" s="11">
        <v>2008</v>
      </c>
      <c r="B13" s="2"/>
      <c r="C13" s="243">
        <v>42304.68</v>
      </c>
      <c r="D13" s="244">
        <f t="shared" si="1"/>
        <v>0</v>
      </c>
      <c r="E13" s="250">
        <f t="shared" si="0"/>
        <v>0</v>
      </c>
      <c r="F13" s="151">
        <v>9</v>
      </c>
      <c r="H13" s="260">
        <v>39083</v>
      </c>
      <c r="I13" s="255">
        <v>3525.39</v>
      </c>
      <c r="J13" s="4">
        <v>13</v>
      </c>
    </row>
    <row r="14" spans="1:10" ht="16.2" customHeight="1" thickBot="1" x14ac:dyDescent="0.35">
      <c r="A14" s="11">
        <v>2009</v>
      </c>
      <c r="B14" s="2"/>
      <c r="C14" s="243">
        <v>43150.8</v>
      </c>
      <c r="D14" s="244">
        <f t="shared" si="1"/>
        <v>0</v>
      </c>
      <c r="E14" s="250">
        <f t="shared" si="0"/>
        <v>0</v>
      </c>
      <c r="F14" s="143">
        <f t="shared" ref="F14:F22" si="2">SUM($E5:$E14)</f>
        <v>0</v>
      </c>
      <c r="H14" s="260">
        <v>39448</v>
      </c>
      <c r="I14" s="255">
        <v>3595.9</v>
      </c>
      <c r="J14" s="4">
        <v>14</v>
      </c>
    </row>
    <row r="15" spans="1:10" ht="16.2" customHeight="1" thickBot="1" x14ac:dyDescent="0.35">
      <c r="A15" s="11">
        <v>2010</v>
      </c>
      <c r="B15" s="2"/>
      <c r="C15" s="243">
        <v>43150.8</v>
      </c>
      <c r="D15" s="244">
        <f t="shared" si="1"/>
        <v>0</v>
      </c>
      <c r="E15" s="250">
        <f t="shared" si="0"/>
        <v>0</v>
      </c>
      <c r="F15" s="143">
        <f t="shared" si="2"/>
        <v>0</v>
      </c>
      <c r="H15" s="260">
        <v>39814</v>
      </c>
      <c r="I15" s="255">
        <v>3595.9</v>
      </c>
      <c r="J15" s="4">
        <v>15</v>
      </c>
    </row>
    <row r="16" spans="1:10" ht="16.2" customHeight="1" thickBot="1" x14ac:dyDescent="0.35">
      <c r="A16" s="11">
        <v>2011</v>
      </c>
      <c r="B16" s="2"/>
      <c r="C16" s="243">
        <v>59856.22</v>
      </c>
      <c r="D16" s="244">
        <f t="shared" si="1"/>
        <v>0</v>
      </c>
      <c r="E16" s="250">
        <f t="shared" si="0"/>
        <v>0</v>
      </c>
      <c r="F16" s="143">
        <f t="shared" si="2"/>
        <v>0</v>
      </c>
      <c r="H16" s="260">
        <v>40179</v>
      </c>
      <c r="I16" s="255">
        <v>3595.9</v>
      </c>
      <c r="J16" s="4">
        <v>16</v>
      </c>
    </row>
    <row r="17" spans="1:12" ht="16.2" customHeight="1" thickBot="1" x14ac:dyDescent="0.35">
      <c r="A17" s="11">
        <v>2012</v>
      </c>
      <c r="B17" s="2"/>
      <c r="C17" s="243">
        <v>61113.72</v>
      </c>
      <c r="D17" s="244">
        <f t="shared" si="1"/>
        <v>0</v>
      </c>
      <c r="E17" s="250">
        <f t="shared" si="0"/>
        <v>0</v>
      </c>
      <c r="F17" s="143">
        <f t="shared" si="2"/>
        <v>0</v>
      </c>
      <c r="H17" s="260">
        <v>40544</v>
      </c>
      <c r="I17" s="255">
        <v>3595.9</v>
      </c>
      <c r="J17" s="4">
        <v>17</v>
      </c>
    </row>
    <row r="18" spans="1:12" ht="16.2" customHeight="1" thickBot="1" x14ac:dyDescent="0.35">
      <c r="A18" s="11">
        <v>2013</v>
      </c>
      <c r="B18" s="2"/>
      <c r="C18" s="243">
        <v>61162.080000000002</v>
      </c>
      <c r="D18" s="244">
        <f t="shared" si="1"/>
        <v>0</v>
      </c>
      <c r="E18" s="250">
        <f t="shared" si="0"/>
        <v>0</v>
      </c>
      <c r="F18" s="143">
        <f t="shared" si="2"/>
        <v>0</v>
      </c>
      <c r="H18" s="260">
        <v>40548</v>
      </c>
      <c r="I18" s="255">
        <v>5003.1499999999996</v>
      </c>
      <c r="J18" s="4">
        <v>18</v>
      </c>
    </row>
    <row r="19" spans="1:12" ht="16.2" customHeight="1" thickBot="1" x14ac:dyDescent="0.35">
      <c r="A19" s="11">
        <v>2014</v>
      </c>
      <c r="B19" s="2"/>
      <c r="C19" s="243">
        <v>61162.080000000002</v>
      </c>
      <c r="D19" s="244">
        <f t="shared" si="1"/>
        <v>0</v>
      </c>
      <c r="E19" s="250">
        <f t="shared" si="0"/>
        <v>0</v>
      </c>
      <c r="F19" s="143">
        <f t="shared" si="2"/>
        <v>0</v>
      </c>
      <c r="H19" s="260">
        <v>40909</v>
      </c>
      <c r="I19" s="255">
        <v>5003.1499999999996</v>
      </c>
      <c r="J19" s="4">
        <v>19</v>
      </c>
    </row>
    <row r="20" spans="1:12" ht="16.2" customHeight="1" thickBot="1" x14ac:dyDescent="0.35">
      <c r="A20" s="11">
        <v>2015</v>
      </c>
      <c r="B20" s="2"/>
      <c r="C20" s="243">
        <v>61162.080000000002</v>
      </c>
      <c r="D20" s="244">
        <f t="shared" si="1"/>
        <v>0</v>
      </c>
      <c r="E20" s="250">
        <f t="shared" si="0"/>
        <v>0</v>
      </c>
      <c r="F20" s="143">
        <f t="shared" si="2"/>
        <v>0</v>
      </c>
      <c r="H20" s="260">
        <v>40925</v>
      </c>
      <c r="I20" s="255">
        <v>5096.84</v>
      </c>
      <c r="J20" s="4">
        <v>20</v>
      </c>
    </row>
    <row r="21" spans="1:12" ht="16.2" customHeight="1" thickBot="1" x14ac:dyDescent="0.35">
      <c r="A21" s="12">
        <v>2016</v>
      </c>
      <c r="B21" s="2"/>
      <c r="C21" s="245">
        <v>61162.080000000002</v>
      </c>
      <c r="D21" s="246">
        <f t="shared" si="1"/>
        <v>0</v>
      </c>
      <c r="E21" s="251">
        <f t="shared" si="0"/>
        <v>0</v>
      </c>
      <c r="F21" s="143">
        <f t="shared" si="2"/>
        <v>0</v>
      </c>
      <c r="H21" s="260">
        <v>41275</v>
      </c>
      <c r="I21" s="255">
        <v>5096.84</v>
      </c>
      <c r="J21" s="4">
        <v>21</v>
      </c>
    </row>
    <row r="22" spans="1:12" ht="16.2" customHeight="1" x14ac:dyDescent="0.3">
      <c r="A22" s="154" t="s">
        <v>57</v>
      </c>
      <c r="B22" s="1"/>
      <c r="C22" s="247">
        <v>10193.68</v>
      </c>
      <c r="D22" s="242">
        <f t="shared" si="1"/>
        <v>0</v>
      </c>
      <c r="E22" s="276">
        <f>ROUND((D22*2+D23*10)/12,4)</f>
        <v>0</v>
      </c>
      <c r="F22" s="278">
        <f t="shared" si="2"/>
        <v>0</v>
      </c>
      <c r="H22" s="260">
        <v>41640</v>
      </c>
      <c r="I22" s="255">
        <v>5096.84</v>
      </c>
      <c r="J22" s="4">
        <v>22</v>
      </c>
    </row>
    <row r="23" spans="1:12" ht="16.2" customHeight="1" thickBot="1" x14ac:dyDescent="0.35">
      <c r="A23" s="155" t="s">
        <v>56</v>
      </c>
      <c r="B23" s="173"/>
      <c r="C23" s="245">
        <v>58089</v>
      </c>
      <c r="D23" s="246">
        <f t="shared" si="1"/>
        <v>0</v>
      </c>
      <c r="E23" s="277"/>
      <c r="F23" s="279"/>
      <c r="H23" s="260">
        <v>42005</v>
      </c>
      <c r="I23" s="255">
        <v>5096.84</v>
      </c>
      <c r="J23" s="4">
        <v>23</v>
      </c>
    </row>
    <row r="24" spans="1:12" ht="16.2" customHeight="1" thickBot="1" x14ac:dyDescent="0.35">
      <c r="A24" s="156">
        <v>2018</v>
      </c>
      <c r="B24" s="174"/>
      <c r="C24" s="247">
        <v>61857.599999999999</v>
      </c>
      <c r="D24" s="242">
        <f t="shared" si="1"/>
        <v>0</v>
      </c>
      <c r="E24" s="249">
        <f t="shared" ref="E24:E29" si="3">D24</f>
        <v>0</v>
      </c>
      <c r="F24" s="153">
        <f t="shared" ref="F24:F29" si="4">SUM($E14:$E24)</f>
        <v>0</v>
      </c>
      <c r="H24" s="260">
        <v>42370</v>
      </c>
      <c r="I24" s="255">
        <v>5096.84</v>
      </c>
      <c r="J24" s="4">
        <v>24</v>
      </c>
    </row>
    <row r="25" spans="1:12" ht="16.2" customHeight="1" thickBot="1" x14ac:dyDescent="0.35">
      <c r="A25" s="157">
        <v>2019</v>
      </c>
      <c r="B25" s="2"/>
      <c r="C25" s="243">
        <v>69200.399999999994</v>
      </c>
      <c r="D25" s="244">
        <f t="shared" si="1"/>
        <v>0</v>
      </c>
      <c r="E25" s="250">
        <f t="shared" si="3"/>
        <v>0</v>
      </c>
      <c r="F25" s="153">
        <f t="shared" si="4"/>
        <v>0</v>
      </c>
      <c r="H25" s="260">
        <v>42736</v>
      </c>
      <c r="I25" s="255">
        <v>5096.84</v>
      </c>
      <c r="J25" s="4">
        <v>25</v>
      </c>
    </row>
    <row r="26" spans="1:12" ht="16.2" customHeight="1" thickBot="1" x14ac:dyDescent="0.35">
      <c r="A26" s="157">
        <v>2020</v>
      </c>
      <c r="B26" s="2"/>
      <c r="C26" s="243">
        <v>78978.36</v>
      </c>
      <c r="D26" s="244">
        <f t="shared" si="1"/>
        <v>0</v>
      </c>
      <c r="E26" s="250">
        <f t="shared" si="3"/>
        <v>0</v>
      </c>
      <c r="F26" s="153">
        <f t="shared" si="4"/>
        <v>0</v>
      </c>
      <c r="H26" s="260">
        <v>42795</v>
      </c>
      <c r="I26" s="255">
        <v>5808.9</v>
      </c>
      <c r="J26" s="4">
        <v>26</v>
      </c>
    </row>
    <row r="27" spans="1:12" ht="16.2" customHeight="1" thickBot="1" x14ac:dyDescent="0.35">
      <c r="A27" s="157">
        <v>2021</v>
      </c>
      <c r="B27" s="2"/>
      <c r="C27" s="243">
        <v>78978.36</v>
      </c>
      <c r="D27" s="244">
        <f t="shared" si="1"/>
        <v>0</v>
      </c>
      <c r="E27" s="250">
        <f t="shared" si="3"/>
        <v>0</v>
      </c>
      <c r="F27" s="153">
        <f t="shared" si="4"/>
        <v>0</v>
      </c>
      <c r="H27" s="260">
        <v>43101</v>
      </c>
      <c r="I27" s="256">
        <v>5154.8</v>
      </c>
      <c r="J27" s="4">
        <v>27</v>
      </c>
    </row>
    <row r="28" spans="1:12" ht="16.2" customHeight="1" thickBot="1" x14ac:dyDescent="0.35">
      <c r="A28" s="157">
        <v>2022</v>
      </c>
      <c r="B28" s="2"/>
      <c r="C28" s="243">
        <v>83955.12</v>
      </c>
      <c r="D28" s="244">
        <f t="shared" si="1"/>
        <v>0</v>
      </c>
      <c r="E28" s="250">
        <f t="shared" si="3"/>
        <v>0</v>
      </c>
      <c r="F28" s="153">
        <f t="shared" si="4"/>
        <v>0</v>
      </c>
      <c r="H28" s="260">
        <v>43466</v>
      </c>
      <c r="I28" s="256">
        <v>5766.7</v>
      </c>
      <c r="J28" s="4">
        <v>28</v>
      </c>
    </row>
    <row r="29" spans="1:12" ht="16.2" customHeight="1" thickBot="1" x14ac:dyDescent="0.35">
      <c r="A29" s="165">
        <v>2023</v>
      </c>
      <c r="B29" s="3"/>
      <c r="C29" s="245">
        <v>98630.14</v>
      </c>
      <c r="D29" s="248">
        <f t="shared" ref="D29" si="5">ROUND(B29/C29,4)</f>
        <v>0</v>
      </c>
      <c r="E29" s="251">
        <f t="shared" si="3"/>
        <v>0</v>
      </c>
      <c r="F29" s="153">
        <f t="shared" si="4"/>
        <v>0</v>
      </c>
      <c r="H29" s="260">
        <v>43831</v>
      </c>
      <c r="I29" s="256">
        <v>6581.53</v>
      </c>
      <c r="J29" s="4">
        <v>29</v>
      </c>
      <c r="L29" s="208"/>
    </row>
    <row r="30" spans="1:12" ht="16.2" customHeight="1" thickBot="1" x14ac:dyDescent="0.35">
      <c r="A30" s="280" t="s">
        <v>84</v>
      </c>
      <c r="B30" s="281"/>
      <c r="C30" s="281"/>
      <c r="D30" s="282"/>
      <c r="E30" s="252">
        <f>MAX($F14:$F29)</f>
        <v>0</v>
      </c>
      <c r="F30" s="146">
        <f>MAX($F14:$F29)</f>
        <v>0</v>
      </c>
      <c r="H30" s="260">
        <v>44197</v>
      </c>
      <c r="I30" s="256">
        <v>6581.53</v>
      </c>
      <c r="J30" s="4">
        <v>30</v>
      </c>
      <c r="L30" s="5"/>
    </row>
    <row r="31" spans="1:12" ht="16.2" customHeight="1" thickBot="1" x14ac:dyDescent="0.35">
      <c r="A31" s="283" t="s">
        <v>79</v>
      </c>
      <c r="B31" s="284"/>
      <c r="C31" s="284"/>
      <c r="D31" s="285"/>
      <c r="E31" s="253">
        <f>ROUND(E30/10,4)</f>
        <v>0</v>
      </c>
      <c r="F31" s="17"/>
      <c r="H31" s="260">
        <v>44562</v>
      </c>
      <c r="I31" s="256">
        <v>6996.26</v>
      </c>
      <c r="J31" s="4">
        <v>31</v>
      </c>
    </row>
    <row r="32" spans="1:12" ht="16.2" customHeight="1" thickBot="1" x14ac:dyDescent="0.35">
      <c r="A32" s="125"/>
      <c r="B32" s="125"/>
      <c r="C32" s="125"/>
      <c r="D32" s="125"/>
      <c r="E32" s="126"/>
      <c r="F32" s="126"/>
      <c r="H32" s="260">
        <v>44927</v>
      </c>
      <c r="I32" s="256">
        <v>7717.52</v>
      </c>
      <c r="J32" s="4">
        <v>32</v>
      </c>
      <c r="K32" s="158"/>
    </row>
    <row r="33" spans="1:13" ht="16.2" customHeight="1" thickBot="1" x14ac:dyDescent="0.35">
      <c r="A33" s="292" t="s">
        <v>80</v>
      </c>
      <c r="B33" s="293"/>
      <c r="C33" s="293"/>
      <c r="D33" s="294"/>
      <c r="E33" s="131"/>
      <c r="F33" s="209"/>
      <c r="H33" s="260">
        <v>44986</v>
      </c>
      <c r="I33" s="256">
        <v>8319.51</v>
      </c>
      <c r="J33" s="4">
        <v>33</v>
      </c>
      <c r="K33" s="158"/>
    </row>
    <row r="34" spans="1:13" ht="16.2" customHeight="1" thickBot="1" x14ac:dyDescent="0.35">
      <c r="A34" s="128"/>
      <c r="B34" s="128"/>
      <c r="C34" s="128"/>
      <c r="D34" s="128"/>
      <c r="E34" s="127"/>
      <c r="F34" s="127"/>
      <c r="H34" s="261">
        <v>45292</v>
      </c>
      <c r="I34" s="257">
        <v>9983.4</v>
      </c>
      <c r="J34" s="4">
        <v>34</v>
      </c>
      <c r="K34" s="168"/>
    </row>
    <row r="35" spans="1:13" ht="16.2" customHeight="1" x14ac:dyDescent="0.3">
      <c r="A35" s="295" t="s">
        <v>82</v>
      </c>
      <c r="B35" s="296"/>
      <c r="C35" s="296"/>
      <c r="D35" s="297"/>
      <c r="E35" s="301">
        <f>IF(E33&gt;0%, E33,E31)</f>
        <v>0</v>
      </c>
      <c r="F35" s="145"/>
      <c r="H35" s="166"/>
      <c r="I35" s="167"/>
      <c r="J35" s="4">
        <v>35</v>
      </c>
    </row>
    <row r="36" spans="1:13" ht="16.2" customHeight="1" thickBot="1" x14ac:dyDescent="0.35">
      <c r="A36" s="298"/>
      <c r="B36" s="299"/>
      <c r="C36" s="299"/>
      <c r="D36" s="300"/>
      <c r="E36" s="302"/>
      <c r="F36" s="145"/>
      <c r="H36" s="123"/>
      <c r="I36" s="124"/>
    </row>
    <row r="37" spans="1:13" ht="16.2" customHeight="1" x14ac:dyDescent="0.3">
      <c r="A37" s="304" t="s">
        <v>88</v>
      </c>
      <c r="B37" s="304"/>
      <c r="C37" s="304"/>
      <c r="D37" s="304"/>
      <c r="E37" s="304"/>
      <c r="F37" s="152"/>
      <c r="H37" s="123"/>
      <c r="I37" s="124"/>
    </row>
    <row r="38" spans="1:13" ht="42.6" customHeight="1" x14ac:dyDescent="0.3">
      <c r="A38" s="305"/>
      <c r="B38" s="305"/>
      <c r="C38" s="305"/>
      <c r="D38" s="305"/>
      <c r="E38" s="305"/>
      <c r="F38" s="152"/>
      <c r="H38" s="123"/>
      <c r="I38" s="124"/>
    </row>
    <row r="39" spans="1:13" ht="16.2" customHeight="1" x14ac:dyDescent="0.3">
      <c r="A39" s="305"/>
      <c r="B39" s="305"/>
      <c r="C39" s="305"/>
      <c r="D39" s="305"/>
      <c r="E39" s="305"/>
      <c r="F39" s="17"/>
      <c r="H39" s="123"/>
      <c r="I39" s="124"/>
      <c r="J39" s="19"/>
    </row>
    <row r="40" spans="1:13" ht="16.2" customHeight="1" x14ac:dyDescent="0.3">
      <c r="A40" s="164"/>
      <c r="B40" s="164"/>
      <c r="C40" s="164"/>
      <c r="D40" s="164"/>
      <c r="E40" s="164"/>
    </row>
    <row r="41" spans="1:13" ht="20.399999999999999" customHeight="1" x14ac:dyDescent="0.3">
      <c r="A41" s="306" t="s">
        <v>92</v>
      </c>
      <c r="B41" s="306"/>
      <c r="C41" s="306"/>
      <c r="D41" s="306"/>
      <c r="E41" s="306"/>
      <c r="H41" s="19"/>
      <c r="I41" s="19"/>
      <c r="J41" s="19"/>
      <c r="K41" s="19"/>
      <c r="L41" s="19"/>
      <c r="M41" s="19"/>
    </row>
    <row r="42" spans="1:13" ht="20.399999999999999" customHeight="1" thickBot="1" x14ac:dyDescent="0.35">
      <c r="A42" s="307"/>
      <c r="B42" s="307"/>
      <c r="C42" s="307"/>
      <c r="D42" s="307"/>
      <c r="E42" s="307"/>
      <c r="H42" s="19"/>
      <c r="I42" s="19"/>
      <c r="J42" s="19"/>
      <c r="K42" s="19"/>
      <c r="L42" s="19"/>
      <c r="M42" s="19"/>
    </row>
    <row r="43" spans="1:13" ht="21.6" customHeight="1" thickBot="1" x14ac:dyDescent="0.35">
      <c r="A43" s="267" t="s">
        <v>69</v>
      </c>
      <c r="B43" s="268"/>
      <c r="C43" s="268"/>
      <c r="D43" s="268"/>
      <c r="E43" s="269"/>
      <c r="F43" s="19"/>
      <c r="I43" s="265"/>
      <c r="J43" s="266"/>
      <c r="K43" s="266"/>
      <c r="L43" s="262"/>
      <c r="M43" s="19"/>
    </row>
    <row r="44" spans="1:13" ht="33.6" customHeight="1" x14ac:dyDescent="0.3">
      <c r="A44" s="263" t="s">
        <v>116</v>
      </c>
      <c r="B44" s="315" t="s">
        <v>96</v>
      </c>
      <c r="C44" s="316"/>
      <c r="D44" s="270" t="s">
        <v>89</v>
      </c>
      <c r="E44" s="271"/>
      <c r="F44" s="162"/>
      <c r="I44" s="265"/>
      <c r="J44" s="266"/>
      <c r="K44" s="266"/>
      <c r="L44" s="262"/>
      <c r="M44" s="19"/>
    </row>
    <row r="45" spans="1:13" ht="62.4" customHeight="1" thickBot="1" x14ac:dyDescent="0.35">
      <c r="A45" s="264"/>
      <c r="B45" s="317"/>
      <c r="C45" s="318"/>
      <c r="D45" s="272"/>
      <c r="E45" s="273"/>
      <c r="F45" s="162"/>
      <c r="I45" s="183"/>
      <c r="J45" s="210"/>
      <c r="K45" s="19"/>
      <c r="L45" s="130"/>
      <c r="M45" s="19"/>
    </row>
    <row r="46" spans="1:13" ht="30" customHeight="1" thickBot="1" x14ac:dyDescent="0.35">
      <c r="A46" s="229"/>
      <c r="B46" s="319">
        <f>IF($A$46="",0,LOOKUP($A$46,$H$5:$H$34,$I$5:$I$34))</f>
        <v>0</v>
      </c>
      <c r="C46" s="320"/>
      <c r="D46" s="311">
        <f>E35</f>
        <v>0</v>
      </c>
      <c r="E46" s="312"/>
      <c r="F46" s="211"/>
      <c r="I46" s="129"/>
      <c r="J46" s="129"/>
      <c r="K46" s="129"/>
      <c r="L46" s="124"/>
      <c r="M46" s="19"/>
    </row>
    <row r="47" spans="1:13" ht="37.200000000000003" customHeight="1" thickBot="1" x14ac:dyDescent="0.35">
      <c r="A47" s="308" t="s">
        <v>121</v>
      </c>
      <c r="B47" s="309"/>
      <c r="C47" s="310"/>
      <c r="D47" s="313">
        <f>ROUND(B46*D46,2)</f>
        <v>0</v>
      </c>
      <c r="E47" s="314"/>
      <c r="F47" s="163"/>
      <c r="I47" s="19"/>
      <c r="J47" s="19"/>
      <c r="K47" s="19"/>
      <c r="L47" s="19"/>
      <c r="M47" s="19"/>
    </row>
    <row r="48" spans="1:13" ht="11.4" customHeight="1" x14ac:dyDescent="0.3">
      <c r="A48" s="175"/>
      <c r="B48" s="175"/>
      <c r="C48" s="175"/>
      <c r="D48" s="163"/>
      <c r="E48" s="163"/>
      <c r="F48" s="163"/>
      <c r="I48" s="19"/>
      <c r="J48" s="19"/>
      <c r="K48" s="19"/>
      <c r="L48" s="19"/>
      <c r="M48" s="19"/>
    </row>
    <row r="49" spans="1:6" ht="14.4" customHeight="1" x14ac:dyDescent="0.3">
      <c r="A49" s="303" t="s">
        <v>77</v>
      </c>
      <c r="B49" s="303"/>
      <c r="C49" s="303"/>
      <c r="D49" s="303"/>
      <c r="E49" s="20"/>
      <c r="F49" s="20"/>
    </row>
    <row r="50" spans="1:6" ht="13.8" customHeight="1" x14ac:dyDescent="0.3">
      <c r="A50" s="177"/>
      <c r="B50" s="177"/>
      <c r="C50" s="177"/>
      <c r="E50" s="20"/>
      <c r="F50" s="20"/>
    </row>
    <row r="51" spans="1:6" ht="14.4" customHeight="1" x14ac:dyDescent="0.3">
      <c r="A51" s="287" t="s">
        <v>93</v>
      </c>
      <c r="B51" s="287"/>
      <c r="C51" s="287"/>
      <c r="D51" s="287"/>
      <c r="E51" s="287"/>
      <c r="F51" s="21"/>
    </row>
    <row r="52" spans="1:6" ht="15.6" customHeight="1" x14ac:dyDescent="0.3">
      <c r="A52" s="287"/>
      <c r="B52" s="287"/>
      <c r="C52" s="287"/>
      <c r="D52" s="287"/>
      <c r="E52" s="287"/>
      <c r="F52" s="21"/>
    </row>
    <row r="53" spans="1:6" ht="14.4" customHeight="1" x14ac:dyDescent="0.3">
      <c r="A53" s="287"/>
      <c r="B53" s="287"/>
      <c r="C53" s="287"/>
      <c r="D53" s="287"/>
      <c r="E53" s="287"/>
      <c r="F53" s="21"/>
    </row>
    <row r="54" spans="1:6" ht="14.4" customHeight="1" x14ac:dyDescent="0.3">
      <c r="A54" s="287"/>
      <c r="B54" s="287"/>
      <c r="C54" s="287"/>
      <c r="D54" s="287"/>
      <c r="E54" s="287"/>
      <c r="F54" s="21"/>
    </row>
    <row r="55" spans="1:6" ht="14.4" customHeight="1" x14ac:dyDescent="0.3">
      <c r="F55" s="20"/>
    </row>
    <row r="56" spans="1:6" ht="14.4" customHeight="1" x14ac:dyDescent="0.3">
      <c r="A56" s="286" t="s">
        <v>65</v>
      </c>
      <c r="B56" s="286"/>
      <c r="C56" s="286"/>
      <c r="D56" s="286"/>
      <c r="E56" s="286"/>
      <c r="F56" s="20"/>
    </row>
    <row r="57" spans="1:6" ht="15.6" customHeight="1" x14ac:dyDescent="0.3">
      <c r="A57" s="286"/>
      <c r="B57" s="286"/>
      <c r="C57" s="286"/>
      <c r="D57" s="286"/>
      <c r="E57" s="286"/>
    </row>
    <row r="58" spans="1:6" ht="15.6" customHeight="1" x14ac:dyDescent="0.3">
      <c r="A58" s="286"/>
      <c r="B58" s="286"/>
      <c r="C58" s="286"/>
      <c r="D58" s="286"/>
      <c r="E58" s="286"/>
    </row>
    <row r="59" spans="1:6" ht="14.4" customHeight="1" x14ac:dyDescent="0.3">
      <c r="A59" s="286"/>
      <c r="B59" s="286"/>
      <c r="C59" s="286"/>
      <c r="D59" s="286"/>
      <c r="E59" s="286"/>
    </row>
    <row r="60" spans="1:6" ht="14.4" customHeight="1" x14ac:dyDescent="0.3">
      <c r="A60" s="286"/>
      <c r="B60" s="286"/>
      <c r="C60" s="286"/>
      <c r="D60" s="286"/>
      <c r="E60" s="286"/>
    </row>
    <row r="61" spans="1:6" ht="14.4" customHeight="1" x14ac:dyDescent="0.3"/>
    <row r="62" spans="1:6" ht="14.4" customHeight="1" x14ac:dyDescent="0.3"/>
    <row r="63" spans="1:6" ht="14.4" customHeight="1" x14ac:dyDescent="0.3"/>
  </sheetData>
  <sheetProtection algorithmName="SHA-512" hashValue="lLRUwu+yx5aHK7eNs8mCIt04RCRQbjrHo5b9R1dhkzh0UUZSc243EshUMcGLddvigNXKVeTRIxXyEK4HSvtAUg==" saltValue="2MYugtb6YXD3Uin3W0JOqg==" spinCount="100000" sheet="1" objects="1" scenarios="1"/>
  <mergeCells count="26">
    <mergeCell ref="A56:E60"/>
    <mergeCell ref="A51:E54"/>
    <mergeCell ref="A1:E1"/>
    <mergeCell ref="A2:E2"/>
    <mergeCell ref="A33:D33"/>
    <mergeCell ref="A35:D36"/>
    <mergeCell ref="E35:E36"/>
    <mergeCell ref="A49:D49"/>
    <mergeCell ref="A37:E39"/>
    <mergeCell ref="A41:E42"/>
    <mergeCell ref="A47:C47"/>
    <mergeCell ref="D46:E46"/>
    <mergeCell ref="D47:E47"/>
    <mergeCell ref="B44:C45"/>
    <mergeCell ref="B46:C46"/>
    <mergeCell ref="H2:I2"/>
    <mergeCell ref="E22:E23"/>
    <mergeCell ref="F22:F23"/>
    <mergeCell ref="A30:D30"/>
    <mergeCell ref="A31:D31"/>
    <mergeCell ref="L43:L44"/>
    <mergeCell ref="A44:A45"/>
    <mergeCell ref="I43:I44"/>
    <mergeCell ref="J43:K44"/>
    <mergeCell ref="A43:E43"/>
    <mergeCell ref="D44:E45"/>
  </mergeCells>
  <conditionalFormatting sqref="E5:E14">
    <cfRule type="expression" dxfId="18" priority="1">
      <formula>$F$14=$E$30</formula>
    </cfRule>
  </conditionalFormatting>
  <conditionalFormatting sqref="E6:E15">
    <cfRule type="expression" dxfId="17" priority="4">
      <formula>$F$15=$E$30</formula>
    </cfRule>
  </conditionalFormatting>
  <conditionalFormatting sqref="E7:E16">
    <cfRule type="expression" dxfId="16" priority="5">
      <formula>$F$16=$E$30</formula>
    </cfRule>
  </conditionalFormatting>
  <conditionalFormatting sqref="E8:E17">
    <cfRule type="expression" dxfId="15" priority="6">
      <formula>$F$17=$E$30</formula>
    </cfRule>
  </conditionalFormatting>
  <conditionalFormatting sqref="E9:E18">
    <cfRule type="expression" dxfId="14" priority="7">
      <formula>$F$18=$F$30</formula>
    </cfRule>
  </conditionalFormatting>
  <conditionalFormatting sqref="E10:E19">
    <cfRule type="expression" dxfId="13" priority="8">
      <formula>$F$19=$E$30</formula>
    </cfRule>
  </conditionalFormatting>
  <conditionalFormatting sqref="E11:E20">
    <cfRule type="expression" dxfId="12" priority="9">
      <formula>$F$20=$E$30</formula>
    </cfRule>
  </conditionalFormatting>
  <conditionalFormatting sqref="E12:E21">
    <cfRule type="expression" dxfId="11" priority="10">
      <formula>$F$21=$E$30</formula>
    </cfRule>
  </conditionalFormatting>
  <conditionalFormatting sqref="E13:E23">
    <cfRule type="expression" dxfId="10" priority="11">
      <formula>$F$22=$E$30</formula>
    </cfRule>
  </conditionalFormatting>
  <conditionalFormatting sqref="E14:E24">
    <cfRule type="expression" dxfId="9" priority="12">
      <formula>$F$24=$E$30</formula>
    </cfRule>
  </conditionalFormatting>
  <conditionalFormatting sqref="E15:E25">
    <cfRule type="expression" dxfId="8" priority="13">
      <formula>$F$25=$F$30</formula>
    </cfRule>
  </conditionalFormatting>
  <conditionalFormatting sqref="E16:E26">
    <cfRule type="expression" dxfId="7" priority="14">
      <formula>$F$26=$E$30</formula>
    </cfRule>
  </conditionalFormatting>
  <conditionalFormatting sqref="E17:E27">
    <cfRule type="expression" dxfId="6" priority="16">
      <formula>$F$27=$E$30</formula>
    </cfRule>
  </conditionalFormatting>
  <conditionalFormatting sqref="E18:E28">
    <cfRule type="expression" dxfId="5" priority="17">
      <formula>$F$28=$E$30</formula>
    </cfRule>
  </conditionalFormatting>
  <conditionalFormatting sqref="E19:E29">
    <cfRule type="expression" dxfId="4" priority="18">
      <formula>$F$29=$E$30</formula>
    </cfRule>
  </conditionalFormatting>
  <conditionalFormatting sqref="F21">
    <cfRule type="expression" dxfId="3" priority="15">
      <formula>SUM($E$12:$E$21)=$E$21</formula>
    </cfRule>
  </conditionalFormatting>
  <dataValidations xWindow="223" yWindow="688" count="1">
    <dataValidation type="date" allowBlank="1" showErrorMessage="1" error="Data w formacie RRRR-MM-DD" prompt="Proszę wypenić pole w formacie daty, _x000a_tj.: RRRR-MM-DD, gdzie:_x000a_RRRR - rok_x000a_MM - miesiąc_x000a_DD - dzień" sqref="A46">
      <formula1>36525</formula1>
      <formula2>401769</formula2>
    </dataValidation>
  </dataValidations>
  <pageMargins left="0.70866141732283472" right="0.70866141732283472" top="0.23622047244094491" bottom="0.19685039370078741" header="0.15748031496062992" footer="0.15748031496062992"/>
  <pageSetup paperSize="9" scale="5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Z77"/>
  <sheetViews>
    <sheetView showGridLines="0" workbookViewId="0">
      <selection activeCell="G64" sqref="G64"/>
    </sheetView>
  </sheetViews>
  <sheetFormatPr defaultRowHeight="14.4" x14ac:dyDescent="0.3"/>
  <cols>
    <col min="1" max="1" width="18.44140625" style="4" customWidth="1"/>
    <col min="2" max="2" width="21.21875" style="4" customWidth="1"/>
    <col min="3" max="3" width="13.6640625" style="4" customWidth="1"/>
    <col min="4" max="4" width="13.33203125" style="4" customWidth="1"/>
    <col min="5" max="5" width="14.77734375" style="4" customWidth="1"/>
    <col min="6" max="6" width="5.44140625" style="4" customWidth="1"/>
    <col min="7" max="7" width="66.109375" style="4" customWidth="1"/>
    <col min="8" max="8" width="11.5546875" style="177" customWidth="1"/>
    <col min="9" max="9" width="11.109375" style="177" customWidth="1"/>
    <col min="10" max="10" width="10.88671875" style="177" customWidth="1"/>
    <col min="11" max="11" width="13.33203125" style="4" customWidth="1"/>
    <col min="12" max="12" width="20.33203125" style="4" customWidth="1"/>
    <col min="13" max="13" width="10.88671875" style="4" customWidth="1"/>
    <col min="14" max="14" width="12.77734375" style="4" customWidth="1"/>
    <col min="15" max="15" width="11.44140625" style="4" customWidth="1"/>
    <col min="16" max="16" width="11.5546875" style="4" customWidth="1"/>
    <col min="17" max="16384" width="8.88671875" style="4"/>
  </cols>
  <sheetData>
    <row r="1" spans="1:26" ht="16.2" customHeight="1" x14ac:dyDescent="0.3">
      <c r="A1" s="363" t="s">
        <v>118</v>
      </c>
      <c r="B1" s="363"/>
      <c r="C1" s="363"/>
      <c r="D1" s="363"/>
      <c r="E1" s="363"/>
      <c r="F1" s="212"/>
      <c r="H1" s="4"/>
      <c r="I1" s="4"/>
      <c r="J1" s="4"/>
      <c r="M1" s="188">
        <v>36161</v>
      </c>
      <c r="N1" s="188">
        <v>36162</v>
      </c>
      <c r="O1" s="188">
        <v>37895</v>
      </c>
      <c r="P1" s="188">
        <v>41275</v>
      </c>
      <c r="Q1" s="186"/>
      <c r="R1" s="189">
        <v>0.09</v>
      </c>
      <c r="S1" s="189">
        <v>0.12</v>
      </c>
      <c r="T1" s="190">
        <v>300</v>
      </c>
      <c r="U1" s="186"/>
      <c r="V1" s="186"/>
      <c r="W1" s="186"/>
      <c r="X1" s="185"/>
      <c r="Y1" s="186"/>
      <c r="Z1" s="186"/>
    </row>
    <row r="2" spans="1:26" ht="22.8" customHeight="1" thickBot="1" x14ac:dyDescent="0.35">
      <c r="A2" s="363"/>
      <c r="B2" s="363"/>
      <c r="C2" s="363"/>
      <c r="D2" s="363"/>
      <c r="E2" s="363"/>
      <c r="F2" s="212"/>
      <c r="G2" s="377" t="s">
        <v>107</v>
      </c>
      <c r="H2" s="377"/>
      <c r="I2" s="377"/>
      <c r="J2" s="377"/>
      <c r="K2" s="377"/>
      <c r="M2" s="188"/>
      <c r="N2" s="188"/>
      <c r="O2" s="188"/>
      <c r="P2" s="188"/>
      <c r="Q2" s="186"/>
      <c r="R2" s="189"/>
      <c r="S2" s="189"/>
      <c r="T2" s="190"/>
      <c r="U2" s="186"/>
      <c r="V2" s="186"/>
      <c r="W2" s="186"/>
    </row>
    <row r="3" spans="1:26" ht="31.05" customHeight="1" thickBot="1" x14ac:dyDescent="0.35">
      <c r="A3" s="364" t="s">
        <v>105</v>
      </c>
      <c r="B3" s="365"/>
      <c r="C3" s="219" t="s">
        <v>97</v>
      </c>
      <c r="D3" s="216" t="s">
        <v>0</v>
      </c>
      <c r="E3" s="222" t="s">
        <v>34</v>
      </c>
      <c r="F3" s="212"/>
      <c r="G3" s="193" t="s">
        <v>111</v>
      </c>
      <c r="H3" s="41" t="s">
        <v>15</v>
      </c>
      <c r="I3" s="42" t="s">
        <v>16</v>
      </c>
      <c r="J3" s="43" t="s">
        <v>17</v>
      </c>
      <c r="K3" s="28" t="s">
        <v>26</v>
      </c>
      <c r="L3" s="45"/>
      <c r="M3" s="45"/>
      <c r="N3" s="188"/>
      <c r="O3" s="188"/>
      <c r="P3" s="188"/>
      <c r="Q3" s="186"/>
      <c r="R3" s="189"/>
      <c r="S3" s="189"/>
      <c r="T3" s="190"/>
    </row>
    <row r="4" spans="1:26" ht="31.05" customHeight="1" thickBot="1" x14ac:dyDescent="0.35">
      <c r="A4" s="366" t="s">
        <v>98</v>
      </c>
      <c r="B4" s="367"/>
      <c r="C4" s="231"/>
      <c r="D4" s="218"/>
      <c r="E4" s="368" t="str">
        <f>IF(AND($C$4&lt;$N$1,$C$4&lt;&gt;""),"art. 15e",IF(AND($C$4&gt;$M$1,$C$4&lt;$P$1,$C$4&lt;&gt;""),"art. 15d",IF($C$4="","proszę obowiązkowo wprowadzić do komórki C4 datę wstąpienia po raz pierwszy do służby","poza zakresem")))</f>
        <v>proszę obowiązkowo wprowadzić do komórki C4 datę wstąpienia po raz pierwszy do służby</v>
      </c>
      <c r="F4" s="212"/>
      <c r="G4" s="46" t="s">
        <v>35</v>
      </c>
      <c r="H4" s="47">
        <f>C72</f>
        <v>0</v>
      </c>
      <c r="I4" s="48">
        <f>D72</f>
        <v>0</v>
      </c>
      <c r="J4" s="49">
        <f>E72</f>
        <v>0</v>
      </c>
      <c r="K4" s="194" t="str">
        <f>IF(C77&lt;15,"brak prawa",IF(AND(H5&lt;3,(J4+J5)&gt;30),ROUND(0.4+(H4-15)*0.026+(I4+1)*0.026/12,4),ROUND(0.4+(H4-15)*0.026+I4*0.026/12,4)))</f>
        <v>brak prawa</v>
      </c>
      <c r="L4" s="195" t="str">
        <f>IF(AND(H5&lt;3,(J4+J5)&gt;30),"+1 mies. po 2,6% za sumę dni","")</f>
        <v/>
      </c>
      <c r="M4" s="22"/>
      <c r="N4" s="188"/>
      <c r="O4" s="188"/>
      <c r="P4" s="188"/>
      <c r="Q4" s="186"/>
      <c r="R4" s="189"/>
      <c r="S4" s="189"/>
      <c r="T4" s="190"/>
    </row>
    <row r="5" spans="1:26" ht="31.05" customHeight="1" thickBot="1" x14ac:dyDescent="0.35">
      <c r="A5" s="370" t="s">
        <v>76</v>
      </c>
      <c r="B5" s="371"/>
      <c r="C5" s="230" t="str">
        <f>IF('Podstawa wymiaru 10 lat SCS'!$A$46="","",('Podstawa wymiaru 10 lat SCS'!$A$46))</f>
        <v/>
      </c>
      <c r="D5" s="217"/>
      <c r="E5" s="369"/>
      <c r="F5" s="212"/>
      <c r="G5" s="50" t="s">
        <v>19</v>
      </c>
      <c r="H5" s="51">
        <f>IF(AND($C$4&lt;$N$1,$C$4&lt;&gt;""),C36,0)</f>
        <v>0</v>
      </c>
      <c r="I5" s="52">
        <f>IF(AND($C$4&lt;$N$1,$C$4&lt;&gt;""),D36,0)</f>
        <v>0</v>
      </c>
      <c r="J5" s="53">
        <f>IF(AND($C$4&lt;$N$1,$C$4&lt;&gt;""),E36,0)</f>
        <v>0</v>
      </c>
      <c r="K5" s="225">
        <f>IF(H5&lt;3,ROUND(H5*0.026+I5*0.026/12,4),ROUND(0.078+(H5-3)*0.013+I5*0.013/12,4))</f>
        <v>0</v>
      </c>
      <c r="L5" s="214" t="str">
        <f>IF($E$4="art. 15d","nie dolicza się - art. 15d","")</f>
        <v/>
      </c>
      <c r="M5" s="196"/>
      <c r="N5" s="188"/>
      <c r="O5" s="188"/>
      <c r="P5" s="188"/>
      <c r="Q5" s="186"/>
      <c r="R5" s="189"/>
      <c r="S5" s="189"/>
      <c r="T5" s="190"/>
    </row>
    <row r="6" spans="1:26" ht="31.95" customHeight="1" thickBot="1" x14ac:dyDescent="0.35">
      <c r="A6" s="192"/>
      <c r="B6" s="192"/>
      <c r="C6" s="192"/>
      <c r="D6" s="192"/>
      <c r="E6" s="192"/>
      <c r="F6" s="212"/>
      <c r="G6" s="54" t="s">
        <v>20</v>
      </c>
      <c r="H6" s="55">
        <f>IF(AND($C$4&lt;$N$1,$C$4&lt;&gt;""),C51,0)</f>
        <v>0</v>
      </c>
      <c r="I6" s="56">
        <f>IF(AND($C$4&lt;$N$1,$C$4&lt;&gt;""),D51,0)</f>
        <v>0</v>
      </c>
      <c r="J6" s="57">
        <f>IF(AND($C$4&lt;$N$1,$C$4&lt;&gt;""),E51,0)</f>
        <v>0</v>
      </c>
      <c r="K6" s="226">
        <f>ROUND(H6*0.007+I6*0.007/12,4)</f>
        <v>0</v>
      </c>
      <c r="L6" s="214" t="str">
        <f>IF($E$4="art. 15d","nie dolicza się - art. 15d","")</f>
        <v/>
      </c>
      <c r="M6" s="196"/>
      <c r="N6" s="188"/>
      <c r="O6" s="188"/>
      <c r="P6" s="188"/>
      <c r="Q6" s="186"/>
      <c r="R6" s="189"/>
      <c r="S6" s="189"/>
      <c r="T6" s="190"/>
    </row>
    <row r="7" spans="1:26" ht="31.95" customHeight="1" thickBot="1" x14ac:dyDescent="0.35">
      <c r="A7" s="339" t="s">
        <v>117</v>
      </c>
      <c r="B7" s="339"/>
      <c r="C7" s="339"/>
      <c r="D7" s="339"/>
      <c r="E7" s="339"/>
      <c r="G7" s="59"/>
      <c r="H7" s="378" t="s">
        <v>112</v>
      </c>
      <c r="I7" s="379"/>
      <c r="J7" s="379"/>
      <c r="K7" s="197">
        <f>MIN(SUM(K4:K6),0.75)</f>
        <v>0</v>
      </c>
      <c r="L7" s="58"/>
      <c r="M7" s="58"/>
      <c r="N7" s="188"/>
      <c r="O7" s="188"/>
      <c r="P7" s="188"/>
      <c r="Q7" s="186"/>
      <c r="R7" s="189"/>
      <c r="S7" s="189"/>
      <c r="T7" s="190"/>
    </row>
    <row r="8" spans="1:26" ht="19.95" customHeight="1" thickBot="1" x14ac:dyDescent="0.35">
      <c r="A8" s="274" t="s">
        <v>49</v>
      </c>
      <c r="B8" s="340"/>
      <c r="C8" s="340"/>
      <c r="D8" s="340"/>
      <c r="E8" s="341"/>
      <c r="K8" s="61"/>
      <c r="L8" s="58"/>
      <c r="M8" s="58"/>
    </row>
    <row r="9" spans="1:26" ht="22.95" customHeight="1" thickBot="1" x14ac:dyDescent="0.35">
      <c r="A9" s="30" t="s">
        <v>30</v>
      </c>
      <c r="B9" s="31" t="s">
        <v>31</v>
      </c>
      <c r="C9" s="30" t="s">
        <v>25</v>
      </c>
      <c r="D9" s="32" t="s">
        <v>27</v>
      </c>
      <c r="E9" s="31" t="s">
        <v>17</v>
      </c>
      <c r="G9" s="380" t="s">
        <v>90</v>
      </c>
      <c r="H9" s="169" t="s">
        <v>15</v>
      </c>
      <c r="I9" s="42" t="s">
        <v>16</v>
      </c>
      <c r="J9" s="170" t="s">
        <v>17</v>
      </c>
      <c r="K9" s="61"/>
    </row>
    <row r="10" spans="1:26" ht="22.95" customHeight="1" thickBot="1" x14ac:dyDescent="0.35">
      <c r="A10" s="232"/>
      <c r="B10" s="233"/>
      <c r="C10" s="33">
        <f>IF((ISBLANK(A10)=TRUE),0,DATEDIF(A10,B10+1,"Y"))</f>
        <v>0</v>
      </c>
      <c r="D10" s="34">
        <f>IF((ISBLANK(A10)=TRUE),0,DATEDIF(A10,B10+1,"YM"))</f>
        <v>0</v>
      </c>
      <c r="E10" s="35">
        <f>IF((ISBLANK(A10)=TRUE),0,DATEDIF(A10,B10+1,"MD"))</f>
        <v>0</v>
      </c>
      <c r="G10" s="381"/>
      <c r="H10" s="171">
        <f>IF($E$4="art. 15e",SUM(H4:H6)+INT((SUM(I4:I6)+INT(SUM(J4:J6)/30))/12),IF($E$4="art. 15d",SUM(H4:H4)+INT((SUM(I4:I4)+INT(SUM(J4:J4)/30))/12),0))</f>
        <v>0</v>
      </c>
      <c r="I10" s="171">
        <f>IF($E$4="art. 15e",MOD(SUM(I4:I6)+INT(SUM(J4:J6)/30),12),IF($E$4="art. 15d",MOD(SUM(I4:I4)+INT(SUM(J4:J4)/30),12),0))</f>
        <v>0</v>
      </c>
      <c r="J10" s="172">
        <f>IF($E$4="art. 15e",MOD(SUM(J4:J6),30),IF($E$4="art. 15d",MOD(SUM(J4:J4),30),0))</f>
        <v>0</v>
      </c>
    </row>
    <row r="11" spans="1:26" ht="22.95" customHeight="1" x14ac:dyDescent="0.3">
      <c r="A11" s="232"/>
      <c r="B11" s="233"/>
      <c r="C11" s="37">
        <f>IF((ISBLANK(A11)=TRUE),0,DATEDIF(A11,B11+1,"Y"))</f>
        <v>0</v>
      </c>
      <c r="D11" s="38">
        <f>IF((ISBLANK(A11)=TRUE),0,DATEDIF(A11,B11+1,"YM"))</f>
        <v>0</v>
      </c>
      <c r="E11" s="39">
        <f>IF((ISBLANK(A11)=TRUE),0,DATEDIF(A11,B11+1,"MD"))</f>
        <v>0</v>
      </c>
    </row>
    <row r="12" spans="1:26" ht="22.95" customHeight="1" x14ac:dyDescent="0.3">
      <c r="A12" s="232"/>
      <c r="B12" s="233"/>
      <c r="C12" s="37">
        <f>IF((ISBLANK(A12)=TRUE),0,DATEDIF(A12,B12+1,"Y"))</f>
        <v>0</v>
      </c>
      <c r="D12" s="38">
        <f>IF((ISBLANK(A12)=TRUE),0,DATEDIF(A12,B12+1,"YM"))</f>
        <v>0</v>
      </c>
      <c r="E12" s="39">
        <f>IF((ISBLANK(A12)=TRUE),0,DATEDIF(A12,B12+1,"MD"))</f>
        <v>0</v>
      </c>
      <c r="G12" s="382" t="s">
        <v>78</v>
      </c>
      <c r="H12" s="382"/>
      <c r="I12" s="382"/>
      <c r="J12" s="382"/>
      <c r="K12" s="27"/>
    </row>
    <row r="13" spans="1:26" ht="22.95" customHeight="1" thickBot="1" x14ac:dyDescent="0.35">
      <c r="A13" s="234"/>
      <c r="B13" s="235"/>
      <c r="C13" s="37">
        <f t="shared" ref="C13:C20" si="0">IF((ISBLANK(A13)=TRUE),0,DATEDIF(A13,B13+1,"Y"))</f>
        <v>0</v>
      </c>
      <c r="D13" s="38">
        <f t="shared" ref="D13:D20" si="1">IF((ISBLANK(A13)=TRUE),0,DATEDIF(A13,B13+1,"YM"))</f>
        <v>0</v>
      </c>
      <c r="E13" s="39">
        <f t="shared" ref="E13:E20" si="2">IF((ISBLANK(A13)=TRUE),0,DATEDIF(A13,B13+1,"MD"))</f>
        <v>0</v>
      </c>
      <c r="G13" s="385" t="str">
        <f>IF($E$4="art. 15e","Obliczenie wysokości emerytury na podstawie art. 15e ustawy",IF($E$4="art. 15d","Obliczenie wysokości emerytury na podstawie art. 15d ustawy",""))</f>
        <v/>
      </c>
      <c r="H13" s="385"/>
      <c r="I13" s="385"/>
      <c r="J13" s="385"/>
    </row>
    <row r="14" spans="1:26" ht="22.95" customHeight="1" thickBot="1" x14ac:dyDescent="0.35">
      <c r="A14" s="234"/>
      <c r="B14" s="235"/>
      <c r="C14" s="37">
        <f t="shared" si="0"/>
        <v>0</v>
      </c>
      <c r="D14" s="38">
        <f t="shared" si="1"/>
        <v>0</v>
      </c>
      <c r="E14" s="39">
        <f t="shared" si="2"/>
        <v>0</v>
      </c>
      <c r="G14" s="383" t="s">
        <v>94</v>
      </c>
      <c r="H14" s="384"/>
      <c r="I14" s="384"/>
      <c r="J14" s="384"/>
      <c r="K14" s="227">
        <f>'Podstawa wymiaru 10 lat SCS'!$D$47</f>
        <v>0</v>
      </c>
    </row>
    <row r="15" spans="1:26" ht="22.95" customHeight="1" thickBot="1" x14ac:dyDescent="0.35">
      <c r="A15" s="234"/>
      <c r="B15" s="235"/>
      <c r="C15" s="37">
        <f t="shared" si="0"/>
        <v>0</v>
      </c>
      <c r="D15" s="38">
        <f t="shared" si="1"/>
        <v>0</v>
      </c>
      <c r="E15" s="39">
        <f t="shared" si="2"/>
        <v>0</v>
      </c>
      <c r="G15" s="350" t="s">
        <v>91</v>
      </c>
      <c r="H15" s="351"/>
      <c r="I15" s="351"/>
      <c r="J15" s="351"/>
      <c r="K15" s="180"/>
      <c r="L15" s="240" t="str">
        <f>IF($H$10&lt;32,"wysługa (H10) &lt;32 lata","")</f>
        <v>wysługa (H10) &lt;32 lata</v>
      </c>
    </row>
    <row r="16" spans="1:26" ht="22.95" customHeight="1" thickBot="1" x14ac:dyDescent="0.35">
      <c r="A16" s="234"/>
      <c r="B16" s="235"/>
      <c r="C16" s="37">
        <f t="shared" si="0"/>
        <v>0</v>
      </c>
      <c r="D16" s="38">
        <f>IF((ISBLANK(A16)=TRUE),0,DATEDIF(A16,B16+1,"YM"))</f>
        <v>0</v>
      </c>
      <c r="E16" s="39">
        <f>IF((ISBLANK(A16)=TRUE),0,DATEDIF(A16,B16+1,"MD"))</f>
        <v>0</v>
      </c>
      <c r="G16" s="344" t="s">
        <v>95</v>
      </c>
      <c r="H16" s="345"/>
      <c r="I16" s="345"/>
      <c r="J16" s="345"/>
      <c r="K16" s="215">
        <f>K14+K15</f>
        <v>0</v>
      </c>
    </row>
    <row r="17" spans="1:14" ht="22.95" customHeight="1" thickBot="1" x14ac:dyDescent="0.35">
      <c r="A17" s="234"/>
      <c r="B17" s="235"/>
      <c r="C17" s="37">
        <f t="shared" si="0"/>
        <v>0</v>
      </c>
      <c r="D17" s="38">
        <f>IF((ISBLANK(A17)=TRUE),0,DATEDIF(A17,B17+1,"YM"))</f>
        <v>0</v>
      </c>
      <c r="E17" s="39">
        <f>IF((ISBLANK(A17)=TRUE),0,DATEDIF(A17,B17+1,"MD"))</f>
        <v>0</v>
      </c>
      <c r="G17" s="358" t="s">
        <v>24</v>
      </c>
      <c r="H17" s="359"/>
      <c r="I17" s="359"/>
      <c r="J17" s="359"/>
      <c r="K17" s="228">
        <f>K7</f>
        <v>0</v>
      </c>
    </row>
    <row r="18" spans="1:14" ht="22.95" customHeight="1" thickBot="1" x14ac:dyDescent="0.35">
      <c r="A18" s="234"/>
      <c r="B18" s="235"/>
      <c r="C18" s="37">
        <f t="shared" si="0"/>
        <v>0</v>
      </c>
      <c r="D18" s="38">
        <f t="shared" si="1"/>
        <v>0</v>
      </c>
      <c r="E18" s="39">
        <f t="shared" si="2"/>
        <v>0</v>
      </c>
      <c r="G18" s="346" t="s">
        <v>101</v>
      </c>
      <c r="H18" s="347"/>
      <c r="I18" s="347"/>
      <c r="J18" s="347"/>
      <c r="K18" s="198">
        <f>ROUND(K16*K17,2)</f>
        <v>0</v>
      </c>
      <c r="L18" s="177"/>
      <c r="N18" s="58"/>
    </row>
    <row r="19" spans="1:14" ht="22.95" customHeight="1" x14ac:dyDescent="0.3">
      <c r="A19" s="234"/>
      <c r="B19" s="235"/>
      <c r="C19" s="37">
        <f t="shared" si="0"/>
        <v>0</v>
      </c>
      <c r="D19" s="38">
        <f t="shared" si="1"/>
        <v>0</v>
      </c>
      <c r="E19" s="39">
        <f t="shared" si="2"/>
        <v>0</v>
      </c>
      <c r="G19" s="360" t="s">
        <v>102</v>
      </c>
      <c r="H19" s="361"/>
      <c r="I19" s="361"/>
      <c r="J19" s="361"/>
      <c r="K19" s="23">
        <f>MAX(ROUND(K18*$R$1,2),0)</f>
        <v>0</v>
      </c>
      <c r="L19" s="177"/>
      <c r="N19" s="58"/>
    </row>
    <row r="20" spans="1:14" ht="22.95" customHeight="1" thickBot="1" x14ac:dyDescent="0.35">
      <c r="A20" s="236"/>
      <c r="B20" s="237"/>
      <c r="C20" s="62">
        <f t="shared" si="0"/>
        <v>0</v>
      </c>
      <c r="D20" s="63">
        <f t="shared" si="1"/>
        <v>0</v>
      </c>
      <c r="E20" s="64">
        <f t="shared" si="2"/>
        <v>0</v>
      </c>
      <c r="G20" s="348" t="s">
        <v>103</v>
      </c>
      <c r="H20" s="349"/>
      <c r="I20" s="349"/>
      <c r="J20" s="349"/>
      <c r="K20" s="24">
        <f>MAX(ROUND(ROUND(K18,0)*$S$1-$T$1,0),0)</f>
        <v>0</v>
      </c>
      <c r="L20" s="71"/>
      <c r="M20" s="36"/>
      <c r="N20" s="58"/>
    </row>
    <row r="21" spans="1:14" ht="22.95" customHeight="1" thickBot="1" x14ac:dyDescent="0.35">
      <c r="A21" s="274" t="s">
        <v>28</v>
      </c>
      <c r="B21" s="275"/>
      <c r="C21" s="65">
        <f>SUM(C10:C20)+INT((SUM(D10:D20)+INT(SUM(E10:E20)/30))/12)</f>
        <v>0</v>
      </c>
      <c r="D21" s="65">
        <f>MOD(SUM(D10:D20)+INT(SUM(E10:E20)/30),12)</f>
        <v>0</v>
      </c>
      <c r="E21" s="66">
        <f>MOD(SUM(E10:E20),30)</f>
        <v>0</v>
      </c>
      <c r="G21" s="375" t="s">
        <v>104</v>
      </c>
      <c r="H21" s="376"/>
      <c r="I21" s="376"/>
      <c r="J21" s="376"/>
      <c r="K21" s="25">
        <f>K18-K19-K20</f>
        <v>0</v>
      </c>
      <c r="L21" s="71"/>
      <c r="M21" s="19"/>
      <c r="N21" s="58"/>
    </row>
    <row r="22" spans="1:14" ht="22.95" customHeight="1" thickBot="1" x14ac:dyDescent="0.35">
      <c r="A22" s="177"/>
      <c r="B22" s="177"/>
      <c r="C22" s="177"/>
      <c r="D22" s="177"/>
      <c r="E22" s="177"/>
    </row>
    <row r="23" spans="1:14" ht="22.95" customHeight="1" thickBot="1" x14ac:dyDescent="0.35">
      <c r="A23" s="352" t="s">
        <v>50</v>
      </c>
      <c r="B23" s="353"/>
      <c r="C23" s="353"/>
      <c r="D23" s="353"/>
      <c r="E23" s="354"/>
      <c r="G23" s="362" t="s">
        <v>114</v>
      </c>
      <c r="H23" s="362"/>
      <c r="I23" s="362"/>
      <c r="J23" s="362"/>
      <c r="K23" s="362"/>
    </row>
    <row r="24" spans="1:14" ht="22.95" customHeight="1" thickBot="1" x14ac:dyDescent="0.35">
      <c r="A24" s="67" t="s">
        <v>30</v>
      </c>
      <c r="B24" s="68" t="s">
        <v>31</v>
      </c>
      <c r="C24" s="67" t="s">
        <v>25</v>
      </c>
      <c r="D24" s="69" t="s">
        <v>27</v>
      </c>
      <c r="E24" s="70" t="s">
        <v>17</v>
      </c>
      <c r="G24" s="362"/>
      <c r="H24" s="362"/>
      <c r="I24" s="362"/>
      <c r="J24" s="362"/>
      <c r="K24" s="362"/>
    </row>
    <row r="25" spans="1:14" ht="22.95" customHeight="1" x14ac:dyDescent="0.3">
      <c r="A25" s="232"/>
      <c r="B25" s="233"/>
      <c r="C25" s="33">
        <f>IF((ISBLANK(A25)=TRUE),0,DATEDIF(A25,B25+1,"Y"))</f>
        <v>0</v>
      </c>
      <c r="D25" s="34">
        <f t="shared" ref="D25:D35" si="3">IF((ISBLANK(A25)=TRUE),0,DATEDIF(A25,B25+1,"YM"))</f>
        <v>0</v>
      </c>
      <c r="E25" s="35">
        <f t="shared" ref="E25:E35" si="4">IF((ISBLANK(A25)=TRUE),0,DATEDIF(A25,B25+1,"MD"))</f>
        <v>0</v>
      </c>
      <c r="G25" s="362"/>
      <c r="H25" s="362"/>
      <c r="I25" s="362"/>
      <c r="J25" s="362"/>
      <c r="K25" s="362"/>
    </row>
    <row r="26" spans="1:14" ht="22.95" customHeight="1" x14ac:dyDescent="0.3">
      <c r="A26" s="234"/>
      <c r="B26" s="238"/>
      <c r="C26" s="37">
        <f>IF((ISBLANK(A26)=TRUE),0,DATEDIF(A26,B26+1,"Y"))</f>
        <v>0</v>
      </c>
      <c r="D26" s="38">
        <f t="shared" si="3"/>
        <v>0</v>
      </c>
      <c r="E26" s="39">
        <f t="shared" si="4"/>
        <v>0</v>
      </c>
    </row>
    <row r="27" spans="1:14" ht="22.95" customHeight="1" x14ac:dyDescent="0.3">
      <c r="A27" s="234"/>
      <c r="B27" s="238"/>
      <c r="C27" s="37">
        <f>IF((ISBLANK(A27)=TRUE),0,DATEDIF(A27,B27+1,"Y"))</f>
        <v>0</v>
      </c>
      <c r="D27" s="38">
        <f t="shared" si="3"/>
        <v>0</v>
      </c>
      <c r="E27" s="39">
        <f t="shared" si="4"/>
        <v>0</v>
      </c>
      <c r="G27" s="286" t="s">
        <v>65</v>
      </c>
      <c r="H27" s="286"/>
      <c r="I27" s="286"/>
      <c r="J27" s="286"/>
      <c r="K27" s="286"/>
    </row>
    <row r="28" spans="1:14" ht="22.95" customHeight="1" x14ac:dyDescent="0.3">
      <c r="A28" s="234"/>
      <c r="B28" s="238"/>
      <c r="C28" s="37">
        <f t="shared" ref="C28:C35" si="5">IF((ISBLANK(A28)=TRUE),0,DATEDIF(A28,B28+1,"Y"))</f>
        <v>0</v>
      </c>
      <c r="D28" s="38">
        <f t="shared" si="3"/>
        <v>0</v>
      </c>
      <c r="E28" s="39">
        <f t="shared" si="4"/>
        <v>0</v>
      </c>
      <c r="G28" s="286"/>
      <c r="H28" s="286"/>
      <c r="I28" s="286"/>
      <c r="J28" s="286"/>
      <c r="K28" s="286"/>
    </row>
    <row r="29" spans="1:14" ht="19.95" customHeight="1" x14ac:dyDescent="0.3">
      <c r="A29" s="234"/>
      <c r="B29" s="238"/>
      <c r="C29" s="37">
        <f t="shared" si="5"/>
        <v>0</v>
      </c>
      <c r="D29" s="38">
        <f t="shared" si="3"/>
        <v>0</v>
      </c>
      <c r="E29" s="39">
        <f t="shared" si="4"/>
        <v>0</v>
      </c>
      <c r="G29" s="286"/>
      <c r="H29" s="286"/>
      <c r="I29" s="286"/>
      <c r="J29" s="286"/>
      <c r="K29" s="286"/>
      <c r="N29" s="19"/>
    </row>
    <row r="30" spans="1:14" ht="19.95" customHeight="1" x14ac:dyDescent="0.3">
      <c r="A30" s="234"/>
      <c r="B30" s="238"/>
      <c r="C30" s="37">
        <f t="shared" si="5"/>
        <v>0</v>
      </c>
      <c r="D30" s="38">
        <f t="shared" si="3"/>
        <v>0</v>
      </c>
      <c r="E30" s="39">
        <f t="shared" si="4"/>
        <v>0</v>
      </c>
      <c r="H30" s="4"/>
      <c r="I30" s="4"/>
      <c r="J30" s="4"/>
      <c r="N30" s="36"/>
    </row>
    <row r="31" spans="1:14" ht="19.95" customHeight="1" x14ac:dyDescent="0.3">
      <c r="A31" s="234"/>
      <c r="B31" s="238"/>
      <c r="C31" s="37">
        <f t="shared" si="5"/>
        <v>0</v>
      </c>
      <c r="D31" s="38">
        <f t="shared" si="3"/>
        <v>0</v>
      </c>
      <c r="E31" s="39">
        <f t="shared" si="4"/>
        <v>0</v>
      </c>
      <c r="H31" s="4"/>
      <c r="I31" s="4"/>
      <c r="J31" s="4"/>
    </row>
    <row r="32" spans="1:14" ht="19.95" customHeight="1" x14ac:dyDescent="0.3">
      <c r="A32" s="234"/>
      <c r="B32" s="238"/>
      <c r="C32" s="37">
        <f t="shared" si="5"/>
        <v>0</v>
      </c>
      <c r="D32" s="38">
        <f t="shared" si="3"/>
        <v>0</v>
      </c>
      <c r="E32" s="39">
        <f t="shared" si="4"/>
        <v>0</v>
      </c>
      <c r="H32" s="4"/>
      <c r="I32" s="4"/>
      <c r="J32" s="4"/>
    </row>
    <row r="33" spans="1:11" ht="19.95" customHeight="1" x14ac:dyDescent="0.3">
      <c r="A33" s="234"/>
      <c r="B33" s="238"/>
      <c r="C33" s="37">
        <f t="shared" si="5"/>
        <v>0</v>
      </c>
      <c r="D33" s="38">
        <f t="shared" si="3"/>
        <v>0</v>
      </c>
      <c r="E33" s="39">
        <f t="shared" si="4"/>
        <v>0</v>
      </c>
      <c r="H33" s="4"/>
      <c r="I33" s="4"/>
      <c r="J33" s="4"/>
    </row>
    <row r="34" spans="1:11" ht="19.95" customHeight="1" x14ac:dyDescent="0.3">
      <c r="A34" s="234"/>
      <c r="B34" s="238"/>
      <c r="C34" s="37">
        <f t="shared" si="5"/>
        <v>0</v>
      </c>
      <c r="D34" s="38">
        <f t="shared" si="3"/>
        <v>0</v>
      </c>
      <c r="E34" s="39">
        <f t="shared" si="4"/>
        <v>0</v>
      </c>
      <c r="H34" s="4"/>
      <c r="I34" s="4"/>
      <c r="J34" s="4"/>
    </row>
    <row r="35" spans="1:11" ht="19.95" customHeight="1" thickBot="1" x14ac:dyDescent="0.35">
      <c r="A35" s="236"/>
      <c r="B35" s="239"/>
      <c r="C35" s="62">
        <f t="shared" si="5"/>
        <v>0</v>
      </c>
      <c r="D35" s="63">
        <f t="shared" si="3"/>
        <v>0</v>
      </c>
      <c r="E35" s="64">
        <f t="shared" si="4"/>
        <v>0</v>
      </c>
      <c r="H35" s="4"/>
      <c r="I35" s="4"/>
      <c r="J35" s="4"/>
    </row>
    <row r="36" spans="1:11" ht="19.95" customHeight="1" thickBot="1" x14ac:dyDescent="0.35">
      <c r="A36" s="352" t="s">
        <v>28</v>
      </c>
      <c r="B36" s="355"/>
      <c r="C36" s="74">
        <f>SUM(C25:C35)+INT((SUM(D25:D35)+INT(SUM(E25:E35)/30))/12)</f>
        <v>0</v>
      </c>
      <c r="D36" s="75">
        <f>MOD(SUM(D25:D35)+INT(SUM(E25:E35)/30),12)</f>
        <v>0</v>
      </c>
      <c r="E36" s="76">
        <f>MOD(SUM(E25:E35),30)</f>
        <v>0</v>
      </c>
      <c r="H36" s="4"/>
      <c r="I36" s="4"/>
      <c r="J36" s="4"/>
    </row>
    <row r="37" spans="1:11" ht="19.95" customHeight="1" thickBot="1" x14ac:dyDescent="0.35">
      <c r="A37" s="77"/>
      <c r="B37" s="77"/>
      <c r="C37" s="5"/>
      <c r="D37" s="5"/>
      <c r="E37" s="5"/>
      <c r="H37" s="4"/>
      <c r="I37" s="4"/>
      <c r="J37" s="4"/>
    </row>
    <row r="38" spans="1:11" ht="19.95" customHeight="1" thickBot="1" x14ac:dyDescent="0.35">
      <c r="A38" s="332" t="s">
        <v>51</v>
      </c>
      <c r="B38" s="356"/>
      <c r="C38" s="356"/>
      <c r="D38" s="356"/>
      <c r="E38" s="357"/>
      <c r="G38" s="19"/>
      <c r="H38" s="60"/>
      <c r="I38" s="60"/>
      <c r="J38" s="60"/>
      <c r="K38" s="19"/>
    </row>
    <row r="39" spans="1:11" ht="19.95" customHeight="1" thickBot="1" x14ac:dyDescent="0.35">
      <c r="A39" s="78" t="s">
        <v>30</v>
      </c>
      <c r="B39" s="79" t="s">
        <v>31</v>
      </c>
      <c r="C39" s="78" t="s">
        <v>25</v>
      </c>
      <c r="D39" s="80" t="s">
        <v>27</v>
      </c>
      <c r="E39" s="81" t="s">
        <v>17</v>
      </c>
      <c r="G39" s="19"/>
      <c r="H39" s="60"/>
      <c r="I39" s="60"/>
      <c r="J39" s="60"/>
      <c r="K39" s="19"/>
    </row>
    <row r="40" spans="1:11" ht="19.95" customHeight="1" x14ac:dyDescent="0.3">
      <c r="A40" s="232"/>
      <c r="B40" s="233"/>
      <c r="C40" s="33">
        <f>IF((ISBLANK(A40)=TRUE),0,DATEDIF(A40,B40+1,"Y"))</f>
        <v>0</v>
      </c>
      <c r="D40" s="34">
        <f t="shared" ref="D40:D50" si="6">IF((ISBLANK(A40)=TRUE),0,DATEDIF(A40,B40+1,"YM"))</f>
        <v>0</v>
      </c>
      <c r="E40" s="35">
        <f t="shared" ref="E40:E50" si="7">IF((ISBLANK(A40)=TRUE),0,DATEDIF(A40,B40+1,"MD"))</f>
        <v>0</v>
      </c>
      <c r="G40" s="19"/>
      <c r="H40" s="60"/>
      <c r="I40" s="60"/>
      <c r="J40" s="60"/>
      <c r="K40" s="19"/>
    </row>
    <row r="41" spans="1:11" ht="19.95" customHeight="1" x14ac:dyDescent="0.3">
      <c r="A41" s="234"/>
      <c r="B41" s="238"/>
      <c r="C41" s="37">
        <f>IF((ISBLANK(A41)=TRUE),0,DATEDIF(A41,B41+1,"Y"))</f>
        <v>0</v>
      </c>
      <c r="D41" s="38">
        <f t="shared" si="6"/>
        <v>0</v>
      </c>
      <c r="E41" s="39">
        <f t="shared" si="7"/>
        <v>0</v>
      </c>
      <c r="G41" s="337"/>
      <c r="H41" s="337"/>
      <c r="I41" s="60"/>
      <c r="J41" s="60"/>
      <c r="K41" s="19"/>
    </row>
    <row r="42" spans="1:11" ht="19.95" customHeight="1" x14ac:dyDescent="0.3">
      <c r="A42" s="234"/>
      <c r="B42" s="238"/>
      <c r="C42" s="37">
        <f>IF((ISBLANK(A42)=TRUE),0,DATEDIF(A42,B42+1,"Y"))</f>
        <v>0</v>
      </c>
      <c r="D42" s="38">
        <f t="shared" si="6"/>
        <v>0</v>
      </c>
      <c r="E42" s="39">
        <f t="shared" si="7"/>
        <v>0</v>
      </c>
      <c r="G42" s="19"/>
      <c r="H42" s="60"/>
      <c r="I42" s="60"/>
      <c r="J42" s="60"/>
      <c r="K42" s="19"/>
    </row>
    <row r="43" spans="1:11" ht="19.95" customHeight="1" x14ac:dyDescent="0.3">
      <c r="A43" s="234"/>
      <c r="B43" s="238"/>
      <c r="C43" s="37">
        <f t="shared" ref="C43:C50" si="8">IF((ISBLANK(A43)=TRUE),0,DATEDIF(A43,B43+1,"Y"))</f>
        <v>0</v>
      </c>
      <c r="D43" s="38">
        <f t="shared" si="6"/>
        <v>0</v>
      </c>
      <c r="E43" s="39">
        <f t="shared" si="7"/>
        <v>0</v>
      </c>
      <c r="G43" s="342"/>
      <c r="H43" s="342"/>
      <c r="I43" s="342"/>
      <c r="J43" s="342"/>
      <c r="K43" s="19"/>
    </row>
    <row r="44" spans="1:11" ht="19.95" customHeight="1" x14ac:dyDescent="0.3">
      <c r="A44" s="234"/>
      <c r="B44" s="238"/>
      <c r="C44" s="37">
        <f t="shared" si="8"/>
        <v>0</v>
      </c>
      <c r="D44" s="38">
        <f t="shared" si="6"/>
        <v>0</v>
      </c>
      <c r="E44" s="39">
        <f t="shared" si="7"/>
        <v>0</v>
      </c>
      <c r="G44" s="343"/>
      <c r="H44" s="343"/>
      <c r="I44" s="343"/>
      <c r="J44" s="343"/>
      <c r="K44" s="19"/>
    </row>
    <row r="45" spans="1:11" ht="19.95" customHeight="1" x14ac:dyDescent="0.3">
      <c r="A45" s="234"/>
      <c r="B45" s="238"/>
      <c r="C45" s="37">
        <f t="shared" si="8"/>
        <v>0</v>
      </c>
      <c r="D45" s="38">
        <f t="shared" si="6"/>
        <v>0</v>
      </c>
      <c r="E45" s="39">
        <f t="shared" si="7"/>
        <v>0</v>
      </c>
      <c r="G45" s="338"/>
      <c r="H45" s="338"/>
      <c r="I45" s="338"/>
      <c r="J45" s="338"/>
      <c r="K45" s="19"/>
    </row>
    <row r="46" spans="1:11" ht="19.95" customHeight="1" x14ac:dyDescent="0.3">
      <c r="A46" s="234"/>
      <c r="B46" s="238"/>
      <c r="C46" s="37">
        <f t="shared" si="8"/>
        <v>0</v>
      </c>
      <c r="D46" s="38">
        <f t="shared" si="6"/>
        <v>0</v>
      </c>
      <c r="E46" s="39">
        <f t="shared" si="7"/>
        <v>0</v>
      </c>
      <c r="G46" s="321"/>
      <c r="H46" s="321"/>
      <c r="I46" s="321"/>
      <c r="J46" s="321"/>
      <c r="K46" s="19"/>
    </row>
    <row r="47" spans="1:11" ht="28.2" customHeight="1" x14ac:dyDescent="0.3">
      <c r="A47" s="234"/>
      <c r="B47" s="238"/>
      <c r="C47" s="37">
        <f t="shared" si="8"/>
        <v>0</v>
      </c>
      <c r="D47" s="38">
        <f t="shared" si="6"/>
        <v>0</v>
      </c>
      <c r="E47" s="39">
        <f t="shared" si="7"/>
        <v>0</v>
      </c>
      <c r="G47" s="321"/>
      <c r="H47" s="321"/>
      <c r="I47" s="321"/>
      <c r="J47" s="321"/>
      <c r="K47" s="19"/>
    </row>
    <row r="48" spans="1:11" ht="19.95" customHeight="1" x14ac:dyDescent="0.3">
      <c r="A48" s="234"/>
      <c r="B48" s="238"/>
      <c r="C48" s="37">
        <f t="shared" si="8"/>
        <v>0</v>
      </c>
      <c r="D48" s="38">
        <f t="shared" si="6"/>
        <v>0</v>
      </c>
      <c r="E48" s="39">
        <f t="shared" si="7"/>
        <v>0</v>
      </c>
      <c r="G48" s="321"/>
      <c r="H48" s="321"/>
      <c r="I48" s="321"/>
      <c r="J48" s="321"/>
      <c r="K48" s="19"/>
    </row>
    <row r="49" spans="1:11" ht="19.95" customHeight="1" x14ac:dyDescent="0.3">
      <c r="A49" s="234"/>
      <c r="B49" s="238"/>
      <c r="C49" s="37">
        <f t="shared" si="8"/>
        <v>0</v>
      </c>
      <c r="D49" s="38">
        <f t="shared" si="6"/>
        <v>0</v>
      </c>
      <c r="E49" s="39">
        <f t="shared" si="7"/>
        <v>0</v>
      </c>
      <c r="G49" s="321"/>
      <c r="H49" s="321"/>
      <c r="I49" s="321"/>
      <c r="J49" s="321"/>
      <c r="K49" s="19"/>
    </row>
    <row r="50" spans="1:11" ht="19.95" customHeight="1" thickBot="1" x14ac:dyDescent="0.35">
      <c r="A50" s="236"/>
      <c r="B50" s="239"/>
      <c r="C50" s="62">
        <f t="shared" si="8"/>
        <v>0</v>
      </c>
      <c r="D50" s="63">
        <f t="shared" si="6"/>
        <v>0</v>
      </c>
      <c r="E50" s="64">
        <f t="shared" si="7"/>
        <v>0</v>
      </c>
      <c r="G50" s="321"/>
      <c r="H50" s="321"/>
      <c r="I50" s="321"/>
      <c r="J50" s="321"/>
      <c r="K50" s="19"/>
    </row>
    <row r="51" spans="1:11" ht="19.95" customHeight="1" thickBot="1" x14ac:dyDescent="0.35">
      <c r="A51" s="332" t="s">
        <v>28</v>
      </c>
      <c r="B51" s="333"/>
      <c r="C51" s="82">
        <f>SUM(C40:C50)+INT((SUM(D40:D50)+INT(SUM(E40:E50)/30))/12)</f>
        <v>0</v>
      </c>
      <c r="D51" s="83">
        <f>MOD(SUM(D40:D50)+INT(SUM(E40:E50)/30),12)</f>
        <v>0</v>
      </c>
      <c r="E51" s="84">
        <f>MOD(SUM(E40:E50),30)</f>
        <v>0</v>
      </c>
      <c r="G51" s="19"/>
      <c r="H51" s="60"/>
      <c r="I51" s="60"/>
      <c r="J51" s="60"/>
      <c r="K51" s="19"/>
    </row>
    <row r="52" spans="1:11" ht="19.95" customHeight="1" thickBot="1" x14ac:dyDescent="0.35">
      <c r="A52" s="77"/>
      <c r="B52" s="77"/>
      <c r="C52" s="5"/>
      <c r="D52" s="5"/>
      <c r="E52" s="5"/>
      <c r="G52" s="322"/>
      <c r="H52" s="322"/>
      <c r="I52" s="322"/>
      <c r="J52" s="322"/>
      <c r="K52" s="19"/>
    </row>
    <row r="53" spans="1:11" ht="30" customHeight="1" thickBot="1" x14ac:dyDescent="0.35">
      <c r="A53" s="334" t="s">
        <v>120</v>
      </c>
      <c r="B53" s="335"/>
      <c r="C53" s="335"/>
      <c r="D53" s="335"/>
      <c r="E53" s="336"/>
      <c r="G53" s="322"/>
      <c r="H53" s="322"/>
      <c r="I53" s="322"/>
      <c r="J53" s="322"/>
      <c r="K53" s="19"/>
    </row>
    <row r="54" spans="1:11" ht="19.95" customHeight="1" thickBot="1" x14ac:dyDescent="0.35">
      <c r="A54" s="85" t="s">
        <v>30</v>
      </c>
      <c r="B54" s="86" t="s">
        <v>31</v>
      </c>
      <c r="C54" s="85" t="s">
        <v>25</v>
      </c>
      <c r="D54" s="87" t="s">
        <v>27</v>
      </c>
      <c r="E54" s="88" t="s">
        <v>17</v>
      </c>
      <c r="G54" s="19"/>
      <c r="H54" s="19"/>
      <c r="I54" s="19"/>
      <c r="J54" s="19"/>
      <c r="K54" s="19"/>
    </row>
    <row r="55" spans="1:11" ht="19.95" customHeight="1" x14ac:dyDescent="0.3">
      <c r="A55" s="232"/>
      <c r="B55" s="233"/>
      <c r="C55" s="33">
        <f>IF( B55&gt;$B$68,"błąd",IF((ISBLANK(A55)=TRUE),0,DATEDIF(A55,B55+1,"Y")))</f>
        <v>0</v>
      </c>
      <c r="D55" s="34">
        <f>IF(B55&gt;$B$68, "błąd",IF((ISBLANK(A55)=TRUE),0,DATEDIF(A55,B55+1,"YM")))</f>
        <v>0</v>
      </c>
      <c r="E55" s="35">
        <f>IF(B55&gt;$B$68,"błąd",IF((ISBLANK(A55)=TRUE),0,DATEDIF(A55,B55+1,"MD")))</f>
        <v>0</v>
      </c>
      <c r="G55" s="19"/>
      <c r="H55" s="60"/>
      <c r="I55" s="60"/>
      <c r="J55" s="60"/>
      <c r="K55" s="19"/>
    </row>
    <row r="56" spans="1:11" ht="19.95" customHeight="1" x14ac:dyDescent="0.3">
      <c r="A56" s="232"/>
      <c r="B56" s="233"/>
      <c r="C56" s="89">
        <f>IF( B56&gt;$B$68,"błąd",IF((ISBLANK(A56)=TRUE),0,DATEDIF(A56,B56+1,"Y")))</f>
        <v>0</v>
      </c>
      <c r="D56" s="90">
        <f>IF(B56&gt;$B$68, "błąd",IF((ISBLANK(A56)=TRUE),0,DATEDIF(A56,B56+1,"YM")))</f>
        <v>0</v>
      </c>
      <c r="E56" s="91">
        <f>IF(B56&gt;$B$68,"błąd",IF((ISBLANK(A56)=TRUE),0,DATEDIF(A56,B56+1,"MD")))</f>
        <v>0</v>
      </c>
      <c r="G56" s="19"/>
      <c r="H56" s="60"/>
      <c r="I56" s="60"/>
      <c r="J56" s="60"/>
      <c r="K56" s="19"/>
    </row>
    <row r="57" spans="1:11" ht="19.95" customHeight="1" x14ac:dyDescent="0.3">
      <c r="A57" s="232"/>
      <c r="B57" s="233"/>
      <c r="C57" s="89">
        <f t="shared" ref="C57:C65" si="9">IF( B57&gt;$B$68,"błąd",IF((ISBLANK(A57)=TRUE),0,DATEDIF(A57,B57+1,"Y")))</f>
        <v>0</v>
      </c>
      <c r="D57" s="90">
        <f t="shared" ref="D57:D65" si="10">IF(B57&gt;$B$68, "błąd",IF((ISBLANK(A57)=TRUE),0,DATEDIF(A57,B57+1,"YM")))</f>
        <v>0</v>
      </c>
      <c r="E57" s="91">
        <f t="shared" ref="E57:E65" si="11">IF(B57&gt;$B$68,"błąd",IF((ISBLANK(A57)=TRUE),0,DATEDIF(A57,B57+1,"MD")))</f>
        <v>0</v>
      </c>
      <c r="G57" s="19"/>
      <c r="H57" s="60"/>
      <c r="I57" s="60"/>
      <c r="J57" s="60"/>
      <c r="K57" s="19"/>
    </row>
    <row r="58" spans="1:11" ht="19.95" customHeight="1" x14ac:dyDescent="0.3">
      <c r="A58" s="232"/>
      <c r="B58" s="233"/>
      <c r="C58" s="89">
        <f t="shared" si="9"/>
        <v>0</v>
      </c>
      <c r="D58" s="90">
        <f t="shared" si="10"/>
        <v>0</v>
      </c>
      <c r="E58" s="91">
        <f t="shared" si="11"/>
        <v>0</v>
      </c>
      <c r="G58" s="19"/>
      <c r="H58" s="60"/>
      <c r="I58" s="60"/>
      <c r="J58" s="60"/>
      <c r="K58" s="19"/>
    </row>
    <row r="59" spans="1:11" ht="19.95" customHeight="1" x14ac:dyDescent="0.3">
      <c r="A59" s="232"/>
      <c r="B59" s="233"/>
      <c r="C59" s="89">
        <f t="shared" si="9"/>
        <v>0</v>
      </c>
      <c r="D59" s="90">
        <f t="shared" si="10"/>
        <v>0</v>
      </c>
      <c r="E59" s="91">
        <f t="shared" si="11"/>
        <v>0</v>
      </c>
      <c r="G59" s="19"/>
      <c r="H59" s="60"/>
      <c r="I59" s="60"/>
      <c r="J59" s="60"/>
      <c r="K59" s="19"/>
    </row>
    <row r="60" spans="1:11" ht="19.95" customHeight="1" x14ac:dyDescent="0.3">
      <c r="A60" s="232"/>
      <c r="B60" s="233"/>
      <c r="C60" s="89">
        <f t="shared" si="9"/>
        <v>0</v>
      </c>
      <c r="D60" s="90">
        <f t="shared" si="10"/>
        <v>0</v>
      </c>
      <c r="E60" s="91">
        <f t="shared" si="11"/>
        <v>0</v>
      </c>
    </row>
    <row r="61" spans="1:11" ht="19.95" customHeight="1" x14ac:dyDescent="0.3">
      <c r="A61" s="232"/>
      <c r="B61" s="233"/>
      <c r="C61" s="89">
        <f t="shared" si="9"/>
        <v>0</v>
      </c>
      <c r="D61" s="90">
        <f t="shared" si="10"/>
        <v>0</v>
      </c>
      <c r="E61" s="91">
        <f t="shared" si="11"/>
        <v>0</v>
      </c>
    </row>
    <row r="62" spans="1:11" ht="19.95" customHeight="1" x14ac:dyDescent="0.3">
      <c r="A62" s="232"/>
      <c r="B62" s="233"/>
      <c r="C62" s="89">
        <f t="shared" si="9"/>
        <v>0</v>
      </c>
      <c r="D62" s="90">
        <f t="shared" si="10"/>
        <v>0</v>
      </c>
      <c r="E62" s="91">
        <f t="shared" si="11"/>
        <v>0</v>
      </c>
    </row>
    <row r="63" spans="1:11" ht="25.8" customHeight="1" x14ac:dyDescent="0.3">
      <c r="A63" s="232"/>
      <c r="B63" s="233"/>
      <c r="C63" s="89">
        <f t="shared" si="9"/>
        <v>0</v>
      </c>
      <c r="D63" s="90">
        <f t="shared" si="10"/>
        <v>0</v>
      </c>
      <c r="E63" s="91">
        <f t="shared" si="11"/>
        <v>0</v>
      </c>
    </row>
    <row r="64" spans="1:11" ht="22.8" customHeight="1" x14ac:dyDescent="0.3">
      <c r="A64" s="232"/>
      <c r="B64" s="233"/>
      <c r="C64" s="89">
        <f t="shared" si="9"/>
        <v>0</v>
      </c>
      <c r="D64" s="90">
        <f t="shared" si="10"/>
        <v>0</v>
      </c>
      <c r="E64" s="91">
        <f t="shared" si="11"/>
        <v>0</v>
      </c>
    </row>
    <row r="65" spans="1:5" ht="25.2" customHeight="1" thickBot="1" x14ac:dyDescent="0.35">
      <c r="A65" s="232"/>
      <c r="B65" s="233"/>
      <c r="C65" s="89">
        <f t="shared" si="9"/>
        <v>0</v>
      </c>
      <c r="D65" s="90">
        <f t="shared" si="10"/>
        <v>0</v>
      </c>
      <c r="E65" s="91">
        <f t="shared" si="11"/>
        <v>0</v>
      </c>
    </row>
    <row r="66" spans="1:5" ht="29.4" customHeight="1" thickBot="1" x14ac:dyDescent="0.35">
      <c r="A66" s="327" t="s">
        <v>32</v>
      </c>
      <c r="B66" s="328"/>
      <c r="C66" s="94">
        <f>SUM(C55:C65)+INT((SUM(D55:D65)+INT(SUM(E55:E65)/30))/12)</f>
        <v>0</v>
      </c>
      <c r="D66" s="94">
        <f>MOD(SUM(D55:D65)+INT(SUM(E55:E65)/30),12)</f>
        <v>0</v>
      </c>
      <c r="E66" s="95">
        <f>MOD(SUM(E55:E65),30)</f>
        <v>0</v>
      </c>
    </row>
    <row r="67" spans="1:5" ht="28.8" customHeight="1" thickBot="1" x14ac:dyDescent="0.35">
      <c r="A67" s="329" t="s">
        <v>33</v>
      </c>
      <c r="B67" s="330"/>
      <c r="C67" s="204">
        <f>INT(C66*1.5)+INT((D66+IF(MOD(C66*1.5,1)=0.5,6,0))/12)</f>
        <v>0</v>
      </c>
      <c r="D67" s="96">
        <f>MOD((D66+IF(MOD(C66*1.5,1)=0.5,6,0)),12)</f>
        <v>0</v>
      </c>
      <c r="E67" s="97">
        <f>E66</f>
        <v>0</v>
      </c>
    </row>
    <row r="68" spans="1:5" ht="21.6" customHeight="1" x14ac:dyDescent="0.3">
      <c r="A68" s="27"/>
      <c r="B68" s="98">
        <v>41274</v>
      </c>
      <c r="C68" s="99"/>
      <c r="D68" s="99"/>
      <c r="E68" s="99"/>
    </row>
    <row r="69" spans="1:5" ht="30.6" customHeight="1" thickBot="1" x14ac:dyDescent="0.35">
      <c r="A69" s="331" t="s">
        <v>52</v>
      </c>
      <c r="B69" s="331"/>
      <c r="C69" s="331"/>
      <c r="D69" s="331"/>
      <c r="E69" s="331"/>
    </row>
    <row r="70" spans="1:5" ht="32.4" customHeight="1" thickBot="1" x14ac:dyDescent="0.35">
      <c r="A70" s="325" t="s">
        <v>55</v>
      </c>
      <c r="B70" s="326"/>
      <c r="C70" s="100">
        <f>C21</f>
        <v>0</v>
      </c>
      <c r="D70" s="101">
        <f>D21</f>
        <v>0</v>
      </c>
      <c r="E70" s="203">
        <f>E21</f>
        <v>0</v>
      </c>
    </row>
    <row r="71" spans="1:5" ht="48.6" customHeight="1" thickBot="1" x14ac:dyDescent="0.35">
      <c r="A71" s="323" t="s">
        <v>60</v>
      </c>
      <c r="B71" s="324"/>
      <c r="C71" s="102">
        <f>C67</f>
        <v>0</v>
      </c>
      <c r="D71" s="103">
        <f>D67</f>
        <v>0</v>
      </c>
      <c r="E71" s="104">
        <f>E67</f>
        <v>0</v>
      </c>
    </row>
    <row r="72" spans="1:5" ht="40.200000000000003" customHeight="1" thickBot="1" x14ac:dyDescent="0.35">
      <c r="A72" s="372" t="s">
        <v>99</v>
      </c>
      <c r="B72" s="373"/>
      <c r="C72" s="105">
        <f>SUM(C70:C71)+INT((SUM(D70:D71)+INT(SUM(E70:E71)/30))/12)</f>
        <v>0</v>
      </c>
      <c r="D72" s="106">
        <f>MOD((D70+D71)+INT((E70+E71)/30),12)</f>
        <v>0</v>
      </c>
      <c r="E72" s="107">
        <f>MOD((E70+E71),30)</f>
        <v>0</v>
      </c>
    </row>
    <row r="74" spans="1:5" ht="16.2" thickBot="1" x14ac:dyDescent="0.35">
      <c r="A74" s="331" t="s">
        <v>66</v>
      </c>
      <c r="B74" s="331"/>
      <c r="C74" s="331"/>
      <c r="D74" s="331"/>
      <c r="E74" s="331"/>
    </row>
    <row r="75" spans="1:5" ht="36.6" customHeight="1" thickBot="1" x14ac:dyDescent="0.35">
      <c r="A75" s="325" t="s">
        <v>55</v>
      </c>
      <c r="B75" s="326"/>
      <c r="C75" s="101">
        <f>C21</f>
        <v>0</v>
      </c>
      <c r="D75" s="101">
        <f t="shared" ref="D75:E75" si="12">D21</f>
        <v>0</v>
      </c>
      <c r="E75" s="203">
        <f t="shared" si="12"/>
        <v>0</v>
      </c>
    </row>
    <row r="76" spans="1:5" ht="36.6" customHeight="1" thickBot="1" x14ac:dyDescent="0.35">
      <c r="A76" s="334" t="s">
        <v>61</v>
      </c>
      <c r="B76" s="374"/>
      <c r="C76" s="103">
        <f>C66</f>
        <v>0</v>
      </c>
      <c r="D76" s="103">
        <f t="shared" ref="D76:E76" si="13">D66</f>
        <v>0</v>
      </c>
      <c r="E76" s="104">
        <f t="shared" si="13"/>
        <v>0</v>
      </c>
    </row>
    <row r="77" spans="1:5" ht="50.4" customHeight="1" thickBot="1" x14ac:dyDescent="0.35">
      <c r="A77" s="372" t="s">
        <v>100</v>
      </c>
      <c r="B77" s="373"/>
      <c r="C77" s="105">
        <f>SUM(C75:C76)+INT((SUM(D75:D76)+INT(SUM(E75:E76)/30))/12)</f>
        <v>0</v>
      </c>
      <c r="D77" s="106">
        <f>MOD((D75+D76)+INT((E75+E76)/30),12)</f>
        <v>0</v>
      </c>
      <c r="E77" s="107">
        <f>MOD((E75+E76),30)</f>
        <v>0</v>
      </c>
    </row>
  </sheetData>
  <sheetProtection algorithmName="SHA-512" hashValue="+a0wrBxm0pdjwNdMITXLxgiTpCEoGiuHpNKlarhR4Manly3nfTLicZz6eRHoEqxf8ZHJf9QH+/m5VT4SgI4bTQ==" saltValue="nkMkMBjKvVnRq/VS7U39pw==" spinCount="100000" sheet="1" objects="1" scenarios="1"/>
  <mergeCells count="49">
    <mergeCell ref="G27:K29"/>
    <mergeCell ref="G21:J21"/>
    <mergeCell ref="G2:K2"/>
    <mergeCell ref="H7:J7"/>
    <mergeCell ref="G9:G10"/>
    <mergeCell ref="G12:J12"/>
    <mergeCell ref="G14:J14"/>
    <mergeCell ref="G13:J13"/>
    <mergeCell ref="A72:B72"/>
    <mergeCell ref="A74:E74"/>
    <mergeCell ref="A75:B75"/>
    <mergeCell ref="A76:B76"/>
    <mergeCell ref="A77:B77"/>
    <mergeCell ref="A1:E2"/>
    <mergeCell ref="A3:B3"/>
    <mergeCell ref="A4:B4"/>
    <mergeCell ref="E4:E5"/>
    <mergeCell ref="A5:B5"/>
    <mergeCell ref="A7:E7"/>
    <mergeCell ref="A8:E8"/>
    <mergeCell ref="G43:J43"/>
    <mergeCell ref="G44:J44"/>
    <mergeCell ref="G46:J46"/>
    <mergeCell ref="G16:J16"/>
    <mergeCell ref="G18:J18"/>
    <mergeCell ref="G20:J20"/>
    <mergeCell ref="A21:B21"/>
    <mergeCell ref="G15:J15"/>
    <mergeCell ref="A23:E23"/>
    <mergeCell ref="A36:B36"/>
    <mergeCell ref="A38:E38"/>
    <mergeCell ref="G17:J17"/>
    <mergeCell ref="G19:J19"/>
    <mergeCell ref="G23:K25"/>
    <mergeCell ref="G47:J47"/>
    <mergeCell ref="G41:H41"/>
    <mergeCell ref="G45:J45"/>
    <mergeCell ref="G48:J48"/>
    <mergeCell ref="G49:J49"/>
    <mergeCell ref="G50:J50"/>
    <mergeCell ref="G52:J52"/>
    <mergeCell ref="G53:J53"/>
    <mergeCell ref="A71:B71"/>
    <mergeCell ref="A70:B70"/>
    <mergeCell ref="A66:B66"/>
    <mergeCell ref="A67:B67"/>
    <mergeCell ref="A69:E69"/>
    <mergeCell ref="A51:B51"/>
    <mergeCell ref="A53:E53"/>
  </mergeCells>
  <conditionalFormatting sqref="K15">
    <cfRule type="expression" dxfId="2" priority="1">
      <formula>$H$10&lt;32</formula>
    </cfRule>
  </conditionalFormatting>
  <dataValidations count="3">
    <dataValidation type="date" allowBlank="1" showInputMessage="1" showErrorMessage="1" error="Data musi być wcześniejsza od 2013-01-01" prompt="Proszę wypenić pole w formacie daty, _x000a_tj.: RRRR-MM-DD, gdzie:_x000a_RRRR - rok_x000a_MM - miesiąc_x000a_DD - dzień" sqref="C4">
      <formula1>1</formula1>
      <formula2>41274</formula2>
    </dataValidation>
    <dataValidation operator="greaterThan" allowBlank="1" showInputMessage="1" showErrorMessage="1" sqref="C5"/>
    <dataValidation type="date" operator="lessThanOrEqual" allowBlank="1" showInputMessage="1" showErrorMessage="1" error="&quot;Data do&quot; &lt;= 2012-12-31" sqref="B55:B65">
      <formula1>41274</formula1>
    </dataValidation>
  </dataValidations>
  <pageMargins left="0.70866141732283472" right="0.70866141732283472" top="0.39370078740157483" bottom="0.2" header="0.15748031496062992" footer="0.15748031496062992"/>
  <pageSetup paperSize="9" scale="89"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count="2">
        <x14:dataValidation type="list" allowBlank="1">
          <x14:formula1>
            <xm:f>Roboczy!$D$5:$D$6</xm:f>
          </x14:formula1>
          <xm:sqref>D5</xm:sqref>
        </x14:dataValidation>
        <x14:dataValidation type="list" allowBlank="1" showInputMessage="1" showErrorMessage="1">
          <x14:formula1>
            <xm:f>Roboczy!$A$1:$A$16</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V64"/>
  <sheetViews>
    <sheetView showGridLines="0" workbookViewId="0">
      <selection activeCell="A39" sqref="A39:E39"/>
    </sheetView>
  </sheetViews>
  <sheetFormatPr defaultRowHeight="14.4" x14ac:dyDescent="0.3"/>
  <cols>
    <col min="1" max="1" width="19" style="4" customWidth="1"/>
    <col min="2" max="2" width="20.77734375" style="4" customWidth="1"/>
    <col min="3" max="3" width="14.88671875" style="4" customWidth="1"/>
    <col min="4" max="4" width="13.21875" style="4" customWidth="1"/>
    <col min="5" max="5" width="15.6640625" style="4" customWidth="1"/>
    <col min="6" max="6" width="3.109375" style="4" customWidth="1"/>
    <col min="7" max="7" width="63" style="177" customWidth="1"/>
    <col min="8" max="8" width="12.6640625" style="177" customWidth="1"/>
    <col min="9" max="9" width="10.88671875" style="177" customWidth="1"/>
    <col min="10" max="10" width="12.21875" style="4" customWidth="1"/>
    <col min="11" max="11" width="13" style="4" customWidth="1"/>
    <col min="12" max="12" width="15.33203125" style="4" customWidth="1"/>
    <col min="13" max="13" width="12.77734375" style="4" customWidth="1"/>
    <col min="14" max="14" width="11.44140625" style="4" customWidth="1"/>
    <col min="15" max="15" width="11.5546875" style="4" customWidth="1"/>
    <col min="16" max="16" width="15.109375" style="4" customWidth="1"/>
    <col min="17" max="16384" width="8.88671875" style="4"/>
  </cols>
  <sheetData>
    <row r="1" spans="1:22" ht="15.6" customHeight="1" x14ac:dyDescent="0.3">
      <c r="A1" s="363" t="s">
        <v>118</v>
      </c>
      <c r="B1" s="363"/>
      <c r="C1" s="363"/>
      <c r="D1" s="363"/>
      <c r="E1" s="363"/>
      <c r="G1" s="4"/>
      <c r="H1" s="396"/>
      <c r="I1" s="396"/>
      <c r="J1" s="396"/>
      <c r="K1" s="396"/>
      <c r="M1" s="188">
        <v>36161</v>
      </c>
      <c r="N1" s="188">
        <v>36162</v>
      </c>
      <c r="O1" s="188">
        <v>37895</v>
      </c>
      <c r="P1" s="188">
        <v>41275</v>
      </c>
      <c r="Q1" s="186"/>
      <c r="R1" s="189">
        <v>0.09</v>
      </c>
      <c r="S1" s="189">
        <v>0.12</v>
      </c>
      <c r="T1" s="190">
        <v>300</v>
      </c>
      <c r="U1" s="186"/>
      <c r="V1" s="186"/>
    </row>
    <row r="2" spans="1:22" ht="16.8" customHeight="1" thickBot="1" x14ac:dyDescent="0.35">
      <c r="A2" s="363"/>
      <c r="B2" s="363"/>
      <c r="C2" s="363"/>
      <c r="D2" s="363"/>
      <c r="E2" s="363"/>
      <c r="G2" s="400" t="s">
        <v>108</v>
      </c>
      <c r="H2" s="400"/>
      <c r="I2" s="400"/>
      <c r="J2" s="400"/>
      <c r="K2" s="400"/>
      <c r="M2" s="188"/>
      <c r="N2" s="188"/>
      <c r="O2" s="188"/>
      <c r="P2" s="188"/>
      <c r="Q2" s="186"/>
      <c r="R2" s="189"/>
      <c r="S2" s="189"/>
      <c r="T2" s="190"/>
      <c r="U2" s="186"/>
      <c r="V2" s="186"/>
    </row>
    <row r="3" spans="1:22" ht="31.05" customHeight="1" thickBot="1" x14ac:dyDescent="0.35">
      <c r="A3" s="397" t="s">
        <v>106</v>
      </c>
      <c r="B3" s="398"/>
      <c r="C3" s="219" t="s">
        <v>14</v>
      </c>
      <c r="D3" s="216" t="s">
        <v>0</v>
      </c>
      <c r="E3" s="222" t="s">
        <v>34</v>
      </c>
      <c r="G3" s="193" t="s">
        <v>111</v>
      </c>
      <c r="H3" s="41" t="s">
        <v>15</v>
      </c>
      <c r="I3" s="42" t="s">
        <v>16</v>
      </c>
      <c r="J3" s="43" t="s">
        <v>17</v>
      </c>
      <c r="K3" s="44" t="s">
        <v>26</v>
      </c>
      <c r="L3" s="45"/>
      <c r="M3" s="188"/>
      <c r="N3" s="188"/>
      <c r="O3" s="188"/>
      <c r="P3" s="188"/>
      <c r="Q3" s="186"/>
      <c r="R3" s="189"/>
      <c r="S3" s="189"/>
      <c r="T3" s="190"/>
      <c r="U3" s="186"/>
      <c r="V3" s="186"/>
    </row>
    <row r="4" spans="1:22" ht="31.05" customHeight="1" thickBot="1" x14ac:dyDescent="0.35">
      <c r="A4" s="366" t="s">
        <v>98</v>
      </c>
      <c r="B4" s="367"/>
      <c r="C4" s="231"/>
      <c r="D4" s="221"/>
      <c r="E4" s="368" t="str">
        <f>IF(AND($C$4&lt;$O$1,$C$4&gt;$M$1),"art. 15aa",IF($C$4="","proszę obowiązkowo wprowadzić do komórki C4 datę wstąpienia po raz pierwszy do służby","poza zakresem"))</f>
        <v>proszę obowiązkowo wprowadzić do komórki C4 datę wstąpienia po raz pierwszy do służby</v>
      </c>
      <c r="G4" s="46" t="s">
        <v>35</v>
      </c>
      <c r="H4" s="108">
        <f>C59</f>
        <v>0</v>
      </c>
      <c r="I4" s="109">
        <f>D59</f>
        <v>0</v>
      </c>
      <c r="J4" s="110">
        <f>E59</f>
        <v>0</v>
      </c>
      <c r="K4" s="213" t="str">
        <f>IF(C64&lt;15, "brak prawa",ROUND(0.4+(H4-15)*0.026+I4*0.026/12,4))</f>
        <v>brak prawa</v>
      </c>
      <c r="L4" s="22"/>
      <c r="M4" s="188"/>
      <c r="N4" s="188"/>
      <c r="O4" s="188"/>
      <c r="P4" s="188"/>
      <c r="Q4" s="186"/>
      <c r="R4" s="189"/>
      <c r="S4" s="189"/>
      <c r="T4" s="190"/>
      <c r="U4" s="186"/>
      <c r="V4" s="186"/>
    </row>
    <row r="5" spans="1:22" ht="31.05" customHeight="1" thickBot="1" x14ac:dyDescent="0.35">
      <c r="A5" s="370" t="s">
        <v>76</v>
      </c>
      <c r="B5" s="371"/>
      <c r="C5" s="230" t="str">
        <f>IF('Podstawa wymiaru 10 lat SCS'!$A$46="","",('Podstawa wymiaru 10 lat SCS'!$A$46))</f>
        <v/>
      </c>
      <c r="D5" s="220" t="s">
        <v>11</v>
      </c>
      <c r="E5" s="369"/>
      <c r="G5" s="111" t="s">
        <v>36</v>
      </c>
      <c r="H5" s="112">
        <f>IF(AND($H$4&gt;=25,$C$4&gt;$M$1,$C$4&lt;$O$1),C36,0)</f>
        <v>0</v>
      </c>
      <c r="I5" s="112">
        <f>IF(AND($H$4&gt;=25,$C$4&gt;$M$1,$C$4&lt;$O$1),D36,0)</f>
        <v>0</v>
      </c>
      <c r="J5" s="112">
        <f>IF(AND($H$4&gt;=25,$C$4&gt;$M$1,$C$4&lt;$O$1),E36,0)</f>
        <v>0</v>
      </c>
      <c r="K5" s="113">
        <f>IF(H4&lt;25,0,ROUND(H5*0.013+I5*0.013/12,4))</f>
        <v>0</v>
      </c>
      <c r="L5" s="187" t="str">
        <f>IF($H$4&lt;25,"brak 25 lat służby","")</f>
        <v>brak 25 lat służby</v>
      </c>
      <c r="M5" s="188"/>
      <c r="N5" s="188"/>
      <c r="O5" s="188"/>
      <c r="P5" s="188"/>
      <c r="Q5" s="186"/>
      <c r="R5" s="189"/>
      <c r="S5" s="189"/>
      <c r="T5" s="190"/>
      <c r="U5" s="186"/>
      <c r="V5" s="186"/>
    </row>
    <row r="6" spans="1:22" ht="28.2" customHeight="1" thickBot="1" x14ac:dyDescent="0.35">
      <c r="A6" s="140"/>
      <c r="B6" s="192"/>
      <c r="C6" s="192"/>
      <c r="D6" s="192"/>
      <c r="E6" s="192"/>
      <c r="G6" s="59"/>
      <c r="H6" s="378" t="s">
        <v>112</v>
      </c>
      <c r="I6" s="379"/>
      <c r="J6" s="399"/>
      <c r="K6" s="113">
        <f>MIN(SUM(K4:K5),0.75)</f>
        <v>0</v>
      </c>
      <c r="L6" s="58"/>
      <c r="M6" s="188"/>
      <c r="N6" s="188"/>
      <c r="O6" s="188"/>
      <c r="P6" s="188"/>
      <c r="Q6" s="186"/>
      <c r="R6" s="189"/>
      <c r="S6" s="189"/>
      <c r="T6" s="190"/>
      <c r="U6" s="186"/>
      <c r="V6" s="186"/>
    </row>
    <row r="7" spans="1:22" ht="31.2" customHeight="1" thickBot="1" x14ac:dyDescent="0.35">
      <c r="A7" s="339" t="s">
        <v>117</v>
      </c>
      <c r="B7" s="339"/>
      <c r="C7" s="339"/>
      <c r="D7" s="339"/>
      <c r="E7" s="339"/>
      <c r="G7" s="59"/>
      <c r="H7" s="60"/>
      <c r="I7" s="60"/>
      <c r="J7" s="60"/>
      <c r="K7" s="61"/>
      <c r="L7" s="58"/>
      <c r="M7" s="188"/>
      <c r="N7" s="188"/>
      <c r="O7" s="188"/>
      <c r="P7" s="188"/>
      <c r="Q7" s="186"/>
      <c r="R7" s="189"/>
      <c r="S7" s="189"/>
      <c r="T7" s="190"/>
      <c r="U7" s="186"/>
      <c r="V7" s="186"/>
    </row>
    <row r="8" spans="1:22" ht="22.95" customHeight="1" thickBot="1" x14ac:dyDescent="0.35">
      <c r="A8" s="274" t="s">
        <v>49</v>
      </c>
      <c r="B8" s="340"/>
      <c r="C8" s="340"/>
      <c r="D8" s="340"/>
      <c r="E8" s="341"/>
      <c r="G8" s="380" t="s">
        <v>90</v>
      </c>
      <c r="H8" s="169" t="s">
        <v>15</v>
      </c>
      <c r="I8" s="42" t="s">
        <v>16</v>
      </c>
      <c r="J8" s="170" t="s">
        <v>17</v>
      </c>
      <c r="L8" s="58"/>
    </row>
    <row r="9" spans="1:22" ht="22.95" customHeight="1" thickBot="1" x14ac:dyDescent="0.35">
      <c r="A9" s="30" t="s">
        <v>30</v>
      </c>
      <c r="B9" s="31" t="s">
        <v>31</v>
      </c>
      <c r="C9" s="30" t="s">
        <v>25</v>
      </c>
      <c r="D9" s="32" t="s">
        <v>27</v>
      </c>
      <c r="E9" s="31" t="s">
        <v>17</v>
      </c>
      <c r="G9" s="381"/>
      <c r="H9" s="171">
        <f>IF($H$4&gt;=25,SUM(H4:H5)+INT((SUM(I4:I5)+INT(SUM(J4:J5)/30))/12),$H$4)</f>
        <v>0</v>
      </c>
      <c r="I9" s="171">
        <f>IF($H$4&gt;=25,MOD(SUM(I4:I5)+INT(SUM(J4:J5)/30),12),$I$4)</f>
        <v>0</v>
      </c>
      <c r="J9" s="172">
        <f>IF($H$4&gt;=25,MOD(SUM(J4:J5),30),$J$4)</f>
        <v>0</v>
      </c>
    </row>
    <row r="10" spans="1:22" ht="22.95" customHeight="1" x14ac:dyDescent="0.3">
      <c r="A10" s="232"/>
      <c r="B10" s="233"/>
      <c r="C10" s="33">
        <f>IF((ISBLANK(A10)=TRUE),0,DATEDIF(A10,B10+1,"Y"))</f>
        <v>0</v>
      </c>
      <c r="D10" s="34">
        <f>IF((ISBLANK(A10)=TRUE),0,DATEDIF(A10,B10+1,"YM"))</f>
        <v>0</v>
      </c>
      <c r="E10" s="35">
        <f>IF((ISBLANK(A10)=TRUE),0,DATEDIF(A10,B10+1,"MD"))</f>
        <v>0</v>
      </c>
    </row>
    <row r="11" spans="1:22" ht="22.95" customHeight="1" x14ac:dyDescent="0.3">
      <c r="A11" s="232"/>
      <c r="B11" s="233"/>
      <c r="C11" s="37">
        <f>IF((ISBLANK(A11)=TRUE),0,DATEDIF(A11,B11+1,"Y"))</f>
        <v>0</v>
      </c>
      <c r="D11" s="38">
        <f>IF((ISBLANK(A11)=TRUE),0,DATEDIF(A11,B11+1,"YM"))</f>
        <v>0</v>
      </c>
      <c r="E11" s="39">
        <f>IF((ISBLANK(A11)=TRUE),0,DATEDIF(A11,B11+1,"MD"))</f>
        <v>0</v>
      </c>
      <c r="G11" s="382" t="s">
        <v>78</v>
      </c>
      <c r="H11" s="382"/>
      <c r="I11" s="382"/>
      <c r="J11" s="382"/>
      <c r="K11" s="199"/>
    </row>
    <row r="12" spans="1:22" ht="22.95" customHeight="1" thickBot="1" x14ac:dyDescent="0.35">
      <c r="A12" s="232"/>
      <c r="B12" s="233"/>
      <c r="C12" s="37">
        <f>IF((ISBLANK(A12)=TRUE),0,DATEDIF(A12,B12+1,"Y"))</f>
        <v>0</v>
      </c>
      <c r="D12" s="38">
        <f>IF((ISBLANK(A12)=TRUE),0,DATEDIF(A12,B12+1,"YM"))</f>
        <v>0</v>
      </c>
      <c r="E12" s="39">
        <f>IF((ISBLANK(A12)=TRUE),0,DATEDIF(A12,B12+1,"MD"))</f>
        <v>0</v>
      </c>
      <c r="G12" s="385" t="str">
        <f>IF($E$4="art. 15aa","Obliczenie wysokości emerytury na podstawie art. 15aa ustawy","")</f>
        <v/>
      </c>
      <c r="H12" s="385"/>
      <c r="I12" s="385"/>
      <c r="J12" s="385"/>
    </row>
    <row r="13" spans="1:22" ht="22.95" customHeight="1" thickBot="1" x14ac:dyDescent="0.35">
      <c r="A13" s="234"/>
      <c r="B13" s="235"/>
      <c r="C13" s="37">
        <f t="shared" ref="C13:C20" si="0">IF((ISBLANK(A13)=TRUE),0,DATEDIF(A13,B13+1,"Y"))</f>
        <v>0</v>
      </c>
      <c r="D13" s="38">
        <f t="shared" ref="D13:D20" si="1">IF((ISBLANK(A13)=TRUE),0,DATEDIF(A13,B13+1,"YM"))</f>
        <v>0</v>
      </c>
      <c r="E13" s="39">
        <f t="shared" ref="E13:E20" si="2">IF((ISBLANK(A13)=TRUE),0,DATEDIF(A13,B13+1,"MD"))</f>
        <v>0</v>
      </c>
      <c r="G13" s="200" t="s">
        <v>94</v>
      </c>
      <c r="H13" s="201"/>
      <c r="I13" s="201"/>
      <c r="J13" s="202"/>
      <c r="K13" s="178">
        <f>'Podstawa wymiaru 10 lat SCS'!$D$47</f>
        <v>0</v>
      </c>
      <c r="M13" s="185"/>
      <c r="N13" s="185"/>
      <c r="O13" s="185"/>
      <c r="P13" s="185"/>
      <c r="Q13" s="185"/>
      <c r="R13" s="185"/>
      <c r="S13" s="185"/>
      <c r="T13" s="185"/>
      <c r="U13" s="185"/>
      <c r="V13" s="185"/>
    </row>
    <row r="14" spans="1:22" ht="22.95" customHeight="1" thickBot="1" x14ac:dyDescent="0.35">
      <c r="A14" s="234"/>
      <c r="B14" s="235"/>
      <c r="C14" s="37">
        <f t="shared" si="0"/>
        <v>0</v>
      </c>
      <c r="D14" s="38">
        <f t="shared" si="1"/>
        <v>0</v>
      </c>
      <c r="E14" s="39">
        <f t="shared" si="2"/>
        <v>0</v>
      </c>
      <c r="G14" s="350" t="s">
        <v>91</v>
      </c>
      <c r="H14" s="351"/>
      <c r="I14" s="351"/>
      <c r="J14" s="388"/>
      <c r="K14" s="180"/>
      <c r="L14" s="240" t="str">
        <f>IF($H$9&lt;32,"wysługa (H9) &lt;32 lata","")</f>
        <v>wysługa (H9) &lt;32 lata</v>
      </c>
      <c r="M14" s="185"/>
      <c r="N14" s="185"/>
      <c r="O14" s="185"/>
      <c r="P14" s="185"/>
      <c r="Q14" s="185"/>
      <c r="R14" s="185"/>
      <c r="S14" s="185"/>
      <c r="T14" s="185"/>
      <c r="U14" s="185"/>
      <c r="V14" s="185"/>
    </row>
    <row r="15" spans="1:22" ht="22.95" customHeight="1" thickBot="1" x14ac:dyDescent="0.35">
      <c r="A15" s="234"/>
      <c r="B15" s="235"/>
      <c r="C15" s="37">
        <f t="shared" si="0"/>
        <v>0</v>
      </c>
      <c r="D15" s="38">
        <f t="shared" si="1"/>
        <v>0</v>
      </c>
      <c r="E15" s="39">
        <f t="shared" si="2"/>
        <v>0</v>
      </c>
      <c r="G15" s="344" t="s">
        <v>95</v>
      </c>
      <c r="H15" s="345"/>
      <c r="I15" s="345"/>
      <c r="J15" s="389"/>
      <c r="K15" s="178">
        <f>K14+K13</f>
        <v>0</v>
      </c>
    </row>
    <row r="16" spans="1:22" ht="22.95" customHeight="1" thickBot="1" x14ac:dyDescent="0.35">
      <c r="A16" s="234"/>
      <c r="B16" s="235"/>
      <c r="C16" s="37">
        <f t="shared" si="0"/>
        <v>0</v>
      </c>
      <c r="D16" s="38">
        <f>IF((ISBLANK(A16)=TRUE),0,DATEDIF(A16,B16+1,"YM"))</f>
        <v>0</v>
      </c>
      <c r="E16" s="39">
        <f>IF((ISBLANK(A16)=TRUE),0,DATEDIF(A16,B16+1,"MD"))</f>
        <v>0</v>
      </c>
      <c r="G16" s="358" t="s">
        <v>24</v>
      </c>
      <c r="H16" s="359"/>
      <c r="I16" s="359"/>
      <c r="J16" s="390"/>
      <c r="K16" s="26">
        <f>K6</f>
        <v>0</v>
      </c>
    </row>
    <row r="17" spans="1:13" ht="22.95" customHeight="1" thickBot="1" x14ac:dyDescent="0.35">
      <c r="A17" s="234"/>
      <c r="B17" s="235"/>
      <c r="C17" s="37">
        <f t="shared" si="0"/>
        <v>0</v>
      </c>
      <c r="D17" s="38">
        <f>IF((ISBLANK(A17)=TRUE),0,DATEDIF(A17,B17+1,"YM"))</f>
        <v>0</v>
      </c>
      <c r="E17" s="39">
        <f>IF((ISBLANK(A17)=TRUE),0,DATEDIF(A17,B17+1,"MD"))</f>
        <v>0</v>
      </c>
      <c r="G17" s="391" t="s">
        <v>75</v>
      </c>
      <c r="H17" s="392"/>
      <c r="I17" s="392"/>
      <c r="J17" s="393"/>
      <c r="K17" s="179">
        <f>ROUND(K15*K16,2)</f>
        <v>0</v>
      </c>
    </row>
    <row r="18" spans="1:13" ht="22.95" customHeight="1" x14ac:dyDescent="0.3">
      <c r="A18" s="234"/>
      <c r="B18" s="235"/>
      <c r="C18" s="37">
        <f t="shared" si="0"/>
        <v>0</v>
      </c>
      <c r="D18" s="38">
        <f t="shared" si="1"/>
        <v>0</v>
      </c>
      <c r="E18" s="39">
        <f t="shared" si="2"/>
        <v>0</v>
      </c>
      <c r="G18" s="360" t="s">
        <v>62</v>
      </c>
      <c r="H18" s="361"/>
      <c r="I18" s="361"/>
      <c r="J18" s="394"/>
      <c r="K18" s="23">
        <f>MAX(ROUND(K17*$R$1,2),0)</f>
        <v>0</v>
      </c>
      <c r="M18" s="58"/>
    </row>
    <row r="19" spans="1:13" ht="22.95" customHeight="1" thickBot="1" x14ac:dyDescent="0.35">
      <c r="A19" s="234"/>
      <c r="B19" s="235"/>
      <c r="C19" s="37">
        <f t="shared" si="0"/>
        <v>0</v>
      </c>
      <c r="D19" s="38">
        <f t="shared" si="1"/>
        <v>0</v>
      </c>
      <c r="E19" s="39">
        <f t="shared" si="2"/>
        <v>0</v>
      </c>
      <c r="G19" s="348" t="s">
        <v>63</v>
      </c>
      <c r="H19" s="349"/>
      <c r="I19" s="349"/>
      <c r="J19" s="387"/>
      <c r="K19" s="24">
        <f>MAX(ROUND(ROUND(K17,0)*$S$1-$T$1,0),0)</f>
        <v>0</v>
      </c>
      <c r="M19" s="58"/>
    </row>
    <row r="20" spans="1:13" ht="22.95" customHeight="1" thickBot="1" x14ac:dyDescent="0.35">
      <c r="A20" s="236"/>
      <c r="B20" s="237"/>
      <c r="C20" s="62">
        <f t="shared" si="0"/>
        <v>0</v>
      </c>
      <c r="D20" s="63">
        <f t="shared" si="1"/>
        <v>0</v>
      </c>
      <c r="E20" s="64">
        <f t="shared" si="2"/>
        <v>0</v>
      </c>
      <c r="G20" s="375" t="s">
        <v>74</v>
      </c>
      <c r="H20" s="376"/>
      <c r="I20" s="376"/>
      <c r="J20" s="395"/>
      <c r="K20" s="25">
        <f>K17-K18-K19</f>
        <v>0</v>
      </c>
      <c r="L20" s="36"/>
      <c r="M20" s="58"/>
    </row>
    <row r="21" spans="1:13" ht="22.95" customHeight="1" thickBot="1" x14ac:dyDescent="0.35">
      <c r="A21" s="274" t="s">
        <v>28</v>
      </c>
      <c r="B21" s="275"/>
      <c r="C21" s="65">
        <f>SUM(C10:C20)+INT((SUM(D10:D20)+INT(SUM(E10:E20)/30))/12)</f>
        <v>0</v>
      </c>
      <c r="D21" s="65">
        <f>MOD(SUM(D10:D20)+INT(SUM(E10:E20)/30),12)</f>
        <v>0</v>
      </c>
      <c r="E21" s="66">
        <f>MOD(SUM(E10:E20),30)</f>
        <v>0</v>
      </c>
      <c r="L21" s="19"/>
      <c r="M21" s="58"/>
    </row>
    <row r="22" spans="1:13" ht="22.95" customHeight="1" thickBot="1" x14ac:dyDescent="0.35">
      <c r="A22" s="177"/>
      <c r="B22" s="177"/>
      <c r="C22" s="177"/>
      <c r="D22" s="177"/>
      <c r="E22" s="177"/>
      <c r="G22" s="362" t="s">
        <v>113</v>
      </c>
      <c r="H22" s="362"/>
      <c r="I22" s="362"/>
      <c r="J22" s="362"/>
      <c r="K22" s="362"/>
    </row>
    <row r="23" spans="1:13" ht="22.95" customHeight="1" thickBot="1" x14ac:dyDescent="0.35">
      <c r="A23" s="352" t="s">
        <v>50</v>
      </c>
      <c r="B23" s="353"/>
      <c r="C23" s="353"/>
      <c r="D23" s="353"/>
      <c r="E23" s="354"/>
      <c r="G23" s="362"/>
      <c r="H23" s="362"/>
      <c r="I23" s="362"/>
      <c r="J23" s="362"/>
      <c r="K23" s="362"/>
    </row>
    <row r="24" spans="1:13" ht="22.95" customHeight="1" thickBot="1" x14ac:dyDescent="0.35">
      <c r="A24" s="67" t="s">
        <v>30</v>
      </c>
      <c r="B24" s="68" t="s">
        <v>31</v>
      </c>
      <c r="C24" s="67" t="s">
        <v>25</v>
      </c>
      <c r="D24" s="69" t="s">
        <v>27</v>
      </c>
      <c r="E24" s="70" t="s">
        <v>17</v>
      </c>
      <c r="G24" s="362"/>
      <c r="H24" s="362"/>
      <c r="I24" s="362"/>
      <c r="J24" s="362"/>
      <c r="K24" s="362"/>
    </row>
    <row r="25" spans="1:13" ht="22.95" customHeight="1" x14ac:dyDescent="0.3">
      <c r="A25" s="232"/>
      <c r="B25" s="233"/>
      <c r="C25" s="33">
        <f>IF((ISBLANK(A25)=TRUE),0,DATEDIF(A25,B25+1,"Y"))</f>
        <v>0</v>
      </c>
      <c r="D25" s="34">
        <f t="shared" ref="D25:D35" si="3">IF((ISBLANK(A25)=TRUE),0,DATEDIF(A25,B25+1,"YM"))</f>
        <v>0</v>
      </c>
      <c r="E25" s="35">
        <f t="shared" ref="E25:E35" si="4">IF((ISBLANK(A25)=TRUE),0,DATEDIF(A25,B25+1,"MD"))</f>
        <v>0</v>
      </c>
    </row>
    <row r="26" spans="1:13" ht="22.95" customHeight="1" x14ac:dyDescent="0.3">
      <c r="A26" s="234"/>
      <c r="B26" s="238"/>
      <c r="C26" s="37">
        <f>IF((ISBLANK(A26)=TRUE),0,DATEDIF(A26,B26+1,"Y"))</f>
        <v>0</v>
      </c>
      <c r="D26" s="38">
        <f t="shared" si="3"/>
        <v>0</v>
      </c>
      <c r="E26" s="39">
        <f t="shared" si="4"/>
        <v>0</v>
      </c>
      <c r="G26" s="286" t="s">
        <v>65</v>
      </c>
      <c r="H26" s="286"/>
      <c r="I26" s="286"/>
      <c r="J26" s="286"/>
      <c r="K26" s="286"/>
    </row>
    <row r="27" spans="1:13" ht="22.95" customHeight="1" x14ac:dyDescent="0.3">
      <c r="A27" s="234"/>
      <c r="B27" s="238"/>
      <c r="C27" s="37">
        <f>IF((ISBLANK(A27)=TRUE),0,DATEDIF(A27,B27+1,"Y"))</f>
        <v>0</v>
      </c>
      <c r="D27" s="38">
        <f t="shared" si="3"/>
        <v>0</v>
      </c>
      <c r="E27" s="39">
        <f t="shared" si="4"/>
        <v>0</v>
      </c>
      <c r="G27" s="286"/>
      <c r="H27" s="286"/>
      <c r="I27" s="286"/>
      <c r="J27" s="286"/>
      <c r="K27" s="286"/>
    </row>
    <row r="28" spans="1:13" ht="22.95" customHeight="1" x14ac:dyDescent="0.3">
      <c r="A28" s="234"/>
      <c r="B28" s="238"/>
      <c r="C28" s="37">
        <f t="shared" ref="C28:C35" si="5">IF((ISBLANK(A28)=TRUE),0,DATEDIF(A28,B28+1,"Y"))</f>
        <v>0</v>
      </c>
      <c r="D28" s="38">
        <f t="shared" si="3"/>
        <v>0</v>
      </c>
      <c r="E28" s="39">
        <f t="shared" si="4"/>
        <v>0</v>
      </c>
      <c r="G28" s="286"/>
      <c r="H28" s="286"/>
      <c r="I28" s="286"/>
      <c r="J28" s="286"/>
      <c r="K28" s="286"/>
    </row>
    <row r="29" spans="1:13" ht="22.95" customHeight="1" x14ac:dyDescent="0.3">
      <c r="A29" s="234"/>
      <c r="B29" s="238"/>
      <c r="C29" s="37">
        <f t="shared" si="5"/>
        <v>0</v>
      </c>
      <c r="D29" s="38">
        <f t="shared" si="3"/>
        <v>0</v>
      </c>
      <c r="E29" s="39">
        <f t="shared" si="4"/>
        <v>0</v>
      </c>
      <c r="M29" s="19"/>
    </row>
    <row r="30" spans="1:13" ht="22.95" customHeight="1" x14ac:dyDescent="0.3">
      <c r="A30" s="234"/>
      <c r="B30" s="238"/>
      <c r="C30" s="37">
        <f t="shared" si="5"/>
        <v>0</v>
      </c>
      <c r="D30" s="38">
        <f t="shared" si="3"/>
        <v>0</v>
      </c>
      <c r="E30" s="39">
        <f t="shared" si="4"/>
        <v>0</v>
      </c>
      <c r="I30" s="72"/>
      <c r="J30" s="73"/>
      <c r="M30" s="36"/>
    </row>
    <row r="31" spans="1:13" ht="22.95" customHeight="1" x14ac:dyDescent="0.3">
      <c r="A31" s="234"/>
      <c r="B31" s="238"/>
      <c r="C31" s="37">
        <f t="shared" si="5"/>
        <v>0</v>
      </c>
      <c r="D31" s="38">
        <f t="shared" si="3"/>
        <v>0</v>
      </c>
      <c r="E31" s="39">
        <f t="shared" si="4"/>
        <v>0</v>
      </c>
      <c r="G31" s="4"/>
      <c r="H31" s="4"/>
      <c r="I31" s="4"/>
    </row>
    <row r="32" spans="1:13" ht="22.95" customHeight="1" x14ac:dyDescent="0.3">
      <c r="A32" s="234"/>
      <c r="B32" s="238"/>
      <c r="C32" s="37">
        <f t="shared" si="5"/>
        <v>0</v>
      </c>
      <c r="D32" s="38">
        <f t="shared" si="3"/>
        <v>0</v>
      </c>
      <c r="E32" s="39">
        <f t="shared" si="4"/>
        <v>0</v>
      </c>
      <c r="G32" s="4"/>
      <c r="H32" s="4"/>
      <c r="I32" s="4"/>
    </row>
    <row r="33" spans="1:10" ht="22.95" customHeight="1" x14ac:dyDescent="0.3">
      <c r="A33" s="234"/>
      <c r="B33" s="238"/>
      <c r="C33" s="37">
        <f t="shared" si="5"/>
        <v>0</v>
      </c>
      <c r="D33" s="38">
        <f t="shared" si="3"/>
        <v>0</v>
      </c>
      <c r="E33" s="39">
        <f t="shared" si="4"/>
        <v>0</v>
      </c>
      <c r="G33" s="4"/>
      <c r="H33" s="4"/>
      <c r="I33" s="4"/>
    </row>
    <row r="34" spans="1:10" ht="22.95" customHeight="1" x14ac:dyDescent="0.3">
      <c r="A34" s="234"/>
      <c r="B34" s="238"/>
      <c r="C34" s="37">
        <f t="shared" si="5"/>
        <v>0</v>
      </c>
      <c r="D34" s="38">
        <f t="shared" si="3"/>
        <v>0</v>
      </c>
      <c r="E34" s="39">
        <f t="shared" si="4"/>
        <v>0</v>
      </c>
      <c r="G34" s="4"/>
      <c r="H34" s="4"/>
      <c r="I34" s="4"/>
    </row>
    <row r="35" spans="1:10" ht="22.95" customHeight="1" thickBot="1" x14ac:dyDescent="0.35">
      <c r="A35" s="236"/>
      <c r="B35" s="239"/>
      <c r="C35" s="62">
        <f t="shared" si="5"/>
        <v>0</v>
      </c>
      <c r="D35" s="63">
        <f t="shared" si="3"/>
        <v>0</v>
      </c>
      <c r="E35" s="64">
        <f t="shared" si="4"/>
        <v>0</v>
      </c>
      <c r="G35" s="4"/>
      <c r="H35" s="4"/>
      <c r="I35" s="4"/>
    </row>
    <row r="36" spans="1:10" ht="22.95" customHeight="1" thickBot="1" x14ac:dyDescent="0.35">
      <c r="A36" s="352" t="s">
        <v>28</v>
      </c>
      <c r="B36" s="355"/>
      <c r="C36" s="74">
        <f>SUM(C25:C35)+INT((SUM(D25:D35)+INT(SUM(E25:E35)/30))/12)</f>
        <v>0</v>
      </c>
      <c r="D36" s="75">
        <f>MOD(SUM(D25:D35)+INT(SUM(E25:E35)/30),12)</f>
        <v>0</v>
      </c>
      <c r="E36" s="76">
        <f>MOD(SUM(E25:E35),30)</f>
        <v>0</v>
      </c>
      <c r="G36" s="4"/>
      <c r="H36" s="4"/>
      <c r="I36" s="4"/>
    </row>
    <row r="37" spans="1:10" ht="19.95" customHeight="1" x14ac:dyDescent="0.3">
      <c r="A37" s="77"/>
      <c r="B37" s="77"/>
      <c r="C37" s="5"/>
      <c r="D37" s="5"/>
      <c r="E37" s="5"/>
      <c r="G37" s="4"/>
      <c r="H37" s="4"/>
      <c r="I37" s="4"/>
    </row>
    <row r="38" spans="1:10" ht="19.95" customHeight="1" thickBot="1" x14ac:dyDescent="0.35">
      <c r="A38" s="77"/>
      <c r="B38" s="77"/>
      <c r="C38" s="5"/>
      <c r="D38" s="5"/>
      <c r="E38" s="5"/>
      <c r="G38" s="4"/>
      <c r="H38" s="4"/>
      <c r="I38" s="4"/>
    </row>
    <row r="39" spans="1:10" ht="30" customHeight="1" thickBot="1" x14ac:dyDescent="0.35">
      <c r="A39" s="334" t="s">
        <v>119</v>
      </c>
      <c r="B39" s="335"/>
      <c r="C39" s="335"/>
      <c r="D39" s="335"/>
      <c r="E39" s="336"/>
      <c r="G39" s="4"/>
      <c r="H39" s="4"/>
      <c r="I39" s="4"/>
    </row>
    <row r="40" spans="1:10" ht="19.95" customHeight="1" thickBot="1" x14ac:dyDescent="0.35">
      <c r="A40" s="85" t="s">
        <v>30</v>
      </c>
      <c r="B40" s="86" t="s">
        <v>31</v>
      </c>
      <c r="C40" s="85" t="s">
        <v>25</v>
      </c>
      <c r="D40" s="87" t="s">
        <v>27</v>
      </c>
      <c r="E40" s="88" t="s">
        <v>17</v>
      </c>
    </row>
    <row r="41" spans="1:10" ht="19.95" customHeight="1" x14ac:dyDescent="0.3">
      <c r="A41" s="232"/>
      <c r="B41" s="233"/>
      <c r="C41" s="33">
        <f>IF( B41&gt;$B$54,"błąd",IF((ISBLANK(A41)=TRUE),0,DATEDIF(A41,B41+1,"Y")))</f>
        <v>0</v>
      </c>
      <c r="D41" s="34">
        <f>IF(B41&gt;$B$54, "błąd",IF((ISBLANK(A41)=TRUE),0,DATEDIF(A41,B41+1,"YM")))</f>
        <v>0</v>
      </c>
      <c r="E41" s="35">
        <f>IF(B41&gt;$B$54,"błąd",IF((ISBLANK(A41)=TRUE),0,DATEDIF(A41,B41+1,"MD")))</f>
        <v>0</v>
      </c>
      <c r="G41" s="114"/>
      <c r="H41" s="92"/>
      <c r="I41" s="92"/>
      <c r="J41" s="19"/>
    </row>
    <row r="42" spans="1:10" ht="19.95" customHeight="1" x14ac:dyDescent="0.3">
      <c r="A42" s="234"/>
      <c r="B42" s="233"/>
      <c r="C42" s="89">
        <f t="shared" ref="C42:C51" si="6">IF( B42&gt;$B$54,"błąd",IF((ISBLANK(A42)=TRUE),0,DATEDIF(A42,B42+1,"Y")))</f>
        <v>0</v>
      </c>
      <c r="D42" s="90">
        <f t="shared" ref="D42:D51" si="7">IF(B42&gt;$B$54, "błąd",IF((ISBLANK(A42)=TRUE),0,DATEDIF(A42,B42+1,"YM")))</f>
        <v>0</v>
      </c>
      <c r="E42" s="91">
        <f t="shared" ref="E42:E51" si="8">IF(B42&gt;$B$54,"błąd",IF((ISBLANK(A42)=TRUE),0,DATEDIF(A42,B42+1,"MD")))</f>
        <v>0</v>
      </c>
      <c r="G42" s="114"/>
      <c r="H42" s="40"/>
      <c r="I42" s="40"/>
      <c r="J42" s="19"/>
    </row>
    <row r="43" spans="1:10" ht="19.95" customHeight="1" x14ac:dyDescent="0.3">
      <c r="A43" s="234"/>
      <c r="B43" s="233"/>
      <c r="C43" s="89">
        <f t="shared" si="6"/>
        <v>0</v>
      </c>
      <c r="D43" s="90">
        <f t="shared" si="7"/>
        <v>0</v>
      </c>
      <c r="E43" s="91">
        <f t="shared" si="8"/>
        <v>0</v>
      </c>
      <c r="G43" s="114"/>
      <c r="H43" s="93"/>
      <c r="I43" s="93"/>
      <c r="J43" s="19"/>
    </row>
    <row r="44" spans="1:10" ht="19.95" customHeight="1" x14ac:dyDescent="0.3">
      <c r="A44" s="234"/>
      <c r="B44" s="233"/>
      <c r="C44" s="89">
        <f t="shared" si="6"/>
        <v>0</v>
      </c>
      <c r="D44" s="90">
        <f t="shared" si="7"/>
        <v>0</v>
      </c>
      <c r="E44" s="91">
        <f t="shared" si="8"/>
        <v>0</v>
      </c>
      <c r="G44" s="114"/>
      <c r="H44" s="93"/>
      <c r="I44" s="93"/>
      <c r="J44" s="19"/>
    </row>
    <row r="45" spans="1:10" ht="19.95" customHeight="1" x14ac:dyDescent="0.3">
      <c r="A45" s="234"/>
      <c r="B45" s="233"/>
      <c r="C45" s="89">
        <f t="shared" si="6"/>
        <v>0</v>
      </c>
      <c r="D45" s="90">
        <f t="shared" si="7"/>
        <v>0</v>
      </c>
      <c r="E45" s="91">
        <f t="shared" si="8"/>
        <v>0</v>
      </c>
      <c r="G45" s="114"/>
      <c r="H45" s="60"/>
      <c r="I45" s="60"/>
      <c r="J45" s="19"/>
    </row>
    <row r="46" spans="1:10" ht="19.95" customHeight="1" x14ac:dyDescent="0.3">
      <c r="A46" s="234"/>
      <c r="B46" s="233"/>
      <c r="C46" s="89">
        <f t="shared" si="6"/>
        <v>0</v>
      </c>
      <c r="D46" s="90">
        <f t="shared" si="7"/>
        <v>0</v>
      </c>
      <c r="E46" s="91">
        <f t="shared" si="8"/>
        <v>0</v>
      </c>
      <c r="G46" s="114"/>
      <c r="H46" s="60"/>
      <c r="I46" s="60"/>
      <c r="J46" s="19"/>
    </row>
    <row r="47" spans="1:10" ht="19.95" customHeight="1" x14ac:dyDescent="0.3">
      <c r="A47" s="234"/>
      <c r="B47" s="233"/>
      <c r="C47" s="89">
        <f t="shared" si="6"/>
        <v>0</v>
      </c>
      <c r="D47" s="90">
        <f t="shared" si="7"/>
        <v>0</v>
      </c>
      <c r="E47" s="91">
        <f t="shared" si="8"/>
        <v>0</v>
      </c>
      <c r="G47" s="114"/>
      <c r="H47" s="60"/>
      <c r="I47" s="60"/>
      <c r="J47" s="19"/>
    </row>
    <row r="48" spans="1:10" ht="19.95" customHeight="1" x14ac:dyDescent="0.3">
      <c r="A48" s="234"/>
      <c r="B48" s="233"/>
      <c r="C48" s="89">
        <f t="shared" si="6"/>
        <v>0</v>
      </c>
      <c r="D48" s="90">
        <f t="shared" si="7"/>
        <v>0</v>
      </c>
      <c r="E48" s="91">
        <f t="shared" si="8"/>
        <v>0</v>
      </c>
      <c r="G48" s="114"/>
      <c r="H48" s="60"/>
      <c r="I48" s="60"/>
      <c r="J48" s="19"/>
    </row>
    <row r="49" spans="1:10" ht="19.95" customHeight="1" x14ac:dyDescent="0.3">
      <c r="A49" s="234"/>
      <c r="B49" s="233"/>
      <c r="C49" s="89">
        <f t="shared" si="6"/>
        <v>0</v>
      </c>
      <c r="D49" s="90">
        <f t="shared" si="7"/>
        <v>0</v>
      </c>
      <c r="E49" s="91">
        <f t="shared" si="8"/>
        <v>0</v>
      </c>
      <c r="G49" s="114"/>
      <c r="H49" s="60"/>
      <c r="I49" s="60"/>
      <c r="J49" s="19"/>
    </row>
    <row r="50" spans="1:10" ht="19.95" customHeight="1" x14ac:dyDescent="0.3">
      <c r="A50" s="234"/>
      <c r="B50" s="233"/>
      <c r="C50" s="89">
        <f t="shared" si="6"/>
        <v>0</v>
      </c>
      <c r="D50" s="90">
        <f t="shared" si="7"/>
        <v>0</v>
      </c>
      <c r="E50" s="91">
        <f t="shared" si="8"/>
        <v>0</v>
      </c>
      <c r="G50" s="114"/>
      <c r="H50" s="60"/>
      <c r="I50" s="60"/>
      <c r="J50" s="19"/>
    </row>
    <row r="51" spans="1:10" ht="19.95" customHeight="1" thickBot="1" x14ac:dyDescent="0.35">
      <c r="A51" s="236"/>
      <c r="B51" s="233"/>
      <c r="C51" s="89">
        <f t="shared" si="6"/>
        <v>0</v>
      </c>
      <c r="D51" s="90">
        <f t="shared" si="7"/>
        <v>0</v>
      </c>
      <c r="E51" s="91">
        <f t="shared" si="8"/>
        <v>0</v>
      </c>
      <c r="G51" s="114"/>
      <c r="H51" s="60"/>
      <c r="I51" s="60"/>
      <c r="J51" s="19"/>
    </row>
    <row r="52" spans="1:10" ht="24" customHeight="1" thickBot="1" x14ac:dyDescent="0.35">
      <c r="A52" s="327" t="s">
        <v>32</v>
      </c>
      <c r="B52" s="328"/>
      <c r="C52" s="94">
        <f>SUM(C41:C51)+INT((SUM(D41:D51)+INT(SUM(E41:E51)/30))/12)</f>
        <v>0</v>
      </c>
      <c r="D52" s="94">
        <f>MOD(SUM(D41:D51)+INT(SUM(E41:E51)/30),12)</f>
        <v>0</v>
      </c>
      <c r="E52" s="95">
        <f>MOD(SUM(E41:E51),30)</f>
        <v>0</v>
      </c>
      <c r="G52" s="114"/>
    </row>
    <row r="53" spans="1:10" ht="25.8" customHeight="1" thickBot="1" x14ac:dyDescent="0.35">
      <c r="A53" s="329" t="s">
        <v>33</v>
      </c>
      <c r="B53" s="330"/>
      <c r="C53" s="204">
        <f>INT(C52*1.5)+INT((D52+IF(MOD(C52*1.5,1)=0.5,6,0))/12)</f>
        <v>0</v>
      </c>
      <c r="D53" s="96">
        <f>MOD((D52+IF(MOD(C52*1.5,1)=0.5,6,0)),12)</f>
        <v>0</v>
      </c>
      <c r="E53" s="97">
        <f>E52</f>
        <v>0</v>
      </c>
    </row>
    <row r="54" spans="1:10" ht="19.95" customHeight="1" x14ac:dyDescent="0.3">
      <c r="A54" s="27"/>
      <c r="B54" s="98">
        <v>41274</v>
      </c>
      <c r="C54" s="99"/>
      <c r="D54" s="99"/>
      <c r="E54" s="99"/>
    </row>
    <row r="55" spans="1:10" ht="19.95" customHeight="1" x14ac:dyDescent="0.3">
      <c r="A55" s="27"/>
      <c r="B55" s="27"/>
      <c r="C55" s="99"/>
      <c r="D55" s="99"/>
      <c r="E55" s="99"/>
    </row>
    <row r="56" spans="1:10" ht="15" thickBot="1" x14ac:dyDescent="0.35">
      <c r="A56" s="386" t="s">
        <v>52</v>
      </c>
      <c r="B56" s="386"/>
      <c r="C56" s="386"/>
      <c r="D56" s="386"/>
      <c r="E56" s="386"/>
    </row>
    <row r="57" spans="1:10" ht="34.799999999999997" customHeight="1" thickBot="1" x14ac:dyDescent="0.35">
      <c r="A57" s="325" t="s">
        <v>55</v>
      </c>
      <c r="B57" s="326"/>
      <c r="C57" s="100">
        <f>C21</f>
        <v>0</v>
      </c>
      <c r="D57" s="100">
        <f t="shared" ref="D57:E57" si="9">D21</f>
        <v>0</v>
      </c>
      <c r="E57" s="101">
        <f t="shared" si="9"/>
        <v>0</v>
      </c>
    </row>
    <row r="58" spans="1:10" ht="31.8" customHeight="1" thickBot="1" x14ac:dyDescent="0.35">
      <c r="A58" s="323" t="s">
        <v>60</v>
      </c>
      <c r="B58" s="324"/>
      <c r="C58" s="115">
        <f>C53</f>
        <v>0</v>
      </c>
      <c r="D58" s="116">
        <f t="shared" ref="D58:E58" si="10">D53</f>
        <v>0</v>
      </c>
      <c r="E58" s="104">
        <f t="shared" si="10"/>
        <v>0</v>
      </c>
    </row>
    <row r="59" spans="1:10" ht="40.200000000000003" customHeight="1" thickBot="1" x14ac:dyDescent="0.35">
      <c r="A59" s="372" t="s">
        <v>54</v>
      </c>
      <c r="B59" s="373"/>
      <c r="C59" s="105">
        <f>SUM(C57:C58)+INT((SUM(D57:D58)+INT(SUM(E57:E58)/30))/12)</f>
        <v>0</v>
      </c>
      <c r="D59" s="106">
        <f>MOD((D57+D58)+INT((E57+E58)/30),12)</f>
        <v>0</v>
      </c>
      <c r="E59" s="107">
        <f>MOD((E57+E58),30)</f>
        <v>0</v>
      </c>
    </row>
    <row r="61" spans="1:10" ht="15" thickBot="1" x14ac:dyDescent="0.35">
      <c r="A61" s="288" t="s">
        <v>68</v>
      </c>
      <c r="B61" s="288"/>
      <c r="C61" s="288"/>
      <c r="D61" s="288"/>
      <c r="E61" s="288"/>
    </row>
    <row r="62" spans="1:10" ht="36" customHeight="1" thickBot="1" x14ac:dyDescent="0.35">
      <c r="A62" s="325" t="s">
        <v>53</v>
      </c>
      <c r="B62" s="326"/>
      <c r="C62" s="101">
        <f>C21</f>
        <v>0</v>
      </c>
      <c r="D62" s="101">
        <f t="shared" ref="D62:E62" si="11">D8</f>
        <v>0</v>
      </c>
      <c r="E62" s="203">
        <f t="shared" si="11"/>
        <v>0</v>
      </c>
    </row>
    <row r="63" spans="1:10" ht="48.6" customHeight="1" thickBot="1" x14ac:dyDescent="0.35">
      <c r="A63" s="323" t="s">
        <v>61</v>
      </c>
      <c r="B63" s="324"/>
      <c r="C63" s="103">
        <f>C53</f>
        <v>0</v>
      </c>
      <c r="D63" s="103">
        <f t="shared" ref="D63:E63" si="12">D53</f>
        <v>0</v>
      </c>
      <c r="E63" s="104">
        <f t="shared" si="12"/>
        <v>0</v>
      </c>
    </row>
    <row r="64" spans="1:10" ht="58.8" customHeight="1" thickBot="1" x14ac:dyDescent="0.35">
      <c r="A64" s="372" t="s">
        <v>67</v>
      </c>
      <c r="B64" s="373"/>
      <c r="C64" s="105">
        <f>SUM(C62:C63)+INT((SUM(D62:D63)+INT(SUM(E62:E63)/30))/12)</f>
        <v>0</v>
      </c>
      <c r="D64" s="106">
        <f>MOD((D62+D63)+INT((E62+E63)/30),12)</f>
        <v>0</v>
      </c>
      <c r="E64" s="107">
        <f>MOD((E62+E63),30)</f>
        <v>0</v>
      </c>
    </row>
  </sheetData>
  <sheetProtection algorithmName="SHA-512" hashValue="/YgKkS+l1ntsF9iQiYuBaqBPoPveWrhqwUVyWk6FbtuzsBLLHt+ZyH+T2RXXsHosu66L4oc1nxzVz9tFDJriCg==" saltValue="W8B+EETIMp+lH0V2W0WaMw==" spinCount="100000" sheet="1" objects="1" scenarios="1"/>
  <mergeCells count="36">
    <mergeCell ref="A8:E8"/>
    <mergeCell ref="H1:K1"/>
    <mergeCell ref="E4:E5"/>
    <mergeCell ref="A7:E7"/>
    <mergeCell ref="A3:B3"/>
    <mergeCell ref="A4:B4"/>
    <mergeCell ref="A5:B5"/>
    <mergeCell ref="A1:E2"/>
    <mergeCell ref="H6:J6"/>
    <mergeCell ref="G2:K2"/>
    <mergeCell ref="G8:G9"/>
    <mergeCell ref="G12:J12"/>
    <mergeCell ref="G11:J11"/>
    <mergeCell ref="A39:E39"/>
    <mergeCell ref="A56:E56"/>
    <mergeCell ref="A21:B21"/>
    <mergeCell ref="A23:E23"/>
    <mergeCell ref="A36:B36"/>
    <mergeCell ref="G19:J19"/>
    <mergeCell ref="G22:K24"/>
    <mergeCell ref="G26:K28"/>
    <mergeCell ref="G14:J14"/>
    <mergeCell ref="G15:J15"/>
    <mergeCell ref="G16:J16"/>
    <mergeCell ref="G17:J17"/>
    <mergeCell ref="G18:J18"/>
    <mergeCell ref="G20:J20"/>
    <mergeCell ref="A63:B63"/>
    <mergeCell ref="A64:B64"/>
    <mergeCell ref="A59:B59"/>
    <mergeCell ref="A52:B52"/>
    <mergeCell ref="A53:B53"/>
    <mergeCell ref="A57:B57"/>
    <mergeCell ref="A58:B58"/>
    <mergeCell ref="A62:B62"/>
    <mergeCell ref="A61:E61"/>
  </mergeCells>
  <conditionalFormatting sqref="K14">
    <cfRule type="expression" dxfId="1" priority="1">
      <formula>$H$9&lt;32</formula>
    </cfRule>
  </conditionalFormatting>
  <dataValidations count="3">
    <dataValidation type="date" allowBlank="1" showInputMessage="1" showErrorMessage="1" error="Data musi być późniejsza od 1999-01-01 i wcześniejsza 2003-10-01" prompt="Proszę wypenić pole w formacie daty, _x000a_tj.: RRRR-MM-DD, gdzie:_x000a_RRRR - rok_x000a_MM - miesiąc_x000a_DD - dzień" sqref="C4">
      <formula1>36162</formula1>
      <formula2>37894</formula2>
    </dataValidation>
    <dataValidation operator="greaterThan" allowBlank="1" showInputMessage="1" showErrorMessage="1" sqref="C5"/>
    <dataValidation type="date" operator="lessThanOrEqual" allowBlank="1" showInputMessage="1" showErrorMessage="1" error="&quot;Data do&quot; &lt;= 2012-12-31" sqref="B41:B51">
      <formula1>41274</formula1>
    </dataValidation>
  </dataValidations>
  <pageMargins left="0.43307086614173229" right="0.39370078740157483" top="0.35433070866141736" bottom="0.15748031496062992" header="0.15748031496062992" footer="0.15748031496062992"/>
  <pageSetup paperSize="9" scale="98"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Roboczy!$D$4:$D$6</xm:f>
          </x14:formula1>
          <xm:sqref>D5</xm:sqref>
        </x14:dataValidation>
        <x14:dataValidation type="list" allowBlank="1" showInputMessage="1" showErrorMessage="1">
          <x14:formula1>
            <xm:f>Roboczy!$H$3:$H$15</xm:f>
          </x14:formula1>
          <xm:sqref>D4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V52"/>
  <sheetViews>
    <sheetView showGridLines="0" workbookViewId="0">
      <selection sqref="A1:E2"/>
    </sheetView>
  </sheetViews>
  <sheetFormatPr defaultRowHeight="14.4" x14ac:dyDescent="0.3"/>
  <cols>
    <col min="1" max="1" width="16.88671875" style="4" customWidth="1"/>
    <col min="2" max="2" width="19.6640625" style="4" customWidth="1"/>
    <col min="3" max="3" width="13.44140625" style="4" customWidth="1"/>
    <col min="4" max="4" width="12.44140625" style="4" customWidth="1"/>
    <col min="5" max="5" width="15" style="4" customWidth="1"/>
    <col min="6" max="6" width="8.88671875" style="4"/>
    <col min="7" max="7" width="65.5546875" style="4" customWidth="1"/>
    <col min="8" max="8" width="12.109375" style="177" customWidth="1"/>
    <col min="9" max="9" width="10.109375" style="177" customWidth="1"/>
    <col min="10" max="10" width="10.88671875" style="177" customWidth="1"/>
    <col min="11" max="11" width="14.77734375" style="4" customWidth="1"/>
    <col min="12" max="12" width="20.21875" style="4" customWidth="1"/>
    <col min="13" max="22" width="10.77734375" style="4" customWidth="1"/>
    <col min="23" max="16384" width="8.88671875" style="4"/>
  </cols>
  <sheetData>
    <row r="1" spans="1:22" ht="13.8" customHeight="1" x14ac:dyDescent="0.3">
      <c r="A1" s="363" t="s">
        <v>118</v>
      </c>
      <c r="B1" s="363"/>
      <c r="C1" s="363"/>
      <c r="D1" s="363"/>
      <c r="E1" s="363"/>
      <c r="G1" s="27"/>
      <c r="H1" s="396"/>
      <c r="I1" s="396"/>
      <c r="J1" s="396"/>
      <c r="K1" s="396"/>
      <c r="L1" s="185"/>
      <c r="M1" s="188">
        <v>36161</v>
      </c>
      <c r="N1" s="188">
        <v>36162</v>
      </c>
      <c r="O1" s="188">
        <v>37895</v>
      </c>
      <c r="P1" s="188">
        <v>41275</v>
      </c>
      <c r="Q1" s="186"/>
      <c r="R1" s="189">
        <v>0.09</v>
      </c>
      <c r="S1" s="189">
        <v>0.12</v>
      </c>
      <c r="T1" s="190">
        <v>300</v>
      </c>
      <c r="U1" s="186"/>
      <c r="V1" s="185"/>
    </row>
    <row r="2" spans="1:22" ht="19.2" customHeight="1" thickBot="1" x14ac:dyDescent="0.35">
      <c r="A2" s="363"/>
      <c r="B2" s="363"/>
      <c r="C2" s="363"/>
      <c r="D2" s="363"/>
      <c r="E2" s="363"/>
      <c r="G2" s="401" t="s">
        <v>109</v>
      </c>
      <c r="H2" s="401"/>
      <c r="I2" s="401"/>
      <c r="J2" s="401"/>
      <c r="K2" s="401"/>
      <c r="L2" s="185"/>
      <c r="M2" s="188"/>
      <c r="N2" s="188"/>
      <c r="O2" s="188"/>
      <c r="P2" s="188"/>
      <c r="Q2" s="186"/>
      <c r="R2" s="189"/>
      <c r="S2" s="189"/>
      <c r="T2" s="190"/>
      <c r="U2" s="186"/>
      <c r="V2" s="185"/>
    </row>
    <row r="3" spans="1:22" ht="31.05" customHeight="1" thickBot="1" x14ac:dyDescent="0.35">
      <c r="A3" s="404" t="s">
        <v>59</v>
      </c>
      <c r="B3" s="405"/>
      <c r="C3" s="224" t="s">
        <v>14</v>
      </c>
      <c r="D3" s="223" t="s">
        <v>0</v>
      </c>
      <c r="E3" s="222" t="s">
        <v>34</v>
      </c>
      <c r="G3" s="193" t="s">
        <v>111</v>
      </c>
      <c r="H3" s="41" t="s">
        <v>15</v>
      </c>
      <c r="I3" s="42" t="s">
        <v>16</v>
      </c>
      <c r="J3" s="43" t="s">
        <v>17</v>
      </c>
      <c r="K3" s="44" t="s">
        <v>26</v>
      </c>
      <c r="L3" s="185"/>
      <c r="M3" s="188"/>
      <c r="N3" s="188"/>
      <c r="O3" s="188"/>
      <c r="P3" s="188"/>
      <c r="Q3" s="186"/>
      <c r="R3" s="189"/>
      <c r="S3" s="189"/>
      <c r="T3" s="190"/>
      <c r="U3" s="186"/>
      <c r="V3" s="185"/>
    </row>
    <row r="4" spans="1:22" ht="31.05" customHeight="1" thickBot="1" x14ac:dyDescent="0.35">
      <c r="A4" s="366" t="s">
        <v>98</v>
      </c>
      <c r="B4" s="367"/>
      <c r="C4" s="231"/>
      <c r="D4" s="218"/>
      <c r="E4" s="368" t="str">
        <f>IF($C$4&gt;=$P$1,"art. 18e",IF(C4="","proszę obowiązkowo wprowadzić do komórki C4 datę wstąpienia po raz pierwszy do służby","poza zakresem"))</f>
        <v>proszę obowiązkowo wprowadzić do komórki C4 datę wstąpienia po raz pierwszy do służby</v>
      </c>
      <c r="G4" s="117" t="s">
        <v>35</v>
      </c>
      <c r="H4" s="118">
        <f>$C$23</f>
        <v>0</v>
      </c>
      <c r="I4" s="118">
        <f>$D$23</f>
        <v>0</v>
      </c>
      <c r="J4" s="118">
        <f>E23</f>
        <v>0</v>
      </c>
      <c r="K4" s="119" t="str">
        <f>IF(C23&lt;25, "brak prawa",IF(H4&lt;25,0,ROUND(0.6+(H4-25)*0.03+I4*0.03/12,4)))</f>
        <v>brak prawa</v>
      </c>
      <c r="L4" s="185"/>
      <c r="M4" s="188"/>
      <c r="N4" s="188"/>
      <c r="O4" s="188"/>
      <c r="P4" s="188"/>
      <c r="Q4" s="186"/>
      <c r="R4" s="189"/>
      <c r="S4" s="189"/>
      <c r="T4" s="190"/>
      <c r="U4" s="186"/>
      <c r="V4" s="185"/>
    </row>
    <row r="5" spans="1:22" ht="31.05" customHeight="1" thickBot="1" x14ac:dyDescent="0.35">
      <c r="A5" s="370" t="s">
        <v>115</v>
      </c>
      <c r="B5" s="371"/>
      <c r="C5" s="230" t="str">
        <f>IF('Podstawa wymiaru 10 lat SCS'!$A$46="","",('Podstawa wymiaru 10 lat SCS'!$A$46))</f>
        <v/>
      </c>
      <c r="D5" s="217" t="s">
        <v>11</v>
      </c>
      <c r="E5" s="369"/>
      <c r="G5" s="59"/>
      <c r="H5" s="378" t="s">
        <v>112</v>
      </c>
      <c r="I5" s="379"/>
      <c r="J5" s="399"/>
      <c r="K5" s="120">
        <f>IF(K4="brak prawa",0,MIN(K4,0.75))</f>
        <v>0</v>
      </c>
      <c r="L5" s="185"/>
      <c r="M5" s="188"/>
      <c r="N5" s="188"/>
      <c r="O5" s="188"/>
      <c r="P5" s="188"/>
      <c r="Q5" s="186"/>
      <c r="R5" s="189"/>
      <c r="S5" s="189"/>
      <c r="T5" s="190"/>
      <c r="U5" s="186"/>
      <c r="V5" s="185"/>
    </row>
    <row r="6" spans="1:22" ht="13.2" customHeight="1" x14ac:dyDescent="0.3">
      <c r="A6" s="192"/>
      <c r="B6" s="192"/>
      <c r="C6" s="192"/>
      <c r="D6" s="192"/>
      <c r="E6" s="192"/>
      <c r="G6" s="59"/>
      <c r="H6" s="4"/>
      <c r="I6" s="4"/>
      <c r="J6" s="4"/>
      <c r="K6" s="18"/>
      <c r="L6" s="185"/>
      <c r="M6" s="188"/>
      <c r="N6" s="188"/>
      <c r="O6" s="188"/>
      <c r="P6" s="188"/>
      <c r="Q6" s="186"/>
      <c r="R6" s="189"/>
      <c r="S6" s="189"/>
      <c r="T6" s="190"/>
      <c r="U6" s="186"/>
      <c r="V6" s="185"/>
    </row>
    <row r="7" spans="1:22" ht="28.2" customHeight="1" thickBot="1" x14ac:dyDescent="0.35">
      <c r="A7" s="339" t="s">
        <v>117</v>
      </c>
      <c r="B7" s="339"/>
      <c r="C7" s="339"/>
      <c r="D7" s="339"/>
      <c r="E7" s="339"/>
      <c r="G7" s="59"/>
      <c r="H7" s="60"/>
      <c r="I7" s="60"/>
      <c r="J7" s="60"/>
      <c r="K7" s="61"/>
      <c r="L7" s="185"/>
      <c r="M7" s="188"/>
      <c r="N7" s="188"/>
      <c r="O7" s="188"/>
      <c r="P7" s="188"/>
      <c r="Q7" s="186"/>
      <c r="R7" s="189"/>
      <c r="S7" s="189"/>
      <c r="T7" s="190"/>
      <c r="U7" s="186"/>
      <c r="V7" s="185"/>
    </row>
    <row r="8" spans="1:22" ht="22.95" customHeight="1" thickBot="1" x14ac:dyDescent="0.35">
      <c r="A8" s="274" t="s">
        <v>29</v>
      </c>
      <c r="B8" s="406"/>
      <c r="C8" s="406"/>
      <c r="D8" s="406"/>
      <c r="E8" s="275"/>
      <c r="G8" s="380" t="s">
        <v>90</v>
      </c>
      <c r="H8" s="169" t="s">
        <v>15</v>
      </c>
      <c r="I8" s="170" t="s">
        <v>16</v>
      </c>
      <c r="J8" s="176" t="s">
        <v>17</v>
      </c>
      <c r="L8" s="29"/>
      <c r="M8" s="29"/>
    </row>
    <row r="9" spans="1:22" ht="22.95" customHeight="1" thickBot="1" x14ac:dyDescent="0.35">
      <c r="A9" s="30" t="s">
        <v>30</v>
      </c>
      <c r="B9" s="31" t="s">
        <v>31</v>
      </c>
      <c r="C9" s="30" t="s">
        <v>25</v>
      </c>
      <c r="D9" s="32" t="s">
        <v>27</v>
      </c>
      <c r="E9" s="31" t="s">
        <v>17</v>
      </c>
      <c r="G9" s="381"/>
      <c r="H9" s="171">
        <f>$C$23</f>
        <v>0</v>
      </c>
      <c r="I9" s="171">
        <f>$D$23</f>
        <v>0</v>
      </c>
      <c r="J9" s="172">
        <f>$E$23</f>
        <v>0</v>
      </c>
      <c r="L9" s="29"/>
      <c r="M9" s="29"/>
    </row>
    <row r="10" spans="1:22" ht="22.95" customHeight="1" x14ac:dyDescent="0.3">
      <c r="A10" s="232"/>
      <c r="B10" s="233"/>
      <c r="C10" s="33">
        <f>IF((ISBLANK(A10)=TRUE),0,DATEDIF(A10,B10+1,"Y"))</f>
        <v>0</v>
      </c>
      <c r="D10" s="34">
        <f>IF((ISBLANK(A10)=TRUE),0,DATEDIF(A10,B10+1,"YM"))</f>
        <v>0</v>
      </c>
      <c r="E10" s="35">
        <f>IF((ISBLANK(A10)=TRUE),0,DATEDIF(A10,B10+1,"MD"))</f>
        <v>0</v>
      </c>
      <c r="H10" s="4"/>
      <c r="I10" s="4"/>
      <c r="J10" s="4"/>
      <c r="L10" s="36"/>
      <c r="M10" s="29"/>
    </row>
    <row r="11" spans="1:22" ht="22.95" customHeight="1" x14ac:dyDescent="0.3">
      <c r="A11" s="234"/>
      <c r="B11" s="235"/>
      <c r="C11" s="37">
        <f>IF((ISBLANK(A11)=TRUE),0,DATEDIF(A11,B11+1,"Y"))</f>
        <v>0</v>
      </c>
      <c r="D11" s="38">
        <f>IF((ISBLANK(A11)=TRUE),0,DATEDIF(A11,B11+1,"YM"))</f>
        <v>0</v>
      </c>
      <c r="E11" s="39">
        <f>IF((ISBLANK(A11)=TRUE),0,DATEDIF(A11,B11+1,"MD"))</f>
        <v>0</v>
      </c>
      <c r="G11" s="403" t="s">
        <v>78</v>
      </c>
      <c r="H11" s="403"/>
      <c r="I11" s="403"/>
      <c r="J11" s="403"/>
      <c r="L11" s="29"/>
      <c r="M11" s="29"/>
    </row>
    <row r="12" spans="1:22" ht="22.95" customHeight="1" thickBot="1" x14ac:dyDescent="0.35">
      <c r="A12" s="234"/>
      <c r="B12" s="235"/>
      <c r="C12" s="37">
        <f>IF((ISBLANK(A12)=TRUE),0,DATEDIF(A12,B12+1,"Y"))</f>
        <v>0</v>
      </c>
      <c r="D12" s="38">
        <f>IF((ISBLANK(A12)=TRUE),0,DATEDIF(A12,B12+1,"YM"))</f>
        <v>0</v>
      </c>
      <c r="E12" s="39">
        <f>IF((ISBLANK(A12)=TRUE),0,DATEDIF(A12,B12+1,"MD"))</f>
        <v>0</v>
      </c>
      <c r="G12" s="385" t="str">
        <f>IF($E$4="art. 18e","Obliczenie wysokości emerytury na podstawie art. 18e ustawy","")</f>
        <v/>
      </c>
      <c r="H12" s="385"/>
      <c r="I12" s="385"/>
      <c r="J12" s="385"/>
      <c r="K12" s="191"/>
      <c r="L12" s="45"/>
      <c r="M12" s="45"/>
    </row>
    <row r="13" spans="1:22" ht="22.95" customHeight="1" thickBot="1" x14ac:dyDescent="0.35">
      <c r="A13" s="234"/>
      <c r="B13" s="235"/>
      <c r="C13" s="37">
        <f t="shared" ref="C13:C19" si="0">IF((ISBLANK(A13)=TRUE),0,DATEDIF(A13,B13+1,"Y"))</f>
        <v>0</v>
      </c>
      <c r="D13" s="38">
        <f t="shared" ref="D13:D19" si="1">IF((ISBLANK(A13)=TRUE),0,DATEDIF(A13,B13+1,"YM"))</f>
        <v>0</v>
      </c>
      <c r="E13" s="39">
        <f t="shared" ref="E13:E19" si="2">IF((ISBLANK(A13)=TRUE),0,DATEDIF(A13,B13+1,"MD"))</f>
        <v>0</v>
      </c>
      <c r="G13" s="383" t="s">
        <v>94</v>
      </c>
      <c r="H13" s="384"/>
      <c r="I13" s="384"/>
      <c r="J13" s="402"/>
      <c r="K13" s="178">
        <f>'Podstawa wymiaru 10 lat SCS'!$D$47</f>
        <v>0</v>
      </c>
      <c r="L13" s="22"/>
      <c r="M13" s="22"/>
    </row>
    <row r="14" spans="1:22" ht="22.95" customHeight="1" thickBot="1" x14ac:dyDescent="0.35">
      <c r="A14" s="234"/>
      <c r="B14" s="235"/>
      <c r="C14" s="37">
        <f t="shared" si="0"/>
        <v>0</v>
      </c>
      <c r="D14" s="38">
        <f t="shared" si="1"/>
        <v>0</v>
      </c>
      <c r="E14" s="39">
        <f t="shared" si="2"/>
        <v>0</v>
      </c>
      <c r="G14" s="350" t="s">
        <v>91</v>
      </c>
      <c r="H14" s="351"/>
      <c r="I14" s="351"/>
      <c r="J14" s="388"/>
      <c r="K14" s="180"/>
      <c r="L14" s="240" t="str">
        <f>IF($H$9&lt;32,"wysługa (H9) &lt;32 lata","")</f>
        <v>wysługa (H9) &lt;32 lata</v>
      </c>
      <c r="M14" s="22"/>
    </row>
    <row r="15" spans="1:22" ht="22.95" customHeight="1" thickBot="1" x14ac:dyDescent="0.35">
      <c r="A15" s="234"/>
      <c r="B15" s="235"/>
      <c r="C15" s="37">
        <f t="shared" si="0"/>
        <v>0</v>
      </c>
      <c r="D15" s="38">
        <f t="shared" si="1"/>
        <v>0</v>
      </c>
      <c r="E15" s="39">
        <f t="shared" si="2"/>
        <v>0</v>
      </c>
      <c r="G15" s="344" t="s">
        <v>95</v>
      </c>
      <c r="H15" s="345"/>
      <c r="I15" s="345"/>
      <c r="J15" s="389"/>
      <c r="K15" s="178">
        <f>K14+K13</f>
        <v>0</v>
      </c>
      <c r="M15" s="58"/>
    </row>
    <row r="16" spans="1:22" ht="22.95" customHeight="1" thickBot="1" x14ac:dyDescent="0.35">
      <c r="A16" s="234"/>
      <c r="B16" s="235"/>
      <c r="C16" s="37">
        <f t="shared" si="0"/>
        <v>0</v>
      </c>
      <c r="D16" s="38">
        <f>IF((ISBLANK(A16)=TRUE),0,DATEDIF(A16,B16+1,"YM"))</f>
        <v>0</v>
      </c>
      <c r="E16" s="39">
        <f>IF((ISBLANK(A16)=TRUE),0,DATEDIF(A16,B16+1,"MD"))</f>
        <v>0</v>
      </c>
      <c r="G16" s="358" t="s">
        <v>24</v>
      </c>
      <c r="H16" s="359"/>
      <c r="I16" s="359"/>
      <c r="J16" s="390"/>
      <c r="K16" s="16">
        <f>K5</f>
        <v>0</v>
      </c>
      <c r="L16" s="58"/>
      <c r="M16" s="58"/>
    </row>
    <row r="17" spans="1:14" ht="22.95" customHeight="1" thickBot="1" x14ac:dyDescent="0.35">
      <c r="A17" s="234"/>
      <c r="B17" s="235"/>
      <c r="C17" s="37">
        <f t="shared" si="0"/>
        <v>0</v>
      </c>
      <c r="D17" s="38">
        <f>IF((ISBLANK(A17)=TRUE),0,DATEDIF(A17,B17+1,"YM"))</f>
        <v>0</v>
      </c>
      <c r="E17" s="39">
        <f>IF((ISBLANK(A17)=TRUE),0,DATEDIF(A17,B17+1,"MD"))</f>
        <v>0</v>
      </c>
      <c r="G17" s="391" t="s">
        <v>75</v>
      </c>
      <c r="H17" s="392"/>
      <c r="I17" s="392"/>
      <c r="J17" s="393"/>
      <c r="K17" s="179">
        <f>ROUND(K15*K16,2)</f>
        <v>0</v>
      </c>
      <c r="L17" s="58"/>
      <c r="M17" s="58"/>
    </row>
    <row r="18" spans="1:14" ht="22.95" customHeight="1" x14ac:dyDescent="0.3">
      <c r="A18" s="234"/>
      <c r="B18" s="235"/>
      <c r="C18" s="37">
        <f t="shared" si="0"/>
        <v>0</v>
      </c>
      <c r="D18" s="38">
        <f t="shared" si="1"/>
        <v>0</v>
      </c>
      <c r="E18" s="39">
        <f t="shared" si="2"/>
        <v>0</v>
      </c>
      <c r="G18" s="360" t="s">
        <v>62</v>
      </c>
      <c r="H18" s="361"/>
      <c r="I18" s="361"/>
      <c r="J18" s="394"/>
      <c r="K18" s="23">
        <f>MAX(ROUND(K17*$R$1,2),0)</f>
        <v>0</v>
      </c>
      <c r="N18" s="58"/>
    </row>
    <row r="19" spans="1:14" ht="22.95" customHeight="1" thickBot="1" x14ac:dyDescent="0.35">
      <c r="A19" s="234"/>
      <c r="B19" s="235"/>
      <c r="C19" s="37">
        <f t="shared" si="0"/>
        <v>0</v>
      </c>
      <c r="D19" s="38">
        <f t="shared" si="1"/>
        <v>0</v>
      </c>
      <c r="E19" s="39">
        <f t="shared" si="2"/>
        <v>0</v>
      </c>
      <c r="G19" s="348" t="s">
        <v>63</v>
      </c>
      <c r="H19" s="349"/>
      <c r="I19" s="349"/>
      <c r="J19" s="387"/>
      <c r="K19" s="24">
        <f>MAX(ROUND(ROUND(K17,0)*$S$1-$T$1,0),0)</f>
        <v>0</v>
      </c>
      <c r="N19" s="58"/>
    </row>
    <row r="20" spans="1:14" ht="22.95" customHeight="1" thickBot="1" x14ac:dyDescent="0.35">
      <c r="A20" s="234"/>
      <c r="B20" s="235"/>
      <c r="C20" s="37">
        <f t="shared" ref="C20:C22" si="3">IF((ISBLANK(A20)=TRUE),0,DATEDIF(A20,B20+1,"Y"))</f>
        <v>0</v>
      </c>
      <c r="D20" s="38">
        <f t="shared" ref="D20:D22" si="4">IF((ISBLANK(A20)=TRUE),0,DATEDIF(A20,B20+1,"YM"))</f>
        <v>0</v>
      </c>
      <c r="E20" s="39">
        <f t="shared" ref="E20:E22" si="5">IF((ISBLANK(A20)=TRUE),0,DATEDIF(A20,B20+1,"MD"))</f>
        <v>0</v>
      </c>
      <c r="G20" s="375" t="s">
        <v>74</v>
      </c>
      <c r="H20" s="376"/>
      <c r="I20" s="376"/>
      <c r="J20" s="395"/>
      <c r="K20" s="25">
        <f>K17-K18-K19</f>
        <v>0</v>
      </c>
      <c r="L20" s="168"/>
      <c r="N20" s="58"/>
    </row>
    <row r="21" spans="1:14" ht="22.95" customHeight="1" x14ac:dyDescent="0.3">
      <c r="A21" s="234"/>
      <c r="B21" s="235"/>
      <c r="C21" s="37">
        <f t="shared" si="3"/>
        <v>0</v>
      </c>
      <c r="D21" s="38">
        <f t="shared" si="4"/>
        <v>0</v>
      </c>
      <c r="E21" s="39">
        <f t="shared" si="5"/>
        <v>0</v>
      </c>
      <c r="G21" s="121"/>
      <c r="H21" s="121"/>
      <c r="I21" s="121"/>
      <c r="J21" s="121"/>
      <c r="K21" s="122"/>
      <c r="N21" s="58"/>
    </row>
    <row r="22" spans="1:14" ht="22.95" customHeight="1" thickBot="1" x14ac:dyDescent="0.35">
      <c r="A22" s="234"/>
      <c r="B22" s="235"/>
      <c r="C22" s="37">
        <f t="shared" si="3"/>
        <v>0</v>
      </c>
      <c r="D22" s="38">
        <f t="shared" si="4"/>
        <v>0</v>
      </c>
      <c r="E22" s="39">
        <f t="shared" si="5"/>
        <v>0</v>
      </c>
      <c r="G22" s="362" t="s">
        <v>110</v>
      </c>
      <c r="H22" s="362"/>
      <c r="I22" s="362"/>
      <c r="J22" s="362"/>
      <c r="K22" s="362"/>
    </row>
    <row r="23" spans="1:14" ht="22.95" customHeight="1" thickBot="1" x14ac:dyDescent="0.35">
      <c r="A23" s="274" t="s">
        <v>28</v>
      </c>
      <c r="B23" s="275"/>
      <c r="C23" s="65">
        <f>SUM(C10:C22)+INT((SUM(D10:D22)+INT(SUM(E10:E22)/30))/12)</f>
        <v>0</v>
      </c>
      <c r="D23" s="65">
        <f>MOD(SUM(D10:D20)+INT(SUM(E10:E20)/30),12)</f>
        <v>0</v>
      </c>
      <c r="E23" s="66">
        <f>MOD(SUM(E10:E20),30)</f>
        <v>0</v>
      </c>
      <c r="G23" s="362"/>
      <c r="H23" s="362"/>
      <c r="I23" s="362"/>
      <c r="J23" s="362"/>
      <c r="K23" s="362"/>
    </row>
    <row r="24" spans="1:14" ht="18.600000000000001" customHeight="1" x14ac:dyDescent="0.3">
      <c r="G24" s="362"/>
      <c r="H24" s="362"/>
      <c r="I24" s="362"/>
      <c r="J24" s="362"/>
      <c r="K24" s="362"/>
    </row>
    <row r="25" spans="1:14" ht="13.8" customHeight="1" x14ac:dyDescent="0.3">
      <c r="G25" s="182"/>
      <c r="H25" s="182"/>
      <c r="I25" s="182"/>
      <c r="J25" s="182"/>
      <c r="K25" s="182"/>
    </row>
    <row r="26" spans="1:14" ht="22.95" customHeight="1" x14ac:dyDescent="0.3">
      <c r="G26" s="286" t="s">
        <v>65</v>
      </c>
      <c r="H26" s="286"/>
      <c r="I26" s="286"/>
      <c r="J26" s="286"/>
      <c r="K26" s="286"/>
    </row>
    <row r="27" spans="1:14" ht="22.95" customHeight="1" x14ac:dyDescent="0.3">
      <c r="G27" s="286"/>
      <c r="H27" s="286"/>
      <c r="I27" s="286"/>
      <c r="J27" s="286"/>
      <c r="K27" s="286"/>
    </row>
    <row r="28" spans="1:14" ht="14.4" customHeight="1" x14ac:dyDescent="0.3">
      <c r="G28" s="286"/>
      <c r="H28" s="286"/>
      <c r="I28" s="286"/>
      <c r="J28" s="286"/>
      <c r="K28" s="286"/>
    </row>
    <row r="29" spans="1:14" ht="22.95" customHeight="1" x14ac:dyDescent="0.3">
      <c r="A29" s="407"/>
      <c r="B29" s="408"/>
      <c r="C29" s="408"/>
      <c r="D29" s="408"/>
      <c r="E29" s="408"/>
      <c r="H29" s="4"/>
      <c r="I29" s="4"/>
      <c r="J29" s="4"/>
    </row>
    <row r="30" spans="1:14" ht="31.95" customHeight="1" x14ac:dyDescent="0.3">
      <c r="A30" s="27"/>
      <c r="B30" s="27"/>
      <c r="C30" s="27"/>
      <c r="D30" s="183"/>
      <c r="E30" s="27"/>
      <c r="H30" s="4"/>
      <c r="I30" s="4"/>
      <c r="J30" s="4"/>
    </row>
    <row r="31" spans="1:14" ht="31.95" customHeight="1" x14ac:dyDescent="0.3">
      <c r="A31" s="184"/>
      <c r="B31" s="184"/>
      <c r="C31" s="114"/>
      <c r="D31" s="114"/>
      <c r="E31" s="114"/>
      <c r="H31" s="4"/>
      <c r="I31" s="4"/>
      <c r="J31" s="4"/>
    </row>
    <row r="32" spans="1:14" ht="31.95" customHeight="1" x14ac:dyDescent="0.3">
      <c r="A32" s="184"/>
      <c r="B32" s="184"/>
      <c r="C32" s="114"/>
      <c r="D32" s="114"/>
      <c r="E32" s="114"/>
      <c r="H32" s="4"/>
      <c r="I32" s="4"/>
      <c r="J32" s="4"/>
    </row>
    <row r="33" spans="1:10" ht="31.95" customHeight="1" x14ac:dyDescent="0.3">
      <c r="A33" s="184"/>
      <c r="B33" s="184"/>
      <c r="C33" s="114"/>
      <c r="D33" s="114"/>
      <c r="E33" s="114"/>
      <c r="H33" s="4"/>
      <c r="I33" s="4"/>
      <c r="J33" s="4"/>
    </row>
    <row r="34" spans="1:10" ht="31.95" customHeight="1" x14ac:dyDescent="0.3">
      <c r="A34" s="184"/>
      <c r="B34" s="184"/>
      <c r="C34" s="114"/>
      <c r="D34" s="114"/>
      <c r="E34" s="114"/>
    </row>
    <row r="35" spans="1:10" ht="31.95" customHeight="1" x14ac:dyDescent="0.3">
      <c r="A35" s="184"/>
      <c r="B35" s="184"/>
      <c r="C35" s="114"/>
      <c r="D35" s="114"/>
      <c r="E35" s="114"/>
    </row>
    <row r="36" spans="1:10" ht="31.95" customHeight="1" x14ac:dyDescent="0.3">
      <c r="A36" s="184"/>
      <c r="B36" s="184"/>
      <c r="C36" s="114"/>
      <c r="D36" s="114"/>
      <c r="E36" s="114"/>
    </row>
    <row r="37" spans="1:10" ht="31.95" customHeight="1" x14ac:dyDescent="0.3">
      <c r="A37" s="184"/>
      <c r="B37" s="184"/>
      <c r="C37" s="114"/>
      <c r="D37" s="114"/>
      <c r="E37" s="114"/>
    </row>
    <row r="38" spans="1:10" ht="31.95" customHeight="1" x14ac:dyDescent="0.3">
      <c r="A38" s="184"/>
      <c r="B38" s="184"/>
      <c r="C38" s="114"/>
      <c r="D38" s="114"/>
      <c r="E38" s="114"/>
    </row>
    <row r="39" spans="1:10" ht="31.95" customHeight="1" x14ac:dyDescent="0.3">
      <c r="A39" s="184"/>
      <c r="B39" s="184"/>
      <c r="C39" s="114"/>
      <c r="D39" s="114"/>
      <c r="E39" s="114"/>
    </row>
    <row r="40" spans="1:10" ht="31.95" customHeight="1" x14ac:dyDescent="0.3">
      <c r="A40" s="184"/>
      <c r="B40" s="184"/>
      <c r="C40" s="114"/>
      <c r="D40" s="114"/>
      <c r="E40" s="114"/>
    </row>
    <row r="41" spans="1:10" ht="15" customHeight="1" x14ac:dyDescent="0.3">
      <c r="A41" s="184"/>
      <c r="B41" s="184"/>
      <c r="C41" s="114"/>
      <c r="D41" s="114"/>
      <c r="E41" s="114"/>
    </row>
    <row r="42" spans="1:10" ht="15" customHeight="1" x14ac:dyDescent="0.3">
      <c r="A42" s="407"/>
      <c r="B42" s="407"/>
      <c r="C42" s="129"/>
      <c r="D42" s="129"/>
      <c r="E42" s="129"/>
    </row>
    <row r="43" spans="1:10" ht="14.4" customHeight="1" x14ac:dyDescent="0.3">
      <c r="A43" s="19"/>
      <c r="B43" s="19"/>
      <c r="C43" s="19"/>
      <c r="D43" s="19"/>
      <c r="E43" s="19"/>
      <c r="H43" s="4"/>
      <c r="I43" s="4"/>
      <c r="J43" s="4"/>
    </row>
    <row r="44" spans="1:10" ht="14.4" customHeight="1" x14ac:dyDescent="0.3">
      <c r="H44" s="4"/>
      <c r="I44" s="4"/>
      <c r="J44" s="4"/>
    </row>
    <row r="45" spans="1:10" ht="14.4" customHeight="1" x14ac:dyDescent="0.3">
      <c r="H45" s="4"/>
      <c r="I45" s="4"/>
      <c r="J45" s="4"/>
    </row>
    <row r="46" spans="1:10" ht="14.4" customHeight="1" x14ac:dyDescent="0.3">
      <c r="H46" s="4"/>
      <c r="I46" s="4"/>
      <c r="J46" s="4"/>
    </row>
    <row r="47" spans="1:10" ht="28.2" customHeight="1" x14ac:dyDescent="0.3"/>
    <row r="48" spans="1:10" ht="13.2" customHeight="1" x14ac:dyDescent="0.3"/>
    <row r="49" spans="7:11" ht="62.4" customHeight="1" x14ac:dyDescent="0.3"/>
    <row r="50" spans="7:11" ht="14.4" customHeight="1" x14ac:dyDescent="0.3">
      <c r="G50" s="181"/>
      <c r="H50" s="181"/>
      <c r="I50" s="181"/>
      <c r="J50" s="181"/>
      <c r="K50" s="181"/>
    </row>
    <row r="51" spans="7:11" ht="14.4" customHeight="1" x14ac:dyDescent="0.3">
      <c r="G51" s="181"/>
      <c r="H51" s="181"/>
      <c r="I51" s="181"/>
      <c r="J51" s="181"/>
      <c r="K51" s="181"/>
    </row>
    <row r="52" spans="7:11" ht="14.4" customHeight="1" x14ac:dyDescent="0.3"/>
  </sheetData>
  <sheetProtection algorithmName="SHA-512" hashValue="RIqL7zoslx0mG56avX5p8Qg8cTtLIn2Xr9HUPijnH6x6chsh6GPXXWdom2JPaLT+9mlgqrJeb6UDiYDzr6jb1A==" saltValue="matM0HIPBmuUr23VEkBYMg==" spinCount="100000" sheet="1" objects="1" scenarios="1"/>
  <mergeCells count="26">
    <mergeCell ref="A42:B42"/>
    <mergeCell ref="G18:J18"/>
    <mergeCell ref="A23:B23"/>
    <mergeCell ref="G22:K24"/>
    <mergeCell ref="A29:E29"/>
    <mergeCell ref="G19:J19"/>
    <mergeCell ref="G26:K28"/>
    <mergeCell ref="G20:J20"/>
    <mergeCell ref="G16:J16"/>
    <mergeCell ref="G14:J14"/>
    <mergeCell ref="G15:J15"/>
    <mergeCell ref="G17:J17"/>
    <mergeCell ref="A3:B3"/>
    <mergeCell ref="A8:E8"/>
    <mergeCell ref="A1:E2"/>
    <mergeCell ref="G2:K2"/>
    <mergeCell ref="G13:J13"/>
    <mergeCell ref="E4:E5"/>
    <mergeCell ref="A4:B4"/>
    <mergeCell ref="A5:B5"/>
    <mergeCell ref="A7:E7"/>
    <mergeCell ref="H5:J5"/>
    <mergeCell ref="G8:G9"/>
    <mergeCell ref="G12:J12"/>
    <mergeCell ref="G11:J11"/>
    <mergeCell ref="H1:K1"/>
  </mergeCells>
  <conditionalFormatting sqref="K14">
    <cfRule type="expression" dxfId="0" priority="1">
      <formula>$H$9&lt;32</formula>
    </cfRule>
  </conditionalFormatting>
  <dataValidations count="3">
    <dataValidation operator="greaterThan" allowBlank="1" showInputMessage="1" showErrorMessage="1" sqref="C5"/>
    <dataValidation allowBlank="1" showInputMessage="1" showErrorMessage="1" prompt="Proszę wypenić pole w formacie daty, _x000a_tj.: RRRR-MM-DD, gdzie:_x000a_RRRR - rok_x000a_MM - miesiąc_x000a_DD - dzień" sqref="A5:B5"/>
    <dataValidation type="date" allowBlank="1" showInputMessage="1" showErrorMessage="1" error="Data musi być późniejsza od 2012-12-31 _x000a_" prompt="Proszę wypenić pole w formacie daty, _x000a_tj.: RRRR-MM-DD, gdzie:_x000a_RRRR - rok_x000a_MM - miesiąc_x000a_DD - dzień" sqref="C4">
      <formula1>41275</formula1>
      <formula2>402133</formula2>
    </dataValidation>
  </dataValidations>
  <pageMargins left="0.70866141732283472" right="0.70866141732283472" top="0.43307086614173229" bottom="0.19685039370078741" header="0.19685039370078741" footer="0.15748031496062992"/>
  <pageSetup paperSize="9" scale="98"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Roboczy!$D$4:$D$6</xm:f>
          </x14:formula1>
          <xm:sqref>D5</xm:sqref>
        </x14:dataValidation>
        <x14:dataValidation type="list" allowBlank="1" showInputMessage="1" showErrorMessage="1">
          <x14:formula1>
            <xm:f>Roboczy!$B$2:$B$17</xm:f>
          </x14:formula1>
          <xm:sqref>D4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sqref="A1:XFD1048576"/>
    </sheetView>
  </sheetViews>
  <sheetFormatPr defaultColWidth="19.77734375" defaultRowHeight="14.4" x14ac:dyDescent="0.3"/>
  <cols>
    <col min="1" max="16384" width="19.77734375" style="186"/>
  </cols>
  <sheetData>
    <row r="1" spans="1:8" x14ac:dyDescent="0.3">
      <c r="B1" s="186" t="s">
        <v>85</v>
      </c>
      <c r="H1" s="186" t="s">
        <v>72</v>
      </c>
    </row>
    <row r="2" spans="1:8" x14ac:dyDescent="0.3">
      <c r="A2" s="205" t="s">
        <v>2</v>
      </c>
      <c r="B2" s="205" t="s">
        <v>2</v>
      </c>
      <c r="C2" s="205" t="s">
        <v>2</v>
      </c>
    </row>
    <row r="3" spans="1:8" x14ac:dyDescent="0.3">
      <c r="A3" s="205" t="s">
        <v>3</v>
      </c>
      <c r="B3" s="205" t="s">
        <v>3</v>
      </c>
      <c r="C3" s="205" t="s">
        <v>3</v>
      </c>
      <c r="F3" s="186" t="s">
        <v>39</v>
      </c>
      <c r="G3" s="206">
        <v>1</v>
      </c>
      <c r="H3" s="205" t="s">
        <v>2</v>
      </c>
    </row>
    <row r="4" spans="1:8" x14ac:dyDescent="0.3">
      <c r="A4" s="205" t="s">
        <v>4</v>
      </c>
      <c r="B4" s="205" t="s">
        <v>4</v>
      </c>
      <c r="C4" s="205" t="s">
        <v>4</v>
      </c>
      <c r="F4" s="186" t="s">
        <v>37</v>
      </c>
      <c r="G4" s="206">
        <v>2</v>
      </c>
      <c r="H4" s="205" t="s">
        <v>3</v>
      </c>
    </row>
    <row r="5" spans="1:8" x14ac:dyDescent="0.3">
      <c r="A5" s="205" t="s">
        <v>5</v>
      </c>
      <c r="B5" s="205" t="s">
        <v>5</v>
      </c>
      <c r="C5" s="205" t="s">
        <v>18</v>
      </c>
      <c r="D5" s="207" t="s">
        <v>18</v>
      </c>
      <c r="F5" s="205" t="s">
        <v>38</v>
      </c>
      <c r="G5" s="206">
        <v>3</v>
      </c>
      <c r="H5" s="205" t="s">
        <v>4</v>
      </c>
    </row>
    <row r="6" spans="1:8" x14ac:dyDescent="0.3">
      <c r="A6" s="205" t="s">
        <v>18</v>
      </c>
      <c r="B6" s="205" t="s">
        <v>18</v>
      </c>
      <c r="C6" s="205" t="s">
        <v>5</v>
      </c>
      <c r="D6" s="207" t="s">
        <v>11</v>
      </c>
      <c r="F6" s="205" t="s">
        <v>40</v>
      </c>
      <c r="G6" s="206">
        <v>4</v>
      </c>
      <c r="H6" s="205" t="s">
        <v>5</v>
      </c>
    </row>
    <row r="7" spans="1:8" x14ac:dyDescent="0.3">
      <c r="A7" s="205" t="s">
        <v>11</v>
      </c>
      <c r="B7" s="205" t="s">
        <v>11</v>
      </c>
      <c r="C7" s="205" t="s">
        <v>11</v>
      </c>
      <c r="H7" s="205" t="s">
        <v>6</v>
      </c>
    </row>
    <row r="8" spans="1:8" x14ac:dyDescent="0.3">
      <c r="A8" s="205" t="s">
        <v>6</v>
      </c>
      <c r="B8" s="205" t="s">
        <v>6</v>
      </c>
      <c r="C8" s="205" t="s">
        <v>6</v>
      </c>
      <c r="H8" s="205" t="s">
        <v>7</v>
      </c>
    </row>
    <row r="9" spans="1:8" x14ac:dyDescent="0.3">
      <c r="A9" s="205" t="s">
        <v>7</v>
      </c>
      <c r="B9" s="205" t="s">
        <v>7</v>
      </c>
      <c r="C9" s="205" t="s">
        <v>7</v>
      </c>
      <c r="F9" s="205" t="s">
        <v>38</v>
      </c>
      <c r="G9" s="186" t="s">
        <v>43</v>
      </c>
      <c r="H9" s="205" t="s">
        <v>1</v>
      </c>
    </row>
    <row r="10" spans="1:8" x14ac:dyDescent="0.3">
      <c r="A10" s="205" t="s">
        <v>1</v>
      </c>
      <c r="B10" s="205" t="s">
        <v>1</v>
      </c>
      <c r="C10" s="205" t="s">
        <v>1</v>
      </c>
      <c r="F10" s="186" t="s">
        <v>37</v>
      </c>
      <c r="G10" s="186" t="s">
        <v>44</v>
      </c>
      <c r="H10" s="205" t="s">
        <v>9</v>
      </c>
    </row>
    <row r="11" spans="1:8" x14ac:dyDescent="0.3">
      <c r="A11" s="205" t="s">
        <v>13</v>
      </c>
      <c r="B11" s="205" t="s">
        <v>86</v>
      </c>
      <c r="C11" s="205" t="s">
        <v>13</v>
      </c>
      <c r="F11" s="186" t="s">
        <v>42</v>
      </c>
      <c r="G11" s="186" t="s">
        <v>45</v>
      </c>
      <c r="H11" s="205" t="s">
        <v>10</v>
      </c>
    </row>
    <row r="12" spans="1:8" x14ac:dyDescent="0.3">
      <c r="A12" s="205" t="s">
        <v>9</v>
      </c>
      <c r="B12" s="205" t="s">
        <v>9</v>
      </c>
      <c r="C12" s="205" t="s">
        <v>8</v>
      </c>
      <c r="F12" s="205" t="s">
        <v>41</v>
      </c>
      <c r="G12" s="186" t="s">
        <v>46</v>
      </c>
      <c r="H12" s="205" t="s">
        <v>12</v>
      </c>
    </row>
    <row r="13" spans="1:8" x14ac:dyDescent="0.3">
      <c r="A13" s="205" t="s">
        <v>10</v>
      </c>
      <c r="B13" s="205" t="s">
        <v>13</v>
      </c>
      <c r="C13" s="205"/>
      <c r="H13" s="205" t="s">
        <v>48</v>
      </c>
    </row>
    <row r="14" spans="1:8" x14ac:dyDescent="0.3">
      <c r="A14" s="205" t="s">
        <v>12</v>
      </c>
      <c r="B14" s="205" t="s">
        <v>10</v>
      </c>
      <c r="C14" s="205"/>
      <c r="H14" s="205" t="s">
        <v>8</v>
      </c>
    </row>
    <row r="15" spans="1:8" x14ac:dyDescent="0.3">
      <c r="A15" s="205" t="s">
        <v>48</v>
      </c>
      <c r="B15" s="205" t="s">
        <v>12</v>
      </c>
      <c r="C15" s="205"/>
    </row>
    <row r="16" spans="1:8" x14ac:dyDescent="0.3">
      <c r="A16" s="205" t="s">
        <v>8</v>
      </c>
      <c r="B16" s="205" t="s">
        <v>8</v>
      </c>
      <c r="C16" s="205"/>
    </row>
    <row r="17" spans="1:6" x14ac:dyDescent="0.3">
      <c r="C17" s="205" t="s">
        <v>47</v>
      </c>
      <c r="F17" s="205" t="s">
        <v>47</v>
      </c>
    </row>
    <row r="18" spans="1:6" x14ac:dyDescent="0.3">
      <c r="C18" s="205" t="s">
        <v>2</v>
      </c>
      <c r="F18" s="205" t="s">
        <v>2</v>
      </c>
    </row>
    <row r="19" spans="1:6" x14ac:dyDescent="0.3">
      <c r="C19" s="205" t="s">
        <v>3</v>
      </c>
      <c r="F19" s="205" t="s">
        <v>3</v>
      </c>
    </row>
    <row r="20" spans="1:6" x14ac:dyDescent="0.3">
      <c r="C20" s="205" t="s">
        <v>4</v>
      </c>
      <c r="F20" s="205" t="s">
        <v>5</v>
      </c>
    </row>
    <row r="21" spans="1:6" x14ac:dyDescent="0.3">
      <c r="A21" s="205" t="s">
        <v>21</v>
      </c>
      <c r="B21" s="205"/>
      <c r="C21" s="205" t="s">
        <v>5</v>
      </c>
      <c r="F21" s="205" t="s">
        <v>7</v>
      </c>
    </row>
    <row r="22" spans="1:6" x14ac:dyDescent="0.3">
      <c r="A22" s="205" t="s">
        <v>22</v>
      </c>
      <c r="B22" s="205"/>
      <c r="C22" s="205" t="s">
        <v>7</v>
      </c>
      <c r="F22" s="205" t="s">
        <v>1</v>
      </c>
    </row>
    <row r="23" spans="1:6" x14ac:dyDescent="0.3">
      <c r="C23" s="205" t="s">
        <v>1</v>
      </c>
      <c r="F23" s="205" t="s">
        <v>13</v>
      </c>
    </row>
    <row r="24" spans="1:6" x14ac:dyDescent="0.3">
      <c r="C24" s="205" t="s">
        <v>13</v>
      </c>
      <c r="F24" s="205"/>
    </row>
    <row r="28" spans="1:6" x14ac:dyDescent="0.3">
      <c r="C28" s="205"/>
    </row>
  </sheetData>
  <sheetProtection algorithmName="SHA-512" hashValue="Ru22bBXrDOeJr0bvFDwpJW7h8QFM3bsMFfzj3ecKEvOdGzPk2QONlN6r33IFTbXGUNZCV+7ICgNuq4PIMVimSQ==" saltValue="IdRAqrfx9cdWAYfcY2i5+g=="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5</vt:i4>
      </vt:variant>
    </vt:vector>
  </HeadingPairs>
  <TitlesOfParts>
    <vt:vector size="11" baseType="lpstr">
      <vt:lpstr>INSTRUKCJA</vt:lpstr>
      <vt:lpstr>Podstawa wymiaru 10 lat SCS</vt:lpstr>
      <vt:lpstr>art. 15d albo 15e SCS</vt:lpstr>
      <vt:lpstr>art. 15aa SCS</vt:lpstr>
      <vt:lpstr>art. 18e SCS</vt:lpstr>
      <vt:lpstr>Roboczy</vt:lpstr>
      <vt:lpstr>'art. 15aa SCS'!Obszar_wydruku</vt:lpstr>
      <vt:lpstr>'art. 15d albo 15e SCS'!Obszar_wydruku</vt:lpstr>
      <vt:lpstr>'art. 18e SCS'!Obszar_wydruku</vt:lpstr>
      <vt:lpstr>INSTRUKCJA!Obszar_wydruku</vt:lpstr>
      <vt:lpstr>'Podstawa wymiaru 10 lat SCS'!Obszar_wydruku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Kozoń-Konter</dc:creator>
  <cp:lastModifiedBy>Patrycja Suchowiecka</cp:lastModifiedBy>
  <cp:lastPrinted>2023-10-30T17:27:11Z</cp:lastPrinted>
  <dcterms:created xsi:type="dcterms:W3CDTF">2018-06-27T19:52:39Z</dcterms:created>
  <dcterms:modified xsi:type="dcterms:W3CDTF">2024-02-15T10:08:02Z</dcterms:modified>
</cp:coreProperties>
</file>