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!!!Wydziały\IN\IN_IV\1. Rządowy Fundusz Rozwoju Dróg\LISTY RANKINGOWE\2025\Lista zmieniona nr 1\"/>
    </mc:Choice>
  </mc:AlternateContent>
  <bookViews>
    <workbookView xWindow="0" yWindow="0" windowWidth="28800" windowHeight="12135" activeTab="2"/>
  </bookViews>
  <sheets>
    <sheet name="TERC - &quot;nazwa woj&quot;" sheetId="7" r:id="rId1"/>
    <sheet name="pow podst" sheetId="3" r:id="rId2"/>
    <sheet name="gm podst" sheetId="5" r:id="rId3"/>
    <sheet name="pow rez" sheetId="4" r:id="rId4"/>
    <sheet name="gm rez" sheetId="6" r:id="rId5"/>
  </sheets>
  <definedNames>
    <definedName name="_xlnm._FilterDatabase" localSheetId="2" hidden="1">'gm podst'!$A$2:$BS$39</definedName>
    <definedName name="_xlnm._FilterDatabase" localSheetId="4" hidden="1">'gm rez'!$A$1:$AZ$17</definedName>
    <definedName name="_xlnm.Print_Area" localSheetId="2">'gm podst'!$A$1:$Z$44</definedName>
    <definedName name="_xlnm.Print_Area" localSheetId="4">'gm rez'!$A$1:$Z$21</definedName>
    <definedName name="_xlnm.Print_Area" localSheetId="1">'pow podst'!$A$1:$Y$22</definedName>
    <definedName name="_xlnm.Print_Area" localSheetId="3">'pow rez'!$A$1:$Y$11</definedName>
    <definedName name="_xlnm.Print_Area" localSheetId="0">'TERC - "nazwa woj"'!$A$1:$Q$36</definedName>
    <definedName name="_xlnm.Print_Titles" localSheetId="2">'gm podst'!$1:$2</definedName>
    <definedName name="_xlnm.Print_Titles" localSheetId="4">'gm rez'!$1:$2</definedName>
    <definedName name="_xlnm.Print_Titles" localSheetId="1">'pow podst'!$1:$2</definedName>
    <definedName name="_xlnm.Print_Titles" localSheetId="3">'pow rez'!$1:$2</definedName>
  </definedNames>
  <calcPr calcId="152511"/>
</workbook>
</file>

<file path=xl/calcChain.xml><?xml version="1.0" encoding="utf-8"?>
<calcChain xmlns="http://schemas.openxmlformats.org/spreadsheetml/2006/main">
  <c r="U33" i="5" l="1"/>
  <c r="U34" i="5"/>
  <c r="U35" i="5"/>
  <c r="L33" i="5"/>
  <c r="M33" i="5" s="1"/>
  <c r="AD33" i="5" s="1"/>
  <c r="L34" i="5"/>
  <c r="M35" i="5"/>
  <c r="U32" i="5"/>
  <c r="AA32" i="5" s="1"/>
  <c r="M32" i="5"/>
  <c r="AD32" i="5" s="1"/>
  <c r="L32" i="5"/>
  <c r="AB32" i="5"/>
  <c r="AC32" i="5"/>
  <c r="AA33" i="5"/>
  <c r="AB33" i="5"/>
  <c r="AC33" i="5" s="1"/>
  <c r="AA34" i="5"/>
  <c r="AB34" i="5"/>
  <c r="AC34" i="5" s="1"/>
  <c r="M34" i="5" l="1"/>
  <c r="AD34" i="5" s="1"/>
  <c r="M6" i="6" l="1"/>
  <c r="M7" i="6"/>
  <c r="M8" i="6"/>
  <c r="M9" i="6"/>
  <c r="M11" i="6"/>
  <c r="M12" i="6"/>
  <c r="L6" i="6"/>
  <c r="L7" i="6"/>
  <c r="L8" i="6"/>
  <c r="L9" i="6"/>
  <c r="L11" i="6"/>
  <c r="L12" i="6"/>
  <c r="AB4" i="6" l="1"/>
  <c r="AC4" i="6" s="1"/>
  <c r="AD4" i="6"/>
  <c r="AB5" i="6"/>
  <c r="AC5" i="6" s="1"/>
  <c r="AD5" i="6"/>
  <c r="AB6" i="6"/>
  <c r="AC6" i="6" s="1"/>
  <c r="AD6" i="6"/>
  <c r="AB7" i="6"/>
  <c r="AC7" i="6" s="1"/>
  <c r="AD7" i="6"/>
  <c r="AB8" i="6"/>
  <c r="AC8" i="6" s="1"/>
  <c r="AD8" i="6"/>
  <c r="AB9" i="6"/>
  <c r="AC9" i="6" s="1"/>
  <c r="AD9" i="6"/>
  <c r="AB10" i="6"/>
  <c r="AC10" i="6" s="1"/>
  <c r="AD10" i="6"/>
  <c r="AB11" i="6"/>
  <c r="AC11" i="6" s="1"/>
  <c r="AD11" i="6"/>
  <c r="AB13" i="6"/>
  <c r="AC13" i="6" s="1"/>
  <c r="AD13" i="6"/>
  <c r="AB14" i="6"/>
  <c r="AC14" i="6" s="1"/>
  <c r="AD14" i="6"/>
  <c r="AB12" i="6"/>
  <c r="AC12" i="6" s="1"/>
  <c r="AD12" i="6"/>
  <c r="AD3" i="6"/>
  <c r="AB3" i="6"/>
  <c r="AC3" i="6" s="1"/>
  <c r="AA3" i="6"/>
  <c r="AA5" i="5" l="1"/>
  <c r="AB5" i="5"/>
  <c r="AC5" i="5" s="1"/>
  <c r="Z4" i="3"/>
  <c r="AA4" i="3"/>
  <c r="AB4" i="3" s="1"/>
  <c r="AC4" i="3"/>
  <c r="Z5" i="3"/>
  <c r="AA5" i="3"/>
  <c r="AB5" i="3" s="1"/>
  <c r="AC5" i="3"/>
  <c r="Z6" i="3"/>
  <c r="AA6" i="3"/>
  <c r="AB6" i="3" s="1"/>
  <c r="AC6" i="3"/>
  <c r="Z7" i="3"/>
  <c r="AA7" i="3"/>
  <c r="AB7" i="3" s="1"/>
  <c r="AC7" i="3"/>
  <c r="Z8" i="3"/>
  <c r="AA8" i="3"/>
  <c r="AB8" i="3" s="1"/>
  <c r="AC8" i="3"/>
  <c r="Z9" i="3"/>
  <c r="AA9" i="3"/>
  <c r="AB9" i="3" s="1"/>
  <c r="AC9" i="3"/>
  <c r="Z10" i="3"/>
  <c r="AA10" i="3"/>
  <c r="AB10" i="3" s="1"/>
  <c r="AC10" i="3"/>
  <c r="Z11" i="3"/>
  <c r="AA11" i="3"/>
  <c r="AB11" i="3" s="1"/>
  <c r="AC11" i="3"/>
  <c r="Z12" i="3"/>
  <c r="AA12" i="3"/>
  <c r="AB12" i="3" s="1"/>
  <c r="AC12" i="3"/>
  <c r="Z13" i="3"/>
  <c r="AA13" i="3"/>
  <c r="AB13" i="3" s="1"/>
  <c r="AC13" i="3"/>
  <c r="AC3" i="3"/>
  <c r="AA3" i="3"/>
  <c r="AB3" i="3" s="1"/>
  <c r="Z3" i="3"/>
  <c r="AB35" i="5" l="1"/>
  <c r="AC35" i="5" s="1"/>
  <c r="I14" i="7" l="1"/>
  <c r="J16" i="3"/>
  <c r="J15" i="3"/>
  <c r="O5" i="4" l="1"/>
  <c r="P5" i="4"/>
  <c r="Q5" i="4"/>
  <c r="R5" i="4"/>
  <c r="S5" i="4"/>
  <c r="T5" i="4"/>
  <c r="U5" i="4"/>
  <c r="V5" i="4"/>
  <c r="W5" i="4"/>
  <c r="X5" i="4"/>
  <c r="Y5" i="4"/>
  <c r="O6" i="4"/>
  <c r="P6" i="4"/>
  <c r="Q6" i="4"/>
  <c r="R6" i="4"/>
  <c r="S6" i="4"/>
  <c r="T6" i="4"/>
  <c r="U6" i="4"/>
  <c r="V6" i="4"/>
  <c r="W6" i="4"/>
  <c r="X6" i="4"/>
  <c r="Y6" i="4"/>
  <c r="O7" i="4"/>
  <c r="P7" i="4"/>
  <c r="Q7" i="4"/>
  <c r="R7" i="4"/>
  <c r="S7" i="4"/>
  <c r="T7" i="4"/>
  <c r="U7" i="4"/>
  <c r="V7" i="4"/>
  <c r="W7" i="4"/>
  <c r="X7" i="4"/>
  <c r="Y7" i="4"/>
  <c r="N7" i="4"/>
  <c r="N6" i="4"/>
  <c r="N5" i="4"/>
  <c r="L7" i="4"/>
  <c r="L6" i="4"/>
  <c r="L5" i="4"/>
  <c r="K7" i="4"/>
  <c r="K6" i="4"/>
  <c r="K5" i="4"/>
  <c r="J7" i="4"/>
  <c r="J6" i="4"/>
  <c r="J5" i="4"/>
  <c r="H7" i="4"/>
  <c r="H6" i="4"/>
  <c r="H5" i="4"/>
  <c r="Q24" i="7"/>
  <c r="Q26" i="7"/>
  <c r="Q25" i="7"/>
  <c r="P26" i="7"/>
  <c r="P25" i="7"/>
  <c r="P24" i="7"/>
  <c r="O26" i="7"/>
  <c r="O25" i="7"/>
  <c r="O24" i="7"/>
  <c r="N26" i="7"/>
  <c r="N25" i="7"/>
  <c r="N24" i="7"/>
  <c r="M26" i="7"/>
  <c r="M25" i="7"/>
  <c r="M24" i="7"/>
  <c r="L26" i="7"/>
  <c r="L25" i="7"/>
  <c r="L24" i="7"/>
  <c r="K26" i="7"/>
  <c r="K25" i="7"/>
  <c r="K24" i="7"/>
  <c r="J26" i="7"/>
  <c r="J25" i="7"/>
  <c r="J24" i="7"/>
  <c r="I26" i="7"/>
  <c r="I25" i="7"/>
  <c r="I24" i="7"/>
  <c r="H26" i="7"/>
  <c r="H25" i="7"/>
  <c r="H24" i="7"/>
  <c r="G26" i="7"/>
  <c r="G25" i="7"/>
  <c r="G24" i="7"/>
  <c r="F26" i="7"/>
  <c r="F25" i="7"/>
  <c r="F24" i="7"/>
  <c r="E26" i="7" l="1"/>
  <c r="E25" i="7"/>
  <c r="E24" i="7"/>
  <c r="D26" i="7"/>
  <c r="D25" i="7"/>
  <c r="D24" i="7"/>
  <c r="C26" i="7"/>
  <c r="C25" i="7"/>
  <c r="C24" i="7"/>
  <c r="B26" i="7"/>
  <c r="B25" i="7"/>
  <c r="B24" i="7"/>
  <c r="L31" i="5" l="1"/>
  <c r="L27" i="5"/>
  <c r="L28" i="5"/>
  <c r="L29" i="5"/>
  <c r="L30" i="5"/>
  <c r="AD35" i="5"/>
  <c r="L20" i="5"/>
  <c r="L21" i="5"/>
  <c r="L22" i="5"/>
  <c r="L23" i="5"/>
  <c r="L24" i="5"/>
  <c r="L25" i="5"/>
  <c r="L26" i="5"/>
  <c r="K12" i="3"/>
  <c r="K13" i="3"/>
  <c r="Y17" i="3"/>
  <c r="Y16" i="3"/>
  <c r="Y15" i="3"/>
  <c r="Y14" i="3"/>
  <c r="X17" i="3"/>
  <c r="X16" i="3"/>
  <c r="X15" i="3"/>
  <c r="X14" i="3"/>
  <c r="W17" i="3"/>
  <c r="W16" i="3"/>
  <c r="W15" i="3"/>
  <c r="W14" i="3"/>
  <c r="V17" i="3"/>
  <c r="V16" i="3"/>
  <c r="V15" i="3"/>
  <c r="V14" i="3"/>
  <c r="U17" i="3"/>
  <c r="U16" i="3"/>
  <c r="U15" i="3"/>
  <c r="U14" i="3"/>
  <c r="T15" i="3"/>
  <c r="S17" i="3"/>
  <c r="S16" i="3"/>
  <c r="S15" i="3"/>
  <c r="S14" i="3"/>
  <c r="R17" i="3"/>
  <c r="R16" i="3"/>
  <c r="R15" i="3"/>
  <c r="R14" i="3"/>
  <c r="Q17" i="3"/>
  <c r="Q16" i="3"/>
  <c r="Q15" i="3"/>
  <c r="Q14" i="3"/>
  <c r="P17" i="3"/>
  <c r="P16" i="3"/>
  <c r="P15" i="3"/>
  <c r="P14" i="3"/>
  <c r="O17" i="3"/>
  <c r="O16" i="3"/>
  <c r="O15" i="3"/>
  <c r="O14" i="3"/>
  <c r="N17" i="3"/>
  <c r="N15" i="3"/>
  <c r="N14" i="3"/>
  <c r="N16" i="3" s="1"/>
  <c r="J17" i="3"/>
  <c r="J14" i="3"/>
  <c r="H17" i="3"/>
  <c r="H16" i="3"/>
  <c r="H15" i="3"/>
  <c r="H14" i="3"/>
  <c r="AB21" i="5" l="1"/>
  <c r="AC21" i="5" s="1"/>
  <c r="AB29" i="5"/>
  <c r="AC29" i="5" s="1"/>
  <c r="AB28" i="5"/>
  <c r="AC28" i="5" s="1"/>
  <c r="AB30" i="5"/>
  <c r="AC30" i="5" s="1"/>
  <c r="AB31" i="5"/>
  <c r="AC31" i="5" s="1"/>
  <c r="AB20" i="5"/>
  <c r="AC20" i="5" s="1"/>
  <c r="AB25" i="5"/>
  <c r="AC25" i="5" s="1"/>
  <c r="AB24" i="5"/>
  <c r="AC24" i="5" s="1"/>
  <c r="AB23" i="5"/>
  <c r="AC23" i="5" s="1"/>
  <c r="AB22" i="5"/>
  <c r="AC22" i="5" s="1"/>
  <c r="AB26" i="5"/>
  <c r="AC26" i="5" s="1"/>
  <c r="AB27" i="5"/>
  <c r="AC27" i="5" s="1"/>
  <c r="U22" i="5"/>
  <c r="AA22" i="5" s="1"/>
  <c r="U26" i="5"/>
  <c r="AA26" i="5" s="1"/>
  <c r="U30" i="5"/>
  <c r="AA30" i="5" s="1"/>
  <c r="M29" i="5"/>
  <c r="AD29" i="5" s="1"/>
  <c r="U24" i="5"/>
  <c r="AA24" i="5" s="1"/>
  <c r="M28" i="5"/>
  <c r="AD28" i="5" s="1"/>
  <c r="M27" i="5"/>
  <c r="AD27" i="5" s="1"/>
  <c r="L12" i="3"/>
  <c r="T13" i="3"/>
  <c r="T12" i="3"/>
  <c r="M31" i="5"/>
  <c r="AD31" i="5" s="1"/>
  <c r="U20" i="5"/>
  <c r="AA20" i="5" s="1"/>
  <c r="U31" i="5"/>
  <c r="AA31" i="5" s="1"/>
  <c r="M30" i="5"/>
  <c r="AD30" i="5" s="1"/>
  <c r="U29" i="5"/>
  <c r="AA29" i="5" s="1"/>
  <c r="AA35" i="5"/>
  <c r="U27" i="5"/>
  <c r="AA27" i="5" s="1"/>
  <c r="U28" i="5"/>
  <c r="AA28" i="5" s="1"/>
  <c r="U23" i="5"/>
  <c r="AA23" i="5" s="1"/>
  <c r="U25" i="5"/>
  <c r="AA25" i="5" s="1"/>
  <c r="U21" i="5"/>
  <c r="AA21" i="5" s="1"/>
  <c r="M23" i="5"/>
  <c r="AD23" i="5" s="1"/>
  <c r="M26" i="5"/>
  <c r="AD26" i="5" s="1"/>
  <c r="M22" i="5"/>
  <c r="AD22" i="5" s="1"/>
  <c r="M25" i="5"/>
  <c r="AD25" i="5" s="1"/>
  <c r="M21" i="5"/>
  <c r="AD21" i="5" s="1"/>
  <c r="M24" i="5"/>
  <c r="AD24" i="5" s="1"/>
  <c r="M20" i="5"/>
  <c r="AD20" i="5" s="1"/>
  <c r="L13" i="3" l="1"/>
  <c r="K11" i="3"/>
  <c r="L11" i="3" l="1"/>
  <c r="T11" i="3"/>
  <c r="Q15" i="7"/>
  <c r="P15" i="7"/>
  <c r="O15" i="7"/>
  <c r="K15" i="7"/>
  <c r="J15" i="7"/>
  <c r="I15" i="7"/>
  <c r="H15" i="7"/>
  <c r="Q14" i="7"/>
  <c r="P14" i="7"/>
  <c r="O14" i="7"/>
  <c r="N14" i="7"/>
  <c r="N15" i="7"/>
  <c r="M15" i="7"/>
  <c r="M14" i="7"/>
  <c r="K14" i="7"/>
  <c r="J14" i="7"/>
  <c r="H14" i="7"/>
  <c r="Q13" i="7"/>
  <c r="P13" i="7"/>
  <c r="O13" i="7"/>
  <c r="N13" i="7"/>
  <c r="M13" i="7"/>
  <c r="L13" i="7"/>
  <c r="K13" i="7"/>
  <c r="J13" i="7"/>
  <c r="I13" i="7"/>
  <c r="H13" i="7"/>
  <c r="Q12" i="7"/>
  <c r="P12" i="7"/>
  <c r="O12" i="7"/>
  <c r="N12" i="7"/>
  <c r="M12" i="7"/>
  <c r="K12" i="7"/>
  <c r="H12" i="7"/>
  <c r="I12" i="7"/>
  <c r="J12" i="7"/>
  <c r="G15" i="7"/>
  <c r="G14" i="7"/>
  <c r="G12" i="7"/>
  <c r="G13" i="7"/>
  <c r="F15" i="7"/>
  <c r="F14" i="7"/>
  <c r="F13" i="7"/>
  <c r="F12" i="7"/>
  <c r="C15" i="7"/>
  <c r="C14" i="7"/>
  <c r="C13" i="7"/>
  <c r="C12" i="7"/>
  <c r="B15" i="7"/>
  <c r="B14" i="7"/>
  <c r="B13" i="7"/>
  <c r="AC3" i="4"/>
  <c r="Z3" i="4"/>
  <c r="AA3" i="4"/>
  <c r="AB3" i="4" s="1"/>
  <c r="AA4" i="6"/>
  <c r="AA5" i="6"/>
  <c r="U6" i="6"/>
  <c r="AA6" i="6" s="1"/>
  <c r="U7" i="6"/>
  <c r="AA7" i="6" s="1"/>
  <c r="U8" i="6"/>
  <c r="AA8" i="6" s="1"/>
  <c r="U9" i="6"/>
  <c r="AA9" i="6" s="1"/>
  <c r="AA10" i="6"/>
  <c r="U11" i="6"/>
  <c r="AA11" i="6" s="1"/>
  <c r="U13" i="6"/>
  <c r="AA13" i="6" s="1"/>
  <c r="U14" i="6"/>
  <c r="AA14" i="6" s="1"/>
  <c r="U12" i="6"/>
  <c r="AA12" i="6" s="1"/>
  <c r="K10" i="3"/>
  <c r="K9" i="3"/>
  <c r="K8" i="3"/>
  <c r="L12" i="5"/>
  <c r="L13" i="5"/>
  <c r="U13" i="5" s="1"/>
  <c r="L14" i="5"/>
  <c r="L15" i="5"/>
  <c r="L16" i="5"/>
  <c r="U16" i="5" s="1"/>
  <c r="L17" i="5"/>
  <c r="L18" i="5"/>
  <c r="L11" i="5"/>
  <c r="L10" i="5"/>
  <c r="L9" i="5"/>
  <c r="L8" i="5"/>
  <c r="L7" i="5"/>
  <c r="L6" i="5"/>
  <c r="M5" i="5"/>
  <c r="AD5" i="5" s="1"/>
  <c r="L4" i="5"/>
  <c r="L3" i="5"/>
  <c r="K3" i="3"/>
  <c r="AB6" i="5" l="1"/>
  <c r="AC6" i="5" s="1"/>
  <c r="AA6" i="5"/>
  <c r="AB10" i="5"/>
  <c r="AC10" i="5" s="1"/>
  <c r="AA10" i="5"/>
  <c r="AB3" i="5"/>
  <c r="AC3" i="5" s="1"/>
  <c r="AA3" i="5"/>
  <c r="AB7" i="5"/>
  <c r="AC7" i="5" s="1"/>
  <c r="AA7" i="5"/>
  <c r="AB11" i="5"/>
  <c r="AC11" i="5" s="1"/>
  <c r="AA11" i="5"/>
  <c r="AB4" i="5"/>
  <c r="AC4" i="5" s="1"/>
  <c r="AA4" i="5"/>
  <c r="AB8" i="5"/>
  <c r="AC8" i="5" s="1"/>
  <c r="AA8" i="5"/>
  <c r="AB19" i="5"/>
  <c r="AC19" i="5" s="1"/>
  <c r="AD19" i="5"/>
  <c r="AB9" i="5"/>
  <c r="AC9" i="5" s="1"/>
  <c r="AA9" i="5"/>
  <c r="AB12" i="5"/>
  <c r="AC12" i="5" s="1"/>
  <c r="U12" i="5"/>
  <c r="AA12" i="5" s="1"/>
  <c r="AA13" i="5"/>
  <c r="AB13" i="5"/>
  <c r="AC13" i="5" s="1"/>
  <c r="AA16" i="5"/>
  <c r="AB16" i="5"/>
  <c r="AC16" i="5" s="1"/>
  <c r="AB14" i="5"/>
  <c r="AC14" i="5" s="1"/>
  <c r="AB15" i="5"/>
  <c r="AC15" i="5" s="1"/>
  <c r="AB17" i="5"/>
  <c r="AC17" i="5" s="1"/>
  <c r="AB18" i="5"/>
  <c r="AC18" i="5" s="1"/>
  <c r="M4" i="5"/>
  <c r="AD4" i="5" s="1"/>
  <c r="M7" i="5"/>
  <c r="AD7" i="5" s="1"/>
  <c r="M8" i="5"/>
  <c r="AD8" i="5" s="1"/>
  <c r="M15" i="5"/>
  <c r="AD15" i="5" s="1"/>
  <c r="M9" i="5"/>
  <c r="AD9" i="5" s="1"/>
  <c r="M14" i="5"/>
  <c r="AD14" i="5" s="1"/>
  <c r="M13" i="5"/>
  <c r="AD13" i="5" s="1"/>
  <c r="M11" i="5"/>
  <c r="AD11" i="5" s="1"/>
  <c r="M12" i="5"/>
  <c r="AD12" i="5" s="1"/>
  <c r="L8" i="3"/>
  <c r="L9" i="3"/>
  <c r="L10" i="3"/>
  <c r="E13" i="7"/>
  <c r="K15" i="3"/>
  <c r="M18" i="5"/>
  <c r="AD18" i="5" s="1"/>
  <c r="U18" i="5"/>
  <c r="AA18" i="5" s="1"/>
  <c r="M17" i="5"/>
  <c r="AD17" i="5" s="1"/>
  <c r="U17" i="5"/>
  <c r="AA17" i="5" s="1"/>
  <c r="M16" i="5"/>
  <c r="AD16" i="5" s="1"/>
  <c r="AA19" i="5"/>
  <c r="T8" i="3"/>
  <c r="T9" i="3"/>
  <c r="T10" i="3"/>
  <c r="U15" i="5"/>
  <c r="AA15" i="5" s="1"/>
  <c r="U14" i="5"/>
  <c r="AA14" i="5" s="1"/>
  <c r="M10" i="5"/>
  <c r="AD10" i="5" s="1"/>
  <c r="M6" i="5"/>
  <c r="AD6" i="5" s="1"/>
  <c r="M3" i="5"/>
  <c r="AD3" i="5" s="1"/>
  <c r="L3" i="3"/>
  <c r="L15" i="3" l="1"/>
  <c r="D13" i="7"/>
  <c r="K5" i="3"/>
  <c r="K6" i="3"/>
  <c r="K7" i="3"/>
  <c r="T6" i="3" l="1"/>
  <c r="L7" i="3"/>
  <c r="K16" i="3"/>
  <c r="T5" i="3"/>
  <c r="E14" i="7"/>
  <c r="L5" i="3"/>
  <c r="L6" i="3"/>
  <c r="B19" i="7"/>
  <c r="B18" i="7"/>
  <c r="B17" i="7"/>
  <c r="B27" i="7"/>
  <c r="K4" i="3"/>
  <c r="T4" i="3" s="1"/>
  <c r="T17" i="3" l="1"/>
  <c r="L15" i="7"/>
  <c r="K17" i="3"/>
  <c r="K14" i="3"/>
  <c r="D14" i="7"/>
  <c r="L16" i="3"/>
  <c r="T16" i="3"/>
  <c r="T14" i="3"/>
  <c r="L12" i="7"/>
  <c r="L14" i="7"/>
  <c r="E12" i="7"/>
  <c r="E15" i="7"/>
  <c r="B12" i="7"/>
  <c r="P16" i="7"/>
  <c r="P20" i="7" s="1"/>
  <c r="Q16" i="7"/>
  <c r="Q20" i="7" s="1"/>
  <c r="P17" i="7"/>
  <c r="P21" i="7" s="1"/>
  <c r="P34" i="7" s="1"/>
  <c r="Q17" i="7"/>
  <c r="P18" i="7"/>
  <c r="P22" i="7" s="1"/>
  <c r="Q18" i="7"/>
  <c r="Q22" i="7" s="1"/>
  <c r="P19" i="7"/>
  <c r="Q19" i="7"/>
  <c r="P27" i="7"/>
  <c r="Q27" i="7"/>
  <c r="P28" i="7"/>
  <c r="P31" i="7" s="1"/>
  <c r="Q28" i="7"/>
  <c r="P29" i="7"/>
  <c r="Q29" i="7"/>
  <c r="Z4" i="4"/>
  <c r="Z17" i="6"/>
  <c r="Y17" i="6"/>
  <c r="Z16" i="6"/>
  <c r="Y16" i="6"/>
  <c r="Z15" i="6"/>
  <c r="Y15" i="6"/>
  <c r="Z39" i="5"/>
  <c r="Y39" i="5"/>
  <c r="Z38" i="5"/>
  <c r="Y38" i="5"/>
  <c r="Z37" i="5"/>
  <c r="Y37" i="5"/>
  <c r="Z36" i="5"/>
  <c r="Y36" i="5"/>
  <c r="Q21" i="7" l="1"/>
  <c r="Q34" i="7" s="1"/>
  <c r="Q31" i="7"/>
  <c r="Q35" i="7" s="1"/>
  <c r="Q30" i="7"/>
  <c r="Q41" i="7" s="1"/>
  <c r="P30" i="7"/>
  <c r="P33" i="7" s="1"/>
  <c r="P42" i="7"/>
  <c r="Q37" i="7"/>
  <c r="P37" i="7"/>
  <c r="P35" i="7"/>
  <c r="Q23" i="7"/>
  <c r="Q40" i="7" s="1"/>
  <c r="P38" i="7"/>
  <c r="Q39" i="7"/>
  <c r="P39" i="7"/>
  <c r="Q32" i="7"/>
  <c r="Q43" i="7" s="1"/>
  <c r="P32" i="7"/>
  <c r="P43" i="7" s="1"/>
  <c r="P23" i="7"/>
  <c r="Q42" i="7" l="1"/>
  <c r="Q33" i="7"/>
  <c r="Q44" i="7" s="1"/>
  <c r="Q38" i="7"/>
  <c r="P41" i="7"/>
  <c r="P36" i="7"/>
  <c r="Q36" i="7"/>
  <c r="P44" i="7"/>
  <c r="P40" i="7"/>
  <c r="B29" i="7"/>
  <c r="B28" i="7"/>
  <c r="O29" i="7"/>
  <c r="N29" i="7"/>
  <c r="M29" i="7"/>
  <c r="L29" i="7"/>
  <c r="K29" i="7"/>
  <c r="J29" i="7"/>
  <c r="I29" i="7"/>
  <c r="H29" i="7"/>
  <c r="G29" i="7"/>
  <c r="F29" i="7"/>
  <c r="E29" i="7"/>
  <c r="D29" i="7"/>
  <c r="O28" i="7"/>
  <c r="N28" i="7"/>
  <c r="M28" i="7"/>
  <c r="L28" i="7"/>
  <c r="K28" i="7"/>
  <c r="J28" i="7"/>
  <c r="I28" i="7"/>
  <c r="H28" i="7"/>
  <c r="G28" i="7"/>
  <c r="F28" i="7"/>
  <c r="E28" i="7"/>
  <c r="D28" i="7"/>
  <c r="C28" i="7"/>
  <c r="O19" i="7"/>
  <c r="N19" i="7"/>
  <c r="M19" i="7"/>
  <c r="L19" i="7"/>
  <c r="K19" i="7"/>
  <c r="J19" i="7"/>
  <c r="I19" i="7"/>
  <c r="H19" i="7"/>
  <c r="G19" i="7"/>
  <c r="F19" i="7"/>
  <c r="E19" i="7"/>
  <c r="D19" i="7"/>
  <c r="O18" i="7"/>
  <c r="N18" i="7"/>
  <c r="M18" i="7"/>
  <c r="L18" i="7"/>
  <c r="K18" i="7"/>
  <c r="J18" i="7"/>
  <c r="I18" i="7"/>
  <c r="H18" i="7"/>
  <c r="G18" i="7"/>
  <c r="F18" i="7"/>
  <c r="E18" i="7"/>
  <c r="D18" i="7"/>
  <c r="O17" i="7"/>
  <c r="N17" i="7"/>
  <c r="M17" i="7"/>
  <c r="L17" i="7"/>
  <c r="K17" i="7"/>
  <c r="J17" i="7"/>
  <c r="I17" i="7"/>
  <c r="H17" i="7"/>
  <c r="G17" i="7"/>
  <c r="F17" i="7"/>
  <c r="E17" i="7"/>
  <c r="D17" i="7"/>
  <c r="C29" i="7"/>
  <c r="C19" i="7"/>
  <c r="C18" i="7"/>
  <c r="C17" i="7"/>
  <c r="S15" i="7" l="1"/>
  <c r="S13" i="7"/>
  <c r="R29" i="7"/>
  <c r="R25" i="7"/>
  <c r="R18" i="7"/>
  <c r="R28" i="7"/>
  <c r="S29" i="7"/>
  <c r="S28" i="7"/>
  <c r="R26" i="7"/>
  <c r="S26" i="7"/>
  <c r="S25" i="7"/>
  <c r="R19" i="7"/>
  <c r="R17" i="7"/>
  <c r="S18" i="7"/>
  <c r="S17" i="7"/>
  <c r="S19" i="7"/>
  <c r="R13" i="7"/>
  <c r="R14" i="7" l="1"/>
  <c r="O32" i="7"/>
  <c r="O43" i="7" s="1"/>
  <c r="N32" i="7"/>
  <c r="N43" i="7" s="1"/>
  <c r="M32" i="7"/>
  <c r="M43" i="7" s="1"/>
  <c r="L32" i="7"/>
  <c r="L43" i="7" s="1"/>
  <c r="K32" i="7"/>
  <c r="K43" i="7" s="1"/>
  <c r="J32" i="7"/>
  <c r="J43" i="7" s="1"/>
  <c r="I32" i="7"/>
  <c r="I43" i="7" s="1"/>
  <c r="H32" i="7"/>
  <c r="H43" i="7" s="1"/>
  <c r="G32" i="7"/>
  <c r="G43" i="7" s="1"/>
  <c r="F32" i="7"/>
  <c r="F43" i="7" s="1"/>
  <c r="E32" i="7"/>
  <c r="E43" i="7" s="1"/>
  <c r="D32" i="7"/>
  <c r="D43" i="7" s="1"/>
  <c r="C32" i="7"/>
  <c r="C43" i="7" s="1"/>
  <c r="B32" i="7"/>
  <c r="B43" i="7" s="1"/>
  <c r="O31" i="7"/>
  <c r="O42" i="7" s="1"/>
  <c r="N31" i="7"/>
  <c r="N42" i="7" s="1"/>
  <c r="M31" i="7"/>
  <c r="M42" i="7" s="1"/>
  <c r="L31" i="7"/>
  <c r="L42" i="7" s="1"/>
  <c r="K31" i="7"/>
  <c r="K42" i="7" s="1"/>
  <c r="J31" i="7"/>
  <c r="J42" i="7" s="1"/>
  <c r="I31" i="7"/>
  <c r="I42" i="7" s="1"/>
  <c r="H31" i="7"/>
  <c r="H42" i="7" s="1"/>
  <c r="G31" i="7"/>
  <c r="G42" i="7" s="1"/>
  <c r="F31" i="7"/>
  <c r="F42" i="7" s="1"/>
  <c r="E31" i="7"/>
  <c r="E42" i="7" s="1"/>
  <c r="D31" i="7"/>
  <c r="D42" i="7" s="1"/>
  <c r="C31" i="7"/>
  <c r="C42" i="7" s="1"/>
  <c r="B31" i="7"/>
  <c r="B42" i="7" s="1"/>
  <c r="O22" i="7"/>
  <c r="O39" i="7" s="1"/>
  <c r="N22" i="7"/>
  <c r="N39" i="7" s="1"/>
  <c r="M22" i="7"/>
  <c r="M39" i="7" s="1"/>
  <c r="L22" i="7"/>
  <c r="L39" i="7" s="1"/>
  <c r="K22" i="7"/>
  <c r="K39" i="7" s="1"/>
  <c r="J22" i="7"/>
  <c r="J39" i="7" s="1"/>
  <c r="H22" i="7"/>
  <c r="H39" i="7" s="1"/>
  <c r="G22" i="7"/>
  <c r="G39" i="7" s="1"/>
  <c r="F22" i="7"/>
  <c r="F39" i="7" s="1"/>
  <c r="E22" i="7"/>
  <c r="E39" i="7" s="1"/>
  <c r="D22" i="7"/>
  <c r="D39" i="7" s="1"/>
  <c r="C22" i="7"/>
  <c r="C39" i="7" s="1"/>
  <c r="B22" i="7"/>
  <c r="B39" i="7" s="1"/>
  <c r="O21" i="7"/>
  <c r="N21" i="7"/>
  <c r="M21" i="7"/>
  <c r="L21" i="7"/>
  <c r="K21" i="7"/>
  <c r="J21" i="7"/>
  <c r="I21" i="7"/>
  <c r="H21" i="7"/>
  <c r="G21" i="7"/>
  <c r="F21" i="7"/>
  <c r="E21" i="7"/>
  <c r="D21" i="7"/>
  <c r="C21" i="7"/>
  <c r="C38" i="7" s="1"/>
  <c r="B21" i="7"/>
  <c r="X39" i="5"/>
  <c r="W39" i="5"/>
  <c r="V39" i="5"/>
  <c r="U39" i="5"/>
  <c r="T39" i="5"/>
  <c r="S39" i="5"/>
  <c r="R39" i="5"/>
  <c r="Q39" i="5"/>
  <c r="P39" i="5"/>
  <c r="O39" i="5"/>
  <c r="X38" i="5"/>
  <c r="W38" i="5"/>
  <c r="V38" i="5"/>
  <c r="U38" i="5"/>
  <c r="T38" i="5"/>
  <c r="S38" i="5"/>
  <c r="R38" i="5"/>
  <c r="Q38" i="5"/>
  <c r="P38" i="5"/>
  <c r="O38" i="5"/>
  <c r="X37" i="5"/>
  <c r="W37" i="5"/>
  <c r="V37" i="5"/>
  <c r="U37" i="5"/>
  <c r="T37" i="5"/>
  <c r="S37" i="5"/>
  <c r="R37" i="5"/>
  <c r="Q37" i="5"/>
  <c r="P37" i="5"/>
  <c r="O37" i="5"/>
  <c r="M39" i="5"/>
  <c r="L39" i="5"/>
  <c r="K39" i="5"/>
  <c r="M38" i="5"/>
  <c r="L38" i="5"/>
  <c r="K38" i="5"/>
  <c r="M37" i="5"/>
  <c r="L37" i="5"/>
  <c r="K37" i="5"/>
  <c r="I38" i="5"/>
  <c r="I37" i="5"/>
  <c r="X16" i="6"/>
  <c r="W16" i="6"/>
  <c r="V16" i="6"/>
  <c r="U16" i="6"/>
  <c r="T16" i="6"/>
  <c r="S16" i="6"/>
  <c r="R16" i="6"/>
  <c r="Q16" i="6"/>
  <c r="P16" i="6"/>
  <c r="O16" i="6"/>
  <c r="M16" i="6"/>
  <c r="L16" i="6"/>
  <c r="K16" i="6"/>
  <c r="I16" i="6"/>
  <c r="Z6" i="4" l="1"/>
  <c r="I34" i="7"/>
  <c r="I38" i="7"/>
  <c r="M34" i="7"/>
  <c r="M38" i="7"/>
  <c r="B34" i="7"/>
  <c r="B38" i="7"/>
  <c r="F34" i="7"/>
  <c r="F38" i="7"/>
  <c r="J34" i="7"/>
  <c r="J38" i="7"/>
  <c r="N34" i="7"/>
  <c r="N38" i="7"/>
  <c r="H34" i="7"/>
  <c r="H38" i="7"/>
  <c r="L34" i="7"/>
  <c r="L38" i="7"/>
  <c r="G34" i="7"/>
  <c r="G38" i="7"/>
  <c r="K34" i="7"/>
  <c r="K38" i="7"/>
  <c r="O34" i="7"/>
  <c r="O38" i="7"/>
  <c r="D34" i="7"/>
  <c r="D38" i="7"/>
  <c r="S21" i="7"/>
  <c r="E38" i="7"/>
  <c r="R32" i="7"/>
  <c r="R31" i="7"/>
  <c r="AA6" i="4"/>
  <c r="S32" i="7"/>
  <c r="S31" i="7"/>
  <c r="C34" i="7"/>
  <c r="R21" i="7"/>
  <c r="E34" i="7"/>
  <c r="R22" i="7"/>
  <c r="E35" i="7"/>
  <c r="M35" i="7"/>
  <c r="H35" i="7"/>
  <c r="D35" i="7"/>
  <c r="L35" i="7"/>
  <c r="C35" i="7"/>
  <c r="G35" i="7"/>
  <c r="K35" i="7"/>
  <c r="O35" i="7"/>
  <c r="B35" i="7"/>
  <c r="F35" i="7"/>
  <c r="J35" i="7"/>
  <c r="N35" i="7"/>
  <c r="AC6" i="4"/>
  <c r="S34" i="7" l="1"/>
  <c r="R35" i="7"/>
  <c r="R34" i="7"/>
  <c r="L4" i="3"/>
  <c r="O23" i="7"/>
  <c r="N23" i="7"/>
  <c r="M23" i="7"/>
  <c r="L23" i="7"/>
  <c r="K23" i="7"/>
  <c r="J23" i="7"/>
  <c r="I23" i="7"/>
  <c r="H23" i="7"/>
  <c r="G23" i="7"/>
  <c r="F23" i="7"/>
  <c r="E23" i="7"/>
  <c r="E40" i="7" s="1"/>
  <c r="C23" i="7"/>
  <c r="C40" i="7" s="1"/>
  <c r="B23" i="7"/>
  <c r="O27" i="7"/>
  <c r="N27" i="7"/>
  <c r="M27" i="7"/>
  <c r="L27" i="7"/>
  <c r="K27" i="7"/>
  <c r="J27" i="7"/>
  <c r="I27" i="7"/>
  <c r="H27" i="7"/>
  <c r="G27" i="7"/>
  <c r="F27" i="7"/>
  <c r="E27" i="7"/>
  <c r="D27" i="7"/>
  <c r="C27" i="7"/>
  <c r="X17" i="6"/>
  <c r="W17" i="6"/>
  <c r="V17" i="6"/>
  <c r="U17" i="6"/>
  <c r="T17" i="6"/>
  <c r="S17" i="6"/>
  <c r="R17" i="6"/>
  <c r="Q17" i="6"/>
  <c r="P17" i="6"/>
  <c r="O17" i="6"/>
  <c r="M17" i="6"/>
  <c r="L17" i="6"/>
  <c r="K17" i="6"/>
  <c r="I17" i="6"/>
  <c r="X15" i="6"/>
  <c r="W15" i="6"/>
  <c r="V15" i="6"/>
  <c r="U15" i="6"/>
  <c r="T15" i="6"/>
  <c r="S15" i="6"/>
  <c r="R15" i="6"/>
  <c r="Q15" i="6"/>
  <c r="P15" i="6"/>
  <c r="O15" i="6"/>
  <c r="M15" i="6"/>
  <c r="L15" i="6"/>
  <c r="K15" i="6"/>
  <c r="I15" i="6"/>
  <c r="I39" i="5"/>
  <c r="L17" i="3" l="1"/>
  <c r="L14" i="3"/>
  <c r="D15" i="7"/>
  <c r="D12" i="7"/>
  <c r="Z7" i="4"/>
  <c r="L36" i="7"/>
  <c r="L40" i="7"/>
  <c r="I36" i="7"/>
  <c r="I40" i="7"/>
  <c r="B36" i="7"/>
  <c r="B40" i="7"/>
  <c r="H36" i="7"/>
  <c r="H40" i="7"/>
  <c r="M36" i="7"/>
  <c r="M40" i="7"/>
  <c r="F36" i="7"/>
  <c r="F40" i="7"/>
  <c r="J36" i="7"/>
  <c r="J40" i="7"/>
  <c r="N36" i="7"/>
  <c r="N40" i="7"/>
  <c r="G36" i="7"/>
  <c r="G40" i="7"/>
  <c r="K36" i="7"/>
  <c r="K40" i="7"/>
  <c r="O36" i="7"/>
  <c r="O40" i="7"/>
  <c r="R27" i="7"/>
  <c r="R24" i="7"/>
  <c r="S24" i="7"/>
  <c r="C36" i="7"/>
  <c r="E36" i="7"/>
  <c r="S23" i="7"/>
  <c r="L30" i="7"/>
  <c r="L41" i="7" s="1"/>
  <c r="H30" i="7"/>
  <c r="H41" i="7" s="1"/>
  <c r="G30" i="7"/>
  <c r="G41" i="7" s="1"/>
  <c r="K30" i="7"/>
  <c r="K41" i="7" s="1"/>
  <c r="O30" i="7"/>
  <c r="O41" i="7" s="1"/>
  <c r="J30" i="7"/>
  <c r="J41" i="7" s="1"/>
  <c r="E30" i="7"/>
  <c r="E41" i="7" s="1"/>
  <c r="I30" i="7"/>
  <c r="I41" i="7" s="1"/>
  <c r="M30" i="7"/>
  <c r="M41" i="7" s="1"/>
  <c r="F30" i="7"/>
  <c r="F41" i="7" s="1"/>
  <c r="N30" i="7"/>
  <c r="N41" i="7" s="1"/>
  <c r="C30" i="7"/>
  <c r="C41" i="7" s="1"/>
  <c r="D30" i="7"/>
  <c r="D41" i="7" s="1"/>
  <c r="B30" i="7"/>
  <c r="B41" i="7" s="1"/>
  <c r="B16" i="7"/>
  <c r="O16" i="7"/>
  <c r="N16" i="7"/>
  <c r="M16" i="7"/>
  <c r="L16" i="7"/>
  <c r="L20" i="7" s="1"/>
  <c r="N42" i="5" s="1"/>
  <c r="N43" i="5" s="1"/>
  <c r="K16" i="7"/>
  <c r="J16" i="7"/>
  <c r="I16" i="7"/>
  <c r="H16" i="7"/>
  <c r="AA4" i="4"/>
  <c r="AB4" i="4" s="1"/>
  <c r="AC4" i="4"/>
  <c r="R15" i="7" l="1"/>
  <c r="D23" i="7"/>
  <c r="Z5" i="4"/>
  <c r="K20" i="7"/>
  <c r="K33" i="7" s="1"/>
  <c r="O20" i="7"/>
  <c r="O33" i="7" s="1"/>
  <c r="H20" i="7"/>
  <c r="H33" i="7" s="1"/>
  <c r="S36" i="7"/>
  <c r="J20" i="7"/>
  <c r="J37" i="7" s="1"/>
  <c r="N20" i="7"/>
  <c r="AA5" i="4"/>
  <c r="S30" i="7"/>
  <c r="R30" i="7"/>
  <c r="M20" i="7"/>
  <c r="I20" i="7"/>
  <c r="B20" i="7"/>
  <c r="B37" i="7" s="1"/>
  <c r="L37" i="7"/>
  <c r="AC5" i="4"/>
  <c r="O37" i="7" l="1"/>
  <c r="D36" i="7"/>
  <c r="R36" i="7" s="1"/>
  <c r="D40" i="7"/>
  <c r="R23" i="7"/>
  <c r="J33" i="7"/>
  <c r="J44" i="7" s="1"/>
  <c r="H44" i="7"/>
  <c r="K44" i="7"/>
  <c r="I33" i="7"/>
  <c r="I44" i="7" s="1"/>
  <c r="L33" i="7"/>
  <c r="L44" i="7" s="1"/>
  <c r="M33" i="7"/>
  <c r="M44" i="7" s="1"/>
  <c r="M37" i="7"/>
  <c r="O44" i="7"/>
  <c r="N33" i="7"/>
  <c r="N44" i="7" s="1"/>
  <c r="N37" i="7"/>
  <c r="I37" i="7"/>
  <c r="H37" i="7"/>
  <c r="K37" i="7"/>
  <c r="S27" i="7"/>
  <c r="E16" i="7" l="1"/>
  <c r="E20" i="7" l="1"/>
  <c r="E37" i="7" s="1"/>
  <c r="G16" i="7"/>
  <c r="F16" i="7"/>
  <c r="C16" i="7"/>
  <c r="B33" i="7"/>
  <c r="B44" i="7" s="1"/>
  <c r="X36" i="5"/>
  <c r="W36" i="5"/>
  <c r="V36" i="5"/>
  <c r="U36" i="5"/>
  <c r="T36" i="5"/>
  <c r="S36" i="5"/>
  <c r="R36" i="5"/>
  <c r="Q36" i="5"/>
  <c r="P36" i="5"/>
  <c r="O36" i="5"/>
  <c r="L36" i="5"/>
  <c r="K36" i="5"/>
  <c r="I36" i="5"/>
  <c r="S14" i="7" l="1"/>
  <c r="I22" i="7"/>
  <c r="E33" i="7"/>
  <c r="E44" i="7" s="1"/>
  <c r="S16" i="7"/>
  <c r="S12" i="7"/>
  <c r="C20" i="7"/>
  <c r="C33" i="7" s="1"/>
  <c r="F20" i="7"/>
  <c r="G20" i="7"/>
  <c r="AA7" i="4"/>
  <c r="D16" i="7"/>
  <c r="R16" i="7" s="1"/>
  <c r="M36" i="5"/>
  <c r="AC7" i="4"/>
  <c r="I39" i="7" l="1"/>
  <c r="S22" i="7"/>
  <c r="I35" i="7"/>
  <c r="S35" i="7" s="1"/>
  <c r="G33" i="7"/>
  <c r="G44" i="7" s="1"/>
  <c r="F37" i="7"/>
  <c r="G37" i="7"/>
  <c r="C44" i="7"/>
  <c r="R12" i="7"/>
  <c r="C37" i="7"/>
  <c r="S20" i="7"/>
  <c r="D20" i="7"/>
  <c r="F33" i="7"/>
  <c r="S33" i="7" l="1"/>
  <c r="F44" i="7"/>
  <c r="R20" i="7"/>
  <c r="D37" i="7"/>
  <c r="D33" i="7"/>
  <c r="R33" i="7" s="1"/>
  <c r="D44" i="7" l="1"/>
</calcChain>
</file>

<file path=xl/comments1.xml><?xml version="1.0" encoding="utf-8"?>
<comments xmlns="http://schemas.openxmlformats.org/spreadsheetml/2006/main">
  <authors>
    <author>Reda Marzena</author>
  </authors>
  <commentList>
    <comment ref="G10" authorId="0" shapeId="0">
      <text>
        <r>
          <rPr>
            <b/>
            <sz val="9"/>
            <color indexed="81"/>
            <rFont val="Tahoma"/>
            <family val="2"/>
            <charset val="238"/>
          </rPr>
          <t>Reda Marzena:</t>
        </r>
        <r>
          <rPr>
            <sz val="9"/>
            <color indexed="81"/>
            <rFont val="Tahoma"/>
            <family val="2"/>
            <charset val="238"/>
          </rPr>
          <t xml:space="preserve">
zadanie na liście pdst w naobrze uzupełniającym RFRD 2024</t>
        </r>
      </text>
    </comment>
    <comment ref="G11" authorId="0" shapeId="0">
      <text>
        <r>
          <rPr>
            <b/>
            <sz val="9"/>
            <color indexed="81"/>
            <rFont val="Tahoma"/>
            <family val="2"/>
            <charset val="238"/>
          </rPr>
          <t>Reda Marzena: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<sst xmlns="http://schemas.openxmlformats.org/spreadsheetml/2006/main" count="550" uniqueCount="248">
  <si>
    <t>Podsumowanie naboru:</t>
  </si>
  <si>
    <t>Kategoria drogi - rodzaj listy</t>
  </si>
  <si>
    <t>powiatowe - lista rezerwowa</t>
  </si>
  <si>
    <t>gminne - lista rezerwowa</t>
  </si>
  <si>
    <t>L.p.</t>
  </si>
  <si>
    <t>Nr ewid.</t>
  </si>
  <si>
    <t>Jednostka Samorządu Terytorialnego</t>
  </si>
  <si>
    <t>Nazwa zadania</t>
  </si>
  <si>
    <t>Długość odcinka (w km)</t>
  </si>
  <si>
    <t>Ogółem wartość projektu  (w zł)</t>
  </si>
  <si>
    <t>Wnioskowana kwota dofinansowania (w zł)</t>
  </si>
  <si>
    <t>% dofinansowania</t>
  </si>
  <si>
    <t>Kwota dofinansowania w podziale na lata</t>
  </si>
  <si>
    <t>Deklarowana kwota środków własnych (w zł)</t>
  </si>
  <si>
    <t>x</t>
  </si>
  <si>
    <t>Powiat</t>
  </si>
  <si>
    <t>Wnioskowana kwota dofinansowania
(w zł)</t>
  </si>
  <si>
    <t>Wnioskowana kwota dofinansowania
 (w zł)</t>
  </si>
  <si>
    <t>ZATWIERDZAM</t>
  </si>
  <si>
    <t>Wartość zadań ogółem</t>
  </si>
  <si>
    <t>Deklarowana kwota środków własnych</t>
  </si>
  <si>
    <t>Kwota dofinasowania ogółem</t>
  </si>
  <si>
    <t>RAZEM listy rezerwowe</t>
  </si>
  <si>
    <t>Okres realizacji zadania</t>
  </si>
  <si>
    <t>B - budowa (rozbudowa), P - przebudowa, R - remont</t>
  </si>
  <si>
    <t>kolorem czerwonym oznaczono zadania wieloletnie</t>
  </si>
  <si>
    <t>Rodzaj zadania</t>
  </si>
  <si>
    <r>
      <t>Okres realizacji zadania</t>
    </r>
    <r>
      <rPr>
        <b/>
        <vertAlign val="superscript"/>
        <sz val="8"/>
        <color rgb="FF000000"/>
        <rFont val="Arial"/>
        <family val="2"/>
        <charset val="238"/>
      </rPr>
      <t/>
    </r>
  </si>
  <si>
    <t>spr-lata</t>
  </si>
  <si>
    <t>spr-procent</t>
  </si>
  <si>
    <t>spr-dof</t>
  </si>
  <si>
    <t>spr-montaż</t>
  </si>
  <si>
    <t>TERC</t>
  </si>
  <si>
    <t>RAZEM listy</t>
  </si>
  <si>
    <t>Liczba zadań</t>
  </si>
  <si>
    <t>N - zadanie nowe, W - nowe zadanie wieloletnie</t>
  </si>
  <si>
    <t>powiatowe - lista podstawowa, z tego:</t>
  </si>
  <si>
    <t>kontynuowane zadania wieloletnie</t>
  </si>
  <si>
    <t>nowe zadania jednoroczne</t>
  </si>
  <si>
    <t>nowe zadania wieloletnie</t>
  </si>
  <si>
    <t>gminne - lista podstawowa, z tego:</t>
  </si>
  <si>
    <t>RAZEM listy podstawowe, z tego:</t>
  </si>
  <si>
    <t>N - nowe zadanie jednoroczne, K - kontynuowane zadanie wieloletnie z wcześniejszego naboru, W - nowe zadanie wieloletnie</t>
  </si>
  <si>
    <t>Zadanie nowe/kontynuowane/wieloletnie [N/K/W]</t>
  </si>
  <si>
    <t>RAZEM, z tego:</t>
  </si>
  <si>
    <t>Zadanie nowe/wieloletnie [N/W]</t>
  </si>
  <si>
    <t>* Kwota dofinansowania zmniejszona do limitu dostępnych środków Rządowego Funduszu Rozwoju Dróg; zwiększenie dofinansowania możliwe w przypadku wystąpienia oszczędności. W przypadku braku oszczędności w Funduszu, realizacja zadania będzie wymagała zabezpieczenia wkładu własnego wnioskodawcy w większej wysokości.</t>
  </si>
  <si>
    <t>Lista zadań powiatowych i zadań gminnych rekomendowanych do dofinansowania w ramach Rządowego Funduszu Rozwoju Dróg</t>
  </si>
  <si>
    <t>RFRD/2024/P/3</t>
  </si>
  <si>
    <t>RFRD/2024/P/13</t>
  </si>
  <si>
    <t>RFRD/2024/P/7</t>
  </si>
  <si>
    <t>RFRD/2024/P/4</t>
  </si>
  <si>
    <t>RFRD/2024/P/12</t>
  </si>
  <si>
    <t>RFRD/2024/P/14</t>
  </si>
  <si>
    <t>RFRD/2024/P/5</t>
  </si>
  <si>
    <t>RFRD/2024/P/1</t>
  </si>
  <si>
    <t>RFRD/2024/P/2</t>
  </si>
  <si>
    <t>RFRD/2024/P/6</t>
  </si>
  <si>
    <t>Powiat Opolski</t>
  </si>
  <si>
    <t>Rozbudowa drogi powiatowej nr 1807 O Strzelce Opolskie - Krasiejów od km 14+780 do km 16+098</t>
  </si>
  <si>
    <t>B</t>
  </si>
  <si>
    <t>kwiecień 2025 listopad 2026</t>
  </si>
  <si>
    <t>Powiat Prudnicki</t>
  </si>
  <si>
    <t>Przebudowa i rozbudowa drogi powiatowej nr 1613 O Prudnik-Czyżowice-granica gminy Prudnik - na odc. 3100 m</t>
  </si>
  <si>
    <t>marzec 2025 listopad 2025</t>
  </si>
  <si>
    <t>Powiat Brzeski</t>
  </si>
  <si>
    <t>Przebudowa drogi powiatowej nr 1193 O ul. Wrocławska w m. Brzeg - etap II</t>
  </si>
  <si>
    <t>P</t>
  </si>
  <si>
    <t>Powiat Strzelecki</t>
  </si>
  <si>
    <t>Rozbudowa drogi powiatowej 1461 O Sieroniowice-Ujazd na odcinku Jaryszów - Ujazd Etap 2 i Etap 3</t>
  </si>
  <si>
    <t>styczeń 2025 sierpień 2026</t>
  </si>
  <si>
    <t>Powiat Kluczborski</t>
  </si>
  <si>
    <t>R</t>
  </si>
  <si>
    <t>Remont drogi powiatowej nr 1252 O, relacji Biała - Grabina, w miejscowości Grabina na odcinku 819,40 m.</t>
  </si>
  <si>
    <t>marzec 2025 grudzień 2025</t>
  </si>
  <si>
    <t>Powiat Oleski</t>
  </si>
  <si>
    <t>Przebudowa drogi powiatowej nr 1928 O na odcinku Bugaj – Bobrowa</t>
  </si>
  <si>
    <t>kwiecień 2025 listopad 2025</t>
  </si>
  <si>
    <t>Powiat Krapkowicki</t>
  </si>
  <si>
    <t>Rozbudowa drogi powiatowej nr 1443 O na odcinku Zdzieszowice - Żyrowa</t>
  </si>
  <si>
    <t>marzec 2025 sierpień 2025</t>
  </si>
  <si>
    <t>Powiat Kędzierzyńsko-Kozielski</t>
  </si>
  <si>
    <t>Przebudowa drogi powiatowej nr 1433 O relacji Ortowice - Stara Kuźnia odcinek od km 0+990 do km 2+102,7</t>
  </si>
  <si>
    <t>czerwiec 2025 październik 2025</t>
  </si>
  <si>
    <t>Powiat Namysłowski</t>
  </si>
  <si>
    <t>Remont drogi powiatowej nr 1117 O na odcinku Łączany - Ziemiełowice</t>
  </si>
  <si>
    <t>grudzień 2024 sierpień 2025</t>
  </si>
  <si>
    <t>RFRD/2023/P/18</t>
  </si>
  <si>
    <t>W</t>
  </si>
  <si>
    <t>Remont drogi powiatowej nr 1321 O na odcinku o długości 3470 m (od km 11+990 do km 15+460)</t>
  </si>
  <si>
    <t>N</t>
  </si>
  <si>
    <t>K</t>
  </si>
  <si>
    <t>RFRD/2024/G/9</t>
  </si>
  <si>
    <t>RFRD/2024/G/1</t>
  </si>
  <si>
    <t>RFRD/2024/G/11</t>
  </si>
  <si>
    <t>RFRD/2024/G/8</t>
  </si>
  <si>
    <t>RFRD/2024/G/57</t>
  </si>
  <si>
    <t>RFRD/2024/G/47</t>
  </si>
  <si>
    <t>RFRD/2024/G/30</t>
  </si>
  <si>
    <t>RFRD/2024/G/25</t>
  </si>
  <si>
    <t>RFRD/2024/G/12</t>
  </si>
  <si>
    <t>Gmina Nysa</t>
  </si>
  <si>
    <t>Powiat Nyski</t>
  </si>
  <si>
    <t>Rozbudowa i przebudowa drogi gminnej w ulicy Franciszkańskiej wraz z rozbudową i przebudową skrzyżowania drogi gminnej ulicy Franciszkańskiej z drogą wojewódzką ulicą Grodkowską w Nysie</t>
  </si>
  <si>
    <t>Gmina Niemodlin</t>
  </si>
  <si>
    <t>1609073</t>
  </si>
  <si>
    <t>Rozbudowa ul. Sportowej w miejscowości Gracze</t>
  </si>
  <si>
    <t>marzec 2025 październik 2026</t>
  </si>
  <si>
    <t>Gmina Prudnik</t>
  </si>
  <si>
    <t>Gmina Gogolin</t>
  </si>
  <si>
    <t>Rozbudowa ulicy Kościelnej w miejscowości Gogolin</t>
  </si>
  <si>
    <t>marzec 2025 wrzesień 2025</t>
  </si>
  <si>
    <t>Gmina Strzelce Opolskie</t>
  </si>
  <si>
    <t>marzec 2025 październik 2025</t>
  </si>
  <si>
    <t>Gmina Brzeg</t>
  </si>
  <si>
    <t>Przebudowa ul. Trzech Kotwic w Brzegu</t>
  </si>
  <si>
    <t>czerwiec 2025 grudzień 2026</t>
  </si>
  <si>
    <t>Gmina Kędzierzyn-Koźle</t>
  </si>
  <si>
    <t>Remont ul. Poniatowskiego w Kędzierzynie-Koźlu</t>
  </si>
  <si>
    <t>luty 2025 październik 2025</t>
  </si>
  <si>
    <t>Gmina Głuchołazy</t>
  </si>
  <si>
    <t>Rozbudowa drogi ul. Słowackiego w Głuchołazach</t>
  </si>
  <si>
    <t>Gmina Olesno</t>
  </si>
  <si>
    <t>Przebudowa ul. Kuźnickiej w Borkach Wielkich</t>
  </si>
  <si>
    <t>Gmina Reńska Wieś</t>
  </si>
  <si>
    <t>Gmina Zdzieszowice</t>
  </si>
  <si>
    <t>Rozbudowa drogi gminnej nr 106069 O, ul. Myśliwca w Zdzieszowicach</t>
  </si>
  <si>
    <t>RFRD/2023/G/79</t>
  </si>
  <si>
    <t>Gmina Łubniany</t>
  </si>
  <si>
    <t>Budowa drogi gminnej ul. Osiedlowej w m. Jełowa</t>
  </si>
  <si>
    <t>kwiecień 2024 wrzesień 2025</t>
  </si>
  <si>
    <t>RFRD/2023/G/20</t>
  </si>
  <si>
    <t>Powiat Kędzierzyńsko - Kozielski</t>
  </si>
  <si>
    <t>Budowa odcinka łącznika obwodnicy północnej miasta Kędzierzyn-Koźle (od ronda na ul. Szpaków do obwodnicy)</t>
  </si>
  <si>
    <t>wrzesień 2023 sierpień 2025</t>
  </si>
  <si>
    <t>RFRD/2023/G/57</t>
  </si>
  <si>
    <t>Przebudowa ulicy Poprzecznej w Brzegu</t>
  </si>
  <si>
    <t>sierpień 2024 wrzesień 2026</t>
  </si>
  <si>
    <t>RFRD/2023/G/23</t>
  </si>
  <si>
    <t>Przebudowa i rozbudowa ciągu ulic Ogrodowa, Chrobrego i Kochanowskiego w Prudniku</t>
  </si>
  <si>
    <t>RFRD/2023/G/92</t>
  </si>
  <si>
    <t>Gmina Grodków</t>
  </si>
  <si>
    <t>Budowa dróg na Osiedlu Kościuszki- Racławicka w Grodkowie</t>
  </si>
  <si>
    <t>RFRD/2023/G/56</t>
  </si>
  <si>
    <t>Budowa ul. Śliwkowej w Brzegu</t>
  </si>
  <si>
    <t>RFRD/2023/G/88</t>
  </si>
  <si>
    <t>Gmina Jemielnica</t>
  </si>
  <si>
    <t>Przebudowa dróg gminnych ul. Sosnowej i Brzozowej w miejscowości Jemielnica</t>
  </si>
  <si>
    <t>RFRD/2023/G/70</t>
  </si>
  <si>
    <t>Gmina Namysłów</t>
  </si>
  <si>
    <t>Budowa dróg gminnych - ul. Dębowej, ul. Jodłowej, ul. Modrzewiowej oraz ul. Orzechowej wraz z kanalizacją deszczową i oświetleniem</t>
  </si>
  <si>
    <t>styczeń 2024 listopad 2025</t>
  </si>
  <si>
    <t>RFRD/2023/G/29</t>
  </si>
  <si>
    <t>Budowa drogi gminnej w Podlesiu</t>
  </si>
  <si>
    <t>luty 2024             maj 2025</t>
  </si>
  <si>
    <t>marzec 2024            lipiec 2025</t>
  </si>
  <si>
    <t>luty 2024            czerwiec 2025</t>
  </si>
  <si>
    <t>styczeń 2024           luty 2025</t>
  </si>
  <si>
    <t>luty 2025               lipiec 2026</t>
  </si>
  <si>
    <t>RFRD/2024/G/13</t>
  </si>
  <si>
    <t>RFRD/2024/G/19</t>
  </si>
  <si>
    <t>RFRD/2024/G/20</t>
  </si>
  <si>
    <t>RFRD/2024/G/49</t>
  </si>
  <si>
    <t>RFRD/2024/G/60</t>
  </si>
  <si>
    <t>RFRD/2024/G/43</t>
  </si>
  <si>
    <t>RFRD/2024/G/44</t>
  </si>
  <si>
    <t>RFRD/2024/G/73</t>
  </si>
  <si>
    <t>RFRD/2024/G/82</t>
  </si>
  <si>
    <t>RFRD/2024/G/77</t>
  </si>
  <si>
    <t>RFRD/2024/G/59</t>
  </si>
  <si>
    <t>RFRD/2024/G/48</t>
  </si>
  <si>
    <t>RFRD/2024/G/6</t>
  </si>
  <si>
    <t>RFRD/2024/G/31</t>
  </si>
  <si>
    <t>RFRD/2024/G/88</t>
  </si>
  <si>
    <t>RFRD/2024/G/17</t>
  </si>
  <si>
    <t>RFRD/2024/G/58</t>
  </si>
  <si>
    <t>RFRD/2024/G/18</t>
  </si>
  <si>
    <t>RFRD/2024/G/72</t>
  </si>
  <si>
    <t>RFRD/2024/G/86</t>
  </si>
  <si>
    <t>RFRD/2024/G/23</t>
  </si>
  <si>
    <t>Gmina Praszka</t>
  </si>
  <si>
    <t>Przebudowa drogi gminnej nr 100915 O Piculice-Skotnica</t>
  </si>
  <si>
    <t>styczeń 2025 czerwiec 2025</t>
  </si>
  <si>
    <t>Gmina Dobrzeń Wielki</t>
  </si>
  <si>
    <t>Budowa drogi gminnej oznaczonej w MPZP jako KDZ-2 w m. Dobrzeń Wielki</t>
  </si>
  <si>
    <t>kwiecień 2025 sierpień 2025</t>
  </si>
  <si>
    <t>Remont drogi gminnej ul. Strzelców Bytomskich w m. Dobrzeń Wielki - Etap 2</t>
  </si>
  <si>
    <t>maj 2025 lipiec 2025</t>
  </si>
  <si>
    <t>Remont drogi gminnej - ul. Planetorza w Kędzierzynie - Koźlu</t>
  </si>
  <si>
    <t>Gmina Krapkowice</t>
  </si>
  <si>
    <t>Budowa drogi gminnej ulicy Oleandrów w Krapkowicach</t>
  </si>
  <si>
    <t>Gmina Ozimek</t>
  </si>
  <si>
    <t>Przebudowa ulic Jesionowej, Sosnowej i Leśnej w Ozimku wraz z odwodnieniem</t>
  </si>
  <si>
    <t>Remont nawierzchni jezdni drogi gminnej nr 103349 O - ul. Cmentarnej, pętli autobusowej na działce 126/36 i drogi gminnej nr 103339 O - ul. Gen. Wł. Sikorskiego w m. Ozimek</t>
  </si>
  <si>
    <t>Gmina Zawadzkie</t>
  </si>
  <si>
    <t>Rozbudowa ul. Opolskiej na odcinku od drogi wojewódzkiej nr 901 do ul. Nowej w Zawadzkiem</t>
  </si>
  <si>
    <t>czerwiec 2025 grudzień 2025</t>
  </si>
  <si>
    <t>Gmina Kolonowskie</t>
  </si>
  <si>
    <t>Przebudowa drogi gminnej - ul. Guznera w Spóroku</t>
  </si>
  <si>
    <t>maj 2025 wrzesień 2025</t>
  </si>
  <si>
    <t>Przebudowa ul. Marka Prawego w Strzelcach Opolskich - etap III</t>
  </si>
  <si>
    <t>Budowa ul. Jagodowej w Brzegu</t>
  </si>
  <si>
    <t>Przebudowa drogi gminnej - ul. Tadeusza Kościuszki w Kędzierzynie-Koźlu</t>
  </si>
  <si>
    <t>Budowa drogi gminnej - ul. Pogodnej w miejscowości Luboszyce</t>
  </si>
  <si>
    <t>wrzesień 2025 wrzesień 2026</t>
  </si>
  <si>
    <t>Remont drogi gminnej ulicy Ks. Jana Dzierżona nr 103333 0 w m. Ozimek</t>
  </si>
  <si>
    <t>Gmina Popielów</t>
  </si>
  <si>
    <t>Przebudowa i rozbudowa dróg gminnych ul. Zielonej i ul. Polnej w miejscowości Stare Siołkowice</t>
  </si>
  <si>
    <t>kwiecień 2025 wrzesień 2025</t>
  </si>
  <si>
    <t>Gmina Dąbrowa</t>
  </si>
  <si>
    <t>Przebudowa drogi wewnętrznej ul. Leśnej w miejscowości Narok</t>
  </si>
  <si>
    <t>styczeń 2025 październik 2025</t>
  </si>
  <si>
    <t>Budowa drogi gminnej - ul. Jaśminowa w Długomiłowicach</t>
  </si>
  <si>
    <t>Gmina Biała</t>
  </si>
  <si>
    <t>Remont drogi gminnej w miejscowości Chrzelice</t>
  </si>
  <si>
    <t>Remont drogi gminnej ul. Wyzwolenia i ul. Damrota w m. Chróścice</t>
  </si>
  <si>
    <t>Budowa ul. Poziomkowej w Brzegu</t>
  </si>
  <si>
    <t>Remont drogi gminnej ul. Morcinka w m. Dobrzeń Wielki</t>
  </si>
  <si>
    <t>Gmina Leśnica</t>
  </si>
  <si>
    <t>Remont drogi gminnej nr 105912 O ul. Kościelna w Łąkach Kozielskich</t>
  </si>
  <si>
    <t>maj 2025 październik 2025</t>
  </si>
  <si>
    <t>Remont drogi gminnej nr 105888 O ul. Wiejska w Porębie</t>
  </si>
  <si>
    <t>Gmina Otmuchów</t>
  </si>
  <si>
    <t>Remont ul. Lipowej – Etap II</t>
  </si>
  <si>
    <t>maj 2025           lipiec 2025</t>
  </si>
  <si>
    <t>lipiec 2024          maj 2025</t>
  </si>
  <si>
    <r>
      <t xml:space="preserve">Województwo: </t>
    </r>
    <r>
      <rPr>
        <sz val="10"/>
        <color rgb="FFFF0000"/>
        <rFont val="Times New Roman"/>
        <family val="1"/>
        <charset val="238"/>
      </rPr>
      <t>OPOLSKIE</t>
    </r>
  </si>
  <si>
    <t xml:space="preserve"> Budowa drogi wraz z infrastrukturą techniczną na terenach inwestycyjnych - ul. Meblarska w Prudniku (Etap III)</t>
  </si>
  <si>
    <t>maj 2025                              lipiec 2025</t>
  </si>
  <si>
    <t>luty 2025           sierpień 2025</t>
  </si>
  <si>
    <t>luty 2025                 listopad 2025</t>
  </si>
  <si>
    <t>luty 2025         listopad 2025</t>
  </si>
  <si>
    <t xml:space="preserve">styczeń 2024               luty 2025 </t>
  </si>
  <si>
    <t>maj 2025             sierpień 2025</t>
  </si>
  <si>
    <r>
      <t>Dofinansowanie przyznane w naborze</t>
    </r>
    <r>
      <rPr>
        <b/>
        <sz val="10"/>
        <rFont val="Times New Roman"/>
        <family val="1"/>
        <charset val="238"/>
      </rPr>
      <t>:</t>
    </r>
    <r>
      <rPr>
        <sz val="10"/>
        <rFont val="Times New Roman"/>
        <family val="1"/>
        <charset val="238"/>
      </rPr>
      <t xml:space="preserve"> </t>
    </r>
    <r>
      <rPr>
        <sz val="10"/>
        <color rgb="FFFF0000"/>
        <rFont val="Times New Roman"/>
        <family val="1"/>
        <charset val="238"/>
      </rPr>
      <t>na 2025 r.</t>
    </r>
  </si>
  <si>
    <t>1607053</t>
  </si>
  <si>
    <t>1607063</t>
  </si>
  <si>
    <t>kwiecień 2024 listopad 2025</t>
  </si>
  <si>
    <t>Remont odcinka drogi powiatowej nr 1323 O o długości 1 390 m (od km 1+801 do km 3+191) w miejscowości Rożnów</t>
  </si>
  <si>
    <t>Donald Tusk
/dokument podpisany elektronicznie/</t>
  </si>
  <si>
    <t>REZYGNACJA</t>
  </si>
  <si>
    <t>33*</t>
  </si>
  <si>
    <t>RFRD/2024/G/14 przeniesiono z listy rezerwowej</t>
  </si>
  <si>
    <t>RFRD/2024/G/35 przeniesiono z listy rezerwowej</t>
  </si>
  <si>
    <t>RFRD/2024/G/28 przeniesiono z listy rezerwowej</t>
  </si>
  <si>
    <t>RFRD/2024/G/14 zadanie przeniesione na listę podstawową</t>
  </si>
  <si>
    <t>RFRD/2024/G/35 zadanie przeniesione na listę podstawową</t>
  </si>
  <si>
    <t>RFRD/2024/G/28 zadanie przeniesione na listę podstawową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</si>
</sst>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\ _z_ł_-;\-* #,##0.00\ _z_ł_-;_-* &quot;-&quot;??\ _z_ł_-;_-@_-"/>
    <numFmt numFmtId="164" formatCode="0.0000"/>
    <numFmt numFmtId="165" formatCode="#,##0.00\ &quot;zł&quot;"/>
    <numFmt numFmtId="166" formatCode="#,##0.000"/>
    <numFmt numFmtId="167" formatCode="0.000"/>
    <numFmt numFmtId="168" formatCode="0.0000000"/>
  </numFmts>
  <fonts count="4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8"/>
      <color rgb="FF000000"/>
      <name val="Arial"/>
      <family val="2"/>
      <charset val="238"/>
    </font>
    <font>
      <b/>
      <vertAlign val="superscript"/>
      <sz val="8"/>
      <color rgb="FF000000"/>
      <name val="Arial"/>
      <family val="2"/>
      <charset val="238"/>
    </font>
    <font>
      <sz val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  <charset val="238"/>
    </font>
    <font>
      <b/>
      <sz val="14"/>
      <name val="Times New Roman"/>
      <family val="1"/>
      <charset val="238"/>
    </font>
    <font>
      <sz val="14"/>
      <color theme="1"/>
      <name val="Calibri"/>
      <family val="2"/>
      <charset val="238"/>
      <scheme val="minor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rgb="FFFF0000"/>
      <name val="Arial"/>
      <family val="2"/>
      <charset val="238"/>
    </font>
    <font>
      <sz val="10"/>
      <name val="Arial"/>
      <family val="2"/>
      <charset val="238"/>
    </font>
    <font>
      <sz val="8"/>
      <color theme="5"/>
      <name val="Arial"/>
      <family val="2"/>
      <charset val="238"/>
    </font>
    <font>
      <sz val="11"/>
      <name val="Calibri"/>
      <family val="2"/>
      <charset val="238"/>
      <scheme val="minor"/>
    </font>
    <font>
      <sz val="10"/>
      <color rgb="FFFF0000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b/>
      <sz val="10"/>
      <color theme="9"/>
      <name val="Times New Roman"/>
      <family val="1"/>
      <charset val="238"/>
    </font>
    <font>
      <sz val="9"/>
      <name val="Arial"/>
      <family val="2"/>
      <charset val="238"/>
    </font>
    <font>
      <sz val="9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0"/>
      <color theme="4" tint="-0.499984740745262"/>
      <name val="Times New Roman"/>
      <family val="1"/>
      <charset val="238"/>
    </font>
    <font>
      <sz val="11"/>
      <color rgb="FFFF0000"/>
      <name val="Calibri"/>
      <family val="2"/>
      <charset val="238"/>
      <scheme val="minor"/>
    </font>
    <font>
      <sz val="8"/>
      <color rgb="FFFF0000"/>
      <name val="Arial"/>
      <family val="2"/>
      <charset val="238"/>
    </font>
    <font>
      <sz val="8"/>
      <color theme="1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8"/>
      <color rgb="FFFF0000"/>
      <name val="Arial"/>
      <family val="2"/>
      <charset val="238"/>
    </font>
    <font>
      <b/>
      <sz val="8"/>
      <name val="Arial"/>
      <family val="2"/>
      <charset val="238"/>
    </font>
    <font>
      <sz val="9"/>
      <color rgb="FFFF0000"/>
      <name val="Calibri"/>
      <family val="2"/>
      <charset val="238"/>
      <scheme val="minor"/>
    </font>
    <font>
      <sz val="9"/>
      <color theme="5"/>
      <name val="Arial"/>
      <family val="2"/>
      <charset val="238"/>
    </font>
    <font>
      <sz val="8"/>
      <color rgb="FF000000"/>
      <name val="Arial"/>
      <family val="2"/>
      <charset val="238"/>
    </font>
    <font>
      <b/>
      <sz val="9"/>
      <color theme="1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b/>
      <sz val="9"/>
      <color rgb="FF000000"/>
      <name val="Arial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9"/>
      <color theme="1"/>
      <name val="Arial"/>
      <family val="2"/>
      <charset val="238"/>
    </font>
    <font>
      <sz val="12"/>
      <name val="Times New Roman"/>
      <family val="1"/>
      <charset val="238"/>
    </font>
    <font>
      <sz val="9"/>
      <color rgb="FFFFC000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6" fillId="0" borderId="0"/>
    <xf numFmtId="9" fontId="6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</cellStyleXfs>
  <cellXfs count="360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Border="1"/>
    <xf numFmtId="0" fontId="0" fillId="0" borderId="0" xfId="0"/>
    <xf numFmtId="0" fontId="0" fillId="0" borderId="0" xfId="0" applyFill="1"/>
    <xf numFmtId="0" fontId="2" fillId="0" borderId="0" xfId="0" applyFont="1" applyFill="1" applyBorder="1" applyAlignment="1">
      <alignment vertical="center" wrapText="1"/>
    </xf>
    <xf numFmtId="0" fontId="8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 wrapText="1"/>
    </xf>
    <xf numFmtId="0" fontId="8" fillId="0" borderId="0" xfId="0" applyFont="1" applyBorder="1" applyAlignment="1">
      <alignment wrapText="1"/>
    </xf>
    <xf numFmtId="0" fontId="9" fillId="0" borderId="0" xfId="0" applyFont="1"/>
    <xf numFmtId="0" fontId="10" fillId="0" borderId="0" xfId="0" applyFont="1" applyAlignment="1">
      <alignment vertical="center"/>
    </xf>
    <xf numFmtId="0" fontId="10" fillId="0" borderId="0" xfId="0" applyFont="1"/>
    <xf numFmtId="0" fontId="11" fillId="0" borderId="0" xfId="0" applyFont="1" applyAlignment="1">
      <alignment vertical="center"/>
    </xf>
    <xf numFmtId="0" fontId="0" fillId="0" borderId="0" xfId="0" applyAlignment="1">
      <alignment vertical="center"/>
    </xf>
    <xf numFmtId="0" fontId="12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11" fillId="0" borderId="0" xfId="0" applyFont="1" applyAlignment="1"/>
    <xf numFmtId="0" fontId="10" fillId="0" borderId="0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4" fontId="0" fillId="0" borderId="0" xfId="0" applyNumberFormat="1" applyFill="1" applyBorder="1" applyAlignment="1">
      <alignment vertical="center"/>
    </xf>
    <xf numFmtId="4" fontId="10" fillId="0" borderId="0" xfId="0" applyNumberFormat="1" applyFont="1" applyFill="1" applyBorder="1" applyAlignment="1"/>
    <xf numFmtId="4" fontId="10" fillId="0" borderId="0" xfId="0" applyNumberFormat="1" applyFont="1" applyBorder="1" applyAlignment="1"/>
    <xf numFmtId="0" fontId="10" fillId="0" borderId="0" xfId="0" applyFont="1" applyBorder="1"/>
    <xf numFmtId="4" fontId="11" fillId="0" borderId="0" xfId="0" applyNumberFormat="1" applyFont="1" applyFill="1" applyBorder="1" applyAlignment="1"/>
    <xf numFmtId="4" fontId="11" fillId="0" borderId="0" xfId="0" applyNumberFormat="1" applyFont="1" applyBorder="1" applyAlignment="1"/>
    <xf numFmtId="0" fontId="1" fillId="0" borderId="0" xfId="0" applyFont="1"/>
    <xf numFmtId="4" fontId="11" fillId="0" borderId="0" xfId="0" applyNumberFormat="1" applyFont="1" applyFill="1" applyBorder="1" applyAlignment="1">
      <alignment vertical="top"/>
    </xf>
    <xf numFmtId="4" fontId="11" fillId="0" borderId="0" xfId="0" applyNumberFormat="1" applyFont="1" applyBorder="1" applyAlignment="1">
      <alignment vertical="top"/>
    </xf>
    <xf numFmtId="0" fontId="0" fillId="0" borderId="0" xfId="0" applyFill="1" applyBorder="1"/>
    <xf numFmtId="0" fontId="0" fillId="0" borderId="0" xfId="0" applyFill="1" applyBorder="1" applyAlignment="1">
      <alignment vertical="center"/>
    </xf>
    <xf numFmtId="0" fontId="0" fillId="0" borderId="0" xfId="0" applyBorder="1" applyAlignment="1">
      <alignment vertical="center"/>
    </xf>
    <xf numFmtId="0" fontId="16" fillId="0" borderId="0" xfId="1" applyFont="1" applyFill="1" applyAlignment="1">
      <alignment vertical="center"/>
    </xf>
    <xf numFmtId="0" fontId="15" fillId="0" borderId="0" xfId="1" applyFont="1" applyFill="1" applyAlignment="1">
      <alignment vertical="center"/>
    </xf>
    <xf numFmtId="0" fontId="4" fillId="0" borderId="0" xfId="0" applyFont="1"/>
    <xf numFmtId="0" fontId="17" fillId="0" borderId="0" xfId="0" applyFont="1"/>
    <xf numFmtId="4" fontId="0" fillId="0" borderId="0" xfId="0" applyNumberForma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0" fillId="0" borderId="0" xfId="0" applyFill="1" applyAlignment="1">
      <alignment vertical="center" wrapText="1" shrinkToFit="1"/>
    </xf>
    <xf numFmtId="0" fontId="17" fillId="0" borderId="0" xfId="0" applyFont="1" applyAlignment="1">
      <alignment vertical="center"/>
    </xf>
    <xf numFmtId="4" fontId="10" fillId="0" borderId="0" xfId="0" applyNumberFormat="1" applyFont="1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9" fontId="0" fillId="0" borderId="0" xfId="2" applyFont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18" fillId="0" borderId="0" xfId="0" applyFont="1" applyFill="1" applyAlignment="1">
      <alignment vertical="center"/>
    </xf>
    <xf numFmtId="4" fontId="18" fillId="0" borderId="0" xfId="0" applyNumberFormat="1" applyFont="1" applyFill="1" applyAlignment="1">
      <alignment vertical="center"/>
    </xf>
    <xf numFmtId="4" fontId="7" fillId="0" borderId="2" xfId="0" applyNumberFormat="1" applyFont="1" applyFill="1" applyBorder="1" applyAlignment="1">
      <alignment vertical="center"/>
    </xf>
    <xf numFmtId="4" fontId="7" fillId="0" borderId="1" xfId="0" applyNumberFormat="1" applyFont="1" applyFill="1" applyBorder="1" applyAlignment="1">
      <alignment vertical="center"/>
    </xf>
    <xf numFmtId="4" fontId="7" fillId="0" borderId="2" xfId="0" applyNumberFormat="1" applyFont="1" applyFill="1" applyBorder="1" applyAlignment="1">
      <alignment vertical="center" wrapText="1"/>
    </xf>
    <xf numFmtId="165" fontId="13" fillId="5" borderId="23" xfId="0" applyNumberFormat="1" applyFont="1" applyFill="1" applyBorder="1" applyAlignment="1">
      <alignment vertical="center"/>
    </xf>
    <xf numFmtId="165" fontId="20" fillId="5" borderId="23" xfId="0" applyNumberFormat="1" applyFont="1" applyFill="1" applyBorder="1" applyAlignment="1">
      <alignment vertical="center"/>
    </xf>
    <xf numFmtId="0" fontId="22" fillId="0" borderId="1" xfId="0" applyFont="1" applyFill="1" applyBorder="1" applyAlignment="1">
      <alignment vertical="center" wrapText="1"/>
    </xf>
    <xf numFmtId="49" fontId="22" fillId="0" borderId="1" xfId="0" applyNumberFormat="1" applyFont="1" applyFill="1" applyBorder="1" applyAlignment="1">
      <alignment vertical="center" wrapText="1"/>
    </xf>
    <xf numFmtId="4" fontId="7" fillId="0" borderId="1" xfId="0" applyNumberFormat="1" applyFont="1" applyFill="1" applyBorder="1" applyAlignment="1">
      <alignment vertical="center" wrapText="1"/>
    </xf>
    <xf numFmtId="49" fontId="22" fillId="0" borderId="4" xfId="0" applyNumberFormat="1" applyFont="1" applyFill="1" applyBorder="1" applyAlignment="1">
      <alignment vertical="center" wrapText="1"/>
    </xf>
    <xf numFmtId="4" fontId="7" fillId="0" borderId="7" xfId="0" applyNumberFormat="1" applyFont="1" applyFill="1" applyBorder="1" applyAlignment="1">
      <alignment vertical="center"/>
    </xf>
    <xf numFmtId="4" fontId="7" fillId="0" borderId="4" xfId="0" applyNumberFormat="1" applyFont="1" applyFill="1" applyBorder="1" applyAlignment="1">
      <alignment vertical="center"/>
    </xf>
    <xf numFmtId="166" fontId="26" fillId="2" borderId="1" xfId="0" applyNumberFormat="1" applyFont="1" applyFill="1" applyBorder="1" applyAlignment="1">
      <alignment horizontal="center" vertical="center"/>
    </xf>
    <xf numFmtId="0" fontId="24" fillId="0" borderId="1" xfId="0" applyFont="1" applyBorder="1" applyAlignment="1">
      <alignment horizontal="center" vertical="center" wrapText="1"/>
    </xf>
    <xf numFmtId="4" fontId="25" fillId="0" borderId="1" xfId="0" applyNumberFormat="1" applyFont="1" applyFill="1" applyBorder="1" applyAlignment="1">
      <alignment horizontal="right" vertical="center" wrapText="1"/>
    </xf>
    <xf numFmtId="4" fontId="25" fillId="0" borderId="1" xfId="0" applyNumberFormat="1" applyFont="1" applyBorder="1" applyAlignment="1">
      <alignment horizontal="right" vertical="center" wrapText="1"/>
    </xf>
    <xf numFmtId="9" fontId="26" fillId="2" borderId="1" xfId="0" applyNumberFormat="1" applyFont="1" applyFill="1" applyBorder="1" applyAlignment="1">
      <alignment horizontal="center" vertical="center"/>
    </xf>
    <xf numFmtId="4" fontId="24" fillId="0" borderId="1" xfId="0" applyNumberFormat="1" applyFont="1" applyBorder="1" applyAlignment="1">
      <alignment horizontal="right" vertical="center"/>
    </xf>
    <xf numFmtId="166" fontId="27" fillId="2" borderId="1" xfId="0" applyNumberFormat="1" applyFont="1" applyFill="1" applyBorder="1" applyAlignment="1">
      <alignment horizontal="center" vertical="center"/>
    </xf>
    <xf numFmtId="0" fontId="27" fillId="0" borderId="1" xfId="0" applyFont="1" applyBorder="1" applyAlignment="1">
      <alignment horizontal="center" vertical="center" wrapText="1"/>
    </xf>
    <xf numFmtId="4" fontId="27" fillId="0" borderId="1" xfId="0" applyNumberFormat="1" applyFont="1" applyFill="1" applyBorder="1" applyAlignment="1">
      <alignment horizontal="right" vertical="center" wrapText="1"/>
    </xf>
    <xf numFmtId="4" fontId="27" fillId="0" borderId="1" xfId="0" applyNumberFormat="1" applyFont="1" applyBorder="1" applyAlignment="1">
      <alignment horizontal="right" vertical="center" wrapText="1"/>
    </xf>
    <xf numFmtId="9" fontId="27" fillId="2" borderId="1" xfId="0" applyNumberFormat="1" applyFont="1" applyFill="1" applyBorder="1" applyAlignment="1">
      <alignment horizontal="center" vertical="center"/>
    </xf>
    <xf numFmtId="4" fontId="27" fillId="0" borderId="1" xfId="0" applyNumberFormat="1" applyFont="1" applyBorder="1" applyAlignment="1">
      <alignment horizontal="right" vertical="center"/>
    </xf>
    <xf numFmtId="4" fontId="25" fillId="0" borderId="1" xfId="0" applyNumberFormat="1" applyFont="1" applyBorder="1" applyAlignment="1">
      <alignment vertical="center" wrapText="1"/>
    </xf>
    <xf numFmtId="4" fontId="27" fillId="0" borderId="1" xfId="0" applyNumberFormat="1" applyFont="1" applyBorder="1" applyAlignment="1">
      <alignment vertical="center" wrapText="1"/>
    </xf>
    <xf numFmtId="165" fontId="20" fillId="3" borderId="1" xfId="0" applyNumberFormat="1" applyFont="1" applyFill="1" applyBorder="1" applyAlignment="1">
      <alignment vertical="center"/>
    </xf>
    <xf numFmtId="165" fontId="13" fillId="4" borderId="1" xfId="0" applyNumberFormat="1" applyFont="1" applyFill="1" applyBorder="1" applyAlignment="1">
      <alignment vertical="center"/>
    </xf>
    <xf numFmtId="165" fontId="14" fillId="6" borderId="1" xfId="0" applyNumberFormat="1" applyFont="1" applyFill="1" applyBorder="1" applyAlignment="1">
      <alignment vertical="center"/>
    </xf>
    <xf numFmtId="165" fontId="13" fillId="3" borderId="1" xfId="0" applyNumberFormat="1" applyFont="1" applyFill="1" applyBorder="1" applyAlignment="1">
      <alignment vertical="center"/>
    </xf>
    <xf numFmtId="0" fontId="11" fillId="0" borderId="18" xfId="0" applyFont="1" applyFill="1" applyBorder="1" applyAlignment="1">
      <alignment vertical="center"/>
    </xf>
    <xf numFmtId="0" fontId="11" fillId="0" borderId="18" xfId="0" applyFont="1" applyFill="1" applyBorder="1" applyAlignment="1">
      <alignment horizontal="center" vertical="center"/>
    </xf>
    <xf numFmtId="0" fontId="1" fillId="0" borderId="24" xfId="0" applyFont="1" applyBorder="1" applyAlignment="1">
      <alignment vertical="center"/>
    </xf>
    <xf numFmtId="165" fontId="13" fillId="4" borderId="22" xfId="0" applyNumberFormat="1" applyFont="1" applyFill="1" applyBorder="1" applyAlignment="1">
      <alignment vertical="center"/>
    </xf>
    <xf numFmtId="0" fontId="20" fillId="3" borderId="3" xfId="0" applyNumberFormat="1" applyFont="1" applyFill="1" applyBorder="1" applyAlignment="1">
      <alignment vertical="center"/>
    </xf>
    <xf numFmtId="0" fontId="13" fillId="3" borderId="3" xfId="0" applyNumberFormat="1" applyFont="1" applyFill="1" applyBorder="1" applyAlignment="1">
      <alignment vertical="center"/>
    </xf>
    <xf numFmtId="0" fontId="13" fillId="4" borderId="3" xfId="0" applyNumberFormat="1" applyFont="1" applyFill="1" applyBorder="1" applyAlignment="1">
      <alignment vertical="center"/>
    </xf>
    <xf numFmtId="0" fontId="14" fillId="6" borderId="3" xfId="0" applyNumberFormat="1" applyFont="1" applyFill="1" applyBorder="1" applyAlignment="1">
      <alignment vertical="center"/>
    </xf>
    <xf numFmtId="0" fontId="13" fillId="4" borderId="23" xfId="0" applyFont="1" applyFill="1" applyBorder="1" applyAlignment="1">
      <alignment horizontal="left" vertical="center" indent="2"/>
    </xf>
    <xf numFmtId="165" fontId="20" fillId="3" borderId="2" xfId="0" applyNumberFormat="1" applyFont="1" applyFill="1" applyBorder="1" applyAlignment="1">
      <alignment vertical="center"/>
    </xf>
    <xf numFmtId="165" fontId="13" fillId="3" borderId="2" xfId="0" applyNumberFormat="1" applyFont="1" applyFill="1" applyBorder="1" applyAlignment="1">
      <alignment vertical="center"/>
    </xf>
    <xf numFmtId="165" fontId="13" fillId="4" borderId="2" xfId="0" applyNumberFormat="1" applyFont="1" applyFill="1" applyBorder="1" applyAlignment="1">
      <alignment vertical="center"/>
    </xf>
    <xf numFmtId="165" fontId="14" fillId="6" borderId="2" xfId="0" applyNumberFormat="1" applyFont="1" applyFill="1" applyBorder="1" applyAlignment="1">
      <alignment vertical="center"/>
    </xf>
    <xf numFmtId="0" fontId="11" fillId="0" borderId="21" xfId="0" applyFont="1" applyFill="1" applyBorder="1" applyAlignment="1">
      <alignment vertical="center"/>
    </xf>
    <xf numFmtId="165" fontId="20" fillId="3" borderId="3" xfId="0" applyNumberFormat="1" applyFont="1" applyFill="1" applyBorder="1" applyAlignment="1">
      <alignment vertical="center"/>
    </xf>
    <xf numFmtId="165" fontId="13" fillId="3" borderId="3" xfId="0" applyNumberFormat="1" applyFont="1" applyFill="1" applyBorder="1" applyAlignment="1">
      <alignment vertical="center"/>
    </xf>
    <xf numFmtId="165" fontId="13" fillId="4" borderId="3" xfId="0" applyNumberFormat="1" applyFont="1" applyFill="1" applyBorder="1" applyAlignment="1">
      <alignment vertical="center"/>
    </xf>
    <xf numFmtId="165" fontId="14" fillId="6" borderId="3" xfId="0" applyNumberFormat="1" applyFont="1" applyFill="1" applyBorder="1" applyAlignment="1">
      <alignment vertical="center"/>
    </xf>
    <xf numFmtId="165" fontId="14" fillId="5" borderId="23" xfId="0" applyNumberFormat="1" applyFont="1" applyFill="1" applyBorder="1" applyAlignment="1">
      <alignment vertical="center"/>
    </xf>
    <xf numFmtId="0" fontId="11" fillId="0" borderId="26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1" fillId="0" borderId="27" xfId="0" applyFont="1" applyBorder="1" applyAlignment="1">
      <alignment horizontal="center" vertical="center"/>
    </xf>
    <xf numFmtId="0" fontId="13" fillId="0" borderId="31" xfId="0" applyFont="1" applyFill="1" applyBorder="1" applyAlignment="1">
      <alignment vertical="center"/>
    </xf>
    <xf numFmtId="0" fontId="13" fillId="0" borderId="32" xfId="0" applyNumberFormat="1" applyFont="1" applyFill="1" applyBorder="1" applyAlignment="1">
      <alignment vertical="center"/>
    </xf>
    <xf numFmtId="165" fontId="13" fillId="0" borderId="33" xfId="0" applyNumberFormat="1" applyFont="1" applyFill="1" applyBorder="1" applyAlignment="1">
      <alignment vertical="center"/>
    </xf>
    <xf numFmtId="165" fontId="13" fillId="0" borderId="34" xfId="0" applyNumberFormat="1" applyFont="1" applyFill="1" applyBorder="1" applyAlignment="1">
      <alignment vertical="center"/>
    </xf>
    <xf numFmtId="165" fontId="13" fillId="5" borderId="35" xfId="0" applyNumberFormat="1" applyFont="1" applyFill="1" applyBorder="1" applyAlignment="1">
      <alignment vertical="center"/>
    </xf>
    <xf numFmtId="165" fontId="13" fillId="0" borderId="32" xfId="0" applyNumberFormat="1" applyFont="1" applyFill="1" applyBorder="1" applyAlignment="1">
      <alignment vertical="center"/>
    </xf>
    <xf numFmtId="165" fontId="13" fillId="0" borderId="36" xfId="0" applyNumberFormat="1" applyFont="1" applyFill="1" applyBorder="1" applyAlignment="1">
      <alignment vertical="center"/>
    </xf>
    <xf numFmtId="0" fontId="20" fillId="0" borderId="37" xfId="0" applyFont="1" applyFill="1" applyBorder="1" applyAlignment="1">
      <alignment horizontal="left" vertical="center" wrapText="1" indent="2"/>
    </xf>
    <xf numFmtId="0" fontId="13" fillId="0" borderId="37" xfId="0" applyFont="1" applyFill="1" applyBorder="1" applyAlignment="1">
      <alignment horizontal="left" vertical="center" indent="2"/>
    </xf>
    <xf numFmtId="0" fontId="20" fillId="0" borderId="39" xfId="0" applyFont="1" applyFill="1" applyBorder="1" applyAlignment="1">
      <alignment horizontal="left" vertical="center" indent="2"/>
    </xf>
    <xf numFmtId="165" fontId="20" fillId="5" borderId="43" xfId="0" applyNumberFormat="1" applyFont="1" applyFill="1" applyBorder="1" applyAlignment="1">
      <alignment vertical="center"/>
    </xf>
    <xf numFmtId="0" fontId="21" fillId="3" borderId="31" xfId="0" applyFont="1" applyFill="1" applyBorder="1" applyAlignment="1">
      <alignment vertical="center"/>
    </xf>
    <xf numFmtId="0" fontId="21" fillId="3" borderId="32" xfId="0" applyNumberFormat="1" applyFont="1" applyFill="1" applyBorder="1" applyAlignment="1">
      <alignment vertical="center"/>
    </xf>
    <xf numFmtId="165" fontId="21" fillId="3" borderId="33" xfId="0" applyNumberFormat="1" applyFont="1" applyFill="1" applyBorder="1" applyAlignment="1">
      <alignment vertical="center"/>
    </xf>
    <xf numFmtId="165" fontId="21" fillId="3" borderId="34" xfId="0" applyNumberFormat="1" applyFont="1" applyFill="1" applyBorder="1" applyAlignment="1">
      <alignment vertical="center"/>
    </xf>
    <xf numFmtId="165" fontId="21" fillId="5" borderId="35" xfId="0" applyNumberFormat="1" applyFont="1" applyFill="1" applyBorder="1" applyAlignment="1">
      <alignment vertical="center"/>
    </xf>
    <xf numFmtId="165" fontId="21" fillId="3" borderId="32" xfId="0" applyNumberFormat="1" applyFont="1" applyFill="1" applyBorder="1" applyAlignment="1">
      <alignment vertical="center"/>
    </xf>
    <xf numFmtId="165" fontId="21" fillId="3" borderId="36" xfId="0" applyNumberFormat="1" applyFont="1" applyFill="1" applyBorder="1" applyAlignment="1">
      <alignment vertical="center"/>
    </xf>
    <xf numFmtId="0" fontId="20" fillId="3" borderId="37" xfId="0" applyFont="1" applyFill="1" applyBorder="1" applyAlignment="1">
      <alignment horizontal="left" vertical="center" wrapText="1" indent="2"/>
    </xf>
    <xf numFmtId="165" fontId="20" fillId="3" borderId="38" xfId="0" applyNumberFormat="1" applyFont="1" applyFill="1" applyBorder="1" applyAlignment="1">
      <alignment vertical="center"/>
    </xf>
    <xf numFmtId="0" fontId="13" fillId="3" borderId="37" xfId="0" applyFont="1" applyFill="1" applyBorder="1" applyAlignment="1">
      <alignment horizontal="left" vertical="center" indent="2"/>
    </xf>
    <xf numFmtId="165" fontId="13" fillId="3" borderId="38" xfId="0" applyNumberFormat="1" applyFont="1" applyFill="1" applyBorder="1" applyAlignment="1">
      <alignment vertical="center"/>
    </xf>
    <xf numFmtId="0" fontId="20" fillId="3" borderId="39" xfId="0" applyFont="1" applyFill="1" applyBorder="1" applyAlignment="1">
      <alignment horizontal="left" vertical="center" indent="2"/>
    </xf>
    <xf numFmtId="0" fontId="20" fillId="3" borderId="40" xfId="0" applyNumberFormat="1" applyFont="1" applyFill="1" applyBorder="1" applyAlignment="1">
      <alignment vertical="center"/>
    </xf>
    <xf numFmtId="165" fontId="20" fillId="3" borderId="41" xfId="0" applyNumberFormat="1" applyFont="1" applyFill="1" applyBorder="1" applyAlignment="1">
      <alignment vertical="center"/>
    </xf>
    <xf numFmtId="165" fontId="20" fillId="3" borderId="42" xfId="0" applyNumberFormat="1" applyFont="1" applyFill="1" applyBorder="1" applyAlignment="1">
      <alignment vertical="center"/>
    </xf>
    <xf numFmtId="165" fontId="20" fillId="3" borderId="40" xfId="0" applyNumberFormat="1" applyFont="1" applyFill="1" applyBorder="1" applyAlignment="1">
      <alignment vertical="center"/>
    </xf>
    <xf numFmtId="165" fontId="20" fillId="3" borderId="44" xfId="0" applyNumberFormat="1" applyFont="1" applyFill="1" applyBorder="1" applyAlignment="1">
      <alignment vertical="center"/>
    </xf>
    <xf numFmtId="0" fontId="20" fillId="4" borderId="25" xfId="0" applyFont="1" applyFill="1" applyBorder="1" applyAlignment="1">
      <alignment horizontal="left" vertical="center" indent="2"/>
    </xf>
    <xf numFmtId="0" fontId="20" fillId="4" borderId="26" xfId="0" applyNumberFormat="1" applyFont="1" applyFill="1" applyBorder="1" applyAlignment="1">
      <alignment vertical="center"/>
    </xf>
    <xf numFmtId="165" fontId="20" fillId="4" borderId="4" xfId="0" applyNumberFormat="1" applyFont="1" applyFill="1" applyBorder="1" applyAlignment="1">
      <alignment vertical="center"/>
    </xf>
    <xf numFmtId="165" fontId="20" fillId="4" borderId="7" xfId="0" applyNumberFormat="1" applyFont="1" applyFill="1" applyBorder="1" applyAlignment="1">
      <alignment vertical="center"/>
    </xf>
    <xf numFmtId="165" fontId="20" fillId="5" borderId="25" xfId="0" applyNumberFormat="1" applyFont="1" applyFill="1" applyBorder="1" applyAlignment="1">
      <alignment vertical="center"/>
    </xf>
    <xf numFmtId="165" fontId="20" fillId="4" borderId="26" xfId="0" applyNumberFormat="1" applyFont="1" applyFill="1" applyBorder="1" applyAlignment="1">
      <alignment vertical="center"/>
    </xf>
    <xf numFmtId="165" fontId="20" fillId="4" borderId="27" xfId="0" applyNumberFormat="1" applyFont="1" applyFill="1" applyBorder="1" applyAlignment="1">
      <alignment vertical="center"/>
    </xf>
    <xf numFmtId="0" fontId="13" fillId="6" borderId="31" xfId="0" applyFont="1" applyFill="1" applyBorder="1" applyAlignment="1">
      <alignment vertical="center"/>
    </xf>
    <xf numFmtId="0" fontId="14" fillId="6" borderId="32" xfId="0" applyNumberFormat="1" applyFont="1" applyFill="1" applyBorder="1" applyAlignment="1">
      <alignment vertical="center"/>
    </xf>
    <xf numFmtId="165" fontId="14" fillId="6" borderId="33" xfId="0" applyNumberFormat="1" applyFont="1" applyFill="1" applyBorder="1" applyAlignment="1">
      <alignment vertical="center"/>
    </xf>
    <xf numFmtId="165" fontId="14" fillId="6" borderId="34" xfId="0" applyNumberFormat="1" applyFont="1" applyFill="1" applyBorder="1" applyAlignment="1">
      <alignment vertical="center"/>
    </xf>
    <xf numFmtId="165" fontId="14" fillId="5" borderId="35" xfId="0" applyNumberFormat="1" applyFont="1" applyFill="1" applyBorder="1" applyAlignment="1">
      <alignment vertical="center"/>
    </xf>
    <xf numFmtId="165" fontId="14" fillId="6" borderId="32" xfId="0" applyNumberFormat="1" applyFont="1" applyFill="1" applyBorder="1" applyAlignment="1">
      <alignment vertical="center"/>
    </xf>
    <xf numFmtId="165" fontId="14" fillId="6" borderId="36" xfId="0" applyNumberFormat="1" applyFont="1" applyFill="1" applyBorder="1" applyAlignment="1">
      <alignment vertical="center"/>
    </xf>
    <xf numFmtId="0" fontId="13" fillId="6" borderId="37" xfId="0" applyFont="1" applyFill="1" applyBorder="1" applyAlignment="1">
      <alignment horizontal="left" vertical="center" indent="2"/>
    </xf>
    <xf numFmtId="165" fontId="14" fillId="6" borderId="38" xfId="0" applyNumberFormat="1" applyFont="1" applyFill="1" applyBorder="1" applyAlignment="1">
      <alignment vertical="center"/>
    </xf>
    <xf numFmtId="0" fontId="20" fillId="6" borderId="39" xfId="0" applyFont="1" applyFill="1" applyBorder="1" applyAlignment="1">
      <alignment horizontal="left" vertical="center" indent="2"/>
    </xf>
    <xf numFmtId="0" fontId="20" fillId="6" borderId="40" xfId="0" applyNumberFormat="1" applyFont="1" applyFill="1" applyBorder="1" applyAlignment="1">
      <alignment vertical="center"/>
    </xf>
    <xf numFmtId="165" fontId="20" fillId="6" borderId="41" xfId="0" applyNumberFormat="1" applyFont="1" applyFill="1" applyBorder="1" applyAlignment="1">
      <alignment vertical="center"/>
    </xf>
    <xf numFmtId="165" fontId="20" fillId="6" borderId="42" xfId="0" applyNumberFormat="1" applyFont="1" applyFill="1" applyBorder="1" applyAlignment="1">
      <alignment vertical="center"/>
    </xf>
    <xf numFmtId="165" fontId="20" fillId="6" borderId="40" xfId="0" applyNumberFormat="1" applyFont="1" applyFill="1" applyBorder="1" applyAlignment="1">
      <alignment vertical="center"/>
    </xf>
    <xf numFmtId="165" fontId="20" fillId="6" borderId="44" xfId="0" applyNumberFormat="1" applyFont="1" applyFill="1" applyBorder="1" applyAlignment="1">
      <alignment vertical="center"/>
    </xf>
    <xf numFmtId="0" fontId="20" fillId="2" borderId="3" xfId="0" applyNumberFormat="1" applyFont="1" applyFill="1" applyBorder="1" applyAlignment="1">
      <alignment vertical="center"/>
    </xf>
    <xf numFmtId="165" fontId="20" fillId="2" borderId="1" xfId="0" applyNumberFormat="1" applyFont="1" applyFill="1" applyBorder="1" applyAlignment="1">
      <alignment vertical="center"/>
    </xf>
    <xf numFmtId="165" fontId="20" fillId="2" borderId="2" xfId="0" applyNumberFormat="1" applyFont="1" applyFill="1" applyBorder="1" applyAlignment="1">
      <alignment vertical="center"/>
    </xf>
    <xf numFmtId="0" fontId="13" fillId="2" borderId="3" xfId="0" applyNumberFormat="1" applyFont="1" applyFill="1" applyBorder="1" applyAlignment="1">
      <alignment vertical="center"/>
    </xf>
    <xf numFmtId="165" fontId="13" fillId="2" borderId="1" xfId="0" applyNumberFormat="1" applyFont="1" applyFill="1" applyBorder="1" applyAlignment="1">
      <alignment vertical="center"/>
    </xf>
    <xf numFmtId="165" fontId="13" fillId="2" borderId="2" xfId="0" applyNumberFormat="1" applyFont="1" applyFill="1" applyBorder="1" applyAlignment="1">
      <alignment vertical="center"/>
    </xf>
    <xf numFmtId="0" fontId="20" fillId="2" borderId="40" xfId="0" applyNumberFormat="1" applyFont="1" applyFill="1" applyBorder="1" applyAlignment="1">
      <alignment vertical="center"/>
    </xf>
    <xf numFmtId="165" fontId="20" fillId="2" borderId="41" xfId="0" applyNumberFormat="1" applyFont="1" applyFill="1" applyBorder="1" applyAlignment="1">
      <alignment vertical="center"/>
    </xf>
    <xf numFmtId="165" fontId="20" fillId="2" borderId="42" xfId="0" applyNumberFormat="1" applyFont="1" applyFill="1" applyBorder="1" applyAlignment="1">
      <alignment vertical="center"/>
    </xf>
    <xf numFmtId="165" fontId="20" fillId="2" borderId="3" xfId="0" applyNumberFormat="1" applyFont="1" applyFill="1" applyBorder="1" applyAlignment="1">
      <alignment vertical="center"/>
    </xf>
    <xf numFmtId="165" fontId="20" fillId="2" borderId="38" xfId="0" applyNumberFormat="1" applyFont="1" applyFill="1" applyBorder="1" applyAlignment="1">
      <alignment vertical="center"/>
    </xf>
    <xf numFmtId="165" fontId="13" fillId="2" borderId="3" xfId="0" applyNumberFormat="1" applyFont="1" applyFill="1" applyBorder="1" applyAlignment="1">
      <alignment vertical="center"/>
    </xf>
    <xf numFmtId="165" fontId="13" fillId="2" borderId="38" xfId="0" applyNumberFormat="1" applyFont="1" applyFill="1" applyBorder="1" applyAlignment="1">
      <alignment vertical="center"/>
    </xf>
    <xf numFmtId="165" fontId="20" fillId="2" borderId="40" xfId="0" applyNumberFormat="1" applyFont="1" applyFill="1" applyBorder="1" applyAlignment="1">
      <alignment vertical="center"/>
    </xf>
    <xf numFmtId="165" fontId="20" fillId="2" borderId="44" xfId="0" applyNumberFormat="1" applyFont="1" applyFill="1" applyBorder="1" applyAlignment="1">
      <alignment vertical="center"/>
    </xf>
    <xf numFmtId="165" fontId="13" fillId="2" borderId="32" xfId="0" applyNumberFormat="1" applyFont="1" applyFill="1" applyBorder="1" applyAlignment="1">
      <alignment vertical="center"/>
    </xf>
    <xf numFmtId="165" fontId="13" fillId="2" borderId="33" xfId="0" applyNumberFormat="1" applyFont="1" applyFill="1" applyBorder="1" applyAlignment="1">
      <alignment vertical="center"/>
    </xf>
    <xf numFmtId="165" fontId="13" fillId="2" borderId="36" xfId="0" applyNumberFormat="1" applyFont="1" applyFill="1" applyBorder="1" applyAlignment="1">
      <alignment vertical="center"/>
    </xf>
    <xf numFmtId="0" fontId="20" fillId="6" borderId="37" xfId="0" applyFont="1" applyFill="1" applyBorder="1" applyAlignment="1">
      <alignment horizontal="left" vertical="center" wrapText="1" indent="2"/>
    </xf>
    <xf numFmtId="0" fontId="20" fillId="6" borderId="29" xfId="0" applyNumberFormat="1" applyFont="1" applyFill="1" applyBorder="1" applyAlignment="1">
      <alignment vertical="center"/>
    </xf>
    <xf numFmtId="165" fontId="20" fillId="6" borderId="1" xfId="0" applyNumberFormat="1" applyFont="1" applyFill="1" applyBorder="1" applyAlignment="1">
      <alignment vertical="center"/>
    </xf>
    <xf numFmtId="165" fontId="20" fillId="6" borderId="2" xfId="0" applyNumberFormat="1" applyFont="1" applyFill="1" applyBorder="1" applyAlignment="1">
      <alignment vertical="center"/>
    </xf>
    <xf numFmtId="165" fontId="20" fillId="6" borderId="3" xfId="0" applyNumberFormat="1" applyFont="1" applyFill="1" applyBorder="1" applyAlignment="1">
      <alignment vertical="center"/>
    </xf>
    <xf numFmtId="165" fontId="20" fillId="6" borderId="38" xfId="0" applyNumberFormat="1" applyFont="1" applyFill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8" fillId="4" borderId="28" xfId="0" applyFont="1" applyFill="1" applyBorder="1" applyAlignment="1">
      <alignment vertical="center"/>
    </xf>
    <xf numFmtId="0" fontId="28" fillId="4" borderId="29" xfId="0" applyNumberFormat="1" applyFont="1" applyFill="1" applyBorder="1" applyAlignment="1">
      <alignment vertical="center"/>
    </xf>
    <xf numFmtId="165" fontId="28" fillId="4" borderId="5" xfId="0" applyNumberFormat="1" applyFont="1" applyFill="1" applyBorder="1" applyAlignment="1">
      <alignment vertical="center"/>
    </xf>
    <xf numFmtId="165" fontId="28" fillId="4" borderId="8" xfId="0" applyNumberFormat="1" applyFont="1" applyFill="1" applyBorder="1" applyAlignment="1">
      <alignment vertical="center"/>
    </xf>
    <xf numFmtId="165" fontId="28" fillId="5" borderId="28" xfId="0" applyNumberFormat="1" applyFont="1" applyFill="1" applyBorder="1" applyAlignment="1">
      <alignment vertical="center"/>
    </xf>
    <xf numFmtId="165" fontId="28" fillId="4" borderId="29" xfId="0" applyNumberFormat="1" applyFont="1" applyFill="1" applyBorder="1" applyAlignment="1">
      <alignment vertical="center"/>
    </xf>
    <xf numFmtId="165" fontId="28" fillId="4" borderId="30" xfId="0" applyNumberFormat="1" applyFont="1" applyFill="1" applyBorder="1" applyAlignment="1">
      <alignment vertical="center"/>
    </xf>
    <xf numFmtId="4" fontId="32" fillId="0" borderId="2" xfId="0" applyNumberFormat="1" applyFont="1" applyFill="1" applyBorder="1" applyAlignment="1">
      <alignment vertical="center"/>
    </xf>
    <xf numFmtId="4" fontId="32" fillId="0" borderId="1" xfId="0" applyNumberFormat="1" applyFont="1" applyFill="1" applyBorder="1" applyAlignment="1">
      <alignment vertical="center" wrapText="1"/>
    </xf>
    <xf numFmtId="9" fontId="30" fillId="0" borderId="1" xfId="0" applyNumberFormat="1" applyFont="1" applyFill="1" applyBorder="1" applyAlignment="1">
      <alignment horizontal="center" vertical="center"/>
    </xf>
    <xf numFmtId="4" fontId="30" fillId="0" borderId="1" xfId="0" applyNumberFormat="1" applyFont="1" applyFill="1" applyBorder="1" applyAlignment="1">
      <alignment horizontal="right" vertical="center"/>
    </xf>
    <xf numFmtId="4" fontId="33" fillId="0" borderId="1" xfId="0" applyNumberFormat="1" applyFont="1" applyFill="1" applyBorder="1" applyAlignment="1">
      <alignment vertical="center" wrapText="1"/>
    </xf>
    <xf numFmtId="0" fontId="22" fillId="0" borderId="1" xfId="0" applyFont="1" applyFill="1" applyBorder="1" applyAlignment="1">
      <alignment horizontal="center" vertical="center" wrapText="1"/>
    </xf>
    <xf numFmtId="166" fontId="22" fillId="0" borderId="1" xfId="0" applyNumberFormat="1" applyFont="1" applyFill="1" applyBorder="1" applyAlignment="1">
      <alignment horizontal="center" vertical="center"/>
    </xf>
    <xf numFmtId="164" fontId="22" fillId="0" borderId="1" xfId="0" applyNumberFormat="1" applyFont="1" applyFill="1" applyBorder="1" applyAlignment="1">
      <alignment horizontal="center" vertical="center" wrapText="1"/>
    </xf>
    <xf numFmtId="0" fontId="34" fillId="0" borderId="1" xfId="0" applyFont="1" applyBorder="1" applyAlignment="1">
      <alignment horizontal="center" vertical="center" wrapText="1"/>
    </xf>
    <xf numFmtId="0" fontId="29" fillId="0" borderId="0" xfId="0" applyFont="1"/>
    <xf numFmtId="0" fontId="33" fillId="0" borderId="1" xfId="0" applyFont="1" applyFill="1" applyBorder="1" applyAlignment="1">
      <alignment vertical="center" wrapText="1"/>
    </xf>
    <xf numFmtId="0" fontId="33" fillId="0" borderId="1" xfId="0" applyFont="1" applyFill="1" applyBorder="1" applyAlignment="1">
      <alignment horizontal="center" vertical="center" wrapText="1"/>
    </xf>
    <xf numFmtId="166" fontId="33" fillId="0" borderId="1" xfId="0" applyNumberFormat="1" applyFont="1" applyFill="1" applyBorder="1" applyAlignment="1">
      <alignment horizontal="center" vertical="center"/>
    </xf>
    <xf numFmtId="164" fontId="33" fillId="0" borderId="1" xfId="0" applyNumberFormat="1" applyFont="1" applyFill="1" applyBorder="1" applyAlignment="1">
      <alignment horizontal="center" vertical="center" wrapText="1"/>
    </xf>
    <xf numFmtId="4" fontId="34" fillId="0" borderId="1" xfId="0" applyNumberFormat="1" applyFont="1" applyBorder="1" applyAlignment="1">
      <alignment horizontal="center" vertical="center" wrapText="1"/>
    </xf>
    <xf numFmtId="2" fontId="34" fillId="0" borderId="2" xfId="0" applyNumberFormat="1" applyFont="1" applyBorder="1" applyAlignment="1">
      <alignment horizontal="center" vertical="center" wrapText="1"/>
    </xf>
    <xf numFmtId="2" fontId="34" fillId="0" borderId="1" xfId="0" applyNumberFormat="1" applyFont="1" applyBorder="1" applyAlignment="1">
      <alignment horizontal="center" vertical="center" wrapText="1"/>
    </xf>
    <xf numFmtId="2" fontId="35" fillId="0" borderId="2" xfId="0" applyNumberFormat="1" applyFont="1" applyBorder="1" applyAlignment="1">
      <alignment horizontal="center" vertical="center" wrapText="1"/>
    </xf>
    <xf numFmtId="2" fontId="35" fillId="0" borderId="1" xfId="0" applyNumberFormat="1" applyFont="1" applyBorder="1" applyAlignment="1">
      <alignment horizontal="center" vertical="center" wrapText="1"/>
    </xf>
    <xf numFmtId="4" fontId="35" fillId="0" borderId="1" xfId="0" applyNumberFormat="1" applyFont="1" applyBorder="1" applyAlignment="1">
      <alignment horizontal="center" vertical="center" wrapText="1"/>
    </xf>
    <xf numFmtId="4" fontId="32" fillId="0" borderId="2" xfId="0" applyNumberFormat="1" applyFont="1" applyFill="1" applyBorder="1" applyAlignment="1">
      <alignment vertical="center" wrapText="1"/>
    </xf>
    <xf numFmtId="2" fontId="34" fillId="0" borderId="9" xfId="0" applyNumberFormat="1" applyFont="1" applyBorder="1" applyAlignment="1">
      <alignment horizontal="center" vertical="center" wrapText="1"/>
    </xf>
    <xf numFmtId="2" fontId="35" fillId="0" borderId="9" xfId="0" applyNumberFormat="1" applyFont="1" applyBorder="1" applyAlignment="1">
      <alignment horizontal="center" vertical="center" wrapText="1"/>
    </xf>
    <xf numFmtId="9" fontId="31" fillId="2" borderId="1" xfId="0" applyNumberFormat="1" applyFont="1" applyFill="1" applyBorder="1" applyAlignment="1">
      <alignment horizontal="center" vertical="center"/>
    </xf>
    <xf numFmtId="0" fontId="33" fillId="0" borderId="2" xfId="0" applyFont="1" applyFill="1" applyBorder="1" applyAlignment="1">
      <alignment horizontal="center" vertical="center" wrapText="1"/>
    </xf>
    <xf numFmtId="0" fontId="22" fillId="0" borderId="2" xfId="0" applyFont="1" applyFill="1" applyBorder="1" applyAlignment="1">
      <alignment horizontal="center" vertical="center" wrapText="1"/>
    </xf>
    <xf numFmtId="49" fontId="33" fillId="0" borderId="1" xfId="0" applyNumberFormat="1" applyFont="1" applyFill="1" applyBorder="1" applyAlignment="1">
      <alignment horizontal="center" vertical="center" wrapText="1"/>
    </xf>
    <xf numFmtId="49" fontId="22" fillId="0" borderId="1" xfId="0" applyNumberFormat="1" applyFont="1" applyFill="1" applyBorder="1" applyAlignment="1">
      <alignment horizontal="center" vertical="center" wrapText="1"/>
    </xf>
    <xf numFmtId="9" fontId="22" fillId="0" borderId="1" xfId="0" applyNumberFormat="1" applyFont="1" applyFill="1" applyBorder="1" applyAlignment="1">
      <alignment horizontal="center" vertical="center"/>
    </xf>
    <xf numFmtId="0" fontId="35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 shrinkToFit="1"/>
    </xf>
    <xf numFmtId="0" fontId="16" fillId="0" borderId="0" xfId="1" applyFont="1" applyFill="1" applyAlignment="1">
      <alignment horizontal="center" vertical="center"/>
    </xf>
    <xf numFmtId="0" fontId="15" fillId="0" borderId="0" xfId="1" applyFont="1" applyFill="1" applyAlignment="1">
      <alignment horizontal="center" vertical="center"/>
    </xf>
    <xf numFmtId="0" fontId="17" fillId="0" borderId="0" xfId="0" applyFont="1" applyAlignment="1">
      <alignment horizontal="center" vertical="center"/>
    </xf>
    <xf numFmtId="168" fontId="0" fillId="0" borderId="0" xfId="0" applyNumberFormat="1" applyAlignment="1">
      <alignment horizontal="center" vertical="center"/>
    </xf>
    <xf numFmtId="4" fontId="2" fillId="0" borderId="1" xfId="0" applyNumberFormat="1" applyFont="1" applyBorder="1" applyAlignment="1">
      <alignment horizontal="right" vertical="center" wrapText="1"/>
    </xf>
    <xf numFmtId="0" fontId="38" fillId="0" borderId="1" xfId="0" applyFont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/>
    </xf>
    <xf numFmtId="0" fontId="40" fillId="0" borderId="0" xfId="0" applyFont="1"/>
    <xf numFmtId="0" fontId="41" fillId="0" borderId="1" xfId="0" applyFont="1" applyBorder="1" applyAlignment="1">
      <alignment horizontal="center" vertical="center" wrapText="1"/>
    </xf>
    <xf numFmtId="0" fontId="33" fillId="2" borderId="1" xfId="0" applyFont="1" applyFill="1" applyBorder="1" applyAlignment="1">
      <alignment horizontal="center" vertical="center" wrapText="1"/>
    </xf>
    <xf numFmtId="167" fontId="33" fillId="2" borderId="1" xfId="0" applyNumberFormat="1" applyFont="1" applyFill="1" applyBorder="1" applyAlignment="1">
      <alignment horizontal="center" vertical="center" wrapText="1"/>
    </xf>
    <xf numFmtId="4" fontId="33" fillId="0" borderId="1" xfId="0" applyNumberFormat="1" applyFont="1" applyFill="1" applyBorder="1" applyAlignment="1">
      <alignment horizontal="center" vertical="center" wrapText="1"/>
    </xf>
    <xf numFmtId="4" fontId="33" fillId="0" borderId="1" xfId="0" applyNumberFormat="1" applyFont="1" applyFill="1" applyBorder="1" applyAlignment="1">
      <alignment horizontal="center" vertical="center"/>
    </xf>
    <xf numFmtId="4" fontId="33" fillId="0" borderId="2" xfId="0" applyNumberFormat="1" applyFont="1" applyFill="1" applyBorder="1" applyAlignment="1">
      <alignment horizontal="center" vertical="center"/>
    </xf>
    <xf numFmtId="9" fontId="33" fillId="0" borderId="1" xfId="0" applyNumberFormat="1" applyFont="1" applyFill="1" applyBorder="1" applyAlignment="1">
      <alignment horizontal="center" vertical="center" wrapText="1"/>
    </xf>
    <xf numFmtId="167" fontId="33" fillId="0" borderId="1" xfId="0" applyNumberFormat="1" applyFont="1" applyFill="1" applyBorder="1" applyAlignment="1">
      <alignment horizontal="center" vertical="center" wrapText="1"/>
    </xf>
    <xf numFmtId="10" fontId="33" fillId="0" borderId="1" xfId="0" applyNumberFormat="1" applyFont="1" applyFill="1" applyBorder="1" applyAlignment="1">
      <alignment horizontal="center" vertical="center" wrapText="1"/>
    </xf>
    <xf numFmtId="0" fontId="33" fillId="0" borderId="1" xfId="0" applyNumberFormat="1" applyFont="1" applyFill="1" applyBorder="1" applyAlignment="1">
      <alignment horizontal="center" vertical="center" wrapText="1"/>
    </xf>
    <xf numFmtId="0" fontId="33" fillId="2" borderId="1" xfId="0" applyNumberFormat="1" applyFont="1" applyFill="1" applyBorder="1" applyAlignment="1">
      <alignment horizontal="center" vertical="center" wrapText="1"/>
    </xf>
    <xf numFmtId="4" fontId="22" fillId="0" borderId="2" xfId="0" applyNumberFormat="1" applyFont="1" applyFill="1" applyBorder="1" applyAlignment="1">
      <alignment horizontal="center" vertical="center"/>
    </xf>
    <xf numFmtId="166" fontId="7" fillId="2" borderId="1" xfId="0" applyNumberFormat="1" applyFont="1" applyFill="1" applyBorder="1" applyAlignment="1">
      <alignment horizontal="center" vertical="center"/>
    </xf>
    <xf numFmtId="0" fontId="39" fillId="0" borderId="1" xfId="0" applyFont="1" applyBorder="1" applyAlignment="1">
      <alignment horizontal="center" vertical="center" wrapText="1"/>
    </xf>
    <xf numFmtId="4" fontId="41" fillId="0" borderId="1" xfId="0" applyNumberFormat="1" applyFont="1" applyFill="1" applyBorder="1" applyAlignment="1">
      <alignment horizontal="right" vertical="center" wrapText="1"/>
    </xf>
    <xf numFmtId="4" fontId="41" fillId="0" borderId="1" xfId="0" applyNumberFormat="1" applyFont="1" applyBorder="1" applyAlignment="1">
      <alignment horizontal="right" vertical="center" wrapText="1"/>
    </xf>
    <xf numFmtId="9" fontId="7" fillId="2" borderId="1" xfId="0" applyNumberFormat="1" applyFont="1" applyFill="1" applyBorder="1" applyAlignment="1">
      <alignment horizontal="center" vertical="center"/>
    </xf>
    <xf numFmtId="4" fontId="39" fillId="0" borderId="1" xfId="0" applyNumberFormat="1" applyFont="1" applyBorder="1" applyAlignment="1">
      <alignment horizontal="right" vertical="center"/>
    </xf>
    <xf numFmtId="166" fontId="32" fillId="2" borderId="1" xfId="0" applyNumberFormat="1" applyFont="1" applyFill="1" applyBorder="1" applyAlignment="1">
      <alignment horizontal="center" vertical="center"/>
    </xf>
    <xf numFmtId="0" fontId="32" fillId="0" borderId="1" xfId="0" applyFont="1" applyBorder="1" applyAlignment="1">
      <alignment horizontal="center" vertical="center" wrapText="1"/>
    </xf>
    <xf numFmtId="4" fontId="32" fillId="0" borderId="1" xfId="0" applyNumberFormat="1" applyFont="1" applyFill="1" applyBorder="1" applyAlignment="1">
      <alignment horizontal="right" vertical="center" wrapText="1"/>
    </xf>
    <xf numFmtId="4" fontId="32" fillId="0" borderId="1" xfId="0" applyNumberFormat="1" applyFont="1" applyBorder="1" applyAlignment="1">
      <alignment horizontal="right" vertical="center" wrapText="1"/>
    </xf>
    <xf numFmtId="9" fontId="32" fillId="2" borderId="1" xfId="0" applyNumberFormat="1" applyFont="1" applyFill="1" applyBorder="1" applyAlignment="1">
      <alignment horizontal="center" vertical="center"/>
    </xf>
    <xf numFmtId="4" fontId="32" fillId="0" borderId="1" xfId="0" applyNumberFormat="1" applyFont="1" applyBorder="1" applyAlignment="1">
      <alignment horizontal="right" vertical="center"/>
    </xf>
    <xf numFmtId="0" fontId="40" fillId="0" borderId="0" xfId="0" applyFont="1" applyFill="1" applyAlignment="1">
      <alignment wrapText="1" shrinkToFit="1"/>
    </xf>
    <xf numFmtId="0" fontId="40" fillId="0" borderId="0" xfId="0" applyFont="1" applyAlignment="1">
      <alignment horizontal="center"/>
    </xf>
    <xf numFmtId="0" fontId="41" fillId="0" borderId="6" xfId="0" applyFont="1" applyFill="1" applyBorder="1" applyAlignment="1">
      <alignment vertical="center" wrapText="1"/>
    </xf>
    <xf numFmtId="0" fontId="40" fillId="0" borderId="0" xfId="0" applyFont="1" applyAlignment="1">
      <alignment horizontal="center" vertical="center"/>
    </xf>
    <xf numFmtId="0" fontId="22" fillId="0" borderId="0" xfId="1" applyFont="1" applyFill="1" applyAlignment="1">
      <alignment vertical="center"/>
    </xf>
    <xf numFmtId="0" fontId="40" fillId="0" borderId="0" xfId="0" applyFont="1" applyFill="1"/>
    <xf numFmtId="0" fontId="33" fillId="0" borderId="0" xfId="1" applyFont="1" applyFill="1" applyAlignment="1">
      <alignment vertical="center"/>
    </xf>
    <xf numFmtId="0" fontId="37" fillId="0" borderId="0" xfId="0" applyFont="1"/>
    <xf numFmtId="49" fontId="22" fillId="0" borderId="4" xfId="0" applyNumberFormat="1" applyFont="1" applyFill="1" applyBorder="1" applyAlignment="1">
      <alignment horizontal="center" vertical="center" wrapText="1"/>
    </xf>
    <xf numFmtId="0" fontId="22" fillId="0" borderId="4" xfId="0" applyFont="1" applyFill="1" applyBorder="1" applyAlignment="1">
      <alignment horizontal="center" vertical="center" wrapText="1"/>
    </xf>
    <xf numFmtId="0" fontId="33" fillId="2" borderId="1" xfId="0" applyFont="1" applyFill="1" applyBorder="1" applyAlignment="1">
      <alignment horizontal="center" vertical="center"/>
    </xf>
    <xf numFmtId="4" fontId="33" fillId="0" borderId="1" xfId="0" applyNumberFormat="1" applyFont="1" applyFill="1" applyBorder="1" applyAlignment="1">
      <alignment horizontal="right" vertical="center" wrapText="1"/>
    </xf>
    <xf numFmtId="4" fontId="22" fillId="0" borderId="1" xfId="0" applyNumberFormat="1" applyFont="1" applyFill="1" applyBorder="1" applyAlignment="1">
      <alignment vertical="center"/>
    </xf>
    <xf numFmtId="4" fontId="36" fillId="0" borderId="1" xfId="0" applyNumberFormat="1" applyFont="1" applyFill="1" applyBorder="1" applyAlignment="1">
      <alignment horizontal="center" vertical="center"/>
    </xf>
    <xf numFmtId="4" fontId="23" fillId="0" borderId="1" xfId="0" applyNumberFormat="1" applyFont="1" applyFill="1" applyBorder="1" applyAlignment="1">
      <alignment horizontal="center" vertical="center"/>
    </xf>
    <xf numFmtId="4" fontId="22" fillId="0" borderId="1" xfId="0" applyNumberFormat="1" applyFont="1" applyFill="1" applyBorder="1" applyAlignment="1">
      <alignment horizontal="center" vertical="center"/>
    </xf>
    <xf numFmtId="4" fontId="22" fillId="0" borderId="1" xfId="0" applyNumberFormat="1" applyFont="1" applyFill="1" applyBorder="1" applyAlignment="1">
      <alignment vertical="center" wrapText="1"/>
    </xf>
    <xf numFmtId="4" fontId="22" fillId="0" borderId="1" xfId="0" applyNumberFormat="1" applyFont="1" applyFill="1" applyBorder="1" applyAlignment="1">
      <alignment horizontal="center" vertical="center" wrapText="1"/>
    </xf>
    <xf numFmtId="2" fontId="22" fillId="0" borderId="1" xfId="0" applyNumberFormat="1" applyFont="1" applyFill="1" applyBorder="1" applyAlignment="1">
      <alignment horizontal="center" vertical="center" wrapText="1"/>
    </xf>
    <xf numFmtId="0" fontId="29" fillId="7" borderId="0" xfId="0" applyFont="1" applyFill="1"/>
    <xf numFmtId="0" fontId="0" fillId="7" borderId="0" xfId="0" applyFill="1"/>
    <xf numFmtId="0" fontId="36" fillId="7" borderId="0" xfId="0" applyFont="1" applyFill="1"/>
    <xf numFmtId="0" fontId="40" fillId="7" borderId="0" xfId="0" applyFont="1" applyFill="1"/>
    <xf numFmtId="0" fontId="29" fillId="7" borderId="0" xfId="0" applyFont="1" applyFill="1" applyAlignment="1">
      <alignment vertical="center"/>
    </xf>
    <xf numFmtId="0" fontId="0" fillId="7" borderId="0" xfId="0" applyFill="1" applyAlignment="1">
      <alignment vertical="center"/>
    </xf>
    <xf numFmtId="0" fontId="34" fillId="0" borderId="1" xfId="0" applyFont="1" applyFill="1" applyBorder="1" applyAlignment="1">
      <alignment horizontal="center" vertical="center" wrapText="1"/>
    </xf>
    <xf numFmtId="2" fontId="34" fillId="0" borderId="9" xfId="0" applyNumberFormat="1" applyFont="1" applyFill="1" applyBorder="1" applyAlignment="1">
      <alignment horizontal="center" vertical="center" wrapText="1"/>
    </xf>
    <xf numFmtId="2" fontId="34" fillId="0" borderId="2" xfId="0" applyNumberFormat="1" applyFont="1" applyFill="1" applyBorder="1" applyAlignment="1">
      <alignment horizontal="center" vertical="center" wrapText="1"/>
    </xf>
    <xf numFmtId="2" fontId="34" fillId="0" borderId="1" xfId="0" applyNumberFormat="1" applyFont="1" applyFill="1" applyBorder="1" applyAlignment="1">
      <alignment horizontal="center" vertical="center" wrapText="1"/>
    </xf>
    <xf numFmtId="4" fontId="34" fillId="0" borderId="1" xfId="0" applyNumberFormat="1" applyFont="1" applyFill="1" applyBorder="1" applyAlignment="1">
      <alignment horizontal="center" vertical="center" wrapText="1"/>
    </xf>
    <xf numFmtId="0" fontId="35" fillId="0" borderId="1" xfId="0" applyFont="1" applyFill="1" applyBorder="1" applyAlignment="1">
      <alignment horizontal="center" vertical="center" wrapText="1"/>
    </xf>
    <xf numFmtId="9" fontId="4" fillId="0" borderId="1" xfId="0" applyNumberFormat="1" applyFont="1" applyFill="1" applyBorder="1" applyAlignment="1">
      <alignment horizontal="center" vertical="center"/>
    </xf>
    <xf numFmtId="2" fontId="35" fillId="0" borderId="9" xfId="0" applyNumberFormat="1" applyFont="1" applyFill="1" applyBorder="1" applyAlignment="1">
      <alignment horizontal="center" vertical="center" wrapText="1"/>
    </xf>
    <xf numFmtId="2" fontId="35" fillId="0" borderId="2" xfId="0" applyNumberFormat="1" applyFont="1" applyFill="1" applyBorder="1" applyAlignment="1">
      <alignment horizontal="center" vertical="center" wrapText="1"/>
    </xf>
    <xf numFmtId="2" fontId="35" fillId="0" borderId="1" xfId="0" applyNumberFormat="1" applyFont="1" applyFill="1" applyBorder="1" applyAlignment="1">
      <alignment horizontal="center" vertical="center" wrapText="1"/>
    </xf>
    <xf numFmtId="4" fontId="35" fillId="0" borderId="1" xfId="0" applyNumberFormat="1" applyFont="1" applyFill="1" applyBorder="1" applyAlignment="1">
      <alignment horizontal="center" vertical="center" wrapText="1"/>
    </xf>
    <xf numFmtId="9" fontId="31" fillId="0" borderId="1" xfId="0" applyNumberFormat="1" applyFont="1" applyFill="1" applyBorder="1" applyAlignment="1">
      <alignment horizontal="center" vertical="center"/>
    </xf>
    <xf numFmtId="0" fontId="33" fillId="0" borderId="1" xfId="0" applyFont="1" applyFill="1" applyBorder="1" applyAlignment="1">
      <alignment horizontal="center" vertical="center"/>
    </xf>
    <xf numFmtId="4" fontId="33" fillId="0" borderId="1" xfId="0" applyNumberFormat="1" applyFont="1" applyFill="1" applyBorder="1" applyAlignment="1">
      <alignment vertical="center"/>
    </xf>
    <xf numFmtId="9" fontId="33" fillId="0" borderId="1" xfId="0" applyNumberFormat="1" applyFont="1" applyFill="1" applyBorder="1" applyAlignment="1">
      <alignment horizontal="center" vertical="center"/>
    </xf>
    <xf numFmtId="0" fontId="44" fillId="0" borderId="1" xfId="0" applyFont="1" applyFill="1" applyBorder="1" applyAlignment="1">
      <alignment horizontal="center" vertical="center"/>
    </xf>
    <xf numFmtId="0" fontId="32" fillId="0" borderId="1" xfId="0" applyFont="1" applyFill="1" applyBorder="1" applyAlignment="1">
      <alignment horizontal="center" vertical="center" wrapText="1"/>
    </xf>
    <xf numFmtId="49" fontId="33" fillId="0" borderId="1" xfId="0" applyNumberFormat="1" applyFont="1" applyFill="1" applyBorder="1" applyAlignment="1">
      <alignment vertical="center" wrapText="1"/>
    </xf>
    <xf numFmtId="2" fontId="33" fillId="0" borderId="1" xfId="0" applyNumberFormat="1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22" fillId="7" borderId="1" xfId="0" applyFont="1" applyFill="1" applyBorder="1" applyAlignment="1">
      <alignment vertical="center" wrapText="1"/>
    </xf>
    <xf numFmtId="0" fontId="22" fillId="7" borderId="2" xfId="0" applyFont="1" applyFill="1" applyBorder="1" applyAlignment="1">
      <alignment horizontal="center" vertical="center" wrapText="1"/>
    </xf>
    <xf numFmtId="49" fontId="22" fillId="7" borderId="1" xfId="0" applyNumberFormat="1" applyFont="1" applyFill="1" applyBorder="1" applyAlignment="1">
      <alignment horizontal="center" vertical="center" wrapText="1"/>
    </xf>
    <xf numFmtId="49" fontId="22" fillId="7" borderId="1" xfId="0" applyNumberFormat="1" applyFont="1" applyFill="1" applyBorder="1" applyAlignment="1">
      <alignment vertical="center" wrapText="1"/>
    </xf>
    <xf numFmtId="0" fontId="22" fillId="7" borderId="1" xfId="0" applyFont="1" applyFill="1" applyBorder="1" applyAlignment="1">
      <alignment horizontal="center" vertical="center" wrapText="1"/>
    </xf>
    <xf numFmtId="166" fontId="22" fillId="7" borderId="1" xfId="0" applyNumberFormat="1" applyFont="1" applyFill="1" applyBorder="1" applyAlignment="1">
      <alignment horizontal="center" vertical="center"/>
    </xf>
    <xf numFmtId="164" fontId="22" fillId="7" borderId="1" xfId="0" applyNumberFormat="1" applyFont="1" applyFill="1" applyBorder="1" applyAlignment="1">
      <alignment horizontal="center" vertical="center" wrapText="1"/>
    </xf>
    <xf numFmtId="4" fontId="22" fillId="7" borderId="1" xfId="0" applyNumberFormat="1" applyFont="1" applyFill="1" applyBorder="1" applyAlignment="1">
      <alignment horizontal="center" vertical="center"/>
    </xf>
    <xf numFmtId="4" fontId="22" fillId="7" borderId="2" xfId="0" applyNumberFormat="1" applyFont="1" applyFill="1" applyBorder="1" applyAlignment="1">
      <alignment horizontal="center" vertical="center"/>
    </xf>
    <xf numFmtId="4" fontId="22" fillId="7" borderId="1" xfId="0" applyNumberFormat="1" applyFont="1" applyFill="1" applyBorder="1" applyAlignment="1">
      <alignment horizontal="center" vertical="center" wrapText="1"/>
    </xf>
    <xf numFmtId="9" fontId="22" fillId="7" borderId="1" xfId="0" applyNumberFormat="1" applyFont="1" applyFill="1" applyBorder="1" applyAlignment="1">
      <alignment horizontal="center" vertical="center"/>
    </xf>
    <xf numFmtId="2" fontId="22" fillId="7" borderId="1" xfId="0" applyNumberFormat="1" applyFont="1" applyFill="1" applyBorder="1" applyAlignment="1">
      <alignment horizontal="center" vertical="center" wrapText="1"/>
    </xf>
    <xf numFmtId="0" fontId="0" fillId="7" borderId="0" xfId="0" applyFill="1" applyAlignment="1">
      <alignment horizontal="center" vertical="center"/>
    </xf>
    <xf numFmtId="9" fontId="0" fillId="7" borderId="0" xfId="2" applyFont="1" applyFill="1" applyAlignment="1">
      <alignment horizontal="center" vertical="center"/>
    </xf>
    <xf numFmtId="4" fontId="0" fillId="7" borderId="0" xfId="0" applyNumberFormat="1" applyFill="1" applyAlignment="1">
      <alignment horizontal="center" vertical="center"/>
    </xf>
    <xf numFmtId="0" fontId="22" fillId="7" borderId="1" xfId="0" applyFont="1" applyFill="1" applyBorder="1" applyAlignment="1">
      <alignment horizontal="center" vertical="center"/>
    </xf>
    <xf numFmtId="4" fontId="22" fillId="7" borderId="1" xfId="0" applyNumberFormat="1" applyFont="1" applyFill="1" applyBorder="1" applyAlignment="1">
      <alignment vertical="center"/>
    </xf>
    <xf numFmtId="4" fontId="22" fillId="7" borderId="1" xfId="0" applyNumberFormat="1" applyFont="1" applyFill="1" applyBorder="1" applyAlignment="1">
      <alignment vertical="center" wrapText="1"/>
    </xf>
    <xf numFmtId="4" fontId="23" fillId="7" borderId="1" xfId="0" applyNumberFormat="1" applyFont="1" applyFill="1" applyBorder="1" applyAlignment="1">
      <alignment horizontal="center" vertical="center"/>
    </xf>
    <xf numFmtId="165" fontId="40" fillId="0" borderId="0" xfId="0" applyNumberFormat="1" applyFont="1" applyAlignment="1">
      <alignment horizontal="center" vertical="center"/>
    </xf>
    <xf numFmtId="0" fontId="46" fillId="0" borderId="1" xfId="0" applyFont="1" applyFill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45" fillId="0" borderId="15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3" fillId="0" borderId="20" xfId="0" applyFont="1" applyFill="1" applyBorder="1" applyAlignment="1">
      <alignment horizontal="center" vertical="center"/>
    </xf>
    <xf numFmtId="0" fontId="13" fillId="0" borderId="25" xfId="0" applyFont="1" applyFill="1" applyBorder="1" applyAlignment="1">
      <alignment horizontal="center" vertical="center"/>
    </xf>
    <xf numFmtId="0" fontId="13" fillId="0" borderId="21" xfId="0" applyFont="1" applyFill="1" applyBorder="1" applyAlignment="1">
      <alignment horizontal="center" vertical="center" wrapText="1"/>
    </xf>
    <xf numFmtId="0" fontId="13" fillId="0" borderId="26" xfId="0" applyFont="1" applyFill="1" applyBorder="1" applyAlignment="1">
      <alignment horizontal="center" vertical="center" wrapText="1"/>
    </xf>
    <xf numFmtId="0" fontId="13" fillId="0" borderId="18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3" fillId="0" borderId="19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13" fillId="5" borderId="20" xfId="0" applyFont="1" applyFill="1" applyBorder="1" applyAlignment="1">
      <alignment horizontal="center" vertical="center" wrapText="1"/>
    </xf>
    <xf numFmtId="0" fontId="13" fillId="5" borderId="25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 shrinkToFit="1"/>
    </xf>
    <xf numFmtId="0" fontId="24" fillId="0" borderId="1" xfId="0" applyFont="1" applyFill="1" applyBorder="1" applyAlignment="1">
      <alignment horizontal="center" vertical="center" wrapText="1" shrinkToFit="1"/>
    </xf>
    <xf numFmtId="0" fontId="2" fillId="0" borderId="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4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41" fillId="2" borderId="1" xfId="0" applyFont="1" applyFill="1" applyBorder="1" applyAlignment="1">
      <alignment horizontal="center" vertical="center" wrapText="1"/>
    </xf>
    <xf numFmtId="0" fontId="41" fillId="0" borderId="1" xfId="0" applyFont="1" applyBorder="1" applyAlignment="1">
      <alignment horizontal="center" vertical="center" wrapText="1"/>
    </xf>
    <xf numFmtId="0" fontId="41" fillId="0" borderId="7" xfId="0" applyFont="1" applyBorder="1" applyAlignment="1">
      <alignment horizontal="center" vertical="center" wrapText="1"/>
    </xf>
    <xf numFmtId="0" fontId="41" fillId="0" borderId="8" xfId="0" applyFont="1" applyBorder="1" applyAlignment="1">
      <alignment horizontal="center" vertical="center" wrapText="1"/>
    </xf>
    <xf numFmtId="0" fontId="41" fillId="0" borderId="4" xfId="0" applyFont="1" applyBorder="1" applyAlignment="1">
      <alignment horizontal="center" vertical="center" wrapText="1"/>
    </xf>
    <xf numFmtId="0" fontId="41" fillId="0" borderId="5" xfId="0" applyFont="1" applyBorder="1" applyAlignment="1">
      <alignment horizontal="center" vertical="center" wrapText="1"/>
    </xf>
    <xf numFmtId="0" fontId="41" fillId="0" borderId="46" xfId="0" applyFont="1" applyBorder="1" applyAlignment="1">
      <alignment horizontal="center" vertical="center" wrapText="1"/>
    </xf>
    <xf numFmtId="0" fontId="32" fillId="0" borderId="2" xfId="0" applyFont="1" applyBorder="1" applyAlignment="1">
      <alignment horizontal="center" vertical="center" wrapText="1"/>
    </xf>
    <xf numFmtId="0" fontId="32" fillId="0" borderId="9" xfId="0" applyFont="1" applyBorder="1" applyAlignment="1">
      <alignment horizontal="center" vertical="center" wrapText="1"/>
    </xf>
    <xf numFmtId="0" fontId="32" fillId="0" borderId="3" xfId="0" applyFont="1" applyBorder="1" applyAlignment="1">
      <alignment horizontal="center" vertical="center" wrapText="1"/>
    </xf>
    <xf numFmtId="0" fontId="41" fillId="0" borderId="2" xfId="0" applyFont="1" applyBorder="1" applyAlignment="1">
      <alignment horizontal="center" vertical="center" wrapText="1"/>
    </xf>
    <xf numFmtId="0" fontId="41" fillId="0" borderId="9" xfId="0" applyFont="1" applyBorder="1" applyAlignment="1">
      <alignment horizontal="center" vertical="center" wrapText="1"/>
    </xf>
    <xf numFmtId="0" fontId="41" fillId="0" borderId="3" xfId="0" applyFont="1" applyBorder="1" applyAlignment="1">
      <alignment horizontal="center" vertical="center" wrapText="1"/>
    </xf>
    <xf numFmtId="0" fontId="41" fillId="0" borderId="1" xfId="0" applyFont="1" applyFill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2" fillId="0" borderId="46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0" fontId="25" fillId="0" borderId="9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</cellXfs>
  <cellStyles count="5">
    <cellStyle name="Dziesiętny 2" xfId="4"/>
    <cellStyle name="Normalny" xfId="0" builtinId="0"/>
    <cellStyle name="Normalny 2" xfId="3"/>
    <cellStyle name="Normalny 3" xfId="1"/>
    <cellStyle name="Procentowy 2" xfId="2"/>
  </cellStyles>
  <dxfs count="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66FF99"/>
      <color rgb="FFDCE6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>
    <pageSetUpPr fitToPage="1"/>
  </sheetPr>
  <dimension ref="A1:Z44"/>
  <sheetViews>
    <sheetView zoomScaleNormal="100" zoomScaleSheetLayoutView="100" workbookViewId="0">
      <selection activeCell="L20" sqref="L20"/>
    </sheetView>
  </sheetViews>
  <sheetFormatPr defaultColWidth="9.140625" defaultRowHeight="15" x14ac:dyDescent="0.25"/>
  <cols>
    <col min="1" max="1" width="35.140625" style="13" customWidth="1"/>
    <col min="2" max="2" width="10.7109375" style="13" customWidth="1"/>
    <col min="3" max="5" width="20.7109375" style="13" customWidth="1"/>
    <col min="6" max="17" width="15.7109375" style="13" customWidth="1"/>
    <col min="18" max="18" width="9.140625" style="13"/>
    <col min="19" max="19" width="11.7109375" style="13" bestFit="1" customWidth="1"/>
    <col min="20" max="16384" width="9.140625" style="3"/>
  </cols>
  <sheetData>
    <row r="1" spans="1:26" s="9" customFormat="1" ht="30" customHeight="1" thickBot="1" x14ac:dyDescent="0.35">
      <c r="A1" s="6" t="s">
        <v>47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8"/>
      <c r="U1" s="8"/>
      <c r="V1" s="8"/>
      <c r="W1" s="8"/>
      <c r="X1" s="8"/>
      <c r="Y1" s="8"/>
      <c r="Z1" s="8"/>
    </row>
    <row r="2" spans="1:26" x14ac:dyDescent="0.25">
      <c r="A2" s="10"/>
      <c r="B2" s="10"/>
      <c r="C2" s="10"/>
      <c r="D2" s="10"/>
      <c r="E2" s="10"/>
      <c r="F2" s="309" t="s">
        <v>18</v>
      </c>
      <c r="G2" s="310"/>
      <c r="H2" s="310"/>
      <c r="I2" s="310"/>
      <c r="J2" s="310"/>
      <c r="K2" s="310"/>
      <c r="L2" s="310"/>
      <c r="M2" s="310"/>
      <c r="N2" s="311"/>
      <c r="O2" s="10"/>
      <c r="P2" s="10"/>
      <c r="Q2" s="10"/>
      <c r="R2" s="10"/>
      <c r="S2" s="10"/>
      <c r="T2" s="11"/>
      <c r="U2" s="11"/>
      <c r="V2" s="11"/>
      <c r="W2" s="11"/>
      <c r="X2" s="11"/>
      <c r="Y2" s="11"/>
      <c r="Z2" s="11"/>
    </row>
    <row r="3" spans="1:26" x14ac:dyDescent="0.25">
      <c r="A3" s="12"/>
      <c r="B3" s="10"/>
      <c r="C3" s="10"/>
      <c r="D3" s="10"/>
      <c r="E3" s="10"/>
      <c r="F3" s="312"/>
      <c r="G3" s="313"/>
      <c r="H3" s="313"/>
      <c r="I3" s="313"/>
      <c r="J3" s="313"/>
      <c r="K3" s="313"/>
      <c r="L3" s="313"/>
      <c r="M3" s="313"/>
      <c r="N3" s="314"/>
      <c r="Z3" s="11"/>
    </row>
    <row r="4" spans="1:26" x14ac:dyDescent="0.25">
      <c r="A4" s="14" t="s">
        <v>234</v>
      </c>
      <c r="B4" s="15"/>
      <c r="C4" s="15"/>
      <c r="D4" s="15"/>
      <c r="E4" s="15"/>
      <c r="F4" s="312"/>
      <c r="G4" s="313"/>
      <c r="H4" s="313"/>
      <c r="I4" s="313"/>
      <c r="J4" s="313"/>
      <c r="K4" s="313"/>
      <c r="L4" s="313"/>
      <c r="M4" s="313"/>
      <c r="N4" s="314"/>
      <c r="Z4" s="16"/>
    </row>
    <row r="5" spans="1:26" x14ac:dyDescent="0.25">
      <c r="A5" s="15"/>
      <c r="B5" s="15"/>
      <c r="C5" s="15"/>
      <c r="D5" s="15"/>
      <c r="E5" s="15"/>
      <c r="F5" s="312"/>
      <c r="G5" s="313"/>
      <c r="H5" s="313"/>
      <c r="I5" s="313"/>
      <c r="J5" s="313"/>
      <c r="K5" s="313"/>
      <c r="L5" s="313"/>
      <c r="M5" s="313"/>
      <c r="N5" s="314"/>
      <c r="Z5" s="11"/>
    </row>
    <row r="6" spans="1:26" x14ac:dyDescent="0.25">
      <c r="A6" s="14" t="s">
        <v>226</v>
      </c>
      <c r="B6" s="15"/>
      <c r="C6" s="15"/>
      <c r="D6" s="15"/>
      <c r="E6" s="15"/>
      <c r="F6" s="312"/>
      <c r="G6" s="313"/>
      <c r="H6" s="313"/>
      <c r="I6" s="313"/>
      <c r="J6" s="313"/>
      <c r="K6" s="313"/>
      <c r="L6" s="313"/>
      <c r="M6" s="313"/>
      <c r="N6" s="314"/>
      <c r="Z6" s="16"/>
    </row>
    <row r="7" spans="1:26" ht="30" customHeight="1" thickBot="1" x14ac:dyDescent="0.3">
      <c r="A7" s="15"/>
      <c r="B7" s="15"/>
      <c r="C7" s="15"/>
      <c r="D7" s="15"/>
      <c r="E7" s="15"/>
      <c r="F7" s="315" t="s">
        <v>239</v>
      </c>
      <c r="G7" s="316"/>
      <c r="H7" s="316"/>
      <c r="I7" s="316"/>
      <c r="J7" s="316"/>
      <c r="K7" s="316"/>
      <c r="L7" s="316"/>
      <c r="M7" s="316"/>
      <c r="N7" s="317"/>
      <c r="Z7" s="11"/>
    </row>
    <row r="8" spans="1:26" x14ac:dyDescent="0.25">
      <c r="A8" s="15"/>
      <c r="B8" s="15"/>
      <c r="C8" s="15"/>
      <c r="D8" s="15"/>
      <c r="E8" s="15"/>
      <c r="F8" s="17"/>
      <c r="G8" s="17"/>
      <c r="H8" s="17"/>
      <c r="I8" s="17"/>
      <c r="J8" s="17"/>
      <c r="K8" s="17"/>
      <c r="L8" s="17"/>
      <c r="M8" s="17"/>
      <c r="N8" s="17"/>
      <c r="Z8" s="11"/>
    </row>
    <row r="9" spans="1:26" ht="20.100000000000001" customHeight="1" thickBot="1" x14ac:dyDescent="0.3">
      <c r="A9" s="14" t="s">
        <v>0</v>
      </c>
      <c r="B9" s="15"/>
      <c r="C9" s="15"/>
      <c r="D9" s="15"/>
      <c r="E9" s="15"/>
      <c r="F9" s="17"/>
      <c r="G9" s="17"/>
      <c r="H9" s="17"/>
      <c r="I9" s="17"/>
      <c r="J9" s="17"/>
      <c r="K9" s="17"/>
      <c r="L9" s="17"/>
      <c r="M9" s="17"/>
      <c r="N9" s="17"/>
      <c r="Z9" s="11"/>
    </row>
    <row r="10" spans="1:26" ht="20.100000000000001" customHeight="1" x14ac:dyDescent="0.25">
      <c r="A10" s="318" t="s">
        <v>1</v>
      </c>
      <c r="B10" s="320" t="s">
        <v>34</v>
      </c>
      <c r="C10" s="322" t="s">
        <v>19</v>
      </c>
      <c r="D10" s="324" t="s">
        <v>20</v>
      </c>
      <c r="E10" s="326" t="s">
        <v>21</v>
      </c>
      <c r="F10" s="88"/>
      <c r="G10" s="75"/>
      <c r="H10" s="76"/>
      <c r="I10" s="75"/>
      <c r="J10" s="76" t="s">
        <v>12</v>
      </c>
      <c r="K10" s="75"/>
      <c r="L10" s="75"/>
      <c r="M10" s="75"/>
      <c r="N10" s="76"/>
      <c r="O10" s="76"/>
      <c r="P10" s="76"/>
      <c r="Q10" s="77"/>
      <c r="R10" s="30"/>
      <c r="S10" s="30"/>
      <c r="T10" s="2"/>
      <c r="U10" s="2"/>
      <c r="V10" s="2"/>
      <c r="W10" s="2"/>
      <c r="Z10" s="11"/>
    </row>
    <row r="11" spans="1:26" s="1" customFormat="1" ht="20.100000000000001" customHeight="1" thickBot="1" x14ac:dyDescent="0.3">
      <c r="A11" s="319"/>
      <c r="B11" s="321"/>
      <c r="C11" s="323"/>
      <c r="D11" s="325"/>
      <c r="E11" s="327"/>
      <c r="F11" s="94">
        <v>2019</v>
      </c>
      <c r="G11" s="95">
        <v>2020</v>
      </c>
      <c r="H11" s="95">
        <v>2021</v>
      </c>
      <c r="I11" s="95">
        <v>2022</v>
      </c>
      <c r="J11" s="95">
        <v>2023</v>
      </c>
      <c r="K11" s="95">
        <v>2024</v>
      </c>
      <c r="L11" s="95">
        <v>2025</v>
      </c>
      <c r="M11" s="95">
        <v>2026</v>
      </c>
      <c r="N11" s="95">
        <v>2027</v>
      </c>
      <c r="O11" s="95">
        <v>2028</v>
      </c>
      <c r="P11" s="95">
        <v>2029</v>
      </c>
      <c r="Q11" s="96">
        <v>2030</v>
      </c>
      <c r="R11" s="17"/>
      <c r="S11" s="17"/>
      <c r="T11" s="17"/>
      <c r="U11" s="17"/>
      <c r="V11" s="17"/>
      <c r="W11" s="17"/>
      <c r="X11" s="18"/>
      <c r="Y11" s="18"/>
      <c r="Z11" s="18"/>
    </row>
    <row r="12" spans="1:26" ht="39.950000000000003" customHeight="1" thickTop="1" x14ac:dyDescent="0.25">
      <c r="A12" s="97" t="s">
        <v>36</v>
      </c>
      <c r="B12" s="98">
        <f>COUNTA('pow podst'!K3:K13)</f>
        <v>11</v>
      </c>
      <c r="C12" s="99">
        <f>SUM('pow podst'!J3:J13)</f>
        <v>39643641.820000008</v>
      </c>
      <c r="D12" s="100">
        <f>SUM('pow podst'!L3:L13)</f>
        <v>5478463.2300000004</v>
      </c>
      <c r="E12" s="101">
        <f>SUM('pow podst'!K3:K13)</f>
        <v>34165178.590000004</v>
      </c>
      <c r="F12" s="102">
        <f>SUM('pow podst'!N3:N13)</f>
        <v>0</v>
      </c>
      <c r="G12" s="99">
        <f>SUM('pow podst'!O3:O13)</f>
        <v>0</v>
      </c>
      <c r="H12" s="99">
        <f>SUM('pow podst'!P3:P13)</f>
        <v>0</v>
      </c>
      <c r="I12" s="99">
        <f>SUM('pow podst'!Q3:Q13)</f>
        <v>0</v>
      </c>
      <c r="J12" s="99">
        <f>SUM('pow podst'!R3:R13)</f>
        <v>0</v>
      </c>
      <c r="K12" s="99">
        <f>SUM('pow podst'!S3:S13)</f>
        <v>862380.24</v>
      </c>
      <c r="L12" s="99">
        <f>SUM('pow podst'!T3:T13)</f>
        <v>30255271.290000003</v>
      </c>
      <c r="M12" s="99">
        <f>SUM('pow podst'!U3:U13)</f>
        <v>3047527.06</v>
      </c>
      <c r="N12" s="99">
        <f>SUM('pow podst'!V3:V13)</f>
        <v>0</v>
      </c>
      <c r="O12" s="99">
        <f>SUM('pow podst'!W3:W13)</f>
        <v>0</v>
      </c>
      <c r="P12" s="99">
        <f>SUM('pow podst'!X3:X13)</f>
        <v>0</v>
      </c>
      <c r="Q12" s="103">
        <f>SUM('pow podst'!Y3:Y13)</f>
        <v>0</v>
      </c>
      <c r="R12" s="19" t="b">
        <f>C12=(D12+E12)</f>
        <v>1</v>
      </c>
      <c r="S12" s="40" t="b">
        <f>E12=SUM(F12:Q12)</f>
        <v>1</v>
      </c>
      <c r="T12" s="20"/>
      <c r="U12" s="20"/>
      <c r="V12" s="21"/>
      <c r="W12" s="21"/>
      <c r="X12" s="22"/>
      <c r="Y12" s="11"/>
      <c r="Z12" s="11"/>
    </row>
    <row r="13" spans="1:26" ht="39.950000000000003" customHeight="1" x14ac:dyDescent="0.25">
      <c r="A13" s="104" t="s">
        <v>37</v>
      </c>
      <c r="B13" s="147">
        <f>COUNTIF('pow podst'!C3:C13,"K")</f>
        <v>1</v>
      </c>
      <c r="C13" s="148">
        <f>SUMIF('pow podst'!C3:C13,"K",'pow podst'!J3:J13)</f>
        <v>2869817.78</v>
      </c>
      <c r="D13" s="149">
        <f>SUMIF('pow podst'!C3:C13,"K",'pow podst'!L3:L13)</f>
        <v>573963.55999999959</v>
      </c>
      <c r="E13" s="50">
        <f>SUMIF('pow podst'!C3:C13,"K",'pow podst'!K3:K13)</f>
        <v>2295854.2200000002</v>
      </c>
      <c r="F13" s="156">
        <f>SUMIF('pow podst'!C3:C13,"K",'pow podst'!N3:N13)</f>
        <v>0</v>
      </c>
      <c r="G13" s="148">
        <f>SUMIF('pow podst'!C3:C13,"K",'pow podst'!O3:O13)</f>
        <v>0</v>
      </c>
      <c r="H13" s="148">
        <f>SUMIF('pow podst'!C3:C13,"K",'pow podst'!P3:P13)</f>
        <v>0</v>
      </c>
      <c r="I13" s="148">
        <f>SUMIF('pow podst'!C3:C13,"K",'pow podst'!Q3:Q13)</f>
        <v>0</v>
      </c>
      <c r="J13" s="148">
        <f>SUMIF('pow podst'!C3:C13,"K",'pow podst'!R3:R13)</f>
        <v>0</v>
      </c>
      <c r="K13" s="148">
        <f>SUMIF('pow podst'!C3:C13,"K",'pow podst'!S3:S13)</f>
        <v>862380.24</v>
      </c>
      <c r="L13" s="148">
        <f>SUMIF('pow podst'!C3:C13,"K",'pow podst'!T3:T13)</f>
        <v>1433473.98</v>
      </c>
      <c r="M13" s="148">
        <f>SUMIF('pow podst'!C3:C13,"K",'pow podst'!U3:U13)</f>
        <v>0</v>
      </c>
      <c r="N13" s="148">
        <f>SUMIF('pow podst'!C3:C13,"K",'pow podst'!V3:V13)</f>
        <v>0</v>
      </c>
      <c r="O13" s="148">
        <f>SUMIF('pow podst'!C3:C13,"K",'pow podst'!W3:W13)</f>
        <v>0</v>
      </c>
      <c r="P13" s="148">
        <f>SUMIF('pow podst'!D3:D13,"K",'pow podst'!X3:X13)</f>
        <v>0</v>
      </c>
      <c r="Q13" s="157">
        <f>SUMIF('pow podst'!E3:E13,"K",'pow podst'!Y3:Y13)</f>
        <v>0</v>
      </c>
      <c r="R13" s="19" t="b">
        <f t="shared" ref="R13:R36" si="0">C13=(D13+E13)</f>
        <v>1</v>
      </c>
      <c r="S13" s="40" t="b">
        <f t="shared" ref="S13:S36" si="1">E13=SUM(F13:Q13)</f>
        <v>1</v>
      </c>
      <c r="T13" s="20"/>
      <c r="U13" s="20"/>
      <c r="V13" s="21"/>
      <c r="W13" s="21"/>
      <c r="X13" s="22"/>
      <c r="Y13" s="11"/>
      <c r="Z13" s="11"/>
    </row>
    <row r="14" spans="1:26" ht="39.950000000000003" customHeight="1" x14ac:dyDescent="0.25">
      <c r="A14" s="105" t="s">
        <v>38</v>
      </c>
      <c r="B14" s="150">
        <f>COUNTIF('pow podst'!C3:C13,"N")</f>
        <v>8</v>
      </c>
      <c r="C14" s="151">
        <f>SUMIF('pow podst'!C3:C13,"N",'pow podst'!J3:J13)</f>
        <v>24296849.949999996</v>
      </c>
      <c r="D14" s="152">
        <f>SUMIF('pow podst'!C3:C13,"N",'pow podst'!L3:L13)</f>
        <v>2483688.84</v>
      </c>
      <c r="E14" s="49">
        <f>SUMIF('pow podst'!C3:C13,"N",'pow podst'!K3:K13)</f>
        <v>21813161.110000003</v>
      </c>
      <c r="F14" s="158">
        <f>SUMIF('pow podst'!C3:C13,"N",'pow podst'!N3:N13)</f>
        <v>0</v>
      </c>
      <c r="G14" s="151">
        <f>SUMIF('pow podst'!C3:C13,"N",'pow podst'!O3:O13)</f>
        <v>0</v>
      </c>
      <c r="H14" s="151">
        <f>SUMIF('pow podst'!C3:C13,"N",'pow podst'!P3:P13)</f>
        <v>0</v>
      </c>
      <c r="I14" s="151">
        <f>SUMIF('pow podst'!C3:C13,"N",'pow podst'!Q3:Q13)</f>
        <v>0</v>
      </c>
      <c r="J14" s="151">
        <f>SUMIF('pow podst'!C3:C13,"N",'pow podst'!R3:R13)</f>
        <v>0</v>
      </c>
      <c r="K14" s="151">
        <f>SUMIF('pow podst'!C3:C13,"N",'pow podst'!S3:S13)</f>
        <v>0</v>
      </c>
      <c r="L14" s="151">
        <f>SUMIF('pow podst'!C3:C13,"N",'pow podst'!T3:T13)</f>
        <v>21813161.110000003</v>
      </c>
      <c r="M14" s="151">
        <f>SUMIF('pow podst'!C3:C13,"N",'pow podst'!U3:U13)</f>
        <v>0</v>
      </c>
      <c r="N14" s="151">
        <f>SUMIF('pow podst'!C3:C13,"N",'pow podst'!V3:V13)</f>
        <v>0</v>
      </c>
      <c r="O14" s="151">
        <f>SUMIF('pow podst'!C3:C13,"N",'pow podst'!W3:W13)</f>
        <v>0</v>
      </c>
      <c r="P14" s="151">
        <f>SUMIF('pow podst'!D3:D13,"N",'pow podst'!X3:X13)</f>
        <v>0</v>
      </c>
      <c r="Q14" s="159">
        <f>SUMIF('pow podst'!E3:E13,"N",'pow podst'!Y3:Y13)</f>
        <v>0</v>
      </c>
      <c r="R14" s="19" t="b">
        <f t="shared" si="0"/>
        <v>1</v>
      </c>
      <c r="S14" s="40" t="b">
        <f t="shared" si="1"/>
        <v>1</v>
      </c>
      <c r="T14" s="20"/>
      <c r="U14" s="20"/>
      <c r="V14" s="21"/>
      <c r="W14" s="21"/>
      <c r="X14" s="22"/>
      <c r="Y14" s="11"/>
      <c r="Z14" s="11"/>
    </row>
    <row r="15" spans="1:26" ht="39.950000000000003" customHeight="1" thickBot="1" x14ac:dyDescent="0.3">
      <c r="A15" s="106" t="s">
        <v>39</v>
      </c>
      <c r="B15" s="153">
        <f>COUNTIF('pow podst'!C3:C13,"W")</f>
        <v>2</v>
      </c>
      <c r="C15" s="154">
        <f>SUMIF('pow podst'!C3:C13,"W",'pow podst'!J3:J13)</f>
        <v>12476974.09</v>
      </c>
      <c r="D15" s="155">
        <f>SUMIF('pow podst'!C3:C13,"W",'pow podst'!L3:L13)</f>
        <v>2420810.8300000005</v>
      </c>
      <c r="E15" s="107">
        <f>SUMIF('pow podst'!C3:C13,"W",'pow podst'!K3:K13)</f>
        <v>10056163.26</v>
      </c>
      <c r="F15" s="160">
        <f>SUMIF('pow podst'!C3:C13,"W",'pow podst'!N3:N13)</f>
        <v>0</v>
      </c>
      <c r="G15" s="154">
        <f>SUMIF('pow podst'!C3:C13,"W",'pow podst'!O3:O13)</f>
        <v>0</v>
      </c>
      <c r="H15" s="154">
        <f>SUMIF('pow podst'!C3:C13,"W",'pow podst'!P3:P13)</f>
        <v>0</v>
      </c>
      <c r="I15" s="154">
        <f>SUMIF('pow podst'!C3:C13,"W",'pow podst'!Q3:Q13)</f>
        <v>0</v>
      </c>
      <c r="J15" s="154">
        <f>SUMIF('pow podst'!C3:C13,"W",'pow podst'!R3:R13)</f>
        <v>0</v>
      </c>
      <c r="K15" s="154">
        <f>SUMIF('pow podst'!C3:C13,"W",'pow podst'!S3:S13)</f>
        <v>0</v>
      </c>
      <c r="L15" s="154">
        <f>SUMIF('pow podst'!C3:C13,"W",'pow podst'!T3:T13)</f>
        <v>7008636.2000000002</v>
      </c>
      <c r="M15" s="154">
        <f>SUMIF('pow podst'!C3:C13,"W",'pow podst'!U3:U13)</f>
        <v>3047527.06</v>
      </c>
      <c r="N15" s="154">
        <f>SUMIF('pow podst'!C3:C13,"W",'pow podst'!V3:V13)</f>
        <v>0</v>
      </c>
      <c r="O15" s="154">
        <f>SUMIF('pow podst'!C3:C13,"W",'pow podst'!W3:W13)</f>
        <v>0</v>
      </c>
      <c r="P15" s="154">
        <f>SUMIF('pow podst'!D3:D13,"W",'pow podst'!X3:X13)</f>
        <v>0</v>
      </c>
      <c r="Q15" s="161">
        <f>SUMIF('pow podst'!E3:E13,"W",'pow podst'!Y3:Y13)</f>
        <v>0</v>
      </c>
      <c r="R15" s="19" t="b">
        <f t="shared" si="0"/>
        <v>1</v>
      </c>
      <c r="S15" s="40" t="b">
        <f t="shared" si="1"/>
        <v>1</v>
      </c>
      <c r="T15" s="20"/>
      <c r="U15" s="20"/>
      <c r="V15" s="21"/>
      <c r="W15" s="21"/>
      <c r="X15" s="22"/>
      <c r="Y15" s="11"/>
      <c r="Z15" s="11"/>
    </row>
    <row r="16" spans="1:26" ht="39.950000000000003" customHeight="1" thickTop="1" x14ac:dyDescent="0.25">
      <c r="A16" s="97" t="s">
        <v>40</v>
      </c>
      <c r="B16" s="98">
        <f>COUNTA('gm podst'!L3:L35)</f>
        <v>32</v>
      </c>
      <c r="C16" s="99">
        <f>SUM('gm podst'!K3:K35)</f>
        <v>95047456.440000027</v>
      </c>
      <c r="D16" s="100">
        <f>SUM('gm podst'!M3:M35)</f>
        <v>15149169.459999997</v>
      </c>
      <c r="E16" s="101">
        <f>SUM('gm podst'!L3:L35)</f>
        <v>79898286.980000004</v>
      </c>
      <c r="F16" s="162">
        <f>SUM('gm podst'!O3:O35)</f>
        <v>0</v>
      </c>
      <c r="G16" s="163">
        <f>SUM('gm podst'!P3:P35)</f>
        <v>0</v>
      </c>
      <c r="H16" s="163">
        <f>SUM('gm podst'!Q3:Q35)</f>
        <v>0</v>
      </c>
      <c r="I16" s="163">
        <f>SUM('gm podst'!R3:R35)</f>
        <v>0</v>
      </c>
      <c r="J16" s="163">
        <f>SUM('gm podst'!S3:S35)</f>
        <v>0</v>
      </c>
      <c r="K16" s="163">
        <f>SUM('gm podst'!T3:T35)</f>
        <v>14034169.459999999</v>
      </c>
      <c r="L16" s="163">
        <f>SUM('gm podst'!U3:U35)</f>
        <v>55146598.699999996</v>
      </c>
      <c r="M16" s="163">
        <f>SUM('gm podst'!V3:V35)</f>
        <v>10717518.82</v>
      </c>
      <c r="N16" s="163">
        <f>SUM('gm podst'!W3:W35)</f>
        <v>0</v>
      </c>
      <c r="O16" s="163">
        <f>SUM('gm podst'!X3:X35)</f>
        <v>0</v>
      </c>
      <c r="P16" s="163">
        <f>SUM('gm podst'!Y3:Y35)</f>
        <v>0</v>
      </c>
      <c r="Q16" s="164">
        <f>SUM('gm podst'!Z3:Z35)</f>
        <v>0</v>
      </c>
      <c r="R16" s="19" t="b">
        <f t="shared" si="0"/>
        <v>1</v>
      </c>
      <c r="S16" s="40" t="b">
        <f t="shared" si="1"/>
        <v>1</v>
      </c>
      <c r="T16" s="20"/>
      <c r="U16" s="20"/>
      <c r="V16" s="21"/>
      <c r="W16" s="21"/>
      <c r="X16" s="21"/>
      <c r="Y16" s="21"/>
      <c r="Z16" s="21"/>
    </row>
    <row r="17" spans="1:26" ht="39.950000000000003" customHeight="1" x14ac:dyDescent="0.25">
      <c r="A17" s="104" t="s">
        <v>37</v>
      </c>
      <c r="B17" s="147">
        <f>COUNTIF('gm podst'!C3:C35,"K")</f>
        <v>9</v>
      </c>
      <c r="C17" s="148">
        <f>SUMIF('gm podst'!C3:C35,"K",'gm podst'!K3:K35)</f>
        <v>35799317.760000005</v>
      </c>
      <c r="D17" s="149">
        <f>SUMIF('gm podst'!C3:C35,"K",'gm podst'!M3:M35)</f>
        <v>10084392.709999999</v>
      </c>
      <c r="E17" s="50">
        <f>SUMIF('gm podst'!C3:C35,"K",'gm podst'!L3:L35)</f>
        <v>25714925.049999997</v>
      </c>
      <c r="F17" s="156">
        <f>SUMIF('gm podst'!C3:C35,"K",'gm podst'!O3:O35)</f>
        <v>0</v>
      </c>
      <c r="G17" s="148">
        <f>SUMIF('gm podst'!C3:C35,"K",'gm podst'!P3:P35)</f>
        <v>0</v>
      </c>
      <c r="H17" s="148">
        <f>SUMIF('gm podst'!C3:C35,"K",'gm podst'!Q3:Q35)</f>
        <v>0</v>
      </c>
      <c r="I17" s="148">
        <f>SUMIF('gm podst'!C3:C35,"K",'gm podst'!R3:R35)</f>
        <v>0</v>
      </c>
      <c r="J17" s="148">
        <f>SUMIF('gm podst'!C3:C35,"K",'gm podst'!S3:S35)</f>
        <v>0</v>
      </c>
      <c r="K17" s="148">
        <f>SUMIF('gm podst'!C3:C35,"K",'gm podst'!T3:T35)</f>
        <v>14034169.459999999</v>
      </c>
      <c r="L17" s="148">
        <f>SUMIF('gm podst'!C3:C35,"K",'gm podst'!U3:U35)</f>
        <v>9693404.8299999982</v>
      </c>
      <c r="M17" s="148">
        <f>SUMIF('gm podst'!C3:C35,"K",'gm podst'!V3:V35)</f>
        <v>1987350.7600000007</v>
      </c>
      <c r="N17" s="148">
        <f>SUMIF('gm podst'!C3:C35,"K",'gm podst'!W3:W35)</f>
        <v>0</v>
      </c>
      <c r="O17" s="148">
        <f>SUMIF('gm podst'!C3:C35,"K",'gm podst'!X3:X35)</f>
        <v>0</v>
      </c>
      <c r="P17" s="148">
        <f>SUMIF('gm podst'!D3:D35,"K",'gm podst'!Y3:Y35)</f>
        <v>0</v>
      </c>
      <c r="Q17" s="157">
        <f>SUMIF('gm podst'!E3:E35,"K",'gm podst'!Z3:Z35)</f>
        <v>0</v>
      </c>
      <c r="R17" s="19" t="b">
        <f t="shared" si="0"/>
        <v>1</v>
      </c>
      <c r="S17" s="40" t="b">
        <f t="shared" si="1"/>
        <v>1</v>
      </c>
      <c r="T17" s="20"/>
      <c r="U17" s="20"/>
      <c r="V17" s="21"/>
      <c r="W17" s="21"/>
      <c r="X17" s="21"/>
      <c r="Y17" s="21"/>
      <c r="Z17" s="21"/>
    </row>
    <row r="18" spans="1:26" ht="39.950000000000003" customHeight="1" x14ac:dyDescent="0.25">
      <c r="A18" s="105" t="s">
        <v>38</v>
      </c>
      <c r="B18" s="150">
        <f>COUNTIF('gm podst'!C3:C35,"N")</f>
        <v>19</v>
      </c>
      <c r="C18" s="151">
        <f>SUMIF('gm podst'!C3:C35,"N",'gm podst'!K3:K35)</f>
        <v>37022967.690000005</v>
      </c>
      <c r="D18" s="152">
        <f>SUMIF('gm podst'!C3:C35,"N",'gm podst'!M3:M35)</f>
        <v>5064776.7499999981</v>
      </c>
      <c r="E18" s="49">
        <f>SUMIF('gm podst'!C3:C35,"N",'gm podst'!L3:L35)</f>
        <v>31958190.940000005</v>
      </c>
      <c r="F18" s="158">
        <f>SUMIF('gm podst'!C3:C35,"N",'gm podst'!O3:O35)</f>
        <v>0</v>
      </c>
      <c r="G18" s="151">
        <f>SUMIF('gm podst'!C3:C35,"N",'gm podst'!P3:P35)</f>
        <v>0</v>
      </c>
      <c r="H18" s="151">
        <f>SUMIF('gm podst'!C3:C35,"N",'gm podst'!Q3:Q35)</f>
        <v>0</v>
      </c>
      <c r="I18" s="151">
        <f>SUMIF('gm podst'!C3:C35,"N",'gm podst'!R3:R35)</f>
        <v>0</v>
      </c>
      <c r="J18" s="151">
        <f>SUMIF('gm podst'!C3:C35,"N",'gm podst'!S3:S35)</f>
        <v>0</v>
      </c>
      <c r="K18" s="151">
        <f>SUMIF('gm podst'!C3:C35,"N",'gm podst'!T3:T35)</f>
        <v>0</v>
      </c>
      <c r="L18" s="151">
        <f>SUMIF('gm podst'!C3:C35,"N",'gm podst'!U3:U35)</f>
        <v>31958190.940000005</v>
      </c>
      <c r="M18" s="151">
        <f>SUMIF('gm podst'!C3:C35,"N",'gm podst'!V3:V35)</f>
        <v>0</v>
      </c>
      <c r="N18" s="151">
        <f>SUMIF('gm podst'!C3:C35,"N",'gm podst'!W3:W35)</f>
        <v>0</v>
      </c>
      <c r="O18" s="151">
        <f>SUMIF('gm podst'!C3:C35,"N",'gm podst'!X3:X35)</f>
        <v>0</v>
      </c>
      <c r="P18" s="151">
        <f>SUMIF('gm podst'!D3:D35,"N",'gm podst'!Y3:Y35)</f>
        <v>0</v>
      </c>
      <c r="Q18" s="159">
        <f>SUMIF('gm podst'!E3:E35,"N",'gm podst'!Z3:Z35)</f>
        <v>0</v>
      </c>
      <c r="R18" s="19" t="b">
        <f t="shared" si="0"/>
        <v>1</v>
      </c>
      <c r="S18" s="40" t="b">
        <f t="shared" si="1"/>
        <v>1</v>
      </c>
      <c r="T18" s="20"/>
      <c r="U18" s="20"/>
      <c r="V18" s="21"/>
      <c r="W18" s="21"/>
      <c r="X18" s="21"/>
      <c r="Y18" s="21"/>
      <c r="Z18" s="21"/>
    </row>
    <row r="19" spans="1:26" ht="39.950000000000003" customHeight="1" thickBot="1" x14ac:dyDescent="0.3">
      <c r="A19" s="106" t="s">
        <v>39</v>
      </c>
      <c r="B19" s="153">
        <f>COUNTIF('gm podst'!C3:C35,"W")</f>
        <v>4</v>
      </c>
      <c r="C19" s="154">
        <f>SUMIF('gm podst'!C3:C35,"W",'gm podst'!K3:K35)</f>
        <v>22225170.989999998</v>
      </c>
      <c r="D19" s="155">
        <f>SUMIF('gm podst'!C3:C35,"W",'gm podst'!M3:M35)</f>
        <v>0</v>
      </c>
      <c r="E19" s="107">
        <f>SUMIF('gm podst'!C3:C35,"W",'gm podst'!L3:L35)</f>
        <v>22225170.989999998</v>
      </c>
      <c r="F19" s="160">
        <f>SUMIF('gm podst'!C3:C35,"W",'gm podst'!O3:O35)</f>
        <v>0</v>
      </c>
      <c r="G19" s="154">
        <f>SUMIF('gm podst'!C3:C35,"W",'gm podst'!P3:P35)</f>
        <v>0</v>
      </c>
      <c r="H19" s="154">
        <f>SUMIF('gm podst'!C3:C35,"W",'gm podst'!Q3:Q35)</f>
        <v>0</v>
      </c>
      <c r="I19" s="154">
        <f>SUMIF('gm podst'!C3:C35,"W",'gm podst'!R3:R35)</f>
        <v>0</v>
      </c>
      <c r="J19" s="154">
        <f>SUMIF('gm podst'!C3:C35,"W",'gm podst'!S3:S35)</f>
        <v>0</v>
      </c>
      <c r="K19" s="154">
        <f>SUMIF('gm podst'!C3:C35,"W",'gm podst'!T3:T35)</f>
        <v>0</v>
      </c>
      <c r="L19" s="154">
        <f>SUMIF('gm podst'!C3:C35,"W",'gm podst'!U3:U35)</f>
        <v>13495002.93</v>
      </c>
      <c r="M19" s="154">
        <f>SUMIF('gm podst'!C3:C35,"W",'gm podst'!V3:V35)</f>
        <v>8730168.0600000005</v>
      </c>
      <c r="N19" s="154">
        <f>SUMIF('gm podst'!C3:C35,"W",'gm podst'!W3:W35)</f>
        <v>0</v>
      </c>
      <c r="O19" s="154">
        <f>SUMIF('gm podst'!C3:C35,"W",'gm podst'!X3:X35)</f>
        <v>0</v>
      </c>
      <c r="P19" s="154">
        <f>SUMIF('gm podst'!D3:D35,"W",'gm podst'!Y3:Y35)</f>
        <v>0</v>
      </c>
      <c r="Q19" s="161">
        <f>SUMIF('gm podst'!E3:E35,"W",'gm podst'!Z3:Z35)</f>
        <v>0</v>
      </c>
      <c r="R19" s="19" t="b">
        <f t="shared" si="0"/>
        <v>1</v>
      </c>
      <c r="S19" s="40" t="b">
        <f t="shared" si="1"/>
        <v>1</v>
      </c>
      <c r="T19" s="20"/>
      <c r="U19" s="20"/>
      <c r="V19" s="21"/>
      <c r="W19" s="21"/>
      <c r="X19" s="21"/>
      <c r="Y19" s="21"/>
      <c r="Z19" s="21"/>
    </row>
    <row r="20" spans="1:26" s="25" customFormat="1" ht="39.950000000000003" customHeight="1" thickTop="1" x14ac:dyDescent="0.25">
      <c r="A20" s="108" t="s">
        <v>41</v>
      </c>
      <c r="B20" s="109">
        <f>B12+B16</f>
        <v>43</v>
      </c>
      <c r="C20" s="110">
        <f>C12+C16</f>
        <v>134691098.26000005</v>
      </c>
      <c r="D20" s="111">
        <f t="shared" ref="C20:O22" si="2">D12+D16</f>
        <v>20627632.689999998</v>
      </c>
      <c r="E20" s="112">
        <f t="shared" si="2"/>
        <v>114063465.57000001</v>
      </c>
      <c r="F20" s="113">
        <f t="shared" si="2"/>
        <v>0</v>
      </c>
      <c r="G20" s="110">
        <f t="shared" si="2"/>
        <v>0</v>
      </c>
      <c r="H20" s="110">
        <f t="shared" si="2"/>
        <v>0</v>
      </c>
      <c r="I20" s="110">
        <f t="shared" si="2"/>
        <v>0</v>
      </c>
      <c r="J20" s="110">
        <f t="shared" si="2"/>
        <v>0</v>
      </c>
      <c r="K20" s="110">
        <f t="shared" si="2"/>
        <v>14896549.699999999</v>
      </c>
      <c r="L20" s="110">
        <f>L12+L16</f>
        <v>85401869.989999995</v>
      </c>
      <c r="M20" s="110">
        <f t="shared" si="2"/>
        <v>13765045.880000001</v>
      </c>
      <c r="N20" s="110">
        <f t="shared" si="2"/>
        <v>0</v>
      </c>
      <c r="O20" s="110">
        <f t="shared" si="2"/>
        <v>0</v>
      </c>
      <c r="P20" s="110">
        <f t="shared" ref="P20:Q20" si="3">P12+P16</f>
        <v>0</v>
      </c>
      <c r="Q20" s="114">
        <f t="shared" si="3"/>
        <v>0</v>
      </c>
      <c r="R20" s="19" t="b">
        <f t="shared" si="0"/>
        <v>1</v>
      </c>
      <c r="S20" s="40" t="b">
        <f t="shared" si="1"/>
        <v>1</v>
      </c>
      <c r="T20" s="23"/>
      <c r="U20" s="23"/>
      <c r="V20" s="24"/>
      <c r="W20" s="24"/>
      <c r="X20" s="24"/>
      <c r="Y20" s="24"/>
      <c r="Z20" s="24"/>
    </row>
    <row r="21" spans="1:26" s="25" customFormat="1" ht="39.950000000000003" customHeight="1" x14ac:dyDescent="0.25">
      <c r="A21" s="115" t="s">
        <v>37</v>
      </c>
      <c r="B21" s="79">
        <f>B13+B17</f>
        <v>10</v>
      </c>
      <c r="C21" s="71">
        <f t="shared" si="2"/>
        <v>38669135.540000007</v>
      </c>
      <c r="D21" s="84">
        <f t="shared" si="2"/>
        <v>10658356.27</v>
      </c>
      <c r="E21" s="50">
        <f t="shared" si="2"/>
        <v>28010779.269999996</v>
      </c>
      <c r="F21" s="89">
        <f t="shared" si="2"/>
        <v>0</v>
      </c>
      <c r="G21" s="71">
        <f t="shared" si="2"/>
        <v>0</v>
      </c>
      <c r="H21" s="71">
        <f t="shared" si="2"/>
        <v>0</v>
      </c>
      <c r="I21" s="71">
        <f t="shared" si="2"/>
        <v>0</v>
      </c>
      <c r="J21" s="71">
        <f t="shared" si="2"/>
        <v>0</v>
      </c>
      <c r="K21" s="71">
        <f t="shared" si="2"/>
        <v>14896549.699999999</v>
      </c>
      <c r="L21" s="71">
        <f t="shared" si="2"/>
        <v>11126878.809999999</v>
      </c>
      <c r="M21" s="71">
        <f t="shared" si="2"/>
        <v>1987350.7600000007</v>
      </c>
      <c r="N21" s="71">
        <f t="shared" si="2"/>
        <v>0</v>
      </c>
      <c r="O21" s="71">
        <f t="shared" si="2"/>
        <v>0</v>
      </c>
      <c r="P21" s="71">
        <f t="shared" ref="P21:Q21" si="4">P13+P17</f>
        <v>0</v>
      </c>
      <c r="Q21" s="116">
        <f t="shared" si="4"/>
        <v>0</v>
      </c>
      <c r="R21" s="19" t="b">
        <f t="shared" si="0"/>
        <v>1</v>
      </c>
      <c r="S21" s="40" t="b">
        <f>E21=SUM(F21:Q21)</f>
        <v>1</v>
      </c>
      <c r="T21" s="23"/>
      <c r="U21" s="23"/>
      <c r="V21" s="24"/>
      <c r="W21" s="24"/>
      <c r="X21" s="24"/>
      <c r="Y21" s="24"/>
      <c r="Z21" s="24"/>
    </row>
    <row r="22" spans="1:26" s="25" customFormat="1" ht="39.950000000000003" customHeight="1" x14ac:dyDescent="0.25">
      <c r="A22" s="117" t="s">
        <v>38</v>
      </c>
      <c r="B22" s="80">
        <f>B14+B18</f>
        <v>27</v>
      </c>
      <c r="C22" s="74">
        <f t="shared" si="2"/>
        <v>61319817.640000001</v>
      </c>
      <c r="D22" s="85">
        <f t="shared" si="2"/>
        <v>7548465.589999998</v>
      </c>
      <c r="E22" s="49">
        <f t="shared" si="2"/>
        <v>53771352.050000012</v>
      </c>
      <c r="F22" s="90">
        <f t="shared" si="2"/>
        <v>0</v>
      </c>
      <c r="G22" s="74">
        <f t="shared" si="2"/>
        <v>0</v>
      </c>
      <c r="H22" s="74">
        <f t="shared" si="2"/>
        <v>0</v>
      </c>
      <c r="I22" s="74">
        <f t="shared" si="2"/>
        <v>0</v>
      </c>
      <c r="J22" s="74">
        <f t="shared" si="2"/>
        <v>0</v>
      </c>
      <c r="K22" s="74">
        <f t="shared" si="2"/>
        <v>0</v>
      </c>
      <c r="L22" s="74">
        <f t="shared" si="2"/>
        <v>53771352.050000012</v>
      </c>
      <c r="M22" s="74">
        <f t="shared" si="2"/>
        <v>0</v>
      </c>
      <c r="N22" s="74">
        <f t="shared" si="2"/>
        <v>0</v>
      </c>
      <c r="O22" s="74">
        <f t="shared" si="2"/>
        <v>0</v>
      </c>
      <c r="P22" s="74">
        <f t="shared" ref="P22:Q22" si="5">P14+P18</f>
        <v>0</v>
      </c>
      <c r="Q22" s="118">
        <f t="shared" si="5"/>
        <v>0</v>
      </c>
      <c r="R22" s="19" t="b">
        <f t="shared" si="0"/>
        <v>1</v>
      </c>
      <c r="S22" s="40" t="b">
        <f t="shared" si="1"/>
        <v>1</v>
      </c>
      <c r="T22" s="23"/>
      <c r="U22" s="23"/>
      <c r="V22" s="24"/>
      <c r="W22" s="24"/>
      <c r="X22" s="24"/>
      <c r="Y22" s="24"/>
      <c r="Z22" s="24"/>
    </row>
    <row r="23" spans="1:26" s="25" customFormat="1" ht="39.950000000000003" customHeight="1" thickBot="1" x14ac:dyDescent="0.3">
      <c r="A23" s="119" t="s">
        <v>39</v>
      </c>
      <c r="B23" s="120">
        <f>B15+B19</f>
        <v>6</v>
      </c>
      <c r="C23" s="121">
        <f t="shared" ref="C23:O23" si="6">C15+C19</f>
        <v>34702145.079999998</v>
      </c>
      <c r="D23" s="122">
        <f t="shared" si="6"/>
        <v>2420810.8300000005</v>
      </c>
      <c r="E23" s="107">
        <f t="shared" si="6"/>
        <v>32281334.25</v>
      </c>
      <c r="F23" s="123">
        <f t="shared" si="6"/>
        <v>0</v>
      </c>
      <c r="G23" s="121">
        <f t="shared" si="6"/>
        <v>0</v>
      </c>
      <c r="H23" s="121">
        <f t="shared" si="6"/>
        <v>0</v>
      </c>
      <c r="I23" s="121">
        <f t="shared" si="6"/>
        <v>0</v>
      </c>
      <c r="J23" s="121">
        <f t="shared" si="6"/>
        <v>0</v>
      </c>
      <c r="K23" s="121">
        <f t="shared" si="6"/>
        <v>0</v>
      </c>
      <c r="L23" s="121">
        <f t="shared" si="6"/>
        <v>20503639.129999999</v>
      </c>
      <c r="M23" s="121">
        <f t="shared" si="6"/>
        <v>11777695.120000001</v>
      </c>
      <c r="N23" s="121">
        <f t="shared" si="6"/>
        <v>0</v>
      </c>
      <c r="O23" s="121">
        <f t="shared" si="6"/>
        <v>0</v>
      </c>
      <c r="P23" s="121">
        <f t="shared" ref="P23:Q23" si="7">P15+P19</f>
        <v>0</v>
      </c>
      <c r="Q23" s="124">
        <f t="shared" si="7"/>
        <v>0</v>
      </c>
      <c r="R23" s="19" t="b">
        <f t="shared" si="0"/>
        <v>1</v>
      </c>
      <c r="S23" s="40" t="b">
        <f t="shared" si="1"/>
        <v>1</v>
      </c>
      <c r="T23" s="23"/>
      <c r="U23" s="23"/>
      <c r="V23" s="24"/>
      <c r="W23" s="24"/>
      <c r="X23" s="24"/>
      <c r="Y23" s="24"/>
      <c r="Z23" s="24"/>
    </row>
    <row r="24" spans="1:26" ht="39.950000000000003" customHeight="1" thickTop="1" x14ac:dyDescent="0.25">
      <c r="A24" s="97" t="s">
        <v>2</v>
      </c>
      <c r="B24" s="98">
        <f>COUNTA('pow rez'!K3:K4)</f>
        <v>0</v>
      </c>
      <c r="C24" s="99">
        <f>SUM('pow rez'!J3:J4)</f>
        <v>0</v>
      </c>
      <c r="D24" s="100">
        <f>SUM('pow rez'!L3:L4)</f>
        <v>0</v>
      </c>
      <c r="E24" s="101">
        <f>SUM('pow rez'!K3:K4)</f>
        <v>0</v>
      </c>
      <c r="F24" s="102">
        <f>SUM('pow rez'!N3:N4)</f>
        <v>0</v>
      </c>
      <c r="G24" s="99">
        <f>SUM('pow rez'!O3:O4)</f>
        <v>0</v>
      </c>
      <c r="H24" s="99">
        <f>SUM('pow rez'!P3:P4)</f>
        <v>0</v>
      </c>
      <c r="I24" s="99">
        <f>SUM('pow rez'!Q3:Q4)</f>
        <v>0</v>
      </c>
      <c r="J24" s="99">
        <f>SUM('pow rez'!R3:R4)</f>
        <v>0</v>
      </c>
      <c r="K24" s="99">
        <f>SUM('pow rez'!S3:S4)</f>
        <v>0</v>
      </c>
      <c r="L24" s="99">
        <f>SUM('pow rez'!T3:T4)</f>
        <v>0</v>
      </c>
      <c r="M24" s="99">
        <f>SUM('pow rez'!U3:U4)</f>
        <v>0</v>
      </c>
      <c r="N24" s="99">
        <f>SUM('pow rez'!V3:V4)</f>
        <v>0</v>
      </c>
      <c r="O24" s="99">
        <f>SUM('pow rez'!W3:W4)</f>
        <v>0</v>
      </c>
      <c r="P24" s="99">
        <f>SUM('pow rez'!X3:X4)</f>
        <v>0</v>
      </c>
      <c r="Q24" s="103">
        <f>SUM('pow rez'!Y3:Y4)</f>
        <v>0</v>
      </c>
      <c r="R24" s="19" t="b">
        <f t="shared" si="0"/>
        <v>1</v>
      </c>
      <c r="S24" s="40" t="b">
        <f t="shared" si="1"/>
        <v>1</v>
      </c>
      <c r="T24" s="20"/>
      <c r="U24" s="20"/>
      <c r="V24" s="21"/>
      <c r="W24" s="21"/>
      <c r="X24" s="21"/>
      <c r="Y24" s="21"/>
      <c r="Z24" s="21"/>
    </row>
    <row r="25" spans="1:26" ht="39.950000000000003" customHeight="1" x14ac:dyDescent="0.25">
      <c r="A25" s="105" t="s">
        <v>38</v>
      </c>
      <c r="B25" s="150">
        <f>COUNTIF('pow rez'!C3:C4,"N")</f>
        <v>0</v>
      </c>
      <c r="C25" s="151">
        <f>SUMIF('pow rez'!C3:C4,"N",'pow rez'!J3:J4)</f>
        <v>0</v>
      </c>
      <c r="D25" s="152">
        <f>SUMIF('pow rez'!C3:C4,"N",'pow rez'!L3:L4)</f>
        <v>0</v>
      </c>
      <c r="E25" s="49">
        <f>SUMIF('pow rez'!C3:C4,"N",'pow rez'!K3:K4)</f>
        <v>0</v>
      </c>
      <c r="F25" s="158">
        <f>SUMIF('pow rez'!C3:C4,"N",'pow rez'!N3:N4)</f>
        <v>0</v>
      </c>
      <c r="G25" s="151">
        <f>SUMIF('pow rez'!C3:C4,"N",'pow rez'!O3:O4)</f>
        <v>0</v>
      </c>
      <c r="H25" s="151">
        <f>SUMIF('pow rez'!C3:C4,"N",'pow rez'!P3:P4)</f>
        <v>0</v>
      </c>
      <c r="I25" s="151">
        <f>SUMIF('pow rez'!C3:C4,"N",'pow rez'!Q3:Q4)</f>
        <v>0</v>
      </c>
      <c r="J25" s="151">
        <f>SUMIF('pow rez'!C3:C4,"N",'pow rez'!R3:R4)</f>
        <v>0</v>
      </c>
      <c r="K25" s="151">
        <f>SUMIF('pow rez'!C3:C4,"N",'pow rez'!S3:S4)</f>
        <v>0</v>
      </c>
      <c r="L25" s="151">
        <f>SUMIF('pow rez'!C3:C4,"N",'pow rez'!T3:T4)</f>
        <v>0</v>
      </c>
      <c r="M25" s="151">
        <f>SUMIF('pow rez'!C3:C4,"N",'pow rez'!U3:U4)</f>
        <v>0</v>
      </c>
      <c r="N25" s="151">
        <f>SUMIF('pow rez'!C3:C4,"N",'pow rez'!V3:V4)</f>
        <v>0</v>
      </c>
      <c r="O25" s="151">
        <f>SUMIF('pow rez'!C3:C4,"N",'pow rez'!W3:W4)</f>
        <v>0</v>
      </c>
      <c r="P25" s="151">
        <f>SUMIF('pow rez'!D3:D4,"N",'pow rez'!X3:X4)</f>
        <v>0</v>
      </c>
      <c r="Q25" s="159">
        <f>SUMIF('pow rez'!E3:E4,"N",'pow rez'!Y3:Y4)</f>
        <v>0</v>
      </c>
      <c r="R25" s="19" t="b">
        <f t="shared" si="0"/>
        <v>1</v>
      </c>
      <c r="S25" s="40" t="b">
        <f t="shared" si="1"/>
        <v>1</v>
      </c>
      <c r="T25" s="20"/>
      <c r="U25" s="20"/>
      <c r="V25" s="21"/>
      <c r="W25" s="21"/>
      <c r="X25" s="21"/>
      <c r="Y25" s="21"/>
      <c r="Z25" s="21"/>
    </row>
    <row r="26" spans="1:26" ht="39.950000000000003" customHeight="1" thickBot="1" x14ac:dyDescent="0.3">
      <c r="A26" s="106" t="s">
        <v>39</v>
      </c>
      <c r="B26" s="153">
        <f>COUNTIF('pow rez'!C3:C4,"W")</f>
        <v>0</v>
      </c>
      <c r="C26" s="154">
        <f>SUMIF('pow rez'!C3:C4,"W",'pow rez'!J3:J4)</f>
        <v>0</v>
      </c>
      <c r="D26" s="155">
        <f>SUMIF('pow rez'!C3:C4,"W",'pow rez'!L3:L4)</f>
        <v>0</v>
      </c>
      <c r="E26" s="107">
        <f>SUMIF('pow rez'!C3:C4,"W",'pow rez'!K3:K4)</f>
        <v>0</v>
      </c>
      <c r="F26" s="160">
        <f>SUMIF('pow rez'!C3:C4,"W",'pow rez'!N3:N4)</f>
        <v>0</v>
      </c>
      <c r="G26" s="154">
        <f>SUMIF('pow rez'!C3:C4,"W",'pow rez'!O3:O4)</f>
        <v>0</v>
      </c>
      <c r="H26" s="154">
        <f>SUMIF('pow rez'!C3:C4,"W",'pow rez'!P3:P4)</f>
        <v>0</v>
      </c>
      <c r="I26" s="154">
        <f>SUMIF('pow rez'!C3:C4,"W",'pow rez'!Q3:Q4)</f>
        <v>0</v>
      </c>
      <c r="J26" s="154">
        <f>SUMIF('pow rez'!C3:C4,"W",'pow rez'!R3:R4)</f>
        <v>0</v>
      </c>
      <c r="K26" s="154">
        <f>SUMIF('pow rez'!C3:C4,"W",'pow rez'!S3:S4)</f>
        <v>0</v>
      </c>
      <c r="L26" s="154">
        <f>SUMIF('pow rez'!C3:C4,"W",'pow rez'!T3:T4)</f>
        <v>0</v>
      </c>
      <c r="M26" s="154">
        <f>SUMIF('pow rez'!C3:C4,"W",'pow rez'!U3:U4)</f>
        <v>0</v>
      </c>
      <c r="N26" s="154">
        <f>SUMIF('pow rez'!C3:C4,"W",'pow rez'!V3:V4)</f>
        <v>0</v>
      </c>
      <c r="O26" s="154">
        <f>SUMIF('pow rez'!C3:C4,"W",'pow rez'!W3:W4)</f>
        <v>0</v>
      </c>
      <c r="P26" s="154">
        <f>SUMIF('pow rez'!D3:D4,"W",'pow rez'!X3:X4)</f>
        <v>0</v>
      </c>
      <c r="Q26" s="161">
        <f>SUMIF('pow rez'!E3:E4,"W",'pow rez'!Y3:Y4)</f>
        <v>0</v>
      </c>
      <c r="R26" s="19" t="b">
        <f t="shared" si="0"/>
        <v>1</v>
      </c>
      <c r="S26" s="40" t="b">
        <f t="shared" si="1"/>
        <v>1</v>
      </c>
      <c r="T26" s="20"/>
      <c r="U26" s="20"/>
      <c r="V26" s="21"/>
      <c r="W26" s="21"/>
      <c r="X26" s="21"/>
      <c r="Y26" s="21"/>
      <c r="Z26" s="21"/>
    </row>
    <row r="27" spans="1:26" ht="39.950000000000003" customHeight="1" thickTop="1" x14ac:dyDescent="0.25">
      <c r="A27" s="97" t="s">
        <v>3</v>
      </c>
      <c r="B27" s="98">
        <f>COUNTA('gm rez'!L3:L14)</f>
        <v>8</v>
      </c>
      <c r="C27" s="99">
        <f>SUM('gm rez'!K3:K14)</f>
        <v>4317315.0399999991</v>
      </c>
      <c r="D27" s="100">
        <f>SUM('gm rez'!M3:M14)</f>
        <v>347749.58000000007</v>
      </c>
      <c r="E27" s="101">
        <f>SUM('gm rez'!L3:L14)</f>
        <v>3969565.4599999995</v>
      </c>
      <c r="F27" s="102">
        <f>SUM('gm rez'!O3:O14)</f>
        <v>0</v>
      </c>
      <c r="G27" s="99">
        <f>SUM('gm rez'!P3:P14)</f>
        <v>0</v>
      </c>
      <c r="H27" s="99">
        <f>SUM('gm rez'!Q3:Q14)</f>
        <v>0</v>
      </c>
      <c r="I27" s="99">
        <f>SUM('gm rez'!R3:R14)</f>
        <v>0</v>
      </c>
      <c r="J27" s="99">
        <f>SUM('gm rez'!S3:S14)</f>
        <v>0</v>
      </c>
      <c r="K27" s="99">
        <f>SUM('gm rez'!T3:T14)</f>
        <v>0</v>
      </c>
      <c r="L27" s="99">
        <f>SUM('gm rez'!U3:U14)</f>
        <v>3969565.4599999995</v>
      </c>
      <c r="M27" s="99">
        <f>SUM('gm rez'!V3:V14)</f>
        <v>0</v>
      </c>
      <c r="N27" s="99">
        <f>SUM('gm rez'!W3:W14)</f>
        <v>0</v>
      </c>
      <c r="O27" s="99">
        <f>SUM('gm rez'!X3:X14)</f>
        <v>0</v>
      </c>
      <c r="P27" s="99">
        <f>SUM('gm rez'!Y3:Y14)</f>
        <v>0</v>
      </c>
      <c r="Q27" s="103">
        <f>SUM('gm rez'!Z3:Z14)</f>
        <v>0</v>
      </c>
      <c r="R27" s="19" t="b">
        <f t="shared" si="0"/>
        <v>1</v>
      </c>
      <c r="S27" s="40" t="b">
        <f t="shared" si="1"/>
        <v>1</v>
      </c>
      <c r="T27" s="26"/>
      <c r="U27" s="26"/>
      <c r="V27" s="27"/>
      <c r="W27" s="27"/>
      <c r="X27" s="22"/>
      <c r="Y27" s="11"/>
      <c r="Z27" s="11"/>
    </row>
    <row r="28" spans="1:26" ht="39.950000000000003" customHeight="1" x14ac:dyDescent="0.25">
      <c r="A28" s="105" t="s">
        <v>38</v>
      </c>
      <c r="B28" s="150">
        <f>COUNTIF('gm rez'!C3:C14,"N")</f>
        <v>8</v>
      </c>
      <c r="C28" s="151">
        <f>SUMIF('gm rez'!C3:C14,"N",'gm rez'!K3:K14)</f>
        <v>4317315.0399999991</v>
      </c>
      <c r="D28" s="152">
        <f>SUMIF('gm rez'!C3:C14,"N",'gm rez'!M3:M14)</f>
        <v>347749.58000000007</v>
      </c>
      <c r="E28" s="49">
        <f>SUMIF('gm rez'!C3:C14,"N",'gm rez'!L3:L14)</f>
        <v>3969565.4599999995</v>
      </c>
      <c r="F28" s="158">
        <f>SUMIF('gm rez'!C3:C14,"N",'gm rez'!O3:O14)</f>
        <v>0</v>
      </c>
      <c r="G28" s="151">
        <f>SUMIF('gm rez'!C3:C14,"N",'gm rez'!P3:P14)</f>
        <v>0</v>
      </c>
      <c r="H28" s="151">
        <f>SUMIF('gm rez'!C3:C14,"N",'gm rez'!Q3:Q14)</f>
        <v>0</v>
      </c>
      <c r="I28" s="151">
        <f>SUMIF('gm rez'!C3:C14,"N",'gm rez'!R3:R14)</f>
        <v>0</v>
      </c>
      <c r="J28" s="151">
        <f>SUMIF('gm rez'!C3:C14,"N",'gm rez'!S3:S14)</f>
        <v>0</v>
      </c>
      <c r="K28" s="151">
        <f>SUMIF('gm rez'!C3:C14,"N",'gm rez'!T3:T14)</f>
        <v>0</v>
      </c>
      <c r="L28" s="151">
        <f>SUMIF('gm rez'!C3:C14,"N",'gm rez'!U3:U14)</f>
        <v>3969565.4599999995</v>
      </c>
      <c r="M28" s="151">
        <f>SUMIF('gm rez'!C3:C14,"N",'gm rez'!V3:V14)</f>
        <v>0</v>
      </c>
      <c r="N28" s="151">
        <f>SUMIF('gm rez'!C3:C14,"N",'gm rez'!W3:W14)</f>
        <v>0</v>
      </c>
      <c r="O28" s="151">
        <f>SUMIF('gm rez'!C3:C14,"N",'gm rez'!X3:X14)</f>
        <v>0</v>
      </c>
      <c r="P28" s="151">
        <f>SUMIF('gm rez'!D3:D14,"N",'gm rez'!Y3:Y14)</f>
        <v>0</v>
      </c>
      <c r="Q28" s="159">
        <f>SUMIF('gm rez'!E3:E14,"N",'gm rez'!Z3:Z14)</f>
        <v>0</v>
      </c>
      <c r="R28" s="19" t="b">
        <f t="shared" si="0"/>
        <v>1</v>
      </c>
      <c r="S28" s="40" t="b">
        <f t="shared" si="1"/>
        <v>1</v>
      </c>
      <c r="T28" s="26"/>
      <c r="U28" s="26"/>
      <c r="V28" s="27"/>
      <c r="W28" s="27"/>
      <c r="X28" s="22"/>
      <c r="Y28" s="11"/>
      <c r="Z28" s="11"/>
    </row>
    <row r="29" spans="1:26" ht="39.950000000000003" customHeight="1" thickBot="1" x14ac:dyDescent="0.3">
      <c r="A29" s="106" t="s">
        <v>39</v>
      </c>
      <c r="B29" s="153">
        <f>COUNTIF('gm rez'!C3:C14,"W")</f>
        <v>0</v>
      </c>
      <c r="C29" s="154">
        <f>SUMIF('gm rez'!C3:C14,"W",'gm rez'!K3:K14)</f>
        <v>0</v>
      </c>
      <c r="D29" s="155">
        <f>SUMIF('gm rez'!C3:C14,"W",'gm rez'!M3:M14)</f>
        <v>0</v>
      </c>
      <c r="E29" s="107">
        <f>SUMIF('gm rez'!C3:C14,"W",'gm rez'!L3:L14)</f>
        <v>0</v>
      </c>
      <c r="F29" s="160">
        <f>SUMIF('gm rez'!C3:C14,"W",'gm rez'!O3:O14)</f>
        <v>0</v>
      </c>
      <c r="G29" s="154">
        <f>SUMIF('gm rez'!C3:C14,"W",'gm rez'!P3:P14)</f>
        <v>0</v>
      </c>
      <c r="H29" s="154">
        <f>SUMIF('gm rez'!C3:C14,"W",'gm rez'!Q3:Q14)</f>
        <v>0</v>
      </c>
      <c r="I29" s="154">
        <f>SUMIF('gm rez'!C3:C14,"W",'gm rez'!R3:R14)</f>
        <v>0</v>
      </c>
      <c r="J29" s="154">
        <f>SUMIF('gm rez'!C3:C14,"W",'gm rez'!S3:S14)</f>
        <v>0</v>
      </c>
      <c r="K29" s="154">
        <f>SUMIF('gm rez'!C3:C14,"W",'gm rez'!T3:T14)</f>
        <v>0</v>
      </c>
      <c r="L29" s="154">
        <f>SUMIF('gm rez'!C3:C14,"W",'gm rez'!U3:U14)</f>
        <v>0</v>
      </c>
      <c r="M29" s="154">
        <f>SUMIF('gm rez'!C3:C14,"W",'gm rez'!V3:V14)</f>
        <v>0</v>
      </c>
      <c r="N29" s="154">
        <f>SUMIF('gm rez'!C3:C14,"W",'gm rez'!W3:W14)</f>
        <v>0</v>
      </c>
      <c r="O29" s="154">
        <f>SUMIF('gm rez'!C3:C14,"W",'gm rez'!X3:X14)</f>
        <v>0</v>
      </c>
      <c r="P29" s="154">
        <f>SUMIF('gm rez'!D3:D14,"W",'gm rez'!Y3:Y14)</f>
        <v>0</v>
      </c>
      <c r="Q29" s="161">
        <f>SUMIF('gm rez'!E3:E14,"W",'gm rez'!Z3:Z14)</f>
        <v>0</v>
      </c>
      <c r="R29" s="19" t="b">
        <f t="shared" si="0"/>
        <v>1</v>
      </c>
      <c r="S29" s="40" t="b">
        <f t="shared" si="1"/>
        <v>1</v>
      </c>
      <c r="T29" s="26"/>
      <c r="U29" s="26"/>
      <c r="V29" s="27"/>
      <c r="W29" s="27"/>
      <c r="X29" s="22"/>
      <c r="Y29" s="11"/>
      <c r="Z29" s="11"/>
    </row>
    <row r="30" spans="1:26" ht="39.950000000000003" customHeight="1" thickTop="1" x14ac:dyDescent="0.25">
      <c r="A30" s="172" t="s">
        <v>22</v>
      </c>
      <c r="B30" s="173">
        <f>B24+B27</f>
        <v>8</v>
      </c>
      <c r="C30" s="174">
        <f t="shared" ref="C30:O30" si="8">C24+C27</f>
        <v>4317315.0399999991</v>
      </c>
      <c r="D30" s="175">
        <f t="shared" si="8"/>
        <v>347749.58000000007</v>
      </c>
      <c r="E30" s="176">
        <f t="shared" si="8"/>
        <v>3969565.4599999995</v>
      </c>
      <c r="F30" s="177">
        <f t="shared" si="8"/>
        <v>0</v>
      </c>
      <c r="G30" s="174">
        <f t="shared" si="8"/>
        <v>0</v>
      </c>
      <c r="H30" s="174">
        <f t="shared" si="8"/>
        <v>0</v>
      </c>
      <c r="I30" s="174">
        <f t="shared" si="8"/>
        <v>0</v>
      </c>
      <c r="J30" s="174">
        <f t="shared" si="8"/>
        <v>0</v>
      </c>
      <c r="K30" s="174">
        <f t="shared" si="8"/>
        <v>0</v>
      </c>
      <c r="L30" s="174">
        <f t="shared" si="8"/>
        <v>3969565.4599999995</v>
      </c>
      <c r="M30" s="174">
        <f t="shared" si="8"/>
        <v>0</v>
      </c>
      <c r="N30" s="174">
        <f t="shared" si="8"/>
        <v>0</v>
      </c>
      <c r="O30" s="174">
        <f t="shared" si="8"/>
        <v>0</v>
      </c>
      <c r="P30" s="174">
        <f t="shared" ref="P30:Q30" si="9">P24+P27</f>
        <v>0</v>
      </c>
      <c r="Q30" s="178">
        <f t="shared" si="9"/>
        <v>0</v>
      </c>
      <c r="R30" s="19" t="b">
        <f t="shared" si="0"/>
        <v>1</v>
      </c>
      <c r="S30" s="40" t="b">
        <f t="shared" si="1"/>
        <v>1</v>
      </c>
      <c r="T30" s="28"/>
      <c r="U30" s="28"/>
      <c r="V30" s="2"/>
      <c r="W30" s="2"/>
    </row>
    <row r="31" spans="1:26" ht="39.950000000000003" customHeight="1" x14ac:dyDescent="0.25">
      <c r="A31" s="83" t="s">
        <v>38</v>
      </c>
      <c r="B31" s="81">
        <f t="shared" ref="B31:O31" si="10">B25+B28</f>
        <v>8</v>
      </c>
      <c r="C31" s="72">
        <f t="shared" si="10"/>
        <v>4317315.0399999991</v>
      </c>
      <c r="D31" s="86">
        <f t="shared" si="10"/>
        <v>347749.58000000007</v>
      </c>
      <c r="E31" s="49">
        <f t="shared" si="10"/>
        <v>3969565.4599999995</v>
      </c>
      <c r="F31" s="91">
        <f t="shared" si="10"/>
        <v>0</v>
      </c>
      <c r="G31" s="72">
        <f t="shared" si="10"/>
        <v>0</v>
      </c>
      <c r="H31" s="72">
        <f t="shared" si="10"/>
        <v>0</v>
      </c>
      <c r="I31" s="72">
        <f t="shared" si="10"/>
        <v>0</v>
      </c>
      <c r="J31" s="72">
        <f t="shared" si="10"/>
        <v>0</v>
      </c>
      <c r="K31" s="72">
        <f t="shared" si="10"/>
        <v>0</v>
      </c>
      <c r="L31" s="72">
        <f t="shared" si="10"/>
        <v>3969565.4599999995</v>
      </c>
      <c r="M31" s="72">
        <f t="shared" si="10"/>
        <v>0</v>
      </c>
      <c r="N31" s="72">
        <f t="shared" si="10"/>
        <v>0</v>
      </c>
      <c r="O31" s="72">
        <f t="shared" si="10"/>
        <v>0</v>
      </c>
      <c r="P31" s="72">
        <f t="shared" ref="P31:Q31" si="11">P25+P28</f>
        <v>0</v>
      </c>
      <c r="Q31" s="78">
        <f t="shared" si="11"/>
        <v>0</v>
      </c>
      <c r="R31" s="19" t="b">
        <f t="shared" si="0"/>
        <v>1</v>
      </c>
      <c r="S31" s="40" t="b">
        <f t="shared" si="1"/>
        <v>1</v>
      </c>
      <c r="T31" s="28"/>
      <c r="U31" s="28"/>
      <c r="V31" s="2"/>
      <c r="W31" s="2"/>
    </row>
    <row r="32" spans="1:26" ht="39.950000000000003" customHeight="1" thickBot="1" x14ac:dyDescent="0.3">
      <c r="A32" s="125" t="s">
        <v>39</v>
      </c>
      <c r="B32" s="126">
        <f t="shared" ref="B32:O32" si="12">B26+B29</f>
        <v>0</v>
      </c>
      <c r="C32" s="127">
        <f t="shared" si="12"/>
        <v>0</v>
      </c>
      <c r="D32" s="128">
        <f t="shared" si="12"/>
        <v>0</v>
      </c>
      <c r="E32" s="129">
        <f t="shared" si="12"/>
        <v>0</v>
      </c>
      <c r="F32" s="130">
        <f t="shared" si="12"/>
        <v>0</v>
      </c>
      <c r="G32" s="127">
        <f t="shared" si="12"/>
        <v>0</v>
      </c>
      <c r="H32" s="127">
        <f t="shared" si="12"/>
        <v>0</v>
      </c>
      <c r="I32" s="127">
        <f t="shared" si="12"/>
        <v>0</v>
      </c>
      <c r="J32" s="127">
        <f t="shared" si="12"/>
        <v>0</v>
      </c>
      <c r="K32" s="127">
        <f t="shared" si="12"/>
        <v>0</v>
      </c>
      <c r="L32" s="127">
        <f t="shared" si="12"/>
        <v>0</v>
      </c>
      <c r="M32" s="127">
        <f t="shared" si="12"/>
        <v>0</v>
      </c>
      <c r="N32" s="127">
        <f t="shared" si="12"/>
        <v>0</v>
      </c>
      <c r="O32" s="127">
        <f t="shared" si="12"/>
        <v>0</v>
      </c>
      <c r="P32" s="127">
        <f t="shared" ref="P32:Q32" si="13">P26+P29</f>
        <v>0</v>
      </c>
      <c r="Q32" s="131">
        <f t="shared" si="13"/>
        <v>0</v>
      </c>
      <c r="R32" s="19" t="b">
        <f t="shared" si="0"/>
        <v>1</v>
      </c>
      <c r="S32" s="40" t="b">
        <f t="shared" si="1"/>
        <v>1</v>
      </c>
      <c r="T32" s="28"/>
      <c r="U32" s="28"/>
      <c r="V32" s="2"/>
      <c r="W32" s="2"/>
    </row>
    <row r="33" spans="1:23" ht="39.950000000000003" customHeight="1" thickTop="1" x14ac:dyDescent="0.25">
      <c r="A33" s="132" t="s">
        <v>33</v>
      </c>
      <c r="B33" s="133">
        <f>B20+B30</f>
        <v>51</v>
      </c>
      <c r="C33" s="134">
        <f t="shared" ref="C33:O33" si="14">C20+C30</f>
        <v>139008413.30000004</v>
      </c>
      <c r="D33" s="135">
        <f t="shared" si="14"/>
        <v>20975382.269999996</v>
      </c>
      <c r="E33" s="136">
        <f t="shared" si="14"/>
        <v>118033031.03</v>
      </c>
      <c r="F33" s="137">
        <f t="shared" si="14"/>
        <v>0</v>
      </c>
      <c r="G33" s="134">
        <f t="shared" si="14"/>
        <v>0</v>
      </c>
      <c r="H33" s="134">
        <f t="shared" si="14"/>
        <v>0</v>
      </c>
      <c r="I33" s="134">
        <f t="shared" si="14"/>
        <v>0</v>
      </c>
      <c r="J33" s="134">
        <f t="shared" si="14"/>
        <v>0</v>
      </c>
      <c r="K33" s="134">
        <f t="shared" si="14"/>
        <v>14896549.699999999</v>
      </c>
      <c r="L33" s="134">
        <f t="shared" si="14"/>
        <v>89371435.449999988</v>
      </c>
      <c r="M33" s="134">
        <f t="shared" si="14"/>
        <v>13765045.880000001</v>
      </c>
      <c r="N33" s="134">
        <f t="shared" si="14"/>
        <v>0</v>
      </c>
      <c r="O33" s="134">
        <f t="shared" si="14"/>
        <v>0</v>
      </c>
      <c r="P33" s="134">
        <f t="shared" ref="P33:Q33" si="15">P20+P30</f>
        <v>0</v>
      </c>
      <c r="Q33" s="138">
        <f t="shared" si="15"/>
        <v>0</v>
      </c>
      <c r="R33" s="19" t="b">
        <f t="shared" si="0"/>
        <v>1</v>
      </c>
      <c r="S33" s="40" t="b">
        <f t="shared" si="1"/>
        <v>1</v>
      </c>
      <c r="T33" s="28"/>
      <c r="U33" s="28"/>
      <c r="V33" s="2"/>
      <c r="W33" s="2"/>
    </row>
    <row r="34" spans="1:23" ht="39.950000000000003" customHeight="1" x14ac:dyDescent="0.25">
      <c r="A34" s="165" t="s">
        <v>37</v>
      </c>
      <c r="B34" s="166">
        <f>B21</f>
        <v>10</v>
      </c>
      <c r="C34" s="167">
        <f t="shared" ref="C34:O34" si="16">C21</f>
        <v>38669135.540000007</v>
      </c>
      <c r="D34" s="168">
        <f t="shared" si="16"/>
        <v>10658356.27</v>
      </c>
      <c r="E34" s="50">
        <f t="shared" si="16"/>
        <v>28010779.269999996</v>
      </c>
      <c r="F34" s="169">
        <f t="shared" si="16"/>
        <v>0</v>
      </c>
      <c r="G34" s="167">
        <f t="shared" si="16"/>
        <v>0</v>
      </c>
      <c r="H34" s="167">
        <f t="shared" si="16"/>
        <v>0</v>
      </c>
      <c r="I34" s="167">
        <f t="shared" si="16"/>
        <v>0</v>
      </c>
      <c r="J34" s="167">
        <f t="shared" si="16"/>
        <v>0</v>
      </c>
      <c r="K34" s="167">
        <f t="shared" si="16"/>
        <v>14896549.699999999</v>
      </c>
      <c r="L34" s="167">
        <f t="shared" si="16"/>
        <v>11126878.809999999</v>
      </c>
      <c r="M34" s="167">
        <f t="shared" si="16"/>
        <v>1987350.7600000007</v>
      </c>
      <c r="N34" s="167">
        <f t="shared" si="16"/>
        <v>0</v>
      </c>
      <c r="O34" s="167">
        <f t="shared" si="16"/>
        <v>0</v>
      </c>
      <c r="P34" s="167">
        <f t="shared" ref="P34:Q34" si="17">P21</f>
        <v>0</v>
      </c>
      <c r="Q34" s="170">
        <f t="shared" si="17"/>
        <v>0</v>
      </c>
      <c r="R34" s="19" t="b">
        <f t="shared" si="0"/>
        <v>1</v>
      </c>
      <c r="S34" s="40" t="b">
        <f t="shared" si="1"/>
        <v>1</v>
      </c>
      <c r="T34" s="28"/>
      <c r="U34" s="28"/>
      <c r="V34" s="2"/>
      <c r="W34" s="2"/>
    </row>
    <row r="35" spans="1:23" ht="39.950000000000003" customHeight="1" x14ac:dyDescent="0.25">
      <c r="A35" s="139" t="s">
        <v>38</v>
      </c>
      <c r="B35" s="82">
        <f>B22+B31</f>
        <v>35</v>
      </c>
      <c r="C35" s="73">
        <f t="shared" ref="C35:O35" si="18">C22+C31</f>
        <v>65637132.68</v>
      </c>
      <c r="D35" s="87">
        <f t="shared" si="18"/>
        <v>7896215.1699999981</v>
      </c>
      <c r="E35" s="93">
        <f t="shared" si="18"/>
        <v>57740917.510000013</v>
      </c>
      <c r="F35" s="92">
        <f t="shared" si="18"/>
        <v>0</v>
      </c>
      <c r="G35" s="73">
        <f t="shared" si="18"/>
        <v>0</v>
      </c>
      <c r="H35" s="73">
        <f t="shared" si="18"/>
        <v>0</v>
      </c>
      <c r="I35" s="73">
        <f t="shared" si="18"/>
        <v>0</v>
      </c>
      <c r="J35" s="73">
        <f t="shared" si="18"/>
        <v>0</v>
      </c>
      <c r="K35" s="73">
        <f t="shared" si="18"/>
        <v>0</v>
      </c>
      <c r="L35" s="73">
        <f t="shared" si="18"/>
        <v>57740917.510000013</v>
      </c>
      <c r="M35" s="73">
        <f t="shared" si="18"/>
        <v>0</v>
      </c>
      <c r="N35" s="73">
        <f t="shared" si="18"/>
        <v>0</v>
      </c>
      <c r="O35" s="73">
        <f t="shared" si="18"/>
        <v>0</v>
      </c>
      <c r="P35" s="73">
        <f t="shared" ref="P35:Q35" si="19">P22+P31</f>
        <v>0</v>
      </c>
      <c r="Q35" s="140">
        <f t="shared" si="19"/>
        <v>0</v>
      </c>
      <c r="R35" s="19" t="b">
        <f t="shared" si="0"/>
        <v>1</v>
      </c>
      <c r="S35" s="40" t="b">
        <f t="shared" si="1"/>
        <v>1</v>
      </c>
      <c r="T35" s="28"/>
      <c r="U35" s="28"/>
      <c r="V35" s="2"/>
      <c r="W35" s="2"/>
    </row>
    <row r="36" spans="1:23" ht="39.950000000000003" customHeight="1" thickBot="1" x14ac:dyDescent="0.3">
      <c r="A36" s="141" t="s">
        <v>39</v>
      </c>
      <c r="B36" s="142">
        <f>B23+B32</f>
        <v>6</v>
      </c>
      <c r="C36" s="143">
        <f t="shared" ref="C36:O36" si="20">C23+C32</f>
        <v>34702145.079999998</v>
      </c>
      <c r="D36" s="144">
        <f t="shared" si="20"/>
        <v>2420810.8300000005</v>
      </c>
      <c r="E36" s="107">
        <f t="shared" si="20"/>
        <v>32281334.25</v>
      </c>
      <c r="F36" s="145">
        <f t="shared" si="20"/>
        <v>0</v>
      </c>
      <c r="G36" s="143">
        <f t="shared" si="20"/>
        <v>0</v>
      </c>
      <c r="H36" s="143">
        <f t="shared" si="20"/>
        <v>0</v>
      </c>
      <c r="I36" s="143">
        <f t="shared" si="20"/>
        <v>0</v>
      </c>
      <c r="J36" s="143">
        <f t="shared" si="20"/>
        <v>0</v>
      </c>
      <c r="K36" s="143">
        <f t="shared" si="20"/>
        <v>0</v>
      </c>
      <c r="L36" s="143">
        <f t="shared" si="20"/>
        <v>20503639.129999999</v>
      </c>
      <c r="M36" s="143">
        <f t="shared" si="20"/>
        <v>11777695.120000001</v>
      </c>
      <c r="N36" s="143">
        <f t="shared" si="20"/>
        <v>0</v>
      </c>
      <c r="O36" s="143">
        <f t="shared" si="20"/>
        <v>0</v>
      </c>
      <c r="P36" s="143">
        <f t="shared" ref="P36:Q36" si="21">P23+P32</f>
        <v>0</v>
      </c>
      <c r="Q36" s="146">
        <f t="shared" si="21"/>
        <v>0</v>
      </c>
      <c r="R36" s="19" t="b">
        <f t="shared" si="0"/>
        <v>1</v>
      </c>
      <c r="S36" s="40" t="b">
        <f t="shared" si="1"/>
        <v>1</v>
      </c>
      <c r="T36" s="28"/>
      <c r="U36" s="28"/>
      <c r="V36" s="2"/>
      <c r="W36" s="2"/>
    </row>
    <row r="37" spans="1:23" ht="15.75" thickTop="1" x14ac:dyDescent="0.25">
      <c r="A37" s="29"/>
      <c r="B37" s="29" t="b">
        <f>B12+B16=B20</f>
        <v>1</v>
      </c>
      <c r="C37" s="29" t="b">
        <f t="shared" ref="C37:Q37" si="22">C12+C16=C20</f>
        <v>1</v>
      </c>
      <c r="D37" s="29" t="b">
        <f t="shared" si="22"/>
        <v>1</v>
      </c>
      <c r="E37" s="29" t="b">
        <f t="shared" si="22"/>
        <v>1</v>
      </c>
      <c r="F37" s="29" t="b">
        <f t="shared" si="22"/>
        <v>1</v>
      </c>
      <c r="G37" s="29" t="b">
        <f t="shared" si="22"/>
        <v>1</v>
      </c>
      <c r="H37" s="29" t="b">
        <f t="shared" si="22"/>
        <v>1</v>
      </c>
      <c r="I37" s="29" t="b">
        <f t="shared" si="22"/>
        <v>1</v>
      </c>
      <c r="J37" s="29" t="b">
        <f t="shared" si="22"/>
        <v>1</v>
      </c>
      <c r="K37" s="29" t="b">
        <f t="shared" si="22"/>
        <v>1</v>
      </c>
      <c r="L37" s="29" t="b">
        <f t="shared" si="22"/>
        <v>1</v>
      </c>
      <c r="M37" s="29" t="b">
        <f t="shared" si="22"/>
        <v>1</v>
      </c>
      <c r="N37" s="29" t="b">
        <f t="shared" si="22"/>
        <v>1</v>
      </c>
      <c r="O37" s="29" t="b">
        <f t="shared" si="22"/>
        <v>1</v>
      </c>
      <c r="P37" s="29" t="b">
        <f t="shared" si="22"/>
        <v>1</v>
      </c>
      <c r="Q37" s="29" t="b">
        <f t="shared" si="22"/>
        <v>1</v>
      </c>
      <c r="R37" s="29"/>
      <c r="S37" s="29"/>
      <c r="T37" s="28"/>
      <c r="U37" s="28"/>
      <c r="V37" s="2"/>
      <c r="W37" s="2"/>
    </row>
    <row r="38" spans="1:23" x14ac:dyDescent="0.25">
      <c r="A38" s="29"/>
      <c r="B38" s="29" t="b">
        <f>B13+B17=B21</f>
        <v>1</v>
      </c>
      <c r="C38" s="29" t="b">
        <f t="shared" ref="C38:Q38" si="23">C13+C17=C21</f>
        <v>1</v>
      </c>
      <c r="D38" s="29" t="b">
        <f t="shared" si="23"/>
        <v>1</v>
      </c>
      <c r="E38" s="29" t="b">
        <f t="shared" si="23"/>
        <v>1</v>
      </c>
      <c r="F38" s="29" t="b">
        <f t="shared" si="23"/>
        <v>1</v>
      </c>
      <c r="G38" s="29" t="b">
        <f t="shared" si="23"/>
        <v>1</v>
      </c>
      <c r="H38" s="29" t="b">
        <f t="shared" si="23"/>
        <v>1</v>
      </c>
      <c r="I38" s="29" t="b">
        <f t="shared" si="23"/>
        <v>1</v>
      </c>
      <c r="J38" s="29" t="b">
        <f t="shared" si="23"/>
        <v>1</v>
      </c>
      <c r="K38" s="29" t="b">
        <f t="shared" si="23"/>
        <v>1</v>
      </c>
      <c r="L38" s="29" t="b">
        <f t="shared" si="23"/>
        <v>1</v>
      </c>
      <c r="M38" s="29" t="b">
        <f t="shared" si="23"/>
        <v>1</v>
      </c>
      <c r="N38" s="29" t="b">
        <f t="shared" si="23"/>
        <v>1</v>
      </c>
      <c r="O38" s="29" t="b">
        <f t="shared" si="23"/>
        <v>1</v>
      </c>
      <c r="P38" s="29" t="b">
        <f t="shared" si="23"/>
        <v>1</v>
      </c>
      <c r="Q38" s="29" t="b">
        <f t="shared" si="23"/>
        <v>1</v>
      </c>
      <c r="R38" s="29"/>
      <c r="S38" s="29"/>
      <c r="T38" s="28"/>
      <c r="U38" s="28"/>
      <c r="V38" s="2"/>
      <c r="W38" s="2"/>
    </row>
    <row r="39" spans="1:23" x14ac:dyDescent="0.25">
      <c r="A39" s="29"/>
      <c r="B39" s="29" t="b">
        <f>B14+B18=B22</f>
        <v>1</v>
      </c>
      <c r="C39" s="29" t="b">
        <f t="shared" ref="C39:Q39" si="24">C14+C18=C22</f>
        <v>1</v>
      </c>
      <c r="D39" s="29" t="b">
        <f t="shared" si="24"/>
        <v>1</v>
      </c>
      <c r="E39" s="29" t="b">
        <f t="shared" si="24"/>
        <v>1</v>
      </c>
      <c r="F39" s="29" t="b">
        <f t="shared" si="24"/>
        <v>1</v>
      </c>
      <c r="G39" s="29" t="b">
        <f t="shared" si="24"/>
        <v>1</v>
      </c>
      <c r="H39" s="29" t="b">
        <f t="shared" si="24"/>
        <v>1</v>
      </c>
      <c r="I39" s="29" t="b">
        <f t="shared" si="24"/>
        <v>1</v>
      </c>
      <c r="J39" s="29" t="b">
        <f t="shared" si="24"/>
        <v>1</v>
      </c>
      <c r="K39" s="29" t="b">
        <f t="shared" si="24"/>
        <v>1</v>
      </c>
      <c r="L39" s="29" t="b">
        <f t="shared" si="24"/>
        <v>1</v>
      </c>
      <c r="M39" s="29" t="b">
        <f t="shared" si="24"/>
        <v>1</v>
      </c>
      <c r="N39" s="29" t="b">
        <f t="shared" si="24"/>
        <v>1</v>
      </c>
      <c r="O39" s="29" t="b">
        <f t="shared" si="24"/>
        <v>1</v>
      </c>
      <c r="P39" s="29" t="b">
        <f t="shared" si="24"/>
        <v>1</v>
      </c>
      <c r="Q39" s="29" t="b">
        <f t="shared" si="24"/>
        <v>1</v>
      </c>
      <c r="R39" s="29"/>
      <c r="S39" s="29"/>
      <c r="T39" s="28"/>
      <c r="U39" s="28"/>
      <c r="V39" s="2"/>
      <c r="W39" s="2"/>
    </row>
    <row r="40" spans="1:23" x14ac:dyDescent="0.25">
      <c r="A40" s="29"/>
      <c r="B40" s="29" t="b">
        <f>B15+B19=B23</f>
        <v>1</v>
      </c>
      <c r="C40" s="29" t="b">
        <f t="shared" ref="C40:Q40" si="25">C15+C19=C23</f>
        <v>1</v>
      </c>
      <c r="D40" s="29" t="b">
        <f t="shared" si="25"/>
        <v>1</v>
      </c>
      <c r="E40" s="29" t="b">
        <f t="shared" si="25"/>
        <v>1</v>
      </c>
      <c r="F40" s="29" t="b">
        <f t="shared" si="25"/>
        <v>1</v>
      </c>
      <c r="G40" s="29" t="b">
        <f t="shared" si="25"/>
        <v>1</v>
      </c>
      <c r="H40" s="29" t="b">
        <f t="shared" si="25"/>
        <v>1</v>
      </c>
      <c r="I40" s="29" t="b">
        <f t="shared" si="25"/>
        <v>1</v>
      </c>
      <c r="J40" s="29" t="b">
        <f t="shared" si="25"/>
        <v>1</v>
      </c>
      <c r="K40" s="29" t="b">
        <f t="shared" si="25"/>
        <v>1</v>
      </c>
      <c r="L40" s="29" t="b">
        <f t="shared" si="25"/>
        <v>1</v>
      </c>
      <c r="M40" s="29" t="b">
        <f t="shared" si="25"/>
        <v>1</v>
      </c>
      <c r="N40" s="29" t="b">
        <f t="shared" si="25"/>
        <v>1</v>
      </c>
      <c r="O40" s="29" t="b">
        <f t="shared" si="25"/>
        <v>1</v>
      </c>
      <c r="P40" s="29" t="b">
        <f t="shared" si="25"/>
        <v>1</v>
      </c>
      <c r="Q40" s="29" t="b">
        <f t="shared" si="25"/>
        <v>1</v>
      </c>
      <c r="R40" s="29"/>
      <c r="S40" s="29"/>
      <c r="T40" s="28"/>
      <c r="U40" s="28"/>
      <c r="V40" s="2"/>
      <c r="W40" s="2"/>
    </row>
    <row r="41" spans="1:23" x14ac:dyDescent="0.25">
      <c r="A41" s="30"/>
      <c r="B41" s="30" t="b">
        <f>B24+B27=B30</f>
        <v>1</v>
      </c>
      <c r="C41" s="30" t="b">
        <f t="shared" ref="C41:Q41" si="26">C24+C27=C30</f>
        <v>1</v>
      </c>
      <c r="D41" s="30" t="b">
        <f t="shared" si="26"/>
        <v>1</v>
      </c>
      <c r="E41" s="30" t="b">
        <f t="shared" si="26"/>
        <v>1</v>
      </c>
      <c r="F41" s="30" t="b">
        <f t="shared" si="26"/>
        <v>1</v>
      </c>
      <c r="G41" s="30" t="b">
        <f t="shared" si="26"/>
        <v>1</v>
      </c>
      <c r="H41" s="30" t="b">
        <f t="shared" si="26"/>
        <v>1</v>
      </c>
      <c r="I41" s="30" t="b">
        <f t="shared" si="26"/>
        <v>1</v>
      </c>
      <c r="J41" s="30" t="b">
        <f t="shared" si="26"/>
        <v>1</v>
      </c>
      <c r="K41" s="30" t="b">
        <f t="shared" si="26"/>
        <v>1</v>
      </c>
      <c r="L41" s="30" t="b">
        <f t="shared" si="26"/>
        <v>1</v>
      </c>
      <c r="M41" s="30" t="b">
        <f t="shared" si="26"/>
        <v>1</v>
      </c>
      <c r="N41" s="30" t="b">
        <f t="shared" si="26"/>
        <v>1</v>
      </c>
      <c r="O41" s="30" t="b">
        <f t="shared" si="26"/>
        <v>1</v>
      </c>
      <c r="P41" s="30" t="b">
        <f t="shared" si="26"/>
        <v>1</v>
      </c>
      <c r="Q41" s="30" t="b">
        <f t="shared" si="26"/>
        <v>1</v>
      </c>
      <c r="R41" s="30"/>
      <c r="S41" s="30"/>
      <c r="T41" s="2"/>
      <c r="U41" s="2"/>
      <c r="V41" s="2"/>
      <c r="W41" s="2"/>
    </row>
    <row r="42" spans="1:23" x14ac:dyDescent="0.25">
      <c r="A42" s="30"/>
      <c r="B42" s="30" t="b">
        <f>B28+B25=B31</f>
        <v>1</v>
      </c>
      <c r="C42" s="30" t="b">
        <f t="shared" ref="C42:Q42" si="27">C28+C25=C31</f>
        <v>1</v>
      </c>
      <c r="D42" s="30" t="b">
        <f t="shared" si="27"/>
        <v>1</v>
      </c>
      <c r="E42" s="30" t="b">
        <f t="shared" si="27"/>
        <v>1</v>
      </c>
      <c r="F42" s="30" t="b">
        <f t="shared" si="27"/>
        <v>1</v>
      </c>
      <c r="G42" s="30" t="b">
        <f t="shared" si="27"/>
        <v>1</v>
      </c>
      <c r="H42" s="30" t="b">
        <f t="shared" si="27"/>
        <v>1</v>
      </c>
      <c r="I42" s="30" t="b">
        <f t="shared" si="27"/>
        <v>1</v>
      </c>
      <c r="J42" s="30" t="b">
        <f t="shared" si="27"/>
        <v>1</v>
      </c>
      <c r="K42" s="30" t="b">
        <f t="shared" si="27"/>
        <v>1</v>
      </c>
      <c r="L42" s="30" t="b">
        <f>L28+L25=L31</f>
        <v>1</v>
      </c>
      <c r="M42" s="30" t="b">
        <f t="shared" si="27"/>
        <v>1</v>
      </c>
      <c r="N42" s="30" t="b">
        <f t="shared" si="27"/>
        <v>1</v>
      </c>
      <c r="O42" s="30" t="b">
        <f t="shared" si="27"/>
        <v>1</v>
      </c>
      <c r="P42" s="30" t="b">
        <f t="shared" si="27"/>
        <v>1</v>
      </c>
      <c r="Q42" s="30" t="b">
        <f t="shared" si="27"/>
        <v>1</v>
      </c>
      <c r="R42" s="30"/>
      <c r="S42" s="30"/>
      <c r="T42" s="2"/>
      <c r="U42" s="2"/>
      <c r="V42" s="2"/>
      <c r="W42" s="2"/>
    </row>
    <row r="43" spans="1:23" x14ac:dyDescent="0.25">
      <c r="A43" s="30"/>
      <c r="B43" s="30" t="b">
        <f>B26+B29=B32</f>
        <v>1</v>
      </c>
      <c r="C43" s="30" t="b">
        <f t="shared" ref="C43:Q43" si="28">C26+C29=C32</f>
        <v>1</v>
      </c>
      <c r="D43" s="30" t="b">
        <f t="shared" si="28"/>
        <v>1</v>
      </c>
      <c r="E43" s="30" t="b">
        <f t="shared" si="28"/>
        <v>1</v>
      </c>
      <c r="F43" s="30" t="b">
        <f t="shared" si="28"/>
        <v>1</v>
      </c>
      <c r="G43" s="30" t="b">
        <f t="shared" si="28"/>
        <v>1</v>
      </c>
      <c r="H43" s="30" t="b">
        <f t="shared" si="28"/>
        <v>1</v>
      </c>
      <c r="I43" s="30" t="b">
        <f t="shared" si="28"/>
        <v>1</v>
      </c>
      <c r="J43" s="30" t="b">
        <f t="shared" si="28"/>
        <v>1</v>
      </c>
      <c r="K43" s="30" t="b">
        <f t="shared" si="28"/>
        <v>1</v>
      </c>
      <c r="L43" s="30" t="b">
        <f t="shared" si="28"/>
        <v>1</v>
      </c>
      <c r="M43" s="30" t="b">
        <f t="shared" si="28"/>
        <v>1</v>
      </c>
      <c r="N43" s="30" t="b">
        <f t="shared" si="28"/>
        <v>1</v>
      </c>
      <c r="O43" s="30" t="b">
        <f t="shared" si="28"/>
        <v>1</v>
      </c>
      <c r="P43" s="30" t="b">
        <f t="shared" si="28"/>
        <v>1</v>
      </c>
      <c r="Q43" s="30" t="b">
        <f t="shared" si="28"/>
        <v>1</v>
      </c>
      <c r="R43" s="30"/>
      <c r="S43" s="30"/>
      <c r="T43" s="2"/>
      <c r="U43" s="2"/>
      <c r="V43" s="2"/>
      <c r="W43" s="2"/>
    </row>
    <row r="44" spans="1:23" x14ac:dyDescent="0.25">
      <c r="B44" s="13" t="b">
        <f>B20+B30=B33</f>
        <v>1</v>
      </c>
      <c r="C44" s="13" t="b">
        <f t="shared" ref="C44:Q44" si="29">C20+C30=C33</f>
        <v>1</v>
      </c>
      <c r="D44" s="13" t="b">
        <f t="shared" si="29"/>
        <v>1</v>
      </c>
      <c r="E44" s="13" t="b">
        <f t="shared" si="29"/>
        <v>1</v>
      </c>
      <c r="F44" s="13" t="b">
        <f t="shared" si="29"/>
        <v>1</v>
      </c>
      <c r="G44" s="13" t="b">
        <f t="shared" si="29"/>
        <v>1</v>
      </c>
      <c r="H44" s="13" t="b">
        <f t="shared" si="29"/>
        <v>1</v>
      </c>
      <c r="I44" s="13" t="b">
        <f t="shared" si="29"/>
        <v>1</v>
      </c>
      <c r="J44" s="13" t="b">
        <f t="shared" si="29"/>
        <v>1</v>
      </c>
      <c r="K44" s="13" t="b">
        <f t="shared" si="29"/>
        <v>1</v>
      </c>
      <c r="L44" s="13" t="b">
        <f t="shared" si="29"/>
        <v>1</v>
      </c>
      <c r="M44" s="13" t="b">
        <f t="shared" si="29"/>
        <v>1</v>
      </c>
      <c r="N44" s="13" t="b">
        <f t="shared" si="29"/>
        <v>1</v>
      </c>
      <c r="O44" s="13" t="b">
        <f t="shared" si="29"/>
        <v>1</v>
      </c>
      <c r="P44" s="13" t="b">
        <f t="shared" si="29"/>
        <v>1</v>
      </c>
      <c r="Q44" s="13" t="b">
        <f t="shared" si="29"/>
        <v>1</v>
      </c>
    </row>
  </sheetData>
  <mergeCells count="7">
    <mergeCell ref="F2:N6"/>
    <mergeCell ref="F7:N7"/>
    <mergeCell ref="A10:A11"/>
    <mergeCell ref="B10:B11"/>
    <mergeCell ref="C10:C11"/>
    <mergeCell ref="D10:D11"/>
    <mergeCell ref="E10:E11"/>
  </mergeCells>
  <pageMargins left="0.70866141732283472" right="0.70866141732283472" top="0.74803149606299213" bottom="0.74803149606299213" header="0.31496062992125984" footer="0.31496062992125984"/>
  <pageSetup paperSize="8" scale="63" orientation="landscape" r:id="rId1"/>
  <headerFooter>
    <oddHeader>&amp;LWojewództwo &amp;KFF0000OPOLSKIE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G30"/>
  <sheetViews>
    <sheetView showGridLines="0" zoomScale="78" zoomScaleNormal="78" zoomScaleSheetLayoutView="85" workbookViewId="0">
      <selection activeCell="N26" sqref="N26"/>
    </sheetView>
  </sheetViews>
  <sheetFormatPr defaultColWidth="9.140625" defaultRowHeight="15" x14ac:dyDescent="0.25"/>
  <cols>
    <col min="1" max="1" width="5.85546875" style="3" customWidth="1"/>
    <col min="2" max="3" width="14.140625" style="3" customWidth="1"/>
    <col min="4" max="4" width="15.7109375" style="3" customWidth="1"/>
    <col min="5" max="5" width="6.5703125" style="3" customWidth="1"/>
    <col min="6" max="6" width="45.42578125" style="3" customWidth="1"/>
    <col min="7" max="7" width="7.42578125" style="3" customWidth="1"/>
    <col min="8" max="8" width="7.7109375" style="3" customWidth="1"/>
    <col min="9" max="9" width="14.85546875" style="3" customWidth="1"/>
    <col min="10" max="10" width="13.7109375" style="4" customWidth="1"/>
    <col min="11" max="12" width="14.5703125" style="3" customWidth="1"/>
    <col min="13" max="13" width="13.85546875" style="1" customWidth="1"/>
    <col min="14" max="18" width="6.7109375" style="3" customWidth="1"/>
    <col min="19" max="19" width="11.5703125" style="3" customWidth="1"/>
    <col min="20" max="20" width="14.140625" style="3" customWidth="1"/>
    <col min="21" max="21" width="13" style="3" customWidth="1"/>
    <col min="22" max="25" width="6.7109375" style="3" customWidth="1"/>
    <col min="60" max="16384" width="9.140625" style="3"/>
  </cols>
  <sheetData>
    <row r="1" spans="1:59" ht="20.100000000000001" customHeight="1" x14ac:dyDescent="0.25">
      <c r="A1" s="332" t="s">
        <v>4</v>
      </c>
      <c r="B1" s="332" t="s">
        <v>5</v>
      </c>
      <c r="C1" s="333" t="s">
        <v>43</v>
      </c>
      <c r="D1" s="328" t="s">
        <v>6</v>
      </c>
      <c r="E1" s="328" t="s">
        <v>32</v>
      </c>
      <c r="F1" s="328" t="s">
        <v>7</v>
      </c>
      <c r="G1" s="332" t="s">
        <v>26</v>
      </c>
      <c r="H1" s="332" t="s">
        <v>8</v>
      </c>
      <c r="I1" s="332" t="s">
        <v>23</v>
      </c>
      <c r="J1" s="335" t="s">
        <v>9</v>
      </c>
      <c r="K1" s="332" t="s">
        <v>16</v>
      </c>
      <c r="L1" s="328" t="s">
        <v>13</v>
      </c>
      <c r="M1" s="332" t="s">
        <v>11</v>
      </c>
      <c r="N1" s="336" t="s">
        <v>12</v>
      </c>
      <c r="O1" s="337"/>
      <c r="P1" s="337"/>
      <c r="Q1" s="337"/>
      <c r="R1" s="337"/>
      <c r="S1" s="337"/>
      <c r="T1" s="337"/>
      <c r="U1" s="337"/>
      <c r="V1" s="337"/>
      <c r="W1" s="337"/>
      <c r="X1" s="337"/>
      <c r="Y1" s="337"/>
    </row>
    <row r="2" spans="1:59" ht="30" customHeight="1" x14ac:dyDescent="0.25">
      <c r="A2" s="332"/>
      <c r="B2" s="332"/>
      <c r="C2" s="334"/>
      <c r="D2" s="329"/>
      <c r="E2" s="329"/>
      <c r="F2" s="329"/>
      <c r="G2" s="332"/>
      <c r="H2" s="332"/>
      <c r="I2" s="332"/>
      <c r="J2" s="335"/>
      <c r="K2" s="332"/>
      <c r="L2" s="329"/>
      <c r="M2" s="332"/>
      <c r="N2" s="36">
        <v>2019</v>
      </c>
      <c r="O2" s="36">
        <v>2020</v>
      </c>
      <c r="P2" s="36">
        <v>2021</v>
      </c>
      <c r="Q2" s="36">
        <v>2022</v>
      </c>
      <c r="R2" s="36">
        <v>2023</v>
      </c>
      <c r="S2" s="36">
        <v>2024</v>
      </c>
      <c r="T2" s="36">
        <v>2025</v>
      </c>
      <c r="U2" s="36">
        <v>2026</v>
      </c>
      <c r="V2" s="36">
        <v>2027</v>
      </c>
      <c r="W2" s="36">
        <v>2028</v>
      </c>
      <c r="X2" s="171">
        <v>2029</v>
      </c>
      <c r="Y2" s="171">
        <v>2030</v>
      </c>
      <c r="Z2" s="1" t="s">
        <v>28</v>
      </c>
      <c r="AA2" s="1" t="s">
        <v>29</v>
      </c>
      <c r="AB2" s="1" t="s">
        <v>30</v>
      </c>
      <c r="AC2" s="1" t="s">
        <v>31</v>
      </c>
    </row>
    <row r="3" spans="1:59" s="188" customFormat="1" ht="30" customHeight="1" x14ac:dyDescent="0.25">
      <c r="A3" s="187">
        <v>1</v>
      </c>
      <c r="B3" s="220" t="s">
        <v>87</v>
      </c>
      <c r="C3" s="253" t="s">
        <v>91</v>
      </c>
      <c r="D3" s="220" t="s">
        <v>71</v>
      </c>
      <c r="E3" s="220">
        <v>1604</v>
      </c>
      <c r="F3" s="220" t="s">
        <v>89</v>
      </c>
      <c r="G3" s="220" t="s">
        <v>72</v>
      </c>
      <c r="H3" s="221">
        <v>3.47</v>
      </c>
      <c r="I3" s="222" t="s">
        <v>232</v>
      </c>
      <c r="J3" s="254">
        <v>2869817.78</v>
      </c>
      <c r="K3" s="179">
        <f t="shared" ref="K3" si="0">ROUNDDOWN(J3*M3,2)</f>
        <v>2295854.2200000002</v>
      </c>
      <c r="L3" s="199">
        <f t="shared" ref="L3" si="1">J3-K3</f>
        <v>573963.55999999959</v>
      </c>
      <c r="M3" s="181">
        <v>0.8</v>
      </c>
      <c r="N3" s="200">
        <v>0</v>
      </c>
      <c r="O3" s="194">
        <v>0</v>
      </c>
      <c r="P3" s="195">
        <v>0</v>
      </c>
      <c r="Q3" s="195">
        <v>0</v>
      </c>
      <c r="R3" s="195">
        <v>0</v>
      </c>
      <c r="S3" s="182">
        <v>862380.24</v>
      </c>
      <c r="T3" s="183">
        <v>1433473.98</v>
      </c>
      <c r="U3" s="193">
        <v>0</v>
      </c>
      <c r="V3" s="193">
        <v>0</v>
      </c>
      <c r="W3" s="195">
        <v>0</v>
      </c>
      <c r="X3" s="195">
        <v>0</v>
      </c>
      <c r="Y3" s="195">
        <v>0</v>
      </c>
      <c r="Z3" s="1" t="b">
        <f>K3=SUM(N3:Y3)</f>
        <v>1</v>
      </c>
      <c r="AA3" s="42">
        <f t="shared" ref="AA3" si="2">ROUND(K3/J3,4)</f>
        <v>0.8</v>
      </c>
      <c r="AB3" s="43" t="b">
        <f t="shared" ref="AB3" si="3">AA3=M3</f>
        <v>1</v>
      </c>
      <c r="AC3" s="43" t="b">
        <f>J3=K3+L3</f>
        <v>1</v>
      </c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</row>
    <row r="4" spans="1:59" s="262" customFormat="1" ht="30" customHeight="1" x14ac:dyDescent="0.25">
      <c r="A4" s="268">
        <v>2</v>
      </c>
      <c r="B4" s="189" t="s">
        <v>48</v>
      </c>
      <c r="C4" s="203" t="s">
        <v>88</v>
      </c>
      <c r="D4" s="205" t="s">
        <v>58</v>
      </c>
      <c r="E4" s="205">
        <v>1609</v>
      </c>
      <c r="F4" s="190" t="s">
        <v>59</v>
      </c>
      <c r="G4" s="190" t="s">
        <v>60</v>
      </c>
      <c r="H4" s="191">
        <v>1.335</v>
      </c>
      <c r="I4" s="192" t="s">
        <v>61</v>
      </c>
      <c r="J4" s="179">
        <v>7635352.4400000004</v>
      </c>
      <c r="K4" s="179">
        <f>ROUNDDOWN(J4*M4,2)</f>
        <v>7635352.4400000004</v>
      </c>
      <c r="L4" s="199">
        <f>J4-K4</f>
        <v>0</v>
      </c>
      <c r="M4" s="181">
        <v>1</v>
      </c>
      <c r="N4" s="269">
        <v>0</v>
      </c>
      <c r="O4" s="270">
        <v>0</v>
      </c>
      <c r="P4" s="271">
        <v>0</v>
      </c>
      <c r="Q4" s="271">
        <v>0</v>
      </c>
      <c r="R4" s="271">
        <v>0</v>
      </c>
      <c r="S4" s="180">
        <v>0</v>
      </c>
      <c r="T4" s="180">
        <f>K4-U4</f>
        <v>6109281.9500000002</v>
      </c>
      <c r="U4" s="180">
        <v>1526070.49</v>
      </c>
      <c r="V4" s="272">
        <v>0</v>
      </c>
      <c r="W4" s="271">
        <v>0</v>
      </c>
      <c r="X4" s="271">
        <v>0</v>
      </c>
      <c r="Y4" s="271">
        <v>0</v>
      </c>
      <c r="Z4" s="1" t="b">
        <f t="shared" ref="Z4:Z13" si="4">K4=SUM(N4:Y4)</f>
        <v>1</v>
      </c>
      <c r="AA4" s="42">
        <f t="shared" ref="AA4:AA13" si="5">ROUND(K4/J4,4)</f>
        <v>1</v>
      </c>
      <c r="AB4" s="43" t="b">
        <f t="shared" ref="AB4:AB13" si="6">AA4=M4</f>
        <v>1</v>
      </c>
      <c r="AC4" s="43" t="b">
        <f t="shared" ref="AC4:AC13" si="7">J4=K4+L4</f>
        <v>1</v>
      </c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</row>
    <row r="5" spans="1:59" s="263" customFormat="1" ht="40.5" customHeight="1" x14ac:dyDescent="0.25">
      <c r="A5" s="273">
        <v>3</v>
      </c>
      <c r="B5" s="51" t="s">
        <v>49</v>
      </c>
      <c r="C5" s="204" t="s">
        <v>90</v>
      </c>
      <c r="D5" s="206" t="s">
        <v>62</v>
      </c>
      <c r="E5" s="206">
        <v>1610</v>
      </c>
      <c r="F5" s="184" t="s">
        <v>63</v>
      </c>
      <c r="G5" s="184" t="s">
        <v>60</v>
      </c>
      <c r="H5" s="185">
        <v>3.1</v>
      </c>
      <c r="I5" s="186" t="s">
        <v>64</v>
      </c>
      <c r="J5" s="46">
        <v>8164000</v>
      </c>
      <c r="K5" s="46">
        <f t="shared" ref="K5:K10" si="8">ROUNDDOWN(J5*M5,2)</f>
        <v>8164000</v>
      </c>
      <c r="L5" s="48">
        <f t="shared" ref="L5:L7" si="9">J5-K5</f>
        <v>0</v>
      </c>
      <c r="M5" s="274">
        <v>1</v>
      </c>
      <c r="N5" s="275">
        <v>0</v>
      </c>
      <c r="O5" s="276">
        <v>0</v>
      </c>
      <c r="P5" s="277">
        <v>0</v>
      </c>
      <c r="Q5" s="277">
        <v>0</v>
      </c>
      <c r="R5" s="277">
        <v>0</v>
      </c>
      <c r="S5" s="53">
        <v>0</v>
      </c>
      <c r="T5" s="53">
        <f>K5</f>
        <v>8164000</v>
      </c>
      <c r="U5" s="53">
        <v>0</v>
      </c>
      <c r="V5" s="278">
        <v>0</v>
      </c>
      <c r="W5" s="277">
        <v>0</v>
      </c>
      <c r="X5" s="277">
        <v>0</v>
      </c>
      <c r="Y5" s="277">
        <v>0</v>
      </c>
      <c r="Z5" s="1" t="b">
        <f t="shared" si="4"/>
        <v>1</v>
      </c>
      <c r="AA5" s="42">
        <f t="shared" si="5"/>
        <v>1</v>
      </c>
      <c r="AB5" s="43" t="b">
        <f t="shared" si="6"/>
        <v>1</v>
      </c>
      <c r="AC5" s="43" t="b">
        <f t="shared" si="7"/>
        <v>1</v>
      </c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</row>
    <row r="6" spans="1:59" s="263" customFormat="1" ht="30" customHeight="1" x14ac:dyDescent="0.25">
      <c r="A6" s="268">
        <v>4</v>
      </c>
      <c r="B6" s="51" t="s">
        <v>50</v>
      </c>
      <c r="C6" s="204" t="s">
        <v>90</v>
      </c>
      <c r="D6" s="206" t="s">
        <v>65</v>
      </c>
      <c r="E6" s="206">
        <v>1601</v>
      </c>
      <c r="F6" s="184" t="s">
        <v>66</v>
      </c>
      <c r="G6" s="184" t="s">
        <v>67</v>
      </c>
      <c r="H6" s="185">
        <v>0.40400000000000003</v>
      </c>
      <c r="I6" s="186" t="s">
        <v>231</v>
      </c>
      <c r="J6" s="46">
        <v>1774265.1</v>
      </c>
      <c r="K6" s="46">
        <f t="shared" si="8"/>
        <v>1774265.1</v>
      </c>
      <c r="L6" s="48">
        <f t="shared" si="9"/>
        <v>0</v>
      </c>
      <c r="M6" s="279">
        <v>1</v>
      </c>
      <c r="N6" s="275">
        <v>0</v>
      </c>
      <c r="O6" s="276">
        <v>0</v>
      </c>
      <c r="P6" s="277">
        <v>0</v>
      </c>
      <c r="Q6" s="277">
        <v>0</v>
      </c>
      <c r="R6" s="277">
        <v>0</v>
      </c>
      <c r="S6" s="53">
        <v>0</v>
      </c>
      <c r="T6" s="53">
        <f>K6</f>
        <v>1774265.1</v>
      </c>
      <c r="U6" s="53">
        <v>0</v>
      </c>
      <c r="V6" s="278">
        <v>0</v>
      </c>
      <c r="W6" s="277">
        <v>0</v>
      </c>
      <c r="X6" s="277">
        <v>0</v>
      </c>
      <c r="Y6" s="277">
        <v>0</v>
      </c>
      <c r="Z6" s="1" t="b">
        <f t="shared" si="4"/>
        <v>1</v>
      </c>
      <c r="AA6" s="42">
        <f t="shared" si="5"/>
        <v>1</v>
      </c>
      <c r="AB6" s="43" t="b">
        <f t="shared" si="6"/>
        <v>1</v>
      </c>
      <c r="AC6" s="43" t="b">
        <f t="shared" si="7"/>
        <v>1</v>
      </c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</row>
    <row r="7" spans="1:59" s="188" customFormat="1" ht="30" customHeight="1" x14ac:dyDescent="0.25">
      <c r="A7" s="268">
        <v>5</v>
      </c>
      <c r="B7" s="189" t="s">
        <v>51</v>
      </c>
      <c r="C7" s="203" t="s">
        <v>88</v>
      </c>
      <c r="D7" s="205" t="s">
        <v>68</v>
      </c>
      <c r="E7" s="205">
        <v>1611</v>
      </c>
      <c r="F7" s="190" t="s">
        <v>69</v>
      </c>
      <c r="G7" s="190" t="s">
        <v>60</v>
      </c>
      <c r="H7" s="191">
        <v>0.94062999999999997</v>
      </c>
      <c r="I7" s="192" t="s">
        <v>70</v>
      </c>
      <c r="J7" s="179">
        <v>4841621.6500000004</v>
      </c>
      <c r="K7" s="179">
        <f t="shared" si="8"/>
        <v>2420810.8199999998</v>
      </c>
      <c r="L7" s="199">
        <f t="shared" si="9"/>
        <v>2420810.8300000005</v>
      </c>
      <c r="M7" s="181">
        <v>0.5</v>
      </c>
      <c r="N7" s="269">
        <v>0</v>
      </c>
      <c r="O7" s="270">
        <v>0</v>
      </c>
      <c r="P7" s="271">
        <v>0</v>
      </c>
      <c r="Q7" s="271">
        <v>0</v>
      </c>
      <c r="R7" s="271">
        <v>0</v>
      </c>
      <c r="S7" s="180">
        <v>0</v>
      </c>
      <c r="T7" s="180">
        <v>899354.25</v>
      </c>
      <c r="U7" s="180">
        <v>1521456.57</v>
      </c>
      <c r="V7" s="272">
        <v>0</v>
      </c>
      <c r="W7" s="271">
        <v>0</v>
      </c>
      <c r="X7" s="271">
        <v>0</v>
      </c>
      <c r="Y7" s="271">
        <v>0</v>
      </c>
      <c r="Z7" s="1" t="b">
        <f t="shared" si="4"/>
        <v>1</v>
      </c>
      <c r="AA7" s="42">
        <f t="shared" si="5"/>
        <v>0.5</v>
      </c>
      <c r="AB7" s="43" t="b">
        <f t="shared" si="6"/>
        <v>1</v>
      </c>
      <c r="AC7" s="43" t="b">
        <f t="shared" si="7"/>
        <v>1</v>
      </c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</row>
    <row r="8" spans="1:59" s="262" customFormat="1" ht="39" customHeight="1" x14ac:dyDescent="0.25">
      <c r="A8" s="273">
        <v>6</v>
      </c>
      <c r="B8" s="51" t="s">
        <v>52</v>
      </c>
      <c r="C8" s="204" t="s">
        <v>90</v>
      </c>
      <c r="D8" s="251" t="s">
        <v>71</v>
      </c>
      <c r="E8" s="251">
        <v>1604</v>
      </c>
      <c r="F8" s="252" t="s">
        <v>238</v>
      </c>
      <c r="G8" s="184" t="s">
        <v>72</v>
      </c>
      <c r="H8" s="185">
        <v>1.39</v>
      </c>
      <c r="I8" s="186" t="s">
        <v>233</v>
      </c>
      <c r="J8" s="55">
        <v>2008518.66</v>
      </c>
      <c r="K8" s="46">
        <f t="shared" si="8"/>
        <v>1004259.33</v>
      </c>
      <c r="L8" s="48">
        <f t="shared" ref="L8:L10" si="10">J8-K8</f>
        <v>1004259.33</v>
      </c>
      <c r="M8" s="274">
        <v>0.5</v>
      </c>
      <c r="N8" s="275">
        <v>0</v>
      </c>
      <c r="O8" s="276">
        <v>0</v>
      </c>
      <c r="P8" s="277">
        <v>0</v>
      </c>
      <c r="Q8" s="277">
        <v>0</v>
      </c>
      <c r="R8" s="277">
        <v>0</v>
      </c>
      <c r="S8" s="53">
        <v>0</v>
      </c>
      <c r="T8" s="53">
        <f>K8</f>
        <v>1004259.33</v>
      </c>
      <c r="U8" s="53">
        <v>0</v>
      </c>
      <c r="V8" s="278">
        <v>0</v>
      </c>
      <c r="W8" s="277">
        <v>0</v>
      </c>
      <c r="X8" s="277">
        <v>0</v>
      </c>
      <c r="Y8" s="277">
        <v>0</v>
      </c>
      <c r="Z8" s="1" t="b">
        <f t="shared" si="4"/>
        <v>1</v>
      </c>
      <c r="AA8" s="42">
        <f t="shared" si="5"/>
        <v>0.5</v>
      </c>
      <c r="AB8" s="43" t="b">
        <f t="shared" si="6"/>
        <v>1</v>
      </c>
      <c r="AC8" s="43" t="b">
        <f t="shared" si="7"/>
        <v>1</v>
      </c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</row>
    <row r="9" spans="1:59" s="262" customFormat="1" ht="30" customHeight="1" x14ac:dyDescent="0.25">
      <c r="A9" s="273">
        <v>7</v>
      </c>
      <c r="B9" s="51" t="s">
        <v>53</v>
      </c>
      <c r="C9" s="204" t="s">
        <v>90</v>
      </c>
      <c r="D9" s="206" t="s">
        <v>62</v>
      </c>
      <c r="E9" s="206">
        <v>1610</v>
      </c>
      <c r="F9" s="184" t="s">
        <v>73</v>
      </c>
      <c r="G9" s="184" t="s">
        <v>72</v>
      </c>
      <c r="H9" s="185">
        <v>0.81940000000000002</v>
      </c>
      <c r="I9" s="186" t="s">
        <v>74</v>
      </c>
      <c r="J9" s="47">
        <v>1780329.09</v>
      </c>
      <c r="K9" s="46">
        <f t="shared" si="8"/>
        <v>1780329.09</v>
      </c>
      <c r="L9" s="48">
        <f t="shared" si="10"/>
        <v>0</v>
      </c>
      <c r="M9" s="279">
        <v>1</v>
      </c>
      <c r="N9" s="275">
        <v>0</v>
      </c>
      <c r="O9" s="276">
        <v>0</v>
      </c>
      <c r="P9" s="277">
        <v>0</v>
      </c>
      <c r="Q9" s="277">
        <v>0</v>
      </c>
      <c r="R9" s="277">
        <v>0</v>
      </c>
      <c r="S9" s="53">
        <v>0</v>
      </c>
      <c r="T9" s="53">
        <f t="shared" ref="T9:T10" si="11">K9</f>
        <v>1780329.09</v>
      </c>
      <c r="U9" s="53">
        <v>0</v>
      </c>
      <c r="V9" s="278">
        <v>0</v>
      </c>
      <c r="W9" s="277">
        <v>0</v>
      </c>
      <c r="X9" s="277">
        <v>0</v>
      </c>
      <c r="Y9" s="277">
        <v>0</v>
      </c>
      <c r="Z9" s="1" t="b">
        <f t="shared" si="4"/>
        <v>1</v>
      </c>
      <c r="AA9" s="42">
        <f t="shared" si="5"/>
        <v>1</v>
      </c>
      <c r="AB9" s="43" t="b">
        <f t="shared" si="6"/>
        <v>1</v>
      </c>
      <c r="AC9" s="43" t="b">
        <f t="shared" si="7"/>
        <v>1</v>
      </c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</row>
    <row r="10" spans="1:59" s="188" customFormat="1" ht="30" customHeight="1" x14ac:dyDescent="0.25">
      <c r="A10" s="273">
        <v>8</v>
      </c>
      <c r="B10" s="51" t="s">
        <v>54</v>
      </c>
      <c r="C10" s="204" t="s">
        <v>90</v>
      </c>
      <c r="D10" s="206" t="s">
        <v>75</v>
      </c>
      <c r="E10" s="206">
        <v>1608</v>
      </c>
      <c r="F10" s="184" t="s">
        <v>76</v>
      </c>
      <c r="G10" s="184" t="s">
        <v>67</v>
      </c>
      <c r="H10" s="185">
        <v>2.0230000000000001</v>
      </c>
      <c r="I10" s="186" t="s">
        <v>77</v>
      </c>
      <c r="J10" s="47">
        <v>1965966.96</v>
      </c>
      <c r="K10" s="46">
        <f t="shared" si="8"/>
        <v>982983.48</v>
      </c>
      <c r="L10" s="48">
        <f t="shared" si="10"/>
        <v>982983.48</v>
      </c>
      <c r="M10" s="279">
        <v>0.5</v>
      </c>
      <c r="N10" s="275">
        <v>0</v>
      </c>
      <c r="O10" s="276">
        <v>0</v>
      </c>
      <c r="P10" s="277">
        <v>0</v>
      </c>
      <c r="Q10" s="277">
        <v>0</v>
      </c>
      <c r="R10" s="277">
        <v>0</v>
      </c>
      <c r="S10" s="53">
        <v>0</v>
      </c>
      <c r="T10" s="53">
        <f t="shared" si="11"/>
        <v>982983.48</v>
      </c>
      <c r="U10" s="53">
        <v>0</v>
      </c>
      <c r="V10" s="278">
        <v>0</v>
      </c>
      <c r="W10" s="277">
        <v>0</v>
      </c>
      <c r="X10" s="277">
        <v>0</v>
      </c>
      <c r="Y10" s="277">
        <v>0</v>
      </c>
      <c r="Z10" s="1" t="b">
        <f t="shared" si="4"/>
        <v>1</v>
      </c>
      <c r="AA10" s="42">
        <f t="shared" si="5"/>
        <v>0.5</v>
      </c>
      <c r="AB10" s="43" t="b">
        <f t="shared" si="6"/>
        <v>1</v>
      </c>
      <c r="AC10" s="43" t="b">
        <f t="shared" si="7"/>
        <v>1</v>
      </c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</row>
    <row r="11" spans="1:59" s="262" customFormat="1" ht="30" customHeight="1" x14ac:dyDescent="0.25">
      <c r="A11" s="273">
        <v>9</v>
      </c>
      <c r="B11" s="51" t="s">
        <v>55</v>
      </c>
      <c r="C11" s="204" t="s">
        <v>90</v>
      </c>
      <c r="D11" s="206" t="s">
        <v>78</v>
      </c>
      <c r="E11" s="206">
        <v>1605</v>
      </c>
      <c r="F11" s="184" t="s">
        <v>79</v>
      </c>
      <c r="G11" s="184" t="s">
        <v>60</v>
      </c>
      <c r="H11" s="185">
        <v>0.66900000000000004</v>
      </c>
      <c r="I11" s="186" t="s">
        <v>80</v>
      </c>
      <c r="J11" s="46">
        <v>4196924.67</v>
      </c>
      <c r="K11" s="46">
        <f t="shared" ref="K11:K13" si="12">ROUNDDOWN(J11*M11,2)</f>
        <v>4196924.67</v>
      </c>
      <c r="L11" s="48">
        <f t="shared" ref="L11:L12" si="13">J11-K11</f>
        <v>0</v>
      </c>
      <c r="M11" s="279">
        <v>1</v>
      </c>
      <c r="N11" s="275">
        <v>0</v>
      </c>
      <c r="O11" s="276">
        <v>0</v>
      </c>
      <c r="P11" s="277">
        <v>0</v>
      </c>
      <c r="Q11" s="277">
        <v>0</v>
      </c>
      <c r="R11" s="277">
        <v>0</v>
      </c>
      <c r="S11" s="53">
        <v>0</v>
      </c>
      <c r="T11" s="53">
        <f t="shared" ref="T11:T13" si="14">K11</f>
        <v>4196924.67</v>
      </c>
      <c r="U11" s="53">
        <v>0</v>
      </c>
      <c r="V11" s="278">
        <v>0</v>
      </c>
      <c r="W11" s="277">
        <v>0</v>
      </c>
      <c r="X11" s="277">
        <v>0</v>
      </c>
      <c r="Y11" s="277">
        <v>0</v>
      </c>
      <c r="Z11" s="1" t="b">
        <f t="shared" si="4"/>
        <v>1</v>
      </c>
      <c r="AA11" s="42">
        <f t="shared" si="5"/>
        <v>1</v>
      </c>
      <c r="AB11" s="43" t="b">
        <f t="shared" si="6"/>
        <v>1</v>
      </c>
      <c r="AC11" s="43" t="b">
        <f t="shared" si="7"/>
        <v>1</v>
      </c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</row>
    <row r="12" spans="1:59" s="262" customFormat="1" ht="36.75" customHeight="1" x14ac:dyDescent="0.25">
      <c r="A12" s="273">
        <v>10</v>
      </c>
      <c r="B12" s="51" t="s">
        <v>56</v>
      </c>
      <c r="C12" s="204" t="s">
        <v>90</v>
      </c>
      <c r="D12" s="251" t="s">
        <v>81</v>
      </c>
      <c r="E12" s="251">
        <v>1603</v>
      </c>
      <c r="F12" s="252" t="s">
        <v>82</v>
      </c>
      <c r="G12" s="184" t="s">
        <v>67</v>
      </c>
      <c r="H12" s="185">
        <v>1.113</v>
      </c>
      <c r="I12" s="186" t="s">
        <v>83</v>
      </c>
      <c r="J12" s="55">
        <v>3413953.41</v>
      </c>
      <c r="K12" s="46">
        <f t="shared" ref="K12" si="15">ROUNDDOWN(J12*M12,2)</f>
        <v>3413953.41</v>
      </c>
      <c r="L12" s="48">
        <f t="shared" si="13"/>
        <v>0</v>
      </c>
      <c r="M12" s="279">
        <v>1</v>
      </c>
      <c r="N12" s="275">
        <v>0</v>
      </c>
      <c r="O12" s="276">
        <v>0</v>
      </c>
      <c r="P12" s="277">
        <v>0</v>
      </c>
      <c r="Q12" s="277">
        <v>0</v>
      </c>
      <c r="R12" s="277">
        <v>0</v>
      </c>
      <c r="S12" s="53">
        <v>0</v>
      </c>
      <c r="T12" s="53">
        <f t="shared" ref="T12" si="16">K12</f>
        <v>3413953.41</v>
      </c>
      <c r="U12" s="53">
        <v>0</v>
      </c>
      <c r="V12" s="278">
        <v>0</v>
      </c>
      <c r="W12" s="277">
        <v>0</v>
      </c>
      <c r="X12" s="277">
        <v>0</v>
      </c>
      <c r="Y12" s="277">
        <v>0</v>
      </c>
      <c r="Z12" s="1" t="b">
        <f t="shared" si="4"/>
        <v>1</v>
      </c>
      <c r="AA12" s="42">
        <f t="shared" si="5"/>
        <v>1</v>
      </c>
      <c r="AB12" s="43" t="b">
        <f t="shared" si="6"/>
        <v>1</v>
      </c>
      <c r="AC12" s="43" t="b">
        <f t="shared" si="7"/>
        <v>1</v>
      </c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</row>
    <row r="13" spans="1:59" s="188" customFormat="1" ht="30" customHeight="1" x14ac:dyDescent="0.25">
      <c r="A13" s="208">
        <v>11</v>
      </c>
      <c r="B13" s="51" t="s">
        <v>57</v>
      </c>
      <c r="C13" s="204" t="s">
        <v>90</v>
      </c>
      <c r="D13" s="251" t="s">
        <v>84</v>
      </c>
      <c r="E13" s="251">
        <v>1606</v>
      </c>
      <c r="F13" s="252" t="s">
        <v>85</v>
      </c>
      <c r="G13" s="184" t="s">
        <v>72</v>
      </c>
      <c r="H13" s="185">
        <v>1.2135</v>
      </c>
      <c r="I13" s="186" t="s">
        <v>86</v>
      </c>
      <c r="J13" s="56">
        <v>992892.06</v>
      </c>
      <c r="K13" s="46">
        <f t="shared" si="12"/>
        <v>496446.03</v>
      </c>
      <c r="L13" s="48">
        <f t="shared" ref="L13" si="17">J13-K13</f>
        <v>496446.03</v>
      </c>
      <c r="M13" s="202">
        <v>0.5</v>
      </c>
      <c r="N13" s="201">
        <v>0</v>
      </c>
      <c r="O13" s="196">
        <v>0</v>
      </c>
      <c r="P13" s="197">
        <v>0</v>
      </c>
      <c r="Q13" s="197">
        <v>0</v>
      </c>
      <c r="R13" s="197">
        <v>0</v>
      </c>
      <c r="S13" s="53">
        <v>0</v>
      </c>
      <c r="T13" s="53">
        <f t="shared" si="14"/>
        <v>496446.03</v>
      </c>
      <c r="U13" s="53">
        <v>0</v>
      </c>
      <c r="V13" s="198">
        <v>0</v>
      </c>
      <c r="W13" s="197">
        <v>0</v>
      </c>
      <c r="X13" s="197">
        <v>0</v>
      </c>
      <c r="Y13" s="197">
        <v>0</v>
      </c>
      <c r="Z13" s="1" t="b">
        <f t="shared" si="4"/>
        <v>1</v>
      </c>
      <c r="AA13" s="42">
        <f t="shared" si="5"/>
        <v>0.5</v>
      </c>
      <c r="AB13" s="43" t="b">
        <f t="shared" si="6"/>
        <v>1</v>
      </c>
      <c r="AC13" s="43" t="b">
        <f t="shared" si="7"/>
        <v>1</v>
      </c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</row>
    <row r="14" spans="1:59" ht="20.100000000000001" customHeight="1" x14ac:dyDescent="0.25">
      <c r="A14" s="331" t="s">
        <v>44</v>
      </c>
      <c r="B14" s="331"/>
      <c r="C14" s="331"/>
      <c r="D14" s="331"/>
      <c r="E14" s="331"/>
      <c r="F14" s="331"/>
      <c r="G14" s="331"/>
      <c r="H14" s="57">
        <f>SUM(H3:H13)</f>
        <v>16.477530000000002</v>
      </c>
      <c r="I14" s="58" t="s">
        <v>14</v>
      </c>
      <c r="J14" s="59">
        <f>SUM(J3:J13)</f>
        <v>39643641.820000008</v>
      </c>
      <c r="K14" s="59">
        <f>SUM(K3:K13)</f>
        <v>34165178.590000004</v>
      </c>
      <c r="L14" s="59">
        <f>SUM(L3:L13)</f>
        <v>5478463.2300000004</v>
      </c>
      <c r="M14" s="61" t="s">
        <v>14</v>
      </c>
      <c r="N14" s="60">
        <f t="shared" ref="N14:Y14" si="18">SUM(N3:N13)</f>
        <v>0</v>
      </c>
      <c r="O14" s="60">
        <f t="shared" si="18"/>
        <v>0</v>
      </c>
      <c r="P14" s="62">
        <f t="shared" si="18"/>
        <v>0</v>
      </c>
      <c r="Q14" s="62">
        <f t="shared" si="18"/>
        <v>0</v>
      </c>
      <c r="R14" s="62">
        <f t="shared" si="18"/>
        <v>0</v>
      </c>
      <c r="S14" s="62">
        <f t="shared" si="18"/>
        <v>862380.24</v>
      </c>
      <c r="T14" s="62">
        <f t="shared" si="18"/>
        <v>30255271.290000003</v>
      </c>
      <c r="U14" s="62">
        <f t="shared" si="18"/>
        <v>3047527.06</v>
      </c>
      <c r="V14" s="62">
        <f t="shared" si="18"/>
        <v>0</v>
      </c>
      <c r="W14" s="62">
        <f t="shared" si="18"/>
        <v>0</v>
      </c>
      <c r="X14" s="62">
        <f t="shared" si="18"/>
        <v>0</v>
      </c>
      <c r="Y14" s="62">
        <f t="shared" si="18"/>
        <v>0</v>
      </c>
    </row>
    <row r="15" spans="1:59" ht="20.100000000000001" customHeight="1" x14ac:dyDescent="0.25">
      <c r="A15" s="330" t="s">
        <v>37</v>
      </c>
      <c r="B15" s="330"/>
      <c r="C15" s="330"/>
      <c r="D15" s="330"/>
      <c r="E15" s="330"/>
      <c r="F15" s="330"/>
      <c r="G15" s="330"/>
      <c r="H15" s="63">
        <f>SUMIF($C$3:$C$13,"K",H3:H13)</f>
        <v>3.47</v>
      </c>
      <c r="I15" s="64" t="s">
        <v>14</v>
      </c>
      <c r="J15" s="65">
        <f>SUMIF($C$3:$C$13,"K",J3:J13)</f>
        <v>2869817.78</v>
      </c>
      <c r="K15" s="65">
        <f>SUMIF($C$3:$C$13,"K",K3:K13)</f>
        <v>2295854.2200000002</v>
      </c>
      <c r="L15" s="65">
        <f>SUMIF($C$3:$C$13,"K",L3:L13)</f>
        <v>573963.55999999959</v>
      </c>
      <c r="M15" s="67" t="s">
        <v>14</v>
      </c>
      <c r="N15" s="66">
        <f t="shared" ref="N15:Y15" si="19">SUMIF($C$3:$C$13,"K",N3:N13)</f>
        <v>0</v>
      </c>
      <c r="O15" s="66">
        <f t="shared" si="19"/>
        <v>0</v>
      </c>
      <c r="P15" s="68">
        <f t="shared" si="19"/>
        <v>0</v>
      </c>
      <c r="Q15" s="68">
        <f t="shared" si="19"/>
        <v>0</v>
      </c>
      <c r="R15" s="68">
        <f t="shared" si="19"/>
        <v>0</v>
      </c>
      <c r="S15" s="68">
        <f t="shared" si="19"/>
        <v>862380.24</v>
      </c>
      <c r="T15" s="68">
        <f t="shared" si="19"/>
        <v>1433473.98</v>
      </c>
      <c r="U15" s="68">
        <f t="shared" si="19"/>
        <v>0</v>
      </c>
      <c r="V15" s="68">
        <f t="shared" si="19"/>
        <v>0</v>
      </c>
      <c r="W15" s="68">
        <f t="shared" si="19"/>
        <v>0</v>
      </c>
      <c r="X15" s="68">
        <f t="shared" si="19"/>
        <v>0</v>
      </c>
      <c r="Y15" s="68">
        <f t="shared" si="19"/>
        <v>0</v>
      </c>
    </row>
    <row r="16" spans="1:59" ht="20.100000000000001" customHeight="1" x14ac:dyDescent="0.25">
      <c r="A16" s="331" t="s">
        <v>38</v>
      </c>
      <c r="B16" s="331"/>
      <c r="C16" s="331"/>
      <c r="D16" s="331"/>
      <c r="E16" s="331"/>
      <c r="F16" s="331"/>
      <c r="G16" s="331"/>
      <c r="H16" s="57">
        <f>SUMIF($C$3:$C$13,"N",H3:H13)</f>
        <v>10.7319</v>
      </c>
      <c r="I16" s="58" t="s">
        <v>14</v>
      </c>
      <c r="J16" s="59">
        <f>SUMIF($C$3:$C$13,"N",J3:J13)</f>
        <v>24296849.949999996</v>
      </c>
      <c r="K16" s="59">
        <f>SUMIF($C$3:$C$13,"N",K3:K13)</f>
        <v>21813161.110000003</v>
      </c>
      <c r="L16" s="59">
        <f>SUMIF($C$3:$C$13,"N",L3:L13)</f>
        <v>2483688.84</v>
      </c>
      <c r="M16" s="61" t="s">
        <v>14</v>
      </c>
      <c r="N16" s="60">
        <f ca="1">SUMIF($C$3:$C$13,"N",N4:N13)</f>
        <v>0</v>
      </c>
      <c r="O16" s="60">
        <f t="shared" ref="O16:Y16" si="20">SUMIF($C$3:$C$13,"N",O3:O13)</f>
        <v>0</v>
      </c>
      <c r="P16" s="62">
        <f t="shared" si="20"/>
        <v>0</v>
      </c>
      <c r="Q16" s="62">
        <f t="shared" si="20"/>
        <v>0</v>
      </c>
      <c r="R16" s="62">
        <f t="shared" si="20"/>
        <v>0</v>
      </c>
      <c r="S16" s="62">
        <f t="shared" si="20"/>
        <v>0</v>
      </c>
      <c r="T16" s="62">
        <f t="shared" si="20"/>
        <v>21813161.110000003</v>
      </c>
      <c r="U16" s="62">
        <f t="shared" si="20"/>
        <v>0</v>
      </c>
      <c r="V16" s="62">
        <f t="shared" si="20"/>
        <v>0</v>
      </c>
      <c r="W16" s="62">
        <f t="shared" si="20"/>
        <v>0</v>
      </c>
      <c r="X16" s="62">
        <f t="shared" si="20"/>
        <v>0</v>
      </c>
      <c r="Y16" s="62">
        <f t="shared" si="20"/>
        <v>0</v>
      </c>
    </row>
    <row r="17" spans="1:25" ht="20.100000000000001" customHeight="1" x14ac:dyDescent="0.25">
      <c r="A17" s="330" t="s">
        <v>39</v>
      </c>
      <c r="B17" s="330"/>
      <c r="C17" s="330"/>
      <c r="D17" s="330"/>
      <c r="E17" s="330"/>
      <c r="F17" s="330"/>
      <c r="G17" s="330"/>
      <c r="H17" s="63">
        <f>SUMIF($C$3:$C$13,"W",H3:H13)</f>
        <v>2.27563</v>
      </c>
      <c r="I17" s="64" t="s">
        <v>14</v>
      </c>
      <c r="J17" s="65">
        <f>SUMIF($C$3:$C$13,"W",J3:J13)</f>
        <v>12476974.09</v>
      </c>
      <c r="K17" s="66">
        <f>SUMIF($C$3:$C$13,"W",K3:K13)</f>
        <v>10056163.26</v>
      </c>
      <c r="L17" s="66">
        <f>SUMIF($C$3:$C$13,"W",L3:L13)</f>
        <v>2420810.8300000005</v>
      </c>
      <c r="M17" s="67" t="s">
        <v>14</v>
      </c>
      <c r="N17" s="66">
        <f t="shared" ref="N17:Y17" si="21">SUMIF($C$3:$C$13,"W",N3:N13)</f>
        <v>0</v>
      </c>
      <c r="O17" s="66">
        <f t="shared" si="21"/>
        <v>0</v>
      </c>
      <c r="P17" s="68">
        <f t="shared" si="21"/>
        <v>0</v>
      </c>
      <c r="Q17" s="68">
        <f t="shared" si="21"/>
        <v>0</v>
      </c>
      <c r="R17" s="68">
        <f t="shared" si="21"/>
        <v>0</v>
      </c>
      <c r="S17" s="68">
        <f t="shared" si="21"/>
        <v>0</v>
      </c>
      <c r="T17" s="68">
        <f t="shared" si="21"/>
        <v>7008636.2000000002</v>
      </c>
      <c r="U17" s="68">
        <f t="shared" si="21"/>
        <v>3047527.06</v>
      </c>
      <c r="V17" s="68">
        <f t="shared" si="21"/>
        <v>0</v>
      </c>
      <c r="W17" s="68">
        <f t="shared" si="21"/>
        <v>0</v>
      </c>
      <c r="X17" s="68">
        <f t="shared" si="21"/>
        <v>0</v>
      </c>
      <c r="Y17" s="68">
        <f t="shared" si="21"/>
        <v>0</v>
      </c>
    </row>
    <row r="18" spans="1:25" x14ac:dyDescent="0.25">
      <c r="A18" s="33"/>
      <c r="B18" s="33"/>
      <c r="C18" s="33"/>
      <c r="D18" s="33"/>
      <c r="E18" s="33"/>
      <c r="F18" s="33"/>
      <c r="G18" s="33"/>
    </row>
    <row r="19" spans="1:25" x14ac:dyDescent="0.25">
      <c r="A19" s="31" t="s">
        <v>24</v>
      </c>
      <c r="B19" s="31"/>
      <c r="C19" s="31"/>
      <c r="D19" s="31"/>
      <c r="E19" s="31"/>
      <c r="F19" s="31"/>
      <c r="G19" s="31"/>
      <c r="H19" s="13"/>
      <c r="I19" s="13"/>
      <c r="J19" s="5"/>
      <c r="K19" s="13"/>
      <c r="L19" s="13"/>
      <c r="M19" s="214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</row>
    <row r="20" spans="1:25" x14ac:dyDescent="0.25">
      <c r="A20" s="32" t="s">
        <v>25</v>
      </c>
      <c r="B20" s="32"/>
      <c r="C20" s="32"/>
      <c r="D20" s="32"/>
      <c r="E20" s="32"/>
      <c r="F20" s="32"/>
      <c r="G20" s="32"/>
      <c r="H20" s="13"/>
      <c r="I20" s="13"/>
      <c r="J20" s="29"/>
      <c r="K20" s="13"/>
      <c r="L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</row>
    <row r="21" spans="1:25" x14ac:dyDescent="0.25">
      <c r="A21" s="31" t="s">
        <v>42</v>
      </c>
      <c r="B21" s="33"/>
      <c r="C21" s="33"/>
      <c r="D21" s="33"/>
      <c r="E21" s="33"/>
      <c r="F21" s="33"/>
      <c r="G21" s="33"/>
      <c r="J21" s="28"/>
    </row>
    <row r="22" spans="1:25" x14ac:dyDescent="0.25">
      <c r="A22" s="34" t="s">
        <v>46</v>
      </c>
      <c r="B22" s="34"/>
      <c r="C22" s="34"/>
      <c r="D22" s="34"/>
      <c r="E22" s="34"/>
      <c r="F22" s="34"/>
      <c r="G22" s="34"/>
      <c r="J22" s="28"/>
    </row>
    <row r="24" spans="1:25" x14ac:dyDescent="0.25">
      <c r="B24"/>
      <c r="C24"/>
      <c r="D24"/>
      <c r="E24"/>
    </row>
    <row r="25" spans="1:25" x14ac:dyDescent="0.25">
      <c r="B25"/>
      <c r="C25"/>
      <c r="D25"/>
      <c r="E25"/>
    </row>
    <row r="26" spans="1:25" x14ac:dyDescent="0.25">
      <c r="B26"/>
      <c r="C26"/>
      <c r="D26"/>
      <c r="E26"/>
    </row>
    <row r="27" spans="1:25" x14ac:dyDescent="0.25">
      <c r="B27"/>
      <c r="C27"/>
      <c r="D27"/>
      <c r="E27"/>
    </row>
    <row r="28" spans="1:25" x14ac:dyDescent="0.25">
      <c r="B28"/>
      <c r="C28"/>
      <c r="D28"/>
      <c r="E28"/>
    </row>
    <row r="29" spans="1:25" x14ac:dyDescent="0.25">
      <c r="B29"/>
      <c r="C29"/>
      <c r="D29"/>
      <c r="E29"/>
    </row>
    <row r="30" spans="1:25" x14ac:dyDescent="0.25">
      <c r="B30"/>
      <c r="C30"/>
      <c r="D30"/>
      <c r="E30"/>
    </row>
  </sheetData>
  <mergeCells count="18">
    <mergeCell ref="H1:H2"/>
    <mergeCell ref="I1:I2"/>
    <mergeCell ref="J1:J2"/>
    <mergeCell ref="K1:K2"/>
    <mergeCell ref="N1:Y1"/>
    <mergeCell ref="L1:L2"/>
    <mergeCell ref="M1:M2"/>
    <mergeCell ref="D1:D2"/>
    <mergeCell ref="A17:G17"/>
    <mergeCell ref="A16:G16"/>
    <mergeCell ref="E1:E2"/>
    <mergeCell ref="A14:G14"/>
    <mergeCell ref="A1:A2"/>
    <mergeCell ref="B1:B2"/>
    <mergeCell ref="C1:C2"/>
    <mergeCell ref="F1:F2"/>
    <mergeCell ref="G1:G2"/>
    <mergeCell ref="A15:G15"/>
  </mergeCells>
  <conditionalFormatting sqref="Z3:AB13">
    <cfRule type="containsText" dxfId="21" priority="2" operator="containsText" text="fałsz">
      <formula>NOT(ISERROR(SEARCH("fałsz",Z3)))</formula>
    </cfRule>
  </conditionalFormatting>
  <conditionalFormatting sqref="Z3:AC13">
    <cfRule type="cellIs" dxfId="20" priority="1" operator="equal">
      <formula>FALSE</formula>
    </cfRule>
  </conditionalFormatting>
  <dataValidations count="2">
    <dataValidation type="list" allowBlank="1" showInputMessage="1" showErrorMessage="1" sqref="C3:C13">
      <formula1>"N,K,W"</formula1>
    </dataValidation>
    <dataValidation type="list" allowBlank="1" showInputMessage="1" showErrorMessage="1" sqref="G3:G13">
      <formula1>"B,P,R"</formula1>
    </dataValidation>
  </dataValidations>
  <pageMargins left="0.25" right="0.25" top="0.75" bottom="0.75" header="0.3" footer="0.3"/>
  <pageSetup paperSize="8" scale="71" fitToHeight="0" orientation="landscape" r:id="rId1"/>
  <headerFooter>
    <oddHeader>&amp;LWojewództwo &amp;KFF0000OPOLSKIE&amp;K01+000 - zadania powiatowe lista podstawowa</oddHeader>
    <oddFooter>Strona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S44"/>
  <sheetViews>
    <sheetView showGridLines="0" tabSelected="1" zoomScaleNormal="100" zoomScaleSheetLayoutView="80" workbookViewId="0">
      <selection activeCell="I19" sqref="I19"/>
    </sheetView>
  </sheetViews>
  <sheetFormatPr defaultColWidth="9.140625" defaultRowHeight="15" x14ac:dyDescent="0.25"/>
  <cols>
    <col min="1" max="1" width="5.140625" style="218" customWidth="1"/>
    <col min="2" max="2" width="14.5703125" style="218" customWidth="1"/>
    <col min="3" max="3" width="10.42578125" style="218" customWidth="1"/>
    <col min="4" max="4" width="15.7109375" style="244" customWidth="1"/>
    <col min="5" max="5" width="9.7109375" style="244" customWidth="1"/>
    <col min="6" max="6" width="15.7109375" style="244" customWidth="1"/>
    <col min="7" max="7" width="43.42578125" style="244" customWidth="1"/>
    <col min="8" max="8" width="7.85546875" style="218" customWidth="1"/>
    <col min="9" max="9" width="8" style="218" customWidth="1"/>
    <col min="10" max="10" width="14.42578125" style="244" customWidth="1"/>
    <col min="11" max="11" width="14.42578125" style="248" customWidth="1"/>
    <col min="12" max="12" width="14.42578125" style="218" customWidth="1"/>
    <col min="13" max="13" width="14.28515625" style="218" customWidth="1"/>
    <col min="14" max="14" width="14.85546875" style="246" customWidth="1"/>
    <col min="15" max="19" width="6.7109375" style="218" customWidth="1"/>
    <col min="20" max="20" width="13" style="218" customWidth="1"/>
    <col min="21" max="21" width="12.42578125" style="218" customWidth="1"/>
    <col min="22" max="22" width="13.28515625" style="218" customWidth="1"/>
    <col min="23" max="26" width="6.7109375" style="218" customWidth="1"/>
    <col min="27" max="30" width="15.7109375" customWidth="1"/>
    <col min="72" max="16384" width="9.140625" style="218"/>
  </cols>
  <sheetData>
    <row r="1" spans="1:71" ht="20.100000000000001" customHeight="1" x14ac:dyDescent="0.25">
      <c r="A1" s="338" t="s">
        <v>4</v>
      </c>
      <c r="B1" s="339" t="s">
        <v>5</v>
      </c>
      <c r="C1" s="340" t="s">
        <v>43</v>
      </c>
      <c r="D1" s="342" t="s">
        <v>6</v>
      </c>
      <c r="E1" s="339" t="s">
        <v>32</v>
      </c>
      <c r="F1" s="342" t="s">
        <v>15</v>
      </c>
      <c r="G1" s="339" t="s">
        <v>7</v>
      </c>
      <c r="H1" s="339" t="s">
        <v>26</v>
      </c>
      <c r="I1" s="339" t="s">
        <v>8</v>
      </c>
      <c r="J1" s="339" t="s">
        <v>27</v>
      </c>
      <c r="K1" s="351" t="s">
        <v>9</v>
      </c>
      <c r="L1" s="339" t="s">
        <v>17</v>
      </c>
      <c r="M1" s="342" t="s">
        <v>13</v>
      </c>
      <c r="N1" s="339" t="s">
        <v>11</v>
      </c>
      <c r="O1" s="341" t="s">
        <v>12</v>
      </c>
      <c r="P1" s="344"/>
      <c r="Q1" s="344"/>
      <c r="R1" s="344"/>
      <c r="S1" s="344"/>
      <c r="T1" s="344"/>
      <c r="U1" s="344"/>
      <c r="V1" s="344"/>
      <c r="W1" s="344"/>
      <c r="X1" s="344"/>
      <c r="Y1" s="344"/>
      <c r="Z1" s="344"/>
    </row>
    <row r="2" spans="1:71" ht="20.100000000000001" customHeight="1" x14ac:dyDescent="0.25">
      <c r="A2" s="338"/>
      <c r="B2" s="339"/>
      <c r="C2" s="341"/>
      <c r="D2" s="343"/>
      <c r="E2" s="339"/>
      <c r="F2" s="343"/>
      <c r="G2" s="339"/>
      <c r="H2" s="339"/>
      <c r="I2" s="339"/>
      <c r="J2" s="339"/>
      <c r="K2" s="351"/>
      <c r="L2" s="339"/>
      <c r="M2" s="343"/>
      <c r="N2" s="339"/>
      <c r="O2" s="219">
        <v>2019</v>
      </c>
      <c r="P2" s="219">
        <v>2020</v>
      </c>
      <c r="Q2" s="219">
        <v>2021</v>
      </c>
      <c r="R2" s="219">
        <v>2022</v>
      </c>
      <c r="S2" s="219">
        <v>2023</v>
      </c>
      <c r="T2" s="219">
        <v>2024</v>
      </c>
      <c r="U2" s="219">
        <v>2025</v>
      </c>
      <c r="V2" s="219">
        <v>2026</v>
      </c>
      <c r="W2" s="219">
        <v>2027</v>
      </c>
      <c r="X2" s="219">
        <v>2028</v>
      </c>
      <c r="Y2" s="219">
        <v>2029</v>
      </c>
      <c r="Z2" s="219">
        <v>2030</v>
      </c>
      <c r="AA2" s="1" t="s">
        <v>28</v>
      </c>
      <c r="AB2" s="1" t="s">
        <v>29</v>
      </c>
      <c r="AC2" s="1" t="s">
        <v>30</v>
      </c>
      <c r="AD2" s="1" t="s">
        <v>31</v>
      </c>
    </row>
    <row r="3" spans="1:71" ht="30" customHeight="1" x14ac:dyDescent="0.25">
      <c r="A3" s="217">
        <v>1</v>
      </c>
      <c r="B3" s="190" t="s">
        <v>127</v>
      </c>
      <c r="C3" s="203" t="s">
        <v>91</v>
      </c>
      <c r="D3" s="190" t="s">
        <v>128</v>
      </c>
      <c r="E3" s="220">
        <v>1609052</v>
      </c>
      <c r="F3" s="220" t="s">
        <v>58</v>
      </c>
      <c r="G3" s="220" t="s">
        <v>129</v>
      </c>
      <c r="H3" s="190" t="s">
        <v>60</v>
      </c>
      <c r="I3" s="226">
        <v>0.38600000000000001</v>
      </c>
      <c r="J3" s="222" t="s">
        <v>130</v>
      </c>
      <c r="K3" s="223">
        <v>1388538.78</v>
      </c>
      <c r="L3" s="224">
        <f t="shared" ref="L3" si="0">ROUNDDOWN(K3*N3,2)</f>
        <v>833123.26</v>
      </c>
      <c r="M3" s="183">
        <f t="shared" ref="M3:M11" si="1">K3-L3</f>
        <v>555415.52</v>
      </c>
      <c r="N3" s="225">
        <v>0.6</v>
      </c>
      <c r="O3" s="224">
        <v>0</v>
      </c>
      <c r="P3" s="224">
        <v>0</v>
      </c>
      <c r="Q3" s="256">
        <v>0</v>
      </c>
      <c r="R3" s="256">
        <v>0</v>
      </c>
      <c r="S3" s="256">
        <v>0</v>
      </c>
      <c r="T3" s="224">
        <v>300297.59999999998</v>
      </c>
      <c r="U3" s="224">
        <v>532825.66</v>
      </c>
      <c r="V3" s="224">
        <v>0</v>
      </c>
      <c r="W3" s="256">
        <v>0</v>
      </c>
      <c r="X3" s="256">
        <v>0</v>
      </c>
      <c r="Y3" s="256">
        <v>0</v>
      </c>
      <c r="Z3" s="256">
        <v>0</v>
      </c>
      <c r="AA3" s="1" t="b">
        <f>L3=SUM(O3:Z3)</f>
        <v>1</v>
      </c>
      <c r="AB3" s="42">
        <f t="shared" ref="AB3" si="2">ROUND(L3/K3,4)</f>
        <v>0.6</v>
      </c>
      <c r="AC3" s="43" t="b">
        <f t="shared" ref="AC3" si="3">AB3=N3</f>
        <v>1</v>
      </c>
      <c r="AD3" s="43" t="b">
        <f t="shared" ref="AD3" si="4">K3=L3+M3</f>
        <v>1</v>
      </c>
    </row>
    <row r="4" spans="1:71" ht="37.5" customHeight="1" x14ac:dyDescent="0.25">
      <c r="A4" s="217">
        <v>2</v>
      </c>
      <c r="B4" s="190" t="s">
        <v>131</v>
      </c>
      <c r="C4" s="203" t="s">
        <v>91</v>
      </c>
      <c r="D4" s="190" t="s">
        <v>117</v>
      </c>
      <c r="E4" s="190">
        <v>1603011</v>
      </c>
      <c r="F4" s="190" t="s">
        <v>132</v>
      </c>
      <c r="G4" s="190" t="s">
        <v>133</v>
      </c>
      <c r="H4" s="190" t="s">
        <v>60</v>
      </c>
      <c r="I4" s="226">
        <v>0.62</v>
      </c>
      <c r="J4" s="222" t="s">
        <v>134</v>
      </c>
      <c r="K4" s="223">
        <v>1940710.35</v>
      </c>
      <c r="L4" s="224">
        <f>ROUNDDOWN(K4*N4,2)</f>
        <v>970355.17</v>
      </c>
      <c r="M4" s="183">
        <f t="shared" si="1"/>
        <v>970355.18</v>
      </c>
      <c r="N4" s="225">
        <v>0.5</v>
      </c>
      <c r="O4" s="224">
        <v>0</v>
      </c>
      <c r="P4" s="224">
        <v>0</v>
      </c>
      <c r="Q4" s="256">
        <v>0</v>
      </c>
      <c r="R4" s="256">
        <v>0</v>
      </c>
      <c r="S4" s="256">
        <v>0</v>
      </c>
      <c r="T4" s="224">
        <v>970355.17</v>
      </c>
      <c r="U4" s="224">
        <v>0</v>
      </c>
      <c r="V4" s="224">
        <v>0</v>
      </c>
      <c r="W4" s="256">
        <v>0</v>
      </c>
      <c r="X4" s="256">
        <v>0</v>
      </c>
      <c r="Y4" s="256">
        <v>0</v>
      </c>
      <c r="Z4" s="256">
        <v>0</v>
      </c>
      <c r="AA4" s="1" t="b">
        <f t="shared" ref="AA4:AA35" si="5">L4=SUM(O4:Z4)</f>
        <v>1</v>
      </c>
      <c r="AB4" s="42">
        <f t="shared" ref="AB4:AB35" si="6">ROUND(L4/K4,4)</f>
        <v>0.5</v>
      </c>
      <c r="AC4" s="43" t="b">
        <f t="shared" ref="AC4:AC35" si="7">AB4=N4</f>
        <v>1</v>
      </c>
      <c r="AD4" s="43" t="b">
        <f t="shared" ref="AD4:AD35" si="8">K4=L4+M4</f>
        <v>1</v>
      </c>
    </row>
    <row r="5" spans="1:71" ht="30" customHeight="1" x14ac:dyDescent="0.25">
      <c r="A5" s="217">
        <v>3</v>
      </c>
      <c r="B5" s="190" t="s">
        <v>135</v>
      </c>
      <c r="C5" s="203" t="s">
        <v>91</v>
      </c>
      <c r="D5" s="190" t="s">
        <v>114</v>
      </c>
      <c r="E5" s="220">
        <v>1601011</v>
      </c>
      <c r="F5" s="220" t="s">
        <v>65</v>
      </c>
      <c r="G5" s="220" t="s">
        <v>136</v>
      </c>
      <c r="H5" s="190" t="s">
        <v>67</v>
      </c>
      <c r="I5" s="226">
        <v>0.55700000000000005</v>
      </c>
      <c r="J5" s="222" t="s">
        <v>137</v>
      </c>
      <c r="K5" s="223">
        <v>15575964.119999999</v>
      </c>
      <c r="L5" s="224">
        <v>11605249.48</v>
      </c>
      <c r="M5" s="183">
        <f t="shared" si="1"/>
        <v>3970714.6399999987</v>
      </c>
      <c r="N5" s="227">
        <v>0.74509999999999998</v>
      </c>
      <c r="O5" s="224">
        <v>0</v>
      </c>
      <c r="P5" s="224">
        <v>0</v>
      </c>
      <c r="Q5" s="256">
        <v>0</v>
      </c>
      <c r="R5" s="256">
        <v>0</v>
      </c>
      <c r="S5" s="256">
        <v>0</v>
      </c>
      <c r="T5" s="224">
        <v>3955960.44</v>
      </c>
      <c r="U5" s="224">
        <v>5661938.2800000003</v>
      </c>
      <c r="V5" s="224">
        <v>1987350.7600000007</v>
      </c>
      <c r="W5" s="256">
        <v>0</v>
      </c>
      <c r="X5" s="256">
        <v>0</v>
      </c>
      <c r="Y5" s="256">
        <v>0</v>
      </c>
      <c r="Z5" s="256">
        <v>0</v>
      </c>
      <c r="AA5" s="1" t="b">
        <f t="shared" si="5"/>
        <v>1</v>
      </c>
      <c r="AB5" s="42">
        <f t="shared" si="6"/>
        <v>0.74509999999999998</v>
      </c>
      <c r="AC5" s="43" t="b">
        <f t="shared" si="7"/>
        <v>1</v>
      </c>
      <c r="AD5" s="43" t="b">
        <f t="shared" si="8"/>
        <v>1</v>
      </c>
    </row>
    <row r="6" spans="1:71" ht="30" customHeight="1" x14ac:dyDescent="0.25">
      <c r="A6" s="217">
        <v>4</v>
      </c>
      <c r="B6" s="190" t="s">
        <v>138</v>
      </c>
      <c r="C6" s="203" t="s">
        <v>91</v>
      </c>
      <c r="D6" s="190" t="s">
        <v>108</v>
      </c>
      <c r="E6" s="220">
        <v>1610043</v>
      </c>
      <c r="F6" s="220" t="s">
        <v>62</v>
      </c>
      <c r="G6" s="220" t="s">
        <v>139</v>
      </c>
      <c r="H6" s="190" t="s">
        <v>67</v>
      </c>
      <c r="I6" s="226">
        <v>1.24634</v>
      </c>
      <c r="J6" s="222" t="s">
        <v>155</v>
      </c>
      <c r="K6" s="223">
        <v>5709333.3499999996</v>
      </c>
      <c r="L6" s="224">
        <f t="shared" ref="L6:L11" si="9">ROUNDDOWN(K6*N6,2)</f>
        <v>4567466.68</v>
      </c>
      <c r="M6" s="183">
        <f t="shared" si="1"/>
        <v>1141866.67</v>
      </c>
      <c r="N6" s="225">
        <v>0.8</v>
      </c>
      <c r="O6" s="224">
        <v>0</v>
      </c>
      <c r="P6" s="224">
        <v>0</v>
      </c>
      <c r="Q6" s="256">
        <v>0</v>
      </c>
      <c r="R6" s="256">
        <v>0</v>
      </c>
      <c r="S6" s="256">
        <v>0</v>
      </c>
      <c r="T6" s="224">
        <v>3095987.81</v>
      </c>
      <c r="U6" s="224">
        <v>1471478.8699999996</v>
      </c>
      <c r="V6" s="224">
        <v>0</v>
      </c>
      <c r="W6" s="256">
        <v>0</v>
      </c>
      <c r="X6" s="256">
        <v>0</v>
      </c>
      <c r="Y6" s="256">
        <v>0</v>
      </c>
      <c r="Z6" s="256">
        <v>0</v>
      </c>
      <c r="AA6" s="1" t="b">
        <f t="shared" si="5"/>
        <v>1</v>
      </c>
      <c r="AB6" s="42">
        <f t="shared" si="6"/>
        <v>0.8</v>
      </c>
      <c r="AC6" s="43" t="b">
        <f t="shared" si="7"/>
        <v>1</v>
      </c>
      <c r="AD6" s="43" t="b">
        <f t="shared" si="8"/>
        <v>1</v>
      </c>
    </row>
    <row r="7" spans="1:71" ht="30" customHeight="1" x14ac:dyDescent="0.25">
      <c r="A7" s="217">
        <v>5</v>
      </c>
      <c r="B7" s="190" t="s">
        <v>140</v>
      </c>
      <c r="C7" s="203" t="s">
        <v>91</v>
      </c>
      <c r="D7" s="190" t="s">
        <v>141</v>
      </c>
      <c r="E7" s="220">
        <v>1601033</v>
      </c>
      <c r="F7" s="220" t="s">
        <v>65</v>
      </c>
      <c r="G7" s="220" t="s">
        <v>142</v>
      </c>
      <c r="H7" s="190" t="s">
        <v>60</v>
      </c>
      <c r="I7" s="226">
        <v>0.32</v>
      </c>
      <c r="J7" s="222" t="s">
        <v>237</v>
      </c>
      <c r="K7" s="223">
        <v>1975602.31</v>
      </c>
      <c r="L7" s="224">
        <f t="shared" si="9"/>
        <v>1185361.3799999999</v>
      </c>
      <c r="M7" s="183">
        <f t="shared" si="1"/>
        <v>790240.93000000017</v>
      </c>
      <c r="N7" s="225">
        <v>0.6</v>
      </c>
      <c r="O7" s="224">
        <v>0</v>
      </c>
      <c r="P7" s="224">
        <v>0</v>
      </c>
      <c r="Q7" s="256">
        <v>0</v>
      </c>
      <c r="R7" s="256">
        <v>0</v>
      </c>
      <c r="S7" s="256">
        <v>0</v>
      </c>
      <c r="T7" s="224">
        <v>550762.66</v>
      </c>
      <c r="U7" s="224">
        <v>634598.72</v>
      </c>
      <c r="V7" s="224">
        <v>0</v>
      </c>
      <c r="W7" s="256">
        <v>0</v>
      </c>
      <c r="X7" s="256">
        <v>0</v>
      </c>
      <c r="Y7" s="256">
        <v>0</v>
      </c>
      <c r="Z7" s="256">
        <v>0</v>
      </c>
      <c r="AA7" s="1" t="b">
        <f t="shared" si="5"/>
        <v>1</v>
      </c>
      <c r="AB7" s="42">
        <f t="shared" si="6"/>
        <v>0.6</v>
      </c>
      <c r="AC7" s="43" t="b">
        <f t="shared" si="7"/>
        <v>1</v>
      </c>
      <c r="AD7" s="43" t="b">
        <f t="shared" si="8"/>
        <v>1</v>
      </c>
    </row>
    <row r="8" spans="1:71" ht="30" customHeight="1" x14ac:dyDescent="0.25">
      <c r="A8" s="217">
        <v>6</v>
      </c>
      <c r="B8" s="190" t="s">
        <v>143</v>
      </c>
      <c r="C8" s="190" t="s">
        <v>91</v>
      </c>
      <c r="D8" s="190" t="s">
        <v>114</v>
      </c>
      <c r="E8" s="228">
        <v>1601011</v>
      </c>
      <c r="F8" s="190" t="s">
        <v>65</v>
      </c>
      <c r="G8" s="190" t="s">
        <v>144</v>
      </c>
      <c r="H8" s="190" t="s">
        <v>60</v>
      </c>
      <c r="I8" s="226">
        <v>0.13800000000000001</v>
      </c>
      <c r="J8" s="222" t="s">
        <v>154</v>
      </c>
      <c r="K8" s="223">
        <v>1622839.83</v>
      </c>
      <c r="L8" s="224">
        <f t="shared" si="9"/>
        <v>1298271.8600000001</v>
      </c>
      <c r="M8" s="183">
        <f t="shared" si="1"/>
        <v>324567.96999999997</v>
      </c>
      <c r="N8" s="225">
        <v>0.8</v>
      </c>
      <c r="O8" s="224">
        <v>0</v>
      </c>
      <c r="P8" s="224">
        <v>0</v>
      </c>
      <c r="Q8" s="256">
        <v>0</v>
      </c>
      <c r="R8" s="256">
        <v>0</v>
      </c>
      <c r="S8" s="256">
        <v>0</v>
      </c>
      <c r="T8" s="224">
        <v>1105440.53</v>
      </c>
      <c r="U8" s="224">
        <v>192831.33000000007</v>
      </c>
      <c r="V8" s="224">
        <v>0</v>
      </c>
      <c r="W8" s="256">
        <v>0</v>
      </c>
      <c r="X8" s="256">
        <v>0</v>
      </c>
      <c r="Y8" s="256">
        <v>0</v>
      </c>
      <c r="Z8" s="256">
        <v>0</v>
      </c>
      <c r="AA8" s="1" t="b">
        <f t="shared" si="5"/>
        <v>1</v>
      </c>
      <c r="AB8" s="42">
        <f t="shared" si="6"/>
        <v>0.8</v>
      </c>
      <c r="AC8" s="43" t="b">
        <f t="shared" si="7"/>
        <v>1</v>
      </c>
      <c r="AD8" s="43" t="b">
        <f t="shared" si="8"/>
        <v>1</v>
      </c>
    </row>
    <row r="9" spans="1:71" ht="30" customHeight="1" x14ac:dyDescent="0.25">
      <c r="A9" s="217">
        <v>7</v>
      </c>
      <c r="B9" s="190" t="s">
        <v>145</v>
      </c>
      <c r="C9" s="203" t="s">
        <v>91</v>
      </c>
      <c r="D9" s="190" t="s">
        <v>146</v>
      </c>
      <c r="E9" s="229">
        <v>1611022</v>
      </c>
      <c r="F9" s="220" t="s">
        <v>68</v>
      </c>
      <c r="G9" s="220" t="s">
        <v>147</v>
      </c>
      <c r="H9" s="190" t="s">
        <v>67</v>
      </c>
      <c r="I9" s="226">
        <v>0.44400000000000001</v>
      </c>
      <c r="J9" s="222" t="s">
        <v>156</v>
      </c>
      <c r="K9" s="223">
        <v>1756589.78</v>
      </c>
      <c r="L9" s="224">
        <f t="shared" si="9"/>
        <v>1229612.8400000001</v>
      </c>
      <c r="M9" s="183">
        <f t="shared" si="1"/>
        <v>526976.93999999994</v>
      </c>
      <c r="N9" s="225">
        <v>0.7</v>
      </c>
      <c r="O9" s="224">
        <v>0</v>
      </c>
      <c r="P9" s="224">
        <v>0</v>
      </c>
      <c r="Q9" s="256">
        <v>0</v>
      </c>
      <c r="R9" s="256">
        <v>0</v>
      </c>
      <c r="S9" s="256">
        <v>0</v>
      </c>
      <c r="T9" s="224">
        <v>1217552.4099999999</v>
      </c>
      <c r="U9" s="224">
        <v>12060.430000000168</v>
      </c>
      <c r="V9" s="224">
        <v>0</v>
      </c>
      <c r="W9" s="256">
        <v>0</v>
      </c>
      <c r="X9" s="256">
        <v>0</v>
      </c>
      <c r="Y9" s="256">
        <v>0</v>
      </c>
      <c r="Z9" s="256">
        <v>0</v>
      </c>
      <c r="AA9" s="1" t="b">
        <f t="shared" si="5"/>
        <v>1</v>
      </c>
      <c r="AB9" s="42">
        <f t="shared" si="6"/>
        <v>0.7</v>
      </c>
      <c r="AC9" s="43" t="b">
        <f t="shared" si="7"/>
        <v>1</v>
      </c>
      <c r="AD9" s="43" t="b">
        <f t="shared" si="8"/>
        <v>1</v>
      </c>
    </row>
    <row r="10" spans="1:71" ht="39" customHeight="1" x14ac:dyDescent="0.25">
      <c r="A10" s="217">
        <v>8</v>
      </c>
      <c r="B10" s="190" t="s">
        <v>148</v>
      </c>
      <c r="C10" s="203" t="s">
        <v>91</v>
      </c>
      <c r="D10" s="190" t="s">
        <v>149</v>
      </c>
      <c r="E10" s="229">
        <v>1606023</v>
      </c>
      <c r="F10" s="220" t="s">
        <v>84</v>
      </c>
      <c r="G10" s="220" t="s">
        <v>150</v>
      </c>
      <c r="H10" s="190" t="s">
        <v>60</v>
      </c>
      <c r="I10" s="226">
        <v>1.085</v>
      </c>
      <c r="J10" s="222" t="s">
        <v>151</v>
      </c>
      <c r="K10" s="223">
        <v>3191535.04</v>
      </c>
      <c r="L10" s="224">
        <f t="shared" si="9"/>
        <v>1914921.02</v>
      </c>
      <c r="M10" s="183">
        <f t="shared" si="1"/>
        <v>1276614.02</v>
      </c>
      <c r="N10" s="225">
        <v>0.6</v>
      </c>
      <c r="O10" s="224">
        <v>0</v>
      </c>
      <c r="P10" s="224">
        <v>0</v>
      </c>
      <c r="Q10" s="256">
        <v>0</v>
      </c>
      <c r="R10" s="256">
        <v>0</v>
      </c>
      <c r="S10" s="256">
        <v>0</v>
      </c>
      <c r="T10" s="224">
        <v>1539412.84</v>
      </c>
      <c r="U10" s="224">
        <v>375508.17999999993</v>
      </c>
      <c r="V10" s="224">
        <v>0</v>
      </c>
      <c r="W10" s="256">
        <v>0</v>
      </c>
      <c r="X10" s="256">
        <v>0</v>
      </c>
      <c r="Y10" s="256">
        <v>0</v>
      </c>
      <c r="Z10" s="256">
        <v>0</v>
      </c>
      <c r="AA10" s="1" t="b">
        <f t="shared" si="5"/>
        <v>1</v>
      </c>
      <c r="AB10" s="42">
        <f t="shared" si="6"/>
        <v>0.6</v>
      </c>
      <c r="AC10" s="43" t="b">
        <f t="shared" si="7"/>
        <v>1</v>
      </c>
      <c r="AD10" s="43" t="b">
        <f t="shared" si="8"/>
        <v>1</v>
      </c>
    </row>
    <row r="11" spans="1:71" ht="30" customHeight="1" x14ac:dyDescent="0.25">
      <c r="A11" s="217">
        <v>9</v>
      </c>
      <c r="B11" s="190" t="s">
        <v>152</v>
      </c>
      <c r="C11" s="203" t="s">
        <v>91</v>
      </c>
      <c r="D11" s="190" t="s">
        <v>120</v>
      </c>
      <c r="E11" s="229">
        <v>1607013</v>
      </c>
      <c r="F11" s="220" t="s">
        <v>102</v>
      </c>
      <c r="G11" s="220" t="s">
        <v>153</v>
      </c>
      <c r="H11" s="190" t="s">
        <v>60</v>
      </c>
      <c r="I11" s="226">
        <v>0.51200000000000001</v>
      </c>
      <c r="J11" s="222" t="s">
        <v>157</v>
      </c>
      <c r="K11" s="223">
        <v>2638204.2000000002</v>
      </c>
      <c r="L11" s="224">
        <f t="shared" si="9"/>
        <v>2110563.36</v>
      </c>
      <c r="M11" s="183">
        <f t="shared" si="1"/>
        <v>527640.84000000032</v>
      </c>
      <c r="N11" s="225">
        <v>0.8</v>
      </c>
      <c r="O11" s="224">
        <v>0</v>
      </c>
      <c r="P11" s="224">
        <v>0</v>
      </c>
      <c r="Q11" s="256">
        <v>0</v>
      </c>
      <c r="R11" s="256">
        <v>0</v>
      </c>
      <c r="S11" s="256">
        <v>0</v>
      </c>
      <c r="T11" s="224">
        <v>1298400</v>
      </c>
      <c r="U11" s="224">
        <v>812163.35999999987</v>
      </c>
      <c r="V11" s="224">
        <v>0</v>
      </c>
      <c r="W11" s="256">
        <v>0</v>
      </c>
      <c r="X11" s="256">
        <v>0</v>
      </c>
      <c r="Y11" s="256">
        <v>0</v>
      </c>
      <c r="Z11" s="256">
        <v>0</v>
      </c>
      <c r="AA11" s="1" t="b">
        <f t="shared" si="5"/>
        <v>1</v>
      </c>
      <c r="AB11" s="42">
        <f t="shared" si="6"/>
        <v>0.8</v>
      </c>
      <c r="AC11" s="43" t="b">
        <f t="shared" si="7"/>
        <v>1</v>
      </c>
      <c r="AD11" s="43" t="b">
        <f t="shared" si="8"/>
        <v>1</v>
      </c>
    </row>
    <row r="12" spans="1:71" s="264" customFormat="1" ht="54.75" customHeight="1" x14ac:dyDescent="0.25">
      <c r="A12" s="280">
        <v>10</v>
      </c>
      <c r="B12" s="189" t="s">
        <v>92</v>
      </c>
      <c r="C12" s="203" t="s">
        <v>88</v>
      </c>
      <c r="D12" s="205" t="s">
        <v>101</v>
      </c>
      <c r="E12" s="205" t="s">
        <v>235</v>
      </c>
      <c r="F12" s="190" t="s">
        <v>102</v>
      </c>
      <c r="G12" s="190" t="s">
        <v>103</v>
      </c>
      <c r="H12" s="190" t="s">
        <v>60</v>
      </c>
      <c r="I12" s="191">
        <v>0.54652999999999996</v>
      </c>
      <c r="J12" s="192" t="s">
        <v>158</v>
      </c>
      <c r="K12" s="281">
        <v>8044612.7400000002</v>
      </c>
      <c r="L12" s="224">
        <f t="shared" ref="L12:L15" si="10">ROUNDDOWN(K12*N12,2)</f>
        <v>8044612.7400000002</v>
      </c>
      <c r="M12" s="183">
        <f t="shared" ref="M12:M15" si="11">K12-L12</f>
        <v>0</v>
      </c>
      <c r="N12" s="282">
        <v>1</v>
      </c>
      <c r="O12" s="224">
        <v>0</v>
      </c>
      <c r="P12" s="224">
        <v>0</v>
      </c>
      <c r="Q12" s="256">
        <v>0</v>
      </c>
      <c r="R12" s="256">
        <v>0</v>
      </c>
      <c r="S12" s="256">
        <v>0</v>
      </c>
      <c r="T12" s="256">
        <v>0</v>
      </c>
      <c r="U12" s="256">
        <f>L12-V12</f>
        <v>6691346.9299999997</v>
      </c>
      <c r="V12" s="256">
        <v>1353265.81</v>
      </c>
      <c r="W12" s="256">
        <v>0</v>
      </c>
      <c r="X12" s="256">
        <v>0</v>
      </c>
      <c r="Y12" s="256">
        <v>0</v>
      </c>
      <c r="Z12" s="256">
        <v>0</v>
      </c>
      <c r="AA12" s="1" t="b">
        <f t="shared" si="5"/>
        <v>1</v>
      </c>
      <c r="AB12" s="42">
        <f t="shared" si="6"/>
        <v>1</v>
      </c>
      <c r="AC12" s="43" t="b">
        <f t="shared" si="7"/>
        <v>1</v>
      </c>
      <c r="AD12" s="43" t="b">
        <f t="shared" si="8"/>
        <v>1</v>
      </c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</row>
    <row r="13" spans="1:71" s="264" customFormat="1" ht="30" customHeight="1" x14ac:dyDescent="0.25">
      <c r="A13" s="280">
        <v>11</v>
      </c>
      <c r="B13" s="189" t="s">
        <v>93</v>
      </c>
      <c r="C13" s="203" t="s">
        <v>88</v>
      </c>
      <c r="D13" s="205" t="s">
        <v>104</v>
      </c>
      <c r="E13" s="205" t="s">
        <v>105</v>
      </c>
      <c r="F13" s="190" t="s">
        <v>58</v>
      </c>
      <c r="G13" s="190" t="s">
        <v>106</v>
      </c>
      <c r="H13" s="190" t="s">
        <v>60</v>
      </c>
      <c r="I13" s="191">
        <v>0.61199999999999999</v>
      </c>
      <c r="J13" s="192" t="s">
        <v>107</v>
      </c>
      <c r="K13" s="281">
        <v>5042611.13</v>
      </c>
      <c r="L13" s="224">
        <f t="shared" si="10"/>
        <v>5042611.13</v>
      </c>
      <c r="M13" s="183">
        <f t="shared" si="11"/>
        <v>0</v>
      </c>
      <c r="N13" s="282">
        <v>1</v>
      </c>
      <c r="O13" s="224">
        <v>0</v>
      </c>
      <c r="P13" s="224">
        <v>0</v>
      </c>
      <c r="Q13" s="256">
        <v>0</v>
      </c>
      <c r="R13" s="256">
        <v>0</v>
      </c>
      <c r="S13" s="256">
        <v>0</v>
      </c>
      <c r="T13" s="256">
        <v>0</v>
      </c>
      <c r="U13" s="256">
        <f>L13-V13</f>
        <v>2635986.81</v>
      </c>
      <c r="V13" s="256">
        <v>2406624.3199999998</v>
      </c>
      <c r="W13" s="256">
        <v>0</v>
      </c>
      <c r="X13" s="256">
        <v>0</v>
      </c>
      <c r="Y13" s="256">
        <v>0</v>
      </c>
      <c r="Z13" s="256">
        <v>0</v>
      </c>
      <c r="AA13" s="1" t="b">
        <f t="shared" si="5"/>
        <v>1</v>
      </c>
      <c r="AB13" s="42">
        <f t="shared" si="6"/>
        <v>1</v>
      </c>
      <c r="AC13" s="43" t="b">
        <f t="shared" si="7"/>
        <v>1</v>
      </c>
      <c r="AD13" s="43" t="b">
        <f t="shared" si="8"/>
        <v>1</v>
      </c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</row>
    <row r="14" spans="1:71" s="265" customFormat="1" ht="39.75" customHeight="1" x14ac:dyDescent="0.25">
      <c r="A14" s="217">
        <v>12</v>
      </c>
      <c r="B14" s="51" t="s">
        <v>94</v>
      </c>
      <c r="C14" s="204" t="s">
        <v>90</v>
      </c>
      <c r="D14" s="206" t="s">
        <v>108</v>
      </c>
      <c r="E14" s="206">
        <v>1610043</v>
      </c>
      <c r="F14" s="184" t="s">
        <v>62</v>
      </c>
      <c r="G14" s="184" t="s">
        <v>227</v>
      </c>
      <c r="H14" s="184" t="s">
        <v>60</v>
      </c>
      <c r="I14" s="185">
        <v>0.17549999999999999</v>
      </c>
      <c r="J14" s="186" t="s">
        <v>64</v>
      </c>
      <c r="K14" s="255">
        <v>2952809.24</v>
      </c>
      <c r="L14" s="230">
        <f t="shared" si="10"/>
        <v>2952809.24</v>
      </c>
      <c r="M14" s="259">
        <f t="shared" si="11"/>
        <v>0</v>
      </c>
      <c r="N14" s="207">
        <v>1</v>
      </c>
      <c r="O14" s="230">
        <v>0</v>
      </c>
      <c r="P14" s="230">
        <v>0</v>
      </c>
      <c r="Q14" s="257">
        <v>0</v>
      </c>
      <c r="R14" s="257">
        <v>0</v>
      </c>
      <c r="S14" s="257">
        <v>0</v>
      </c>
      <c r="T14" s="257">
        <v>0</v>
      </c>
      <c r="U14" s="257">
        <f>L14</f>
        <v>2952809.24</v>
      </c>
      <c r="V14" s="257">
        <v>0</v>
      </c>
      <c r="W14" s="257">
        <v>0</v>
      </c>
      <c r="X14" s="257">
        <v>0</v>
      </c>
      <c r="Y14" s="257">
        <v>0</v>
      </c>
      <c r="Z14" s="257">
        <v>0</v>
      </c>
      <c r="AA14" s="1" t="b">
        <f t="shared" si="5"/>
        <v>1</v>
      </c>
      <c r="AB14" s="42">
        <f t="shared" si="6"/>
        <v>1</v>
      </c>
      <c r="AC14" s="43" t="b">
        <f t="shared" si="7"/>
        <v>1</v>
      </c>
      <c r="AD14" s="43" t="b">
        <f t="shared" si="8"/>
        <v>1</v>
      </c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</row>
    <row r="15" spans="1:71" s="265" customFormat="1" ht="30" customHeight="1" x14ac:dyDescent="0.25">
      <c r="A15" s="217">
        <v>13</v>
      </c>
      <c r="B15" s="51" t="s">
        <v>95</v>
      </c>
      <c r="C15" s="204" t="s">
        <v>90</v>
      </c>
      <c r="D15" s="206" t="s">
        <v>109</v>
      </c>
      <c r="E15" s="206">
        <v>1605013</v>
      </c>
      <c r="F15" s="184" t="s">
        <v>78</v>
      </c>
      <c r="G15" s="184" t="s">
        <v>110</v>
      </c>
      <c r="H15" s="184" t="s">
        <v>60</v>
      </c>
      <c r="I15" s="185">
        <v>1.0669999999999999</v>
      </c>
      <c r="J15" s="186" t="s">
        <v>111</v>
      </c>
      <c r="K15" s="255">
        <v>4688184.26</v>
      </c>
      <c r="L15" s="230">
        <f t="shared" si="10"/>
        <v>4688184.26</v>
      </c>
      <c r="M15" s="259">
        <f t="shared" si="11"/>
        <v>0</v>
      </c>
      <c r="N15" s="207">
        <v>1</v>
      </c>
      <c r="O15" s="230">
        <v>0</v>
      </c>
      <c r="P15" s="230">
        <v>0</v>
      </c>
      <c r="Q15" s="257">
        <v>0</v>
      </c>
      <c r="R15" s="257">
        <v>0</v>
      </c>
      <c r="S15" s="257">
        <v>0</v>
      </c>
      <c r="T15" s="257">
        <v>0</v>
      </c>
      <c r="U15" s="257">
        <f t="shared" ref="U15" si="12">L15</f>
        <v>4688184.26</v>
      </c>
      <c r="V15" s="257">
        <v>0</v>
      </c>
      <c r="W15" s="257">
        <v>0</v>
      </c>
      <c r="X15" s="257">
        <v>0</v>
      </c>
      <c r="Y15" s="257">
        <v>0</v>
      </c>
      <c r="Z15" s="257">
        <v>0</v>
      </c>
      <c r="AA15" s="1" t="b">
        <f t="shared" si="5"/>
        <v>1</v>
      </c>
      <c r="AB15" s="42">
        <f t="shared" si="6"/>
        <v>1</v>
      </c>
      <c r="AC15" s="43" t="b">
        <f t="shared" si="7"/>
        <v>1</v>
      </c>
      <c r="AD15" s="43" t="b">
        <f t="shared" si="8"/>
        <v>1</v>
      </c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</row>
    <row r="16" spans="1:71" s="265" customFormat="1" ht="30" customHeight="1" x14ac:dyDescent="0.25">
      <c r="A16" s="280">
        <v>14</v>
      </c>
      <c r="B16" s="189" t="s">
        <v>96</v>
      </c>
      <c r="C16" s="203" t="s">
        <v>88</v>
      </c>
      <c r="D16" s="205" t="s">
        <v>114</v>
      </c>
      <c r="E16" s="205">
        <v>1601011</v>
      </c>
      <c r="F16" s="190" t="s">
        <v>65</v>
      </c>
      <c r="G16" s="190" t="s">
        <v>115</v>
      </c>
      <c r="H16" s="190" t="s">
        <v>67</v>
      </c>
      <c r="I16" s="191">
        <v>0.46700000000000003</v>
      </c>
      <c r="J16" s="192" t="s">
        <v>116</v>
      </c>
      <c r="K16" s="281">
        <v>7376720.8499999996</v>
      </c>
      <c r="L16" s="224">
        <f>ROUNDDOWN(K16*N16,2)</f>
        <v>7376720.8499999996</v>
      </c>
      <c r="M16" s="183">
        <f>K16-L16</f>
        <v>0</v>
      </c>
      <c r="N16" s="282">
        <v>1</v>
      </c>
      <c r="O16" s="224">
        <v>0</v>
      </c>
      <c r="P16" s="224">
        <v>0</v>
      </c>
      <c r="Q16" s="256">
        <v>0</v>
      </c>
      <c r="R16" s="256">
        <v>0</v>
      </c>
      <c r="S16" s="256">
        <v>0</v>
      </c>
      <c r="T16" s="256">
        <v>0</v>
      </c>
      <c r="U16" s="256">
        <f>L16-V16</f>
        <v>3392264.1699999995</v>
      </c>
      <c r="V16" s="256">
        <v>3984456.68</v>
      </c>
      <c r="W16" s="256">
        <v>0</v>
      </c>
      <c r="X16" s="256">
        <v>0</v>
      </c>
      <c r="Y16" s="256">
        <v>0</v>
      </c>
      <c r="Z16" s="256">
        <v>0</v>
      </c>
      <c r="AA16" s="1" t="b">
        <f t="shared" si="5"/>
        <v>1</v>
      </c>
      <c r="AB16" s="42">
        <f t="shared" si="6"/>
        <v>1</v>
      </c>
      <c r="AC16" s="43" t="b">
        <f t="shared" si="7"/>
        <v>1</v>
      </c>
      <c r="AD16" s="43" t="b">
        <f t="shared" si="8"/>
        <v>1</v>
      </c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</row>
    <row r="17" spans="1:71" s="264" customFormat="1" ht="39.75" customHeight="1" x14ac:dyDescent="0.25">
      <c r="A17" s="217">
        <v>15</v>
      </c>
      <c r="B17" s="51" t="s">
        <v>97</v>
      </c>
      <c r="C17" s="204" t="s">
        <v>90</v>
      </c>
      <c r="D17" s="206" t="s">
        <v>117</v>
      </c>
      <c r="E17" s="206">
        <v>1603011</v>
      </c>
      <c r="F17" s="184" t="s">
        <v>81</v>
      </c>
      <c r="G17" s="184" t="s">
        <v>118</v>
      </c>
      <c r="H17" s="184" t="s">
        <v>72</v>
      </c>
      <c r="I17" s="185">
        <v>8.5110000000000005E-2</v>
      </c>
      <c r="J17" s="186" t="s">
        <v>119</v>
      </c>
      <c r="K17" s="255">
        <v>1717032</v>
      </c>
      <c r="L17" s="230">
        <f>ROUNDDOWN(K17*N17,2)</f>
        <v>1717032</v>
      </c>
      <c r="M17" s="259">
        <f>K17-L17</f>
        <v>0</v>
      </c>
      <c r="N17" s="207">
        <v>1</v>
      </c>
      <c r="O17" s="258">
        <v>0</v>
      </c>
      <c r="P17" s="258">
        <v>0</v>
      </c>
      <c r="Q17" s="257">
        <v>0</v>
      </c>
      <c r="R17" s="257">
        <v>0</v>
      </c>
      <c r="S17" s="257">
        <v>0</v>
      </c>
      <c r="T17" s="257">
        <v>0</v>
      </c>
      <c r="U17" s="257">
        <f>L17</f>
        <v>1717032</v>
      </c>
      <c r="V17" s="257">
        <v>0</v>
      </c>
      <c r="W17" s="257">
        <v>0</v>
      </c>
      <c r="X17" s="257">
        <v>0</v>
      </c>
      <c r="Y17" s="257">
        <v>0</v>
      </c>
      <c r="Z17" s="257">
        <v>0</v>
      </c>
      <c r="AA17" s="1" t="b">
        <f t="shared" si="5"/>
        <v>1</v>
      </c>
      <c r="AB17" s="42">
        <f t="shared" si="6"/>
        <v>1</v>
      </c>
      <c r="AC17" s="43" t="b">
        <f t="shared" si="7"/>
        <v>1</v>
      </c>
      <c r="AD17" s="43" t="b">
        <f t="shared" si="8"/>
        <v>1</v>
      </c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</row>
    <row r="18" spans="1:71" s="265" customFormat="1" ht="30" customHeight="1" x14ac:dyDescent="0.25">
      <c r="A18" s="217">
        <v>16</v>
      </c>
      <c r="B18" s="51" t="s">
        <v>98</v>
      </c>
      <c r="C18" s="204" t="s">
        <v>90</v>
      </c>
      <c r="D18" s="206" t="s">
        <v>120</v>
      </c>
      <c r="E18" s="206">
        <v>1607013</v>
      </c>
      <c r="F18" s="184" t="s">
        <v>102</v>
      </c>
      <c r="G18" s="184" t="s">
        <v>121</v>
      </c>
      <c r="H18" s="184" t="s">
        <v>60</v>
      </c>
      <c r="I18" s="185">
        <v>0.115</v>
      </c>
      <c r="J18" s="186" t="s">
        <v>230</v>
      </c>
      <c r="K18" s="255">
        <v>593943</v>
      </c>
      <c r="L18" s="230">
        <f>ROUNDDOWN(K18*N18,2)</f>
        <v>593943</v>
      </c>
      <c r="M18" s="259">
        <f>K18-L18</f>
        <v>0</v>
      </c>
      <c r="N18" s="207">
        <v>1</v>
      </c>
      <c r="O18" s="258">
        <v>0</v>
      </c>
      <c r="P18" s="258">
        <v>0</v>
      </c>
      <c r="Q18" s="257">
        <v>0</v>
      </c>
      <c r="R18" s="257">
        <v>0</v>
      </c>
      <c r="S18" s="257">
        <v>0</v>
      </c>
      <c r="T18" s="257">
        <v>0</v>
      </c>
      <c r="U18" s="257">
        <f t="shared" ref="U18:U26" si="13">L18</f>
        <v>593943</v>
      </c>
      <c r="V18" s="257">
        <v>0</v>
      </c>
      <c r="W18" s="257">
        <v>0</v>
      </c>
      <c r="X18" s="257">
        <v>0</v>
      </c>
      <c r="Y18" s="257">
        <v>0</v>
      </c>
      <c r="Z18" s="257">
        <v>0</v>
      </c>
      <c r="AA18" s="1" t="b">
        <f t="shared" si="5"/>
        <v>1</v>
      </c>
      <c r="AB18" s="42">
        <f t="shared" si="6"/>
        <v>1</v>
      </c>
      <c r="AC18" s="43" t="b">
        <f t="shared" si="7"/>
        <v>1</v>
      </c>
      <c r="AD18" s="43" t="b">
        <f t="shared" si="8"/>
        <v>1</v>
      </c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</row>
    <row r="19" spans="1:71" s="265" customFormat="1" ht="30" customHeight="1" x14ac:dyDescent="0.25">
      <c r="A19" s="303">
        <v>17</v>
      </c>
      <c r="B19" s="288" t="s">
        <v>99</v>
      </c>
      <c r="C19" s="289"/>
      <c r="D19" s="290" t="s">
        <v>122</v>
      </c>
      <c r="E19" s="290">
        <v>1608033</v>
      </c>
      <c r="F19" s="292" t="s">
        <v>75</v>
      </c>
      <c r="G19" s="292" t="s">
        <v>123</v>
      </c>
      <c r="H19" s="292" t="s">
        <v>67</v>
      </c>
      <c r="I19" s="293"/>
      <c r="J19" s="294" t="s">
        <v>240</v>
      </c>
      <c r="K19" s="304"/>
      <c r="L19" s="296"/>
      <c r="M19" s="305"/>
      <c r="N19" s="298">
        <v>0.7</v>
      </c>
      <c r="O19" s="295"/>
      <c r="P19" s="295"/>
      <c r="Q19" s="306"/>
      <c r="R19" s="306"/>
      <c r="S19" s="306"/>
      <c r="T19" s="306"/>
      <c r="U19" s="306"/>
      <c r="V19" s="306"/>
      <c r="W19" s="306"/>
      <c r="X19" s="306"/>
      <c r="Y19" s="306"/>
      <c r="Z19" s="306"/>
      <c r="AA19" s="300" t="b">
        <f t="shared" si="5"/>
        <v>1</v>
      </c>
      <c r="AB19" s="301" t="e">
        <f t="shared" si="6"/>
        <v>#DIV/0!</v>
      </c>
      <c r="AC19" s="302" t="e">
        <f t="shared" si="7"/>
        <v>#DIV/0!</v>
      </c>
      <c r="AD19" s="302" t="b">
        <f t="shared" si="8"/>
        <v>1</v>
      </c>
      <c r="AE19" s="263"/>
      <c r="AF19" s="263"/>
      <c r="AG19" s="263"/>
      <c r="AH19" s="263"/>
      <c r="AI19" s="263"/>
      <c r="AJ19" s="263"/>
      <c r="AK19" s="263"/>
      <c r="AL19" s="263"/>
      <c r="AM19" s="263"/>
      <c r="AN19" s="263"/>
      <c r="AO19" s="263"/>
      <c r="AP19" s="263"/>
      <c r="AQ19" s="263"/>
      <c r="AR19" s="263"/>
      <c r="AS19" s="263"/>
      <c r="AT19" s="263"/>
      <c r="AU19" s="263"/>
      <c r="AV19" s="263"/>
      <c r="AW19" s="263"/>
      <c r="AX19" s="263"/>
      <c r="AY19" s="263"/>
      <c r="AZ19" s="263"/>
      <c r="BA19" s="263"/>
      <c r="BB19" s="263"/>
      <c r="BC19" s="263"/>
      <c r="BD19" s="263"/>
      <c r="BE19" s="263"/>
      <c r="BF19" s="263"/>
      <c r="BG19" s="263"/>
      <c r="BH19" s="263"/>
      <c r="BI19" s="263"/>
      <c r="BJ19" s="263"/>
      <c r="BK19" s="263"/>
      <c r="BL19" s="263"/>
      <c r="BM19" s="263"/>
      <c r="BN19" s="263"/>
      <c r="BO19" s="263"/>
      <c r="BP19" s="263"/>
      <c r="BQ19" s="263"/>
      <c r="BR19" s="263"/>
      <c r="BS19" s="263"/>
    </row>
    <row r="20" spans="1:71" s="265" customFormat="1" ht="30" customHeight="1" x14ac:dyDescent="0.25">
      <c r="A20" s="217">
        <v>18</v>
      </c>
      <c r="B20" s="51" t="s">
        <v>100</v>
      </c>
      <c r="C20" s="204" t="s">
        <v>90</v>
      </c>
      <c r="D20" s="206" t="s">
        <v>125</v>
      </c>
      <c r="E20" s="206">
        <v>1605053</v>
      </c>
      <c r="F20" s="184" t="s">
        <v>78</v>
      </c>
      <c r="G20" s="184" t="s">
        <v>126</v>
      </c>
      <c r="H20" s="184" t="s">
        <v>60</v>
      </c>
      <c r="I20" s="185">
        <v>0.42799999999999999</v>
      </c>
      <c r="J20" s="186" t="s">
        <v>229</v>
      </c>
      <c r="K20" s="255">
        <v>3277857.1</v>
      </c>
      <c r="L20" s="230">
        <f t="shared" ref="L20:L26" si="14">ROUNDDOWN(K20*N20,2)</f>
        <v>3277857.1</v>
      </c>
      <c r="M20" s="259">
        <f t="shared" ref="M20:M26" si="15">K20-L20</f>
        <v>0</v>
      </c>
      <c r="N20" s="207">
        <v>1</v>
      </c>
      <c r="O20" s="258">
        <v>0</v>
      </c>
      <c r="P20" s="258">
        <v>0</v>
      </c>
      <c r="Q20" s="257">
        <v>0</v>
      </c>
      <c r="R20" s="257">
        <v>0</v>
      </c>
      <c r="S20" s="257">
        <v>0</v>
      </c>
      <c r="T20" s="257">
        <v>0</v>
      </c>
      <c r="U20" s="257">
        <f t="shared" si="13"/>
        <v>3277857.1</v>
      </c>
      <c r="V20" s="257">
        <v>0</v>
      </c>
      <c r="W20" s="257">
        <v>0</v>
      </c>
      <c r="X20" s="257">
        <v>0</v>
      </c>
      <c r="Y20" s="257">
        <v>0</v>
      </c>
      <c r="Z20" s="257">
        <v>0</v>
      </c>
      <c r="AA20" s="1" t="b">
        <f t="shared" si="5"/>
        <v>1</v>
      </c>
      <c r="AB20" s="42">
        <f t="shared" si="6"/>
        <v>1</v>
      </c>
      <c r="AC20" s="43" t="b">
        <f t="shared" si="7"/>
        <v>1</v>
      </c>
      <c r="AD20" s="43" t="b">
        <f t="shared" si="8"/>
        <v>1</v>
      </c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</row>
    <row r="21" spans="1:71" ht="30" customHeight="1" x14ac:dyDescent="0.25">
      <c r="A21" s="217">
        <v>19</v>
      </c>
      <c r="B21" s="51" t="s">
        <v>159</v>
      </c>
      <c r="C21" s="204" t="s">
        <v>90</v>
      </c>
      <c r="D21" s="206" t="s">
        <v>180</v>
      </c>
      <c r="E21" s="206">
        <v>1608043</v>
      </c>
      <c r="F21" s="184" t="s">
        <v>75</v>
      </c>
      <c r="G21" s="184" t="s">
        <v>181</v>
      </c>
      <c r="H21" s="184" t="s">
        <v>67</v>
      </c>
      <c r="I21" s="185">
        <v>1.55</v>
      </c>
      <c r="J21" s="186" t="s">
        <v>182</v>
      </c>
      <c r="K21" s="255">
        <v>5180219.05</v>
      </c>
      <c r="L21" s="230">
        <f t="shared" si="14"/>
        <v>3626153.33</v>
      </c>
      <c r="M21" s="259">
        <f t="shared" si="15"/>
        <v>1554065.7199999997</v>
      </c>
      <c r="N21" s="207">
        <v>0.7</v>
      </c>
      <c r="O21" s="258">
        <v>0</v>
      </c>
      <c r="P21" s="258">
        <v>0</v>
      </c>
      <c r="Q21" s="257">
        <v>0</v>
      </c>
      <c r="R21" s="257">
        <v>0</v>
      </c>
      <c r="S21" s="257">
        <v>0</v>
      </c>
      <c r="T21" s="257">
        <v>0</v>
      </c>
      <c r="U21" s="257">
        <f t="shared" si="13"/>
        <v>3626153.33</v>
      </c>
      <c r="V21" s="257">
        <v>0</v>
      </c>
      <c r="W21" s="257">
        <v>0</v>
      </c>
      <c r="X21" s="257">
        <v>0</v>
      </c>
      <c r="Y21" s="257">
        <v>0</v>
      </c>
      <c r="Z21" s="257">
        <v>0</v>
      </c>
      <c r="AA21" s="1" t="b">
        <f t="shared" si="5"/>
        <v>1</v>
      </c>
      <c r="AB21" s="42">
        <f t="shared" si="6"/>
        <v>0.7</v>
      </c>
      <c r="AC21" s="43" t="b">
        <f t="shared" si="7"/>
        <v>1</v>
      </c>
      <c r="AD21" s="43" t="b">
        <f t="shared" si="8"/>
        <v>1</v>
      </c>
    </row>
    <row r="22" spans="1:71" s="265" customFormat="1" ht="30" customHeight="1" x14ac:dyDescent="0.25">
      <c r="A22" s="217">
        <v>20</v>
      </c>
      <c r="B22" s="51" t="s">
        <v>160</v>
      </c>
      <c r="C22" s="204" t="s">
        <v>90</v>
      </c>
      <c r="D22" s="206" t="s">
        <v>183</v>
      </c>
      <c r="E22" s="206">
        <v>1609032</v>
      </c>
      <c r="F22" s="184" t="s">
        <v>58</v>
      </c>
      <c r="G22" s="184" t="s">
        <v>184</v>
      </c>
      <c r="H22" s="184" t="s">
        <v>60</v>
      </c>
      <c r="I22" s="185">
        <v>6.8430000000000005E-2</v>
      </c>
      <c r="J22" s="186" t="s">
        <v>185</v>
      </c>
      <c r="K22" s="255">
        <v>613636.59</v>
      </c>
      <c r="L22" s="230">
        <f t="shared" si="14"/>
        <v>613636.59</v>
      </c>
      <c r="M22" s="259">
        <f t="shared" si="15"/>
        <v>0</v>
      </c>
      <c r="N22" s="207">
        <v>1</v>
      </c>
      <c r="O22" s="258">
        <v>0</v>
      </c>
      <c r="P22" s="258">
        <v>0</v>
      </c>
      <c r="Q22" s="257">
        <v>0</v>
      </c>
      <c r="R22" s="257">
        <v>0</v>
      </c>
      <c r="S22" s="257">
        <v>0</v>
      </c>
      <c r="T22" s="257">
        <v>0</v>
      </c>
      <c r="U22" s="257">
        <f t="shared" si="13"/>
        <v>613636.59</v>
      </c>
      <c r="V22" s="257">
        <v>0</v>
      </c>
      <c r="W22" s="257">
        <v>0</v>
      </c>
      <c r="X22" s="257">
        <v>0</v>
      </c>
      <c r="Y22" s="257">
        <v>0</v>
      </c>
      <c r="Z22" s="257">
        <v>0</v>
      </c>
      <c r="AA22" s="1" t="b">
        <f t="shared" si="5"/>
        <v>1</v>
      </c>
      <c r="AB22" s="42">
        <f t="shared" si="6"/>
        <v>1</v>
      </c>
      <c r="AC22" s="43" t="b">
        <f t="shared" si="7"/>
        <v>1</v>
      </c>
      <c r="AD22" s="43" t="b">
        <f t="shared" si="8"/>
        <v>1</v>
      </c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</row>
    <row r="23" spans="1:71" s="265" customFormat="1" ht="30" customHeight="1" x14ac:dyDescent="0.25">
      <c r="A23" s="217">
        <v>21</v>
      </c>
      <c r="B23" s="51" t="s">
        <v>161</v>
      </c>
      <c r="C23" s="204" t="s">
        <v>90</v>
      </c>
      <c r="D23" s="206" t="s">
        <v>183</v>
      </c>
      <c r="E23" s="206">
        <v>1609032</v>
      </c>
      <c r="F23" s="184" t="s">
        <v>58</v>
      </c>
      <c r="G23" s="184" t="s">
        <v>186</v>
      </c>
      <c r="H23" s="184" t="s">
        <v>72</v>
      </c>
      <c r="I23" s="185">
        <v>1.03</v>
      </c>
      <c r="J23" s="186" t="s">
        <v>224</v>
      </c>
      <c r="K23" s="255">
        <v>566091.67000000004</v>
      </c>
      <c r="L23" s="230">
        <f t="shared" si="14"/>
        <v>566091.67000000004</v>
      </c>
      <c r="M23" s="259">
        <f t="shared" si="15"/>
        <v>0</v>
      </c>
      <c r="N23" s="207">
        <v>1</v>
      </c>
      <c r="O23" s="258">
        <v>0</v>
      </c>
      <c r="P23" s="258">
        <v>0</v>
      </c>
      <c r="Q23" s="257">
        <v>0</v>
      </c>
      <c r="R23" s="257">
        <v>0</v>
      </c>
      <c r="S23" s="257">
        <v>0</v>
      </c>
      <c r="T23" s="257">
        <v>0</v>
      </c>
      <c r="U23" s="257">
        <f t="shared" si="13"/>
        <v>566091.67000000004</v>
      </c>
      <c r="V23" s="257">
        <v>0</v>
      </c>
      <c r="W23" s="257">
        <v>0</v>
      </c>
      <c r="X23" s="257">
        <v>0</v>
      </c>
      <c r="Y23" s="257">
        <v>0</v>
      </c>
      <c r="Z23" s="257">
        <v>0</v>
      </c>
      <c r="AA23" s="1" t="b">
        <f t="shared" si="5"/>
        <v>1</v>
      </c>
      <c r="AB23" s="42">
        <f t="shared" si="6"/>
        <v>1</v>
      </c>
      <c r="AC23" s="43" t="b">
        <f t="shared" si="7"/>
        <v>1</v>
      </c>
      <c r="AD23" s="43" t="b">
        <f t="shared" si="8"/>
        <v>1</v>
      </c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</row>
    <row r="24" spans="1:71" s="265" customFormat="1" ht="37.5" customHeight="1" x14ac:dyDescent="0.25">
      <c r="A24" s="217">
        <v>22</v>
      </c>
      <c r="B24" s="51" t="s">
        <v>162</v>
      </c>
      <c r="C24" s="204" t="s">
        <v>90</v>
      </c>
      <c r="D24" s="206" t="s">
        <v>117</v>
      </c>
      <c r="E24" s="206">
        <v>1603011</v>
      </c>
      <c r="F24" s="184" t="s">
        <v>81</v>
      </c>
      <c r="G24" s="184" t="s">
        <v>188</v>
      </c>
      <c r="H24" s="184" t="s">
        <v>72</v>
      </c>
      <c r="I24" s="185">
        <v>9.9089999999999998E-2</v>
      </c>
      <c r="J24" s="186" t="s">
        <v>113</v>
      </c>
      <c r="K24" s="255">
        <v>866985</v>
      </c>
      <c r="L24" s="230">
        <f t="shared" si="14"/>
        <v>866985</v>
      </c>
      <c r="M24" s="259">
        <f t="shared" si="15"/>
        <v>0</v>
      </c>
      <c r="N24" s="207">
        <v>1</v>
      </c>
      <c r="O24" s="258">
        <v>0</v>
      </c>
      <c r="P24" s="258">
        <v>0</v>
      </c>
      <c r="Q24" s="257">
        <v>0</v>
      </c>
      <c r="R24" s="257">
        <v>0</v>
      </c>
      <c r="S24" s="257">
        <v>0</v>
      </c>
      <c r="T24" s="257">
        <v>0</v>
      </c>
      <c r="U24" s="257">
        <f t="shared" si="13"/>
        <v>866985</v>
      </c>
      <c r="V24" s="257">
        <v>0</v>
      </c>
      <c r="W24" s="257">
        <v>0</v>
      </c>
      <c r="X24" s="257">
        <v>0</v>
      </c>
      <c r="Y24" s="257">
        <v>0</v>
      </c>
      <c r="Z24" s="257">
        <v>0</v>
      </c>
      <c r="AA24" s="1" t="b">
        <f t="shared" si="5"/>
        <v>1</v>
      </c>
      <c r="AB24" s="42">
        <f t="shared" si="6"/>
        <v>1</v>
      </c>
      <c r="AC24" s="43" t="b">
        <f t="shared" si="7"/>
        <v>1</v>
      </c>
      <c r="AD24" s="43" t="b">
        <f t="shared" si="8"/>
        <v>1</v>
      </c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</row>
    <row r="25" spans="1:71" s="265" customFormat="1" ht="30" customHeight="1" x14ac:dyDescent="0.25">
      <c r="A25" s="217">
        <v>23</v>
      </c>
      <c r="B25" s="51" t="s">
        <v>163</v>
      </c>
      <c r="C25" s="204" t="s">
        <v>90</v>
      </c>
      <c r="D25" s="206" t="s">
        <v>189</v>
      </c>
      <c r="E25" s="206">
        <v>1605023</v>
      </c>
      <c r="F25" s="184" t="s">
        <v>78</v>
      </c>
      <c r="G25" s="184" t="s">
        <v>190</v>
      </c>
      <c r="H25" s="184" t="s">
        <v>60</v>
      </c>
      <c r="I25" s="185">
        <v>0.44500000000000001</v>
      </c>
      <c r="J25" s="186" t="s">
        <v>74</v>
      </c>
      <c r="K25" s="255">
        <v>2910307.83</v>
      </c>
      <c r="L25" s="230">
        <f t="shared" si="14"/>
        <v>2910307.83</v>
      </c>
      <c r="M25" s="259">
        <f t="shared" si="15"/>
        <v>0</v>
      </c>
      <c r="N25" s="207">
        <v>1</v>
      </c>
      <c r="O25" s="258">
        <v>0</v>
      </c>
      <c r="P25" s="258">
        <v>0</v>
      </c>
      <c r="Q25" s="257">
        <v>0</v>
      </c>
      <c r="R25" s="257">
        <v>0</v>
      </c>
      <c r="S25" s="257">
        <v>0</v>
      </c>
      <c r="T25" s="257">
        <v>0</v>
      </c>
      <c r="U25" s="257">
        <f t="shared" si="13"/>
        <v>2910307.83</v>
      </c>
      <c r="V25" s="257">
        <v>0</v>
      </c>
      <c r="W25" s="257">
        <v>0</v>
      </c>
      <c r="X25" s="257">
        <v>0</v>
      </c>
      <c r="Y25" s="257">
        <v>0</v>
      </c>
      <c r="Z25" s="257">
        <v>0</v>
      </c>
      <c r="AA25" s="1" t="b">
        <f t="shared" si="5"/>
        <v>1</v>
      </c>
      <c r="AB25" s="42">
        <f t="shared" si="6"/>
        <v>1</v>
      </c>
      <c r="AC25" s="43" t="b">
        <f t="shared" si="7"/>
        <v>1</v>
      </c>
      <c r="AD25" s="43" t="b">
        <f t="shared" si="8"/>
        <v>1</v>
      </c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</row>
    <row r="26" spans="1:71" s="265" customFormat="1" ht="30" customHeight="1" x14ac:dyDescent="0.25">
      <c r="A26" s="217">
        <v>24</v>
      </c>
      <c r="B26" s="51" t="s">
        <v>164</v>
      </c>
      <c r="C26" s="204" t="s">
        <v>90</v>
      </c>
      <c r="D26" s="206" t="s">
        <v>191</v>
      </c>
      <c r="E26" s="206">
        <v>1609083</v>
      </c>
      <c r="F26" s="184" t="s">
        <v>58</v>
      </c>
      <c r="G26" s="184" t="s">
        <v>192</v>
      </c>
      <c r="H26" s="184" t="s">
        <v>67</v>
      </c>
      <c r="I26" s="185">
        <v>0.32900000000000001</v>
      </c>
      <c r="J26" s="186" t="s">
        <v>74</v>
      </c>
      <c r="K26" s="255">
        <v>1495140.58</v>
      </c>
      <c r="L26" s="230">
        <f t="shared" si="14"/>
        <v>1495140.58</v>
      </c>
      <c r="M26" s="259">
        <f t="shared" si="15"/>
        <v>0</v>
      </c>
      <c r="N26" s="207">
        <v>1</v>
      </c>
      <c r="O26" s="258">
        <v>0</v>
      </c>
      <c r="P26" s="258">
        <v>0</v>
      </c>
      <c r="Q26" s="257">
        <v>0</v>
      </c>
      <c r="R26" s="257">
        <v>0</v>
      </c>
      <c r="S26" s="257">
        <v>0</v>
      </c>
      <c r="T26" s="257">
        <v>0</v>
      </c>
      <c r="U26" s="257">
        <f t="shared" si="13"/>
        <v>1495140.58</v>
      </c>
      <c r="V26" s="257">
        <v>0</v>
      </c>
      <c r="W26" s="257">
        <v>0</v>
      </c>
      <c r="X26" s="257">
        <v>0</v>
      </c>
      <c r="Y26" s="257">
        <v>0</v>
      </c>
      <c r="Z26" s="257">
        <v>0</v>
      </c>
      <c r="AA26" s="1" t="b">
        <f t="shared" si="5"/>
        <v>1</v>
      </c>
      <c r="AB26" s="42">
        <f t="shared" si="6"/>
        <v>1</v>
      </c>
      <c r="AC26" s="43" t="b">
        <f t="shared" si="7"/>
        <v>1</v>
      </c>
      <c r="AD26" s="43" t="b">
        <f t="shared" si="8"/>
        <v>1</v>
      </c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</row>
    <row r="27" spans="1:71" s="265" customFormat="1" ht="46.5" customHeight="1" x14ac:dyDescent="0.25">
      <c r="A27" s="217">
        <v>25</v>
      </c>
      <c r="B27" s="51" t="s">
        <v>165</v>
      </c>
      <c r="C27" s="204" t="s">
        <v>90</v>
      </c>
      <c r="D27" s="206" t="s">
        <v>191</v>
      </c>
      <c r="E27" s="206">
        <v>1609083</v>
      </c>
      <c r="F27" s="184" t="s">
        <v>58</v>
      </c>
      <c r="G27" s="184" t="s">
        <v>193</v>
      </c>
      <c r="H27" s="184" t="s">
        <v>72</v>
      </c>
      <c r="I27" s="185">
        <v>0.26079999999999998</v>
      </c>
      <c r="J27" s="186" t="s">
        <v>74</v>
      </c>
      <c r="K27" s="255">
        <v>925717.09</v>
      </c>
      <c r="L27" s="230">
        <f t="shared" ref="L27:L31" si="16">ROUNDDOWN(K27*N27,2)</f>
        <v>925717.09</v>
      </c>
      <c r="M27" s="259">
        <f t="shared" ref="M27:M30" si="17">K27-L27</f>
        <v>0</v>
      </c>
      <c r="N27" s="207">
        <v>1</v>
      </c>
      <c r="O27" s="258">
        <v>0</v>
      </c>
      <c r="P27" s="258">
        <v>0</v>
      </c>
      <c r="Q27" s="257">
        <v>0</v>
      </c>
      <c r="R27" s="257">
        <v>0</v>
      </c>
      <c r="S27" s="257">
        <v>0</v>
      </c>
      <c r="T27" s="257">
        <v>0</v>
      </c>
      <c r="U27" s="257">
        <f t="shared" ref="U27:U30" si="18">L27</f>
        <v>925717.09</v>
      </c>
      <c r="V27" s="257">
        <v>0</v>
      </c>
      <c r="W27" s="257">
        <v>0</v>
      </c>
      <c r="X27" s="257">
        <v>0</v>
      </c>
      <c r="Y27" s="257">
        <v>0</v>
      </c>
      <c r="Z27" s="257">
        <v>0</v>
      </c>
      <c r="AA27" s="1" t="b">
        <f t="shared" si="5"/>
        <v>1</v>
      </c>
      <c r="AB27" s="42">
        <f t="shared" si="6"/>
        <v>1</v>
      </c>
      <c r="AC27" s="43" t="b">
        <f t="shared" si="7"/>
        <v>1</v>
      </c>
      <c r="AD27" s="43" t="b">
        <f t="shared" si="8"/>
        <v>1</v>
      </c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</row>
    <row r="28" spans="1:71" ht="30" customHeight="1" x14ac:dyDescent="0.25">
      <c r="A28" s="217">
        <v>26</v>
      </c>
      <c r="B28" s="51" t="s">
        <v>166</v>
      </c>
      <c r="C28" s="204" t="s">
        <v>90</v>
      </c>
      <c r="D28" s="206" t="s">
        <v>194</v>
      </c>
      <c r="E28" s="206">
        <v>1611073</v>
      </c>
      <c r="F28" s="184" t="s">
        <v>68</v>
      </c>
      <c r="G28" s="184" t="s">
        <v>195</v>
      </c>
      <c r="H28" s="184" t="s">
        <v>60</v>
      </c>
      <c r="I28" s="185">
        <v>0.10100000000000001</v>
      </c>
      <c r="J28" s="186" t="s">
        <v>196</v>
      </c>
      <c r="K28" s="255">
        <v>588435.31000000006</v>
      </c>
      <c r="L28" s="230">
        <f t="shared" si="16"/>
        <v>411904.71</v>
      </c>
      <c r="M28" s="259">
        <f t="shared" si="17"/>
        <v>176530.60000000003</v>
      </c>
      <c r="N28" s="207">
        <v>0.7</v>
      </c>
      <c r="O28" s="258">
        <v>0</v>
      </c>
      <c r="P28" s="258">
        <v>0</v>
      </c>
      <c r="Q28" s="257">
        <v>0</v>
      </c>
      <c r="R28" s="257">
        <v>0</v>
      </c>
      <c r="S28" s="257">
        <v>0</v>
      </c>
      <c r="T28" s="257">
        <v>0</v>
      </c>
      <c r="U28" s="257">
        <f t="shared" si="18"/>
        <v>411904.71</v>
      </c>
      <c r="V28" s="257">
        <v>0</v>
      </c>
      <c r="W28" s="257">
        <v>0</v>
      </c>
      <c r="X28" s="257">
        <v>0</v>
      </c>
      <c r="Y28" s="257">
        <v>0</v>
      </c>
      <c r="Z28" s="257">
        <v>0</v>
      </c>
      <c r="AA28" s="1" t="b">
        <f t="shared" si="5"/>
        <v>1</v>
      </c>
      <c r="AB28" s="42">
        <f t="shared" si="6"/>
        <v>0.7</v>
      </c>
      <c r="AC28" s="43" t="b">
        <f t="shared" si="7"/>
        <v>1</v>
      </c>
      <c r="AD28" s="43" t="b">
        <f t="shared" si="8"/>
        <v>1</v>
      </c>
    </row>
    <row r="29" spans="1:71" ht="30" customHeight="1" x14ac:dyDescent="0.25">
      <c r="A29" s="217">
        <v>27</v>
      </c>
      <c r="B29" s="51" t="s">
        <v>167</v>
      </c>
      <c r="C29" s="204" t="s">
        <v>90</v>
      </c>
      <c r="D29" s="206" t="s">
        <v>197</v>
      </c>
      <c r="E29" s="206">
        <v>1611033</v>
      </c>
      <c r="F29" s="184" t="s">
        <v>68</v>
      </c>
      <c r="G29" s="184" t="s">
        <v>198</v>
      </c>
      <c r="H29" s="184" t="s">
        <v>67</v>
      </c>
      <c r="I29" s="185">
        <v>0.67900000000000005</v>
      </c>
      <c r="J29" s="186" t="s">
        <v>199</v>
      </c>
      <c r="K29" s="255">
        <v>2195306.44</v>
      </c>
      <c r="L29" s="230">
        <f t="shared" si="16"/>
        <v>1317183.8600000001</v>
      </c>
      <c r="M29" s="259">
        <f t="shared" si="17"/>
        <v>878122.57999999984</v>
      </c>
      <c r="N29" s="207">
        <v>0.6</v>
      </c>
      <c r="O29" s="258">
        <v>0</v>
      </c>
      <c r="P29" s="258">
        <v>0</v>
      </c>
      <c r="Q29" s="257">
        <v>0</v>
      </c>
      <c r="R29" s="257">
        <v>0</v>
      </c>
      <c r="S29" s="257">
        <v>0</v>
      </c>
      <c r="T29" s="257">
        <v>0</v>
      </c>
      <c r="U29" s="257">
        <f t="shared" si="18"/>
        <v>1317183.8600000001</v>
      </c>
      <c r="V29" s="257">
        <v>0</v>
      </c>
      <c r="W29" s="257">
        <v>0</v>
      </c>
      <c r="X29" s="257">
        <v>0</v>
      </c>
      <c r="Y29" s="257">
        <v>0</v>
      </c>
      <c r="Z29" s="257">
        <v>0</v>
      </c>
      <c r="AA29" s="1" t="b">
        <f t="shared" si="5"/>
        <v>1</v>
      </c>
      <c r="AB29" s="42">
        <f t="shared" si="6"/>
        <v>0.6</v>
      </c>
      <c r="AC29" s="43" t="b">
        <f t="shared" si="7"/>
        <v>1</v>
      </c>
      <c r="AD29" s="43" t="b">
        <f t="shared" si="8"/>
        <v>1</v>
      </c>
    </row>
    <row r="30" spans="1:71" ht="30" customHeight="1" x14ac:dyDescent="0.25">
      <c r="A30" s="217">
        <v>28</v>
      </c>
      <c r="B30" s="51" t="s">
        <v>168</v>
      </c>
      <c r="C30" s="204" t="s">
        <v>90</v>
      </c>
      <c r="D30" s="206" t="s">
        <v>112</v>
      </c>
      <c r="E30" s="206">
        <v>1611053</v>
      </c>
      <c r="F30" s="184" t="s">
        <v>68</v>
      </c>
      <c r="G30" s="184" t="s">
        <v>200</v>
      </c>
      <c r="H30" s="184" t="s">
        <v>67</v>
      </c>
      <c r="I30" s="185">
        <v>0.13300000000000001</v>
      </c>
      <c r="J30" s="186" t="s">
        <v>113</v>
      </c>
      <c r="K30" s="255">
        <v>2650670.4500000002</v>
      </c>
      <c r="L30" s="230">
        <f t="shared" si="16"/>
        <v>1590402.27</v>
      </c>
      <c r="M30" s="259">
        <f t="shared" si="17"/>
        <v>1060268.1800000002</v>
      </c>
      <c r="N30" s="207">
        <v>0.6</v>
      </c>
      <c r="O30" s="258">
        <v>0</v>
      </c>
      <c r="P30" s="258">
        <v>0</v>
      </c>
      <c r="Q30" s="257">
        <v>0</v>
      </c>
      <c r="R30" s="257">
        <v>0</v>
      </c>
      <c r="S30" s="257">
        <v>0</v>
      </c>
      <c r="T30" s="257">
        <v>0</v>
      </c>
      <c r="U30" s="257">
        <f t="shared" si="18"/>
        <v>1590402.27</v>
      </c>
      <c r="V30" s="257">
        <v>0</v>
      </c>
      <c r="W30" s="257">
        <v>0</v>
      </c>
      <c r="X30" s="257">
        <v>0</v>
      </c>
      <c r="Y30" s="257">
        <v>0</v>
      </c>
      <c r="Z30" s="257">
        <v>0</v>
      </c>
      <c r="AA30" s="1" t="b">
        <f t="shared" si="5"/>
        <v>1</v>
      </c>
      <c r="AB30" s="42">
        <f t="shared" si="6"/>
        <v>0.6</v>
      </c>
      <c r="AC30" s="43" t="b">
        <f t="shared" si="7"/>
        <v>1</v>
      </c>
      <c r="AD30" s="43" t="b">
        <f t="shared" si="8"/>
        <v>1</v>
      </c>
    </row>
    <row r="31" spans="1:71" s="265" customFormat="1" ht="30" customHeight="1" x14ac:dyDescent="0.25">
      <c r="A31" s="217">
        <v>29</v>
      </c>
      <c r="B31" s="51" t="s">
        <v>169</v>
      </c>
      <c r="C31" s="204" t="s">
        <v>90</v>
      </c>
      <c r="D31" s="206" t="s">
        <v>114</v>
      </c>
      <c r="E31" s="206">
        <v>1601011</v>
      </c>
      <c r="F31" s="184" t="s">
        <v>65</v>
      </c>
      <c r="G31" s="184" t="s">
        <v>201</v>
      </c>
      <c r="H31" s="184" t="s">
        <v>60</v>
      </c>
      <c r="I31" s="185">
        <v>9.4E-2</v>
      </c>
      <c r="J31" s="186" t="s">
        <v>196</v>
      </c>
      <c r="K31" s="255">
        <v>886178.76</v>
      </c>
      <c r="L31" s="230">
        <f t="shared" si="16"/>
        <v>886178.76</v>
      </c>
      <c r="M31" s="259">
        <f t="shared" ref="M31:M32" si="19">K31-L31</f>
        <v>0</v>
      </c>
      <c r="N31" s="207">
        <v>1</v>
      </c>
      <c r="O31" s="258">
        <v>0</v>
      </c>
      <c r="P31" s="258">
        <v>0</v>
      </c>
      <c r="Q31" s="257">
        <v>0</v>
      </c>
      <c r="R31" s="257">
        <v>0</v>
      </c>
      <c r="S31" s="257">
        <v>0</v>
      </c>
      <c r="T31" s="257">
        <v>0</v>
      </c>
      <c r="U31" s="257">
        <f t="shared" ref="U31:U32" si="20">L31</f>
        <v>886178.76</v>
      </c>
      <c r="V31" s="257">
        <v>0</v>
      </c>
      <c r="W31" s="257">
        <v>0</v>
      </c>
      <c r="X31" s="257">
        <v>0</v>
      </c>
      <c r="Y31" s="257">
        <v>0</v>
      </c>
      <c r="Z31" s="257">
        <v>0</v>
      </c>
      <c r="AA31" s="1" t="b">
        <f t="shared" si="5"/>
        <v>1</v>
      </c>
      <c r="AB31" s="42">
        <f t="shared" si="6"/>
        <v>1</v>
      </c>
      <c r="AC31" s="43" t="b">
        <f t="shared" si="7"/>
        <v>1</v>
      </c>
      <c r="AD31" s="43" t="b">
        <f t="shared" si="8"/>
        <v>1</v>
      </c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</row>
    <row r="32" spans="1:71" s="265" customFormat="1" ht="30" customHeight="1" x14ac:dyDescent="0.25">
      <c r="A32" s="283">
        <v>30</v>
      </c>
      <c r="B32" s="51" t="s">
        <v>170</v>
      </c>
      <c r="C32" s="204" t="s">
        <v>90</v>
      </c>
      <c r="D32" s="206" t="s">
        <v>117</v>
      </c>
      <c r="E32" s="206">
        <v>1603011</v>
      </c>
      <c r="F32" s="184" t="s">
        <v>81</v>
      </c>
      <c r="G32" s="184" t="s">
        <v>202</v>
      </c>
      <c r="H32" s="184" t="s">
        <v>67</v>
      </c>
      <c r="I32" s="185">
        <v>0.21761</v>
      </c>
      <c r="J32" s="186" t="s">
        <v>225</v>
      </c>
      <c r="K32" s="255">
        <v>2398509.23</v>
      </c>
      <c r="L32" s="230">
        <f t="shared" ref="L32" si="21">ROUNDDOWN(K32*N32,2)</f>
        <v>2398509.23</v>
      </c>
      <c r="M32" s="259">
        <f t="shared" si="19"/>
        <v>0</v>
      </c>
      <c r="N32" s="207">
        <v>1</v>
      </c>
      <c r="O32" s="258">
        <v>0</v>
      </c>
      <c r="P32" s="258">
        <v>0</v>
      </c>
      <c r="Q32" s="257">
        <v>0</v>
      </c>
      <c r="R32" s="257">
        <v>0</v>
      </c>
      <c r="S32" s="257">
        <v>0</v>
      </c>
      <c r="T32" s="257">
        <v>0</v>
      </c>
      <c r="U32" s="257">
        <f t="shared" si="20"/>
        <v>2398509.23</v>
      </c>
      <c r="V32" s="257">
        <v>0</v>
      </c>
      <c r="W32" s="257">
        <v>0</v>
      </c>
      <c r="X32" s="257">
        <v>0</v>
      </c>
      <c r="Y32" s="257">
        <v>0</v>
      </c>
      <c r="Z32" s="257">
        <v>0</v>
      </c>
      <c r="AA32" s="1" t="b">
        <f t="shared" ref="AA32:AA34" si="22">L32=SUM(O32:Z32)</f>
        <v>1</v>
      </c>
      <c r="AB32" s="42">
        <f t="shared" ref="AB32:AB34" si="23">ROUND(L32/K32,4)</f>
        <v>1</v>
      </c>
      <c r="AC32" s="43" t="b">
        <f t="shared" ref="AC32:AC34" si="24">AB32=N32</f>
        <v>1</v>
      </c>
      <c r="AD32" s="43" t="b">
        <f t="shared" ref="AD32:AD34" si="25">K32=L32+M32</f>
        <v>1</v>
      </c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</row>
    <row r="33" spans="1:71" s="265" customFormat="1" ht="37.5" customHeight="1" x14ac:dyDescent="0.25">
      <c r="A33" s="283">
        <v>31</v>
      </c>
      <c r="B33" s="189" t="s">
        <v>242</v>
      </c>
      <c r="C33" s="203" t="s">
        <v>88</v>
      </c>
      <c r="D33" s="205" t="s">
        <v>128</v>
      </c>
      <c r="E33" s="285">
        <v>1609052</v>
      </c>
      <c r="F33" s="190" t="s">
        <v>58</v>
      </c>
      <c r="G33" s="190" t="s">
        <v>203</v>
      </c>
      <c r="H33" s="190" t="s">
        <v>60</v>
      </c>
      <c r="I33" s="191">
        <v>0.31087999999999999</v>
      </c>
      <c r="J33" s="192" t="s">
        <v>204</v>
      </c>
      <c r="K33" s="223">
        <v>1761226.27</v>
      </c>
      <c r="L33" s="230">
        <f t="shared" ref="L33:L34" si="26">ROUNDDOWN(K33*N33,2)</f>
        <v>1761226.27</v>
      </c>
      <c r="M33" s="259">
        <f t="shared" ref="M33:M35" si="27">K33-L33</f>
        <v>0</v>
      </c>
      <c r="N33" s="282">
        <v>1</v>
      </c>
      <c r="O33" s="258">
        <v>0</v>
      </c>
      <c r="P33" s="258">
        <v>0</v>
      </c>
      <c r="Q33" s="257">
        <v>0</v>
      </c>
      <c r="R33" s="257">
        <v>0</v>
      </c>
      <c r="S33" s="257">
        <v>0</v>
      </c>
      <c r="T33" s="257">
        <v>0</v>
      </c>
      <c r="U33" s="222">
        <f>K33-V33</f>
        <v>775405.02</v>
      </c>
      <c r="V33" s="222">
        <v>985821.25</v>
      </c>
      <c r="W33" s="257">
        <v>0</v>
      </c>
      <c r="X33" s="257">
        <v>0</v>
      </c>
      <c r="Y33" s="257">
        <v>0</v>
      </c>
      <c r="Z33" s="257">
        <v>0</v>
      </c>
      <c r="AA33" s="1" t="b">
        <f t="shared" si="22"/>
        <v>1</v>
      </c>
      <c r="AB33" s="42">
        <f t="shared" si="23"/>
        <v>1</v>
      </c>
      <c r="AC33" s="43" t="b">
        <f t="shared" si="24"/>
        <v>1</v>
      </c>
      <c r="AD33" s="43" t="b">
        <f t="shared" si="25"/>
        <v>1</v>
      </c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</row>
    <row r="34" spans="1:71" s="265" customFormat="1" ht="38.25" customHeight="1" x14ac:dyDescent="0.25">
      <c r="A34" s="283">
        <v>32</v>
      </c>
      <c r="B34" s="51" t="s">
        <v>243</v>
      </c>
      <c r="C34" s="204" t="s">
        <v>90</v>
      </c>
      <c r="D34" s="206" t="s">
        <v>191</v>
      </c>
      <c r="E34" s="52">
        <v>1609083</v>
      </c>
      <c r="F34" s="184" t="s">
        <v>58</v>
      </c>
      <c r="G34" s="184" t="s">
        <v>205</v>
      </c>
      <c r="H34" s="184" t="s">
        <v>72</v>
      </c>
      <c r="I34" s="185">
        <v>0.245</v>
      </c>
      <c r="J34" s="186" t="s">
        <v>74</v>
      </c>
      <c r="K34" s="258">
        <v>323283.64</v>
      </c>
      <c r="L34" s="230">
        <f t="shared" si="26"/>
        <v>323283.64</v>
      </c>
      <c r="M34" s="259">
        <f t="shared" si="27"/>
        <v>0</v>
      </c>
      <c r="N34" s="207">
        <v>1</v>
      </c>
      <c r="O34" s="258">
        <v>0</v>
      </c>
      <c r="P34" s="258">
        <v>0</v>
      </c>
      <c r="Q34" s="257">
        <v>0</v>
      </c>
      <c r="R34" s="257">
        <v>0</v>
      </c>
      <c r="S34" s="257">
        <v>0</v>
      </c>
      <c r="T34" s="257">
        <v>0</v>
      </c>
      <c r="U34" s="257">
        <f t="shared" ref="U34:U35" si="28">L34</f>
        <v>323283.64</v>
      </c>
      <c r="V34" s="257">
        <v>0</v>
      </c>
      <c r="W34" s="257">
        <v>0</v>
      </c>
      <c r="X34" s="257">
        <v>0</v>
      </c>
      <c r="Y34" s="257">
        <v>0</v>
      </c>
      <c r="Z34" s="257">
        <v>0</v>
      </c>
      <c r="AA34" s="1" t="b">
        <f t="shared" si="22"/>
        <v>1</v>
      </c>
      <c r="AB34" s="42">
        <f t="shared" si="23"/>
        <v>1</v>
      </c>
      <c r="AC34" s="43" t="b">
        <f t="shared" si="24"/>
        <v>1</v>
      </c>
      <c r="AD34" s="43" t="b">
        <f t="shared" si="25"/>
        <v>1</v>
      </c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</row>
    <row r="35" spans="1:71" s="265" customFormat="1" ht="41.25" customHeight="1" x14ac:dyDescent="0.25">
      <c r="A35" s="308" t="s">
        <v>241</v>
      </c>
      <c r="B35" s="51" t="s">
        <v>244</v>
      </c>
      <c r="C35" s="204" t="s">
        <v>90</v>
      </c>
      <c r="D35" s="206" t="s">
        <v>206</v>
      </c>
      <c r="E35" s="52">
        <v>1609092</v>
      </c>
      <c r="F35" s="184" t="s">
        <v>58</v>
      </c>
      <c r="G35" s="184" t="s">
        <v>207</v>
      </c>
      <c r="H35" s="184" t="s">
        <v>67</v>
      </c>
      <c r="I35" s="185">
        <v>0.501</v>
      </c>
      <c r="J35" s="186" t="s">
        <v>208</v>
      </c>
      <c r="K35" s="258">
        <v>2192660.4500000002</v>
      </c>
      <c r="L35" s="230">
        <v>796870.78000000119</v>
      </c>
      <c r="M35" s="259">
        <f t="shared" si="27"/>
        <v>1395789.669999999</v>
      </c>
      <c r="N35" s="207">
        <v>1</v>
      </c>
      <c r="O35" s="258">
        <v>0</v>
      </c>
      <c r="P35" s="258">
        <v>0</v>
      </c>
      <c r="Q35" s="257">
        <v>0</v>
      </c>
      <c r="R35" s="257">
        <v>0</v>
      </c>
      <c r="S35" s="257">
        <v>0</v>
      </c>
      <c r="T35" s="257">
        <v>0</v>
      </c>
      <c r="U35" s="257">
        <f t="shared" si="28"/>
        <v>796870.78000000119</v>
      </c>
      <c r="V35" s="257">
        <v>0</v>
      </c>
      <c r="W35" s="257">
        <v>0</v>
      </c>
      <c r="X35" s="257">
        <v>0</v>
      </c>
      <c r="Y35" s="257">
        <v>0</v>
      </c>
      <c r="Z35" s="257">
        <v>0</v>
      </c>
      <c r="AA35" s="1" t="b">
        <f t="shared" si="5"/>
        <v>1</v>
      </c>
      <c r="AB35" s="42">
        <f t="shared" si="6"/>
        <v>0.3634</v>
      </c>
      <c r="AC35" s="43" t="b">
        <f t="shared" si="7"/>
        <v>0</v>
      </c>
      <c r="AD35" s="43" t="b">
        <f t="shared" si="8"/>
        <v>1</v>
      </c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</row>
    <row r="36" spans="1:71" ht="20.100000000000001" customHeight="1" x14ac:dyDescent="0.25">
      <c r="A36" s="348" t="s">
        <v>44</v>
      </c>
      <c r="B36" s="349"/>
      <c r="C36" s="349"/>
      <c r="D36" s="349"/>
      <c r="E36" s="349"/>
      <c r="F36" s="349"/>
      <c r="G36" s="349"/>
      <c r="H36" s="350"/>
      <c r="I36" s="231">
        <f>SUM(I3:I35)</f>
        <v>14.868290000000002</v>
      </c>
      <c r="J36" s="232" t="s">
        <v>14</v>
      </c>
      <c r="K36" s="233">
        <f>SUM(K3:K35)</f>
        <v>95047456.440000027</v>
      </c>
      <c r="L36" s="234">
        <f>SUM(L3:L35)</f>
        <v>79898286.980000004</v>
      </c>
      <c r="M36" s="234">
        <f>SUM(M3:M35)</f>
        <v>15149169.459999997</v>
      </c>
      <c r="N36" s="235" t="s">
        <v>14</v>
      </c>
      <c r="O36" s="234">
        <f t="shared" ref="O36:Z36" si="29">SUM(O3:O35)</f>
        <v>0</v>
      </c>
      <c r="P36" s="234">
        <f t="shared" si="29"/>
        <v>0</v>
      </c>
      <c r="Q36" s="236">
        <f t="shared" si="29"/>
        <v>0</v>
      </c>
      <c r="R36" s="236">
        <f t="shared" si="29"/>
        <v>0</v>
      </c>
      <c r="S36" s="236">
        <f t="shared" si="29"/>
        <v>0</v>
      </c>
      <c r="T36" s="236">
        <f t="shared" si="29"/>
        <v>14034169.459999999</v>
      </c>
      <c r="U36" s="236">
        <f t="shared" si="29"/>
        <v>55146598.699999996</v>
      </c>
      <c r="V36" s="236">
        <f t="shared" si="29"/>
        <v>10717518.82</v>
      </c>
      <c r="W36" s="236">
        <f t="shared" si="29"/>
        <v>0</v>
      </c>
      <c r="X36" s="236">
        <f t="shared" si="29"/>
        <v>0</v>
      </c>
      <c r="Y36" s="236">
        <f t="shared" si="29"/>
        <v>0</v>
      </c>
      <c r="Z36" s="236">
        <f t="shared" si="29"/>
        <v>0</v>
      </c>
    </row>
    <row r="37" spans="1:71" ht="20.100000000000001" customHeight="1" x14ac:dyDescent="0.25">
      <c r="A37" s="348" t="s">
        <v>37</v>
      </c>
      <c r="B37" s="349"/>
      <c r="C37" s="349"/>
      <c r="D37" s="349"/>
      <c r="E37" s="349"/>
      <c r="F37" s="349"/>
      <c r="G37" s="349"/>
      <c r="H37" s="350"/>
      <c r="I37" s="231">
        <f>SUMIF($C$3:$C$35,"K",I3:I35)</f>
        <v>5.3083399999999994</v>
      </c>
      <c r="J37" s="232" t="s">
        <v>14</v>
      </c>
      <c r="K37" s="233">
        <f>SUMIF($C$3:$C$35,"K",K3:K35)</f>
        <v>35799317.760000005</v>
      </c>
      <c r="L37" s="234">
        <f>SUMIF($C$3:$C$35,"K",L3:L35)</f>
        <v>25714925.049999997</v>
      </c>
      <c r="M37" s="234">
        <f>SUMIF($C$3:$C$35,"K",M3:M35)</f>
        <v>10084392.709999999</v>
      </c>
      <c r="N37" s="235" t="s">
        <v>14</v>
      </c>
      <c r="O37" s="234">
        <f t="shared" ref="O37:Z37" si="30">SUMIF($C$3:$C$35,"K",O3:O35)</f>
        <v>0</v>
      </c>
      <c r="P37" s="234">
        <f t="shared" si="30"/>
        <v>0</v>
      </c>
      <c r="Q37" s="236">
        <f t="shared" si="30"/>
        <v>0</v>
      </c>
      <c r="R37" s="236">
        <f t="shared" si="30"/>
        <v>0</v>
      </c>
      <c r="S37" s="236">
        <f t="shared" si="30"/>
        <v>0</v>
      </c>
      <c r="T37" s="236">
        <f t="shared" si="30"/>
        <v>14034169.459999999</v>
      </c>
      <c r="U37" s="236">
        <f t="shared" si="30"/>
        <v>9693404.8299999982</v>
      </c>
      <c r="V37" s="236">
        <f t="shared" si="30"/>
        <v>1987350.7600000007</v>
      </c>
      <c r="W37" s="236">
        <f t="shared" si="30"/>
        <v>0</v>
      </c>
      <c r="X37" s="236">
        <f t="shared" si="30"/>
        <v>0</v>
      </c>
      <c r="Y37" s="236">
        <f t="shared" si="30"/>
        <v>0</v>
      </c>
      <c r="Z37" s="236">
        <f t="shared" si="30"/>
        <v>0</v>
      </c>
    </row>
    <row r="38" spans="1:71" ht="20.100000000000001" customHeight="1" x14ac:dyDescent="0.25">
      <c r="A38" s="348" t="s">
        <v>38</v>
      </c>
      <c r="B38" s="349"/>
      <c r="C38" s="349"/>
      <c r="D38" s="349"/>
      <c r="E38" s="349"/>
      <c r="F38" s="349"/>
      <c r="G38" s="349"/>
      <c r="H38" s="350"/>
      <c r="I38" s="231">
        <f>SUMIF($C$3:$C$35,"N",I3:I35)</f>
        <v>7.6235400000000011</v>
      </c>
      <c r="J38" s="232" t="s">
        <v>14</v>
      </c>
      <c r="K38" s="233">
        <f>SUMIF($C$3:$C$35,"N",K3:K35)</f>
        <v>37022967.690000005</v>
      </c>
      <c r="L38" s="234">
        <f>SUMIF($C$3:$C$35,"N",L3:L35)</f>
        <v>31958190.940000005</v>
      </c>
      <c r="M38" s="234">
        <f>SUMIF($C$3:$C$35,"N",M3:M35)</f>
        <v>5064776.7499999981</v>
      </c>
      <c r="N38" s="235" t="s">
        <v>14</v>
      </c>
      <c r="O38" s="234">
        <f t="shared" ref="O38:Z38" si="31">SUMIF($C$3:$C$35,"N",O3:O35)</f>
        <v>0</v>
      </c>
      <c r="P38" s="234">
        <f t="shared" si="31"/>
        <v>0</v>
      </c>
      <c r="Q38" s="236">
        <f t="shared" si="31"/>
        <v>0</v>
      </c>
      <c r="R38" s="236">
        <f t="shared" si="31"/>
        <v>0</v>
      </c>
      <c r="S38" s="236">
        <f t="shared" si="31"/>
        <v>0</v>
      </c>
      <c r="T38" s="236">
        <f t="shared" si="31"/>
        <v>0</v>
      </c>
      <c r="U38" s="236">
        <f t="shared" si="31"/>
        <v>31958190.940000005</v>
      </c>
      <c r="V38" s="236">
        <f t="shared" si="31"/>
        <v>0</v>
      </c>
      <c r="W38" s="236">
        <f t="shared" si="31"/>
        <v>0</v>
      </c>
      <c r="X38" s="236">
        <f t="shared" si="31"/>
        <v>0</v>
      </c>
      <c r="Y38" s="236">
        <f t="shared" si="31"/>
        <v>0</v>
      </c>
      <c r="Z38" s="236">
        <f t="shared" si="31"/>
        <v>0</v>
      </c>
    </row>
    <row r="39" spans="1:71" ht="20.100000000000001" customHeight="1" x14ac:dyDescent="0.25">
      <c r="A39" s="345" t="s">
        <v>39</v>
      </c>
      <c r="B39" s="346"/>
      <c r="C39" s="346"/>
      <c r="D39" s="346"/>
      <c r="E39" s="346"/>
      <c r="F39" s="346"/>
      <c r="G39" s="346"/>
      <c r="H39" s="347"/>
      <c r="I39" s="237">
        <f>SUMIF($C$3:$C$35,"W",I3:I35)</f>
        <v>1.93641</v>
      </c>
      <c r="J39" s="238" t="s">
        <v>14</v>
      </c>
      <c r="K39" s="239">
        <f>SUMIF($C$3:$C$35,"W",K3:K35)</f>
        <v>22225170.989999998</v>
      </c>
      <c r="L39" s="240">
        <f>SUMIF($C$3:$C$35,"W",L3:L35)</f>
        <v>22225170.989999998</v>
      </c>
      <c r="M39" s="240">
        <f>SUMIF($C$3:$C$35,"W",M3:M35)</f>
        <v>0</v>
      </c>
      <c r="N39" s="241" t="s">
        <v>14</v>
      </c>
      <c r="O39" s="240">
        <f t="shared" ref="O39:Z39" si="32">SUMIF($C$3:$C$35,"W",O3:O35)</f>
        <v>0</v>
      </c>
      <c r="P39" s="240">
        <f t="shared" si="32"/>
        <v>0</v>
      </c>
      <c r="Q39" s="242">
        <f t="shared" si="32"/>
        <v>0</v>
      </c>
      <c r="R39" s="242">
        <f t="shared" si="32"/>
        <v>0</v>
      </c>
      <c r="S39" s="242">
        <f t="shared" si="32"/>
        <v>0</v>
      </c>
      <c r="T39" s="242">
        <f t="shared" si="32"/>
        <v>0</v>
      </c>
      <c r="U39" s="242">
        <f t="shared" si="32"/>
        <v>13495002.93</v>
      </c>
      <c r="V39" s="242">
        <f t="shared" si="32"/>
        <v>8730168.0600000005</v>
      </c>
      <c r="W39" s="242">
        <f t="shared" si="32"/>
        <v>0</v>
      </c>
      <c r="X39" s="242">
        <f t="shared" si="32"/>
        <v>0</v>
      </c>
      <c r="Y39" s="242">
        <f t="shared" si="32"/>
        <v>0</v>
      </c>
      <c r="Z39" s="242">
        <f t="shared" si="32"/>
        <v>0</v>
      </c>
    </row>
    <row r="40" spans="1:71" x14ac:dyDescent="0.25">
      <c r="A40" s="243"/>
      <c r="K40" s="245"/>
    </row>
    <row r="41" spans="1:71" ht="15.75" thickBot="1" x14ac:dyDescent="0.3">
      <c r="A41" s="247" t="s">
        <v>24</v>
      </c>
      <c r="N41" s="246">
        <v>85401869.989999995</v>
      </c>
    </row>
    <row r="42" spans="1:71" ht="15.75" thickTop="1" x14ac:dyDescent="0.25">
      <c r="A42" s="249" t="s">
        <v>25</v>
      </c>
      <c r="N42" s="110">
        <f>'TERC - "nazwa woj"'!L20</f>
        <v>85401869.989999995</v>
      </c>
    </row>
    <row r="43" spans="1:71" x14ac:dyDescent="0.25">
      <c r="A43" s="247" t="s">
        <v>42</v>
      </c>
      <c r="N43" s="307">
        <f>N41-N42</f>
        <v>0</v>
      </c>
    </row>
    <row r="44" spans="1:71" x14ac:dyDescent="0.25">
      <c r="A44" s="250" t="s">
        <v>46</v>
      </c>
    </row>
  </sheetData>
  <autoFilter ref="A2:BS39"/>
  <mergeCells count="19">
    <mergeCell ref="O1:Z1"/>
    <mergeCell ref="A39:H39"/>
    <mergeCell ref="A38:H38"/>
    <mergeCell ref="E1:E2"/>
    <mergeCell ref="A37:H37"/>
    <mergeCell ref="N1:N2"/>
    <mergeCell ref="L1:L2"/>
    <mergeCell ref="M1:M2"/>
    <mergeCell ref="A36:H36"/>
    <mergeCell ref="H1:H2"/>
    <mergeCell ref="I1:I2"/>
    <mergeCell ref="J1:J2"/>
    <mergeCell ref="K1:K2"/>
    <mergeCell ref="A1:A2"/>
    <mergeCell ref="B1:B2"/>
    <mergeCell ref="C1:C2"/>
    <mergeCell ref="F1:F2"/>
    <mergeCell ref="G1:G2"/>
    <mergeCell ref="D1:D2"/>
  </mergeCells>
  <conditionalFormatting sqref="AA3:AC35">
    <cfRule type="containsText" dxfId="19" priority="2" operator="containsText" text="fałsz">
      <formula>NOT(ISERROR(SEARCH("fałsz",AA3)))</formula>
    </cfRule>
  </conditionalFormatting>
  <conditionalFormatting sqref="AA3:AD35">
    <cfRule type="cellIs" dxfId="18" priority="1" operator="equal">
      <formula>FALSE</formula>
    </cfRule>
  </conditionalFormatting>
  <dataValidations count="3">
    <dataValidation type="list" allowBlank="1" showInputMessage="1" showErrorMessage="1" sqref="H3:H32 G32:G35">
      <formula1>"B,P,R"</formula1>
    </dataValidation>
    <dataValidation type="list" allowBlank="1" showInputMessage="1" showErrorMessage="1" sqref="C3:C19">
      <formula1>"N,K,W"</formula1>
    </dataValidation>
    <dataValidation type="list" allowBlank="1" showInputMessage="1" showErrorMessage="1" sqref="C20:C35">
      <formula1>"N,W"</formula1>
    </dataValidation>
  </dataValidations>
  <pageMargins left="0.25" right="0.25" top="0.75" bottom="0.75" header="0.3" footer="0.3"/>
  <pageSetup paperSize="8" scale="56" orientation="landscape" r:id="rId1"/>
  <headerFooter>
    <oddHeader>&amp;LWojewództwo &amp;KFF0000OPOLSKIE&amp;K01+000 - zadania gminne lista podstawowa</oddHeader>
    <oddFooter>Strona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12"/>
  <sheetViews>
    <sheetView showGridLines="0" zoomScale="78" zoomScaleNormal="78" zoomScaleSheetLayoutView="85" workbookViewId="0">
      <selection activeCell="F20" sqref="F20"/>
    </sheetView>
  </sheetViews>
  <sheetFormatPr defaultColWidth="9.140625" defaultRowHeight="15" x14ac:dyDescent="0.25"/>
  <cols>
    <col min="1" max="1" width="5.28515625" style="13" customWidth="1"/>
    <col min="2" max="2" width="13.140625" style="13" customWidth="1"/>
    <col min="3" max="3" width="11.5703125" style="13" customWidth="1"/>
    <col min="4" max="4" width="15.7109375" style="13" customWidth="1"/>
    <col min="5" max="5" width="6.28515625" style="13" customWidth="1"/>
    <col min="6" max="6" width="47.140625" style="13" customWidth="1"/>
    <col min="7" max="7" width="7.7109375" style="13" customWidth="1"/>
    <col min="8" max="8" width="8.85546875" style="13" customWidth="1"/>
    <col min="9" max="9" width="14.5703125" style="13" customWidth="1"/>
    <col min="10" max="10" width="12.28515625" style="37" customWidth="1"/>
    <col min="11" max="11" width="15.42578125" style="13" customWidth="1"/>
    <col min="12" max="12" width="13.7109375" style="13" customWidth="1"/>
    <col min="13" max="13" width="13.28515625" style="1" customWidth="1"/>
    <col min="14" max="18" width="6.7109375" style="13" customWidth="1"/>
    <col min="19" max="19" width="12.140625" style="13" customWidth="1"/>
    <col min="20" max="25" width="6.7109375" style="13" customWidth="1"/>
    <col min="26" max="29" width="15.7109375" style="13" customWidth="1"/>
    <col min="30" max="16384" width="9.140625" style="13"/>
  </cols>
  <sheetData>
    <row r="1" spans="1:30" ht="20.100000000000001" customHeight="1" x14ac:dyDescent="0.25">
      <c r="A1" s="332" t="s">
        <v>4</v>
      </c>
      <c r="B1" s="332" t="s">
        <v>5</v>
      </c>
      <c r="C1" s="333" t="s">
        <v>45</v>
      </c>
      <c r="D1" s="328" t="s">
        <v>6</v>
      </c>
      <c r="E1" s="333" t="s">
        <v>32</v>
      </c>
      <c r="F1" s="328" t="s">
        <v>7</v>
      </c>
      <c r="G1" s="332" t="s">
        <v>26</v>
      </c>
      <c r="H1" s="332" t="s">
        <v>8</v>
      </c>
      <c r="I1" s="332" t="s">
        <v>23</v>
      </c>
      <c r="J1" s="335" t="s">
        <v>9</v>
      </c>
      <c r="K1" s="332" t="s">
        <v>10</v>
      </c>
      <c r="L1" s="328" t="s">
        <v>13</v>
      </c>
      <c r="M1" s="332" t="s">
        <v>11</v>
      </c>
      <c r="N1" s="334" t="s">
        <v>12</v>
      </c>
      <c r="O1" s="354"/>
      <c r="P1" s="354"/>
      <c r="Q1" s="354"/>
      <c r="R1" s="354"/>
      <c r="S1" s="354"/>
      <c r="T1" s="354"/>
      <c r="U1" s="354"/>
      <c r="V1" s="354"/>
      <c r="W1" s="354"/>
      <c r="X1" s="354"/>
      <c r="Y1" s="354"/>
    </row>
    <row r="2" spans="1:30" ht="20.100000000000001" customHeight="1" x14ac:dyDescent="0.25">
      <c r="A2" s="332"/>
      <c r="B2" s="332"/>
      <c r="C2" s="334"/>
      <c r="D2" s="329"/>
      <c r="E2" s="334"/>
      <c r="F2" s="329"/>
      <c r="G2" s="332"/>
      <c r="H2" s="332"/>
      <c r="I2" s="332"/>
      <c r="J2" s="335"/>
      <c r="K2" s="332"/>
      <c r="L2" s="329"/>
      <c r="M2" s="332"/>
      <c r="N2" s="36">
        <v>2019</v>
      </c>
      <c r="O2" s="36">
        <v>2020</v>
      </c>
      <c r="P2" s="36">
        <v>2021</v>
      </c>
      <c r="Q2" s="36">
        <v>2022</v>
      </c>
      <c r="R2" s="36">
        <v>2023</v>
      </c>
      <c r="S2" s="36">
        <v>2024</v>
      </c>
      <c r="T2" s="36">
        <v>2025</v>
      </c>
      <c r="U2" s="36">
        <v>2026</v>
      </c>
      <c r="V2" s="36">
        <v>2027</v>
      </c>
      <c r="W2" s="36">
        <v>2028</v>
      </c>
      <c r="X2" s="171">
        <v>2029</v>
      </c>
      <c r="Y2" s="171">
        <v>2030</v>
      </c>
      <c r="Z2" s="1" t="s">
        <v>28</v>
      </c>
      <c r="AA2" s="1" t="s">
        <v>29</v>
      </c>
      <c r="AB2" s="1" t="s">
        <v>30</v>
      </c>
      <c r="AC2" s="41" t="s">
        <v>31</v>
      </c>
    </row>
    <row r="3" spans="1:30" ht="40.5" customHeight="1" x14ac:dyDescent="0.25">
      <c r="A3" s="216"/>
      <c r="B3" s="51"/>
      <c r="C3" s="204"/>
      <c r="D3" s="251"/>
      <c r="E3" s="54"/>
      <c r="F3" s="252"/>
      <c r="G3" s="184"/>
      <c r="H3" s="185"/>
      <c r="I3" s="186"/>
      <c r="J3" s="55"/>
      <c r="K3" s="46"/>
      <c r="L3" s="48"/>
      <c r="M3" s="202"/>
      <c r="N3" s="201"/>
      <c r="O3" s="196"/>
      <c r="P3" s="197"/>
      <c r="Q3" s="197"/>
      <c r="R3" s="197"/>
      <c r="S3" s="215"/>
      <c r="T3" s="53"/>
      <c r="U3" s="53"/>
      <c r="V3" s="198"/>
      <c r="W3" s="197"/>
      <c r="X3" s="197"/>
      <c r="Y3" s="197"/>
      <c r="Z3" s="1" t="b">
        <f>K3=SUM(N3:Y3)</f>
        <v>1</v>
      </c>
      <c r="AA3" s="42" t="e">
        <f>ROUND(K3/J3,4)</f>
        <v>#DIV/0!</v>
      </c>
      <c r="AB3" s="43" t="e">
        <f>AA3=M3</f>
        <v>#DIV/0!</v>
      </c>
      <c r="AC3" s="43" t="b">
        <f>J3=K3+L3</f>
        <v>1</v>
      </c>
    </row>
    <row r="4" spans="1:30" s="44" customFormat="1" ht="30" customHeight="1" x14ac:dyDescent="0.25">
      <c r="A4" s="184"/>
      <c r="B4" s="51"/>
      <c r="C4" s="204"/>
      <c r="D4" s="251"/>
      <c r="E4" s="54"/>
      <c r="F4" s="252"/>
      <c r="G4" s="184"/>
      <c r="H4" s="185"/>
      <c r="I4" s="186"/>
      <c r="J4" s="56"/>
      <c r="K4" s="46"/>
      <c r="L4" s="48"/>
      <c r="M4" s="202"/>
      <c r="N4" s="201"/>
      <c r="O4" s="196"/>
      <c r="P4" s="197"/>
      <c r="Q4" s="197"/>
      <c r="R4" s="197"/>
      <c r="S4" s="53"/>
      <c r="T4" s="53"/>
      <c r="U4" s="53"/>
      <c r="V4" s="198"/>
      <c r="W4" s="197"/>
      <c r="X4" s="197"/>
      <c r="Y4" s="197"/>
      <c r="Z4" s="1" t="b">
        <f>K4=SUM(N4:Y4)</f>
        <v>1</v>
      </c>
      <c r="AA4" s="42" t="e">
        <f>ROUND(K4/J4,4)</f>
        <v>#DIV/0!</v>
      </c>
      <c r="AB4" s="43" t="e">
        <f>AA4=M4</f>
        <v>#DIV/0!</v>
      </c>
      <c r="AC4" s="43" t="b">
        <f>J4=K4+L4</f>
        <v>1</v>
      </c>
      <c r="AD4" s="45"/>
    </row>
    <row r="5" spans="1:30" ht="20.100000000000001" customHeight="1" x14ac:dyDescent="0.25">
      <c r="A5" s="353" t="s">
        <v>44</v>
      </c>
      <c r="B5" s="353"/>
      <c r="C5" s="353"/>
      <c r="D5" s="353"/>
      <c r="E5" s="353"/>
      <c r="F5" s="353"/>
      <c r="G5" s="353"/>
      <c r="H5" s="57">
        <f>SUM(H3:H4)</f>
        <v>0</v>
      </c>
      <c r="I5" s="58" t="s">
        <v>14</v>
      </c>
      <c r="J5" s="59">
        <f>SUM(J3:J4)</f>
        <v>0</v>
      </c>
      <c r="K5" s="60">
        <f>SUM(K3:K4)</f>
        <v>0</v>
      </c>
      <c r="L5" s="60">
        <f>SUM(L3:L4)</f>
        <v>0</v>
      </c>
      <c r="M5" s="61" t="s">
        <v>14</v>
      </c>
      <c r="N5" s="69">
        <f>SUM(N3:N4)</f>
        <v>0</v>
      </c>
      <c r="O5" s="69">
        <f t="shared" ref="O5:Y5" si="0">SUM(O3:O4)</f>
        <v>0</v>
      </c>
      <c r="P5" s="69">
        <f t="shared" si="0"/>
        <v>0</v>
      </c>
      <c r="Q5" s="69">
        <f t="shared" si="0"/>
        <v>0</v>
      </c>
      <c r="R5" s="69">
        <f t="shared" si="0"/>
        <v>0</v>
      </c>
      <c r="S5" s="69">
        <f t="shared" si="0"/>
        <v>0</v>
      </c>
      <c r="T5" s="69">
        <f t="shared" si="0"/>
        <v>0</v>
      </c>
      <c r="U5" s="69">
        <f t="shared" si="0"/>
        <v>0</v>
      </c>
      <c r="V5" s="69">
        <f t="shared" si="0"/>
        <v>0</v>
      </c>
      <c r="W5" s="69">
        <f t="shared" si="0"/>
        <v>0</v>
      </c>
      <c r="X5" s="69">
        <f t="shared" si="0"/>
        <v>0</v>
      </c>
      <c r="Y5" s="69">
        <f t="shared" si="0"/>
        <v>0</v>
      </c>
      <c r="Z5" s="1" t="b">
        <f>K5=SUM(N5:Y5)</f>
        <v>1</v>
      </c>
      <c r="AA5" s="42" t="e">
        <f>ROUND(K5/J5,4)</f>
        <v>#DIV/0!</v>
      </c>
      <c r="AB5" s="43" t="s">
        <v>14</v>
      </c>
      <c r="AC5" s="43" t="b">
        <f>J5=K5+L5</f>
        <v>1</v>
      </c>
      <c r="AD5" s="35"/>
    </row>
    <row r="6" spans="1:30" ht="20.100000000000001" customHeight="1" x14ac:dyDescent="0.25">
      <c r="A6" s="353" t="s">
        <v>38</v>
      </c>
      <c r="B6" s="353"/>
      <c r="C6" s="353"/>
      <c r="D6" s="353"/>
      <c r="E6" s="353"/>
      <c r="F6" s="353"/>
      <c r="G6" s="353"/>
      <c r="H6" s="57">
        <f>SUMIF($C$3:$C$4,"N",H3:H4)</f>
        <v>0</v>
      </c>
      <c r="I6" s="58" t="s">
        <v>14</v>
      </c>
      <c r="J6" s="59">
        <f>SUMIF($C$3:$C$4,"N",J3:J4)</f>
        <v>0</v>
      </c>
      <c r="K6" s="60">
        <f>SUMIF($C$3:$C$4,"N",K3:K4)</f>
        <v>0</v>
      </c>
      <c r="L6" s="60">
        <f>SUMIF($C$3:$C$4,"N",L3:L4)</f>
        <v>0</v>
      </c>
      <c r="M6" s="61" t="s">
        <v>14</v>
      </c>
      <c r="N6" s="69">
        <f>SUMIF($C$3:$C$4,"N",N3:N4)</f>
        <v>0</v>
      </c>
      <c r="O6" s="69">
        <f t="shared" ref="O6:Y6" si="1">SUMIF($C$3:$C$4,"N",O3:O4)</f>
        <v>0</v>
      </c>
      <c r="P6" s="69">
        <f t="shared" si="1"/>
        <v>0</v>
      </c>
      <c r="Q6" s="69">
        <f t="shared" si="1"/>
        <v>0</v>
      </c>
      <c r="R6" s="69">
        <f t="shared" si="1"/>
        <v>0</v>
      </c>
      <c r="S6" s="69">
        <f t="shared" si="1"/>
        <v>0</v>
      </c>
      <c r="T6" s="69">
        <f t="shared" si="1"/>
        <v>0</v>
      </c>
      <c r="U6" s="69">
        <f t="shared" si="1"/>
        <v>0</v>
      </c>
      <c r="V6" s="69">
        <f t="shared" si="1"/>
        <v>0</v>
      </c>
      <c r="W6" s="69">
        <f t="shared" si="1"/>
        <v>0</v>
      </c>
      <c r="X6" s="69">
        <f t="shared" si="1"/>
        <v>0</v>
      </c>
      <c r="Y6" s="69">
        <f t="shared" si="1"/>
        <v>0</v>
      </c>
      <c r="Z6" s="1" t="b">
        <f>K6=SUM(N6:Y6)</f>
        <v>1</v>
      </c>
      <c r="AA6" s="42" t="e">
        <f>ROUND(K6/J6,4)</f>
        <v>#DIV/0!</v>
      </c>
      <c r="AB6" s="43" t="s">
        <v>14</v>
      </c>
      <c r="AC6" s="43" t="b">
        <f>J6=K6+L6</f>
        <v>1</v>
      </c>
      <c r="AD6" s="35"/>
    </row>
    <row r="7" spans="1:30" ht="20.100000000000001" customHeight="1" x14ac:dyDescent="0.25">
      <c r="A7" s="352" t="s">
        <v>39</v>
      </c>
      <c r="B7" s="352"/>
      <c r="C7" s="352"/>
      <c r="D7" s="352"/>
      <c r="E7" s="352"/>
      <c r="F7" s="352"/>
      <c r="G7" s="352"/>
      <c r="H7" s="63">
        <f>SUMIF($C$3:$C$4,"W",H3:H4)</f>
        <v>0</v>
      </c>
      <c r="I7" s="64" t="s">
        <v>14</v>
      </c>
      <c r="J7" s="65">
        <f>SUMIF($C$3:$C$4,"W",J3:J4)</f>
        <v>0</v>
      </c>
      <c r="K7" s="66">
        <f>SUMIF($C$3:$C$4,"W",K3:K4)</f>
        <v>0</v>
      </c>
      <c r="L7" s="66">
        <f>SUMIF($C$3:$C$4,"W",L3:L4)</f>
        <v>0</v>
      </c>
      <c r="M7" s="67" t="s">
        <v>14</v>
      </c>
      <c r="N7" s="70">
        <f>SUMIF($C$3:$C$4,"W",N3:N4)</f>
        <v>0</v>
      </c>
      <c r="O7" s="70">
        <f t="shared" ref="O7:Y7" si="2">SUMIF($C$3:$C$4,"W",O3:O4)</f>
        <v>0</v>
      </c>
      <c r="P7" s="70">
        <f t="shared" si="2"/>
        <v>0</v>
      </c>
      <c r="Q7" s="70">
        <f t="shared" si="2"/>
        <v>0</v>
      </c>
      <c r="R7" s="70">
        <f t="shared" si="2"/>
        <v>0</v>
      </c>
      <c r="S7" s="70">
        <f t="shared" si="2"/>
        <v>0</v>
      </c>
      <c r="T7" s="70">
        <f t="shared" si="2"/>
        <v>0</v>
      </c>
      <c r="U7" s="70">
        <f t="shared" si="2"/>
        <v>0</v>
      </c>
      <c r="V7" s="70">
        <f t="shared" si="2"/>
        <v>0</v>
      </c>
      <c r="W7" s="70">
        <f t="shared" si="2"/>
        <v>0</v>
      </c>
      <c r="X7" s="70">
        <f t="shared" si="2"/>
        <v>0</v>
      </c>
      <c r="Y7" s="70">
        <f t="shared" si="2"/>
        <v>0</v>
      </c>
      <c r="Z7" s="1" t="b">
        <f>K7=SUM(N7:Y7)</f>
        <v>1</v>
      </c>
      <c r="AA7" s="42" t="e">
        <f>ROUND(K7/J7,4)</f>
        <v>#DIV/0!</v>
      </c>
      <c r="AB7" s="43" t="s">
        <v>14</v>
      </c>
      <c r="AC7" s="43" t="b">
        <f>J7=K7+L7</f>
        <v>1</v>
      </c>
      <c r="AD7" s="35"/>
    </row>
    <row r="8" spans="1:30" x14ac:dyDescent="0.25">
      <c r="A8" s="38"/>
    </row>
    <row r="9" spans="1:30" x14ac:dyDescent="0.25">
      <c r="A9" s="31" t="s">
        <v>24</v>
      </c>
    </row>
    <row r="10" spans="1:30" x14ac:dyDescent="0.25">
      <c r="A10" s="32" t="s">
        <v>25</v>
      </c>
    </row>
    <row r="11" spans="1:30" x14ac:dyDescent="0.25">
      <c r="A11" s="31" t="s">
        <v>35</v>
      </c>
    </row>
    <row r="12" spans="1:30" x14ac:dyDescent="0.25">
      <c r="A12" s="39"/>
    </row>
  </sheetData>
  <mergeCells count="17">
    <mergeCell ref="J1:J2"/>
    <mergeCell ref="K1:K2"/>
    <mergeCell ref="L1:L2"/>
    <mergeCell ref="M1:M2"/>
    <mergeCell ref="N1:Y1"/>
    <mergeCell ref="A7:G7"/>
    <mergeCell ref="I1:I2"/>
    <mergeCell ref="A1:A2"/>
    <mergeCell ref="B1:B2"/>
    <mergeCell ref="C1:C2"/>
    <mergeCell ref="F1:F2"/>
    <mergeCell ref="G1:G2"/>
    <mergeCell ref="H1:H2"/>
    <mergeCell ref="D1:D2"/>
    <mergeCell ref="A5:G5"/>
    <mergeCell ref="E1:E2"/>
    <mergeCell ref="A6:G6"/>
  </mergeCells>
  <conditionalFormatting sqref="AC7 Z4:Z7 AA4:AD4 Z3:AC3">
    <cfRule type="cellIs" dxfId="17" priority="14" operator="equal">
      <formula>FALSE</formula>
    </cfRule>
  </conditionalFormatting>
  <conditionalFormatting sqref="AD7">
    <cfRule type="cellIs" dxfId="16" priority="19" operator="equal">
      <formula>FALSE</formula>
    </cfRule>
  </conditionalFormatting>
  <conditionalFormatting sqref="AD7">
    <cfRule type="cellIs" dxfId="15" priority="18" operator="equal">
      <formula>FALSE</formula>
    </cfRule>
  </conditionalFormatting>
  <conditionalFormatting sqref="AA7:AB7">
    <cfRule type="cellIs" dxfId="14" priority="17" operator="equal">
      <formula>FALSE</formula>
    </cfRule>
  </conditionalFormatting>
  <conditionalFormatting sqref="AA7:AB7 AA4:AB4 Z4:Z7 Z3:AB3">
    <cfRule type="containsText" dxfId="13" priority="15" operator="containsText" text="fałsz">
      <formula>NOT(ISERROR(SEARCH("fałsz",Z3)))</formula>
    </cfRule>
  </conditionalFormatting>
  <conditionalFormatting sqref="AC7">
    <cfRule type="cellIs" dxfId="12" priority="13" operator="equal">
      <formula>FALSE</formula>
    </cfRule>
  </conditionalFormatting>
  <conditionalFormatting sqref="AD5:AD6">
    <cfRule type="cellIs" dxfId="11" priority="12" operator="equal">
      <formula>FALSE</formula>
    </cfRule>
  </conditionalFormatting>
  <conditionalFormatting sqref="AD5:AD6">
    <cfRule type="cellIs" dxfId="10" priority="11" operator="equal">
      <formula>FALSE</formula>
    </cfRule>
  </conditionalFormatting>
  <conditionalFormatting sqref="AA5:AB5">
    <cfRule type="cellIs" dxfId="9" priority="10" operator="equal">
      <formula>FALSE</formula>
    </cfRule>
  </conditionalFormatting>
  <conditionalFormatting sqref="AA5:AB5">
    <cfRule type="containsText" dxfId="8" priority="8" operator="containsText" text="fałsz">
      <formula>NOT(ISERROR(SEARCH("fałsz",AA5)))</formula>
    </cfRule>
  </conditionalFormatting>
  <conditionalFormatting sqref="AC5">
    <cfRule type="cellIs" dxfId="7" priority="7" operator="equal">
      <formula>FALSE</formula>
    </cfRule>
  </conditionalFormatting>
  <conditionalFormatting sqref="AC5">
    <cfRule type="cellIs" dxfId="6" priority="6" operator="equal">
      <formula>FALSE</formula>
    </cfRule>
  </conditionalFormatting>
  <conditionalFormatting sqref="AA6:AB6">
    <cfRule type="cellIs" dxfId="5" priority="5" operator="equal">
      <formula>FALSE</formula>
    </cfRule>
  </conditionalFormatting>
  <conditionalFormatting sqref="AA6:AB6">
    <cfRule type="containsText" dxfId="4" priority="3" operator="containsText" text="fałsz">
      <formula>NOT(ISERROR(SEARCH("fałsz",AA6)))</formula>
    </cfRule>
  </conditionalFormatting>
  <conditionalFormatting sqref="AC6">
    <cfRule type="cellIs" dxfId="3" priority="2" operator="equal">
      <formula>FALSE</formula>
    </cfRule>
  </conditionalFormatting>
  <conditionalFormatting sqref="AC6">
    <cfRule type="cellIs" dxfId="2" priority="1" operator="equal">
      <formula>FALSE</formula>
    </cfRule>
  </conditionalFormatting>
  <dataValidations count="2">
    <dataValidation type="list" allowBlank="1" showInputMessage="1" showErrorMessage="1" sqref="G3:G4">
      <formula1>"B,P,R"</formula1>
    </dataValidation>
    <dataValidation type="list" allowBlank="1" showInputMessage="1" showErrorMessage="1" sqref="C3:C4">
      <formula1>"N,K,W"</formula1>
    </dataValidation>
  </dataValidations>
  <pageMargins left="0.23622047244094491" right="0.23622047244094491" top="0.74803149606299213" bottom="0.74803149606299213" header="0.31496062992125984" footer="0.31496062992125984"/>
  <pageSetup paperSize="8" scale="76" fitToHeight="0" orientation="landscape" r:id="rId1"/>
  <headerFooter>
    <oddHeader>&amp;LWojewództwo &amp;KFF0000OPOLSKIE&amp;K01+000 - zadania powiatowe lista rezerwowa</oddHeader>
    <oddFooter>Strona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Z22"/>
  <sheetViews>
    <sheetView showGridLines="0" zoomScale="78" zoomScaleNormal="78" zoomScaleSheetLayoutView="85" workbookViewId="0">
      <selection activeCell="I3" sqref="I3:I5"/>
    </sheetView>
  </sheetViews>
  <sheetFormatPr defaultColWidth="9.140625" defaultRowHeight="15" x14ac:dyDescent="0.25"/>
  <cols>
    <col min="1" max="1" width="6" style="1" customWidth="1"/>
    <col min="2" max="2" width="16.42578125" style="13" customWidth="1"/>
    <col min="3" max="3" width="11.5703125" style="13" customWidth="1"/>
    <col min="4" max="4" width="14.5703125" style="13" customWidth="1"/>
    <col min="5" max="5" width="8.7109375" style="13" customWidth="1"/>
    <col min="6" max="6" width="13.85546875" style="13" customWidth="1"/>
    <col min="7" max="7" width="47.140625" style="13" customWidth="1"/>
    <col min="8" max="8" width="7.140625" style="13" customWidth="1"/>
    <col min="9" max="9" width="8" style="13" customWidth="1"/>
    <col min="10" max="10" width="13.7109375" style="13" customWidth="1"/>
    <col min="11" max="11" width="14.28515625" style="37" customWidth="1"/>
    <col min="12" max="12" width="15.7109375" style="13" customWidth="1"/>
    <col min="13" max="13" width="13.85546875" style="13" customWidth="1"/>
    <col min="14" max="14" width="15.7109375" style="1" customWidth="1"/>
    <col min="15" max="20" width="6.7109375" style="13" customWidth="1"/>
    <col min="21" max="21" width="13.85546875" style="13" customWidth="1"/>
    <col min="22" max="22" width="12" style="13" customWidth="1"/>
    <col min="23" max="26" width="6.7109375" style="13" customWidth="1"/>
    <col min="53" max="16384" width="9.140625" style="13"/>
  </cols>
  <sheetData>
    <row r="1" spans="1:52" ht="20.100000000000001" customHeight="1" x14ac:dyDescent="0.25">
      <c r="A1" s="355" t="s">
        <v>4</v>
      </c>
      <c r="B1" s="332" t="s">
        <v>5</v>
      </c>
      <c r="C1" s="333" t="s">
        <v>45</v>
      </c>
      <c r="D1" s="328" t="s">
        <v>6</v>
      </c>
      <c r="E1" s="328" t="s">
        <v>32</v>
      </c>
      <c r="F1" s="328" t="s">
        <v>15</v>
      </c>
      <c r="G1" s="332" t="s">
        <v>7</v>
      </c>
      <c r="H1" s="332" t="s">
        <v>26</v>
      </c>
      <c r="I1" s="332" t="s">
        <v>8</v>
      </c>
      <c r="J1" s="332" t="s">
        <v>27</v>
      </c>
      <c r="K1" s="335" t="s">
        <v>9</v>
      </c>
      <c r="L1" s="332" t="s">
        <v>10</v>
      </c>
      <c r="M1" s="328" t="s">
        <v>13</v>
      </c>
      <c r="N1" s="332" t="s">
        <v>11</v>
      </c>
      <c r="O1" s="334" t="s">
        <v>12</v>
      </c>
      <c r="P1" s="354"/>
      <c r="Q1" s="354"/>
      <c r="R1" s="354"/>
      <c r="S1" s="354"/>
      <c r="T1" s="354"/>
      <c r="U1" s="354"/>
      <c r="V1" s="354"/>
      <c r="W1" s="354"/>
      <c r="X1" s="354"/>
      <c r="Y1" s="354"/>
      <c r="Z1" s="354"/>
    </row>
    <row r="2" spans="1:52" ht="20.100000000000001" customHeight="1" x14ac:dyDescent="0.25">
      <c r="A2" s="356"/>
      <c r="B2" s="332"/>
      <c r="C2" s="334"/>
      <c r="D2" s="329"/>
      <c r="E2" s="329"/>
      <c r="F2" s="329"/>
      <c r="G2" s="332"/>
      <c r="H2" s="332"/>
      <c r="I2" s="332"/>
      <c r="J2" s="332"/>
      <c r="K2" s="335"/>
      <c r="L2" s="332"/>
      <c r="M2" s="329"/>
      <c r="N2" s="332"/>
      <c r="O2" s="36">
        <v>2019</v>
      </c>
      <c r="P2" s="36">
        <v>2020</v>
      </c>
      <c r="Q2" s="36">
        <v>2021</v>
      </c>
      <c r="R2" s="36">
        <v>2022</v>
      </c>
      <c r="S2" s="36">
        <v>2023</v>
      </c>
      <c r="T2" s="36">
        <v>2024</v>
      </c>
      <c r="U2" s="36">
        <v>2025</v>
      </c>
      <c r="V2" s="36">
        <v>2026</v>
      </c>
      <c r="W2" s="36">
        <v>2027</v>
      </c>
      <c r="X2" s="36">
        <v>2028</v>
      </c>
      <c r="Y2" s="171">
        <v>2029</v>
      </c>
      <c r="Z2" s="171">
        <v>2030</v>
      </c>
      <c r="AA2" s="1" t="s">
        <v>28</v>
      </c>
      <c r="AB2" s="1" t="s">
        <v>29</v>
      </c>
      <c r="AC2" s="1" t="s">
        <v>30</v>
      </c>
      <c r="AD2" s="1" t="s">
        <v>31</v>
      </c>
    </row>
    <row r="3" spans="1:52" s="266" customFormat="1" ht="37.5" customHeight="1" x14ac:dyDescent="0.25">
      <c r="A3" s="284">
        <v>1</v>
      </c>
      <c r="B3" s="189" t="s">
        <v>245</v>
      </c>
      <c r="C3" s="203"/>
      <c r="D3" s="205" t="s">
        <v>128</v>
      </c>
      <c r="E3" s="285">
        <v>1609052</v>
      </c>
      <c r="F3" s="190" t="s">
        <v>58</v>
      </c>
      <c r="G3" s="190" t="s">
        <v>203</v>
      </c>
      <c r="H3" s="190" t="s">
        <v>60</v>
      </c>
      <c r="I3" s="191"/>
      <c r="J3" s="192" t="s">
        <v>204</v>
      </c>
      <c r="K3" s="223"/>
      <c r="L3" s="224"/>
      <c r="M3" s="222"/>
      <c r="N3" s="282">
        <v>1</v>
      </c>
      <c r="O3" s="224"/>
      <c r="P3" s="224"/>
      <c r="Q3" s="286"/>
      <c r="R3" s="286"/>
      <c r="S3" s="286"/>
      <c r="T3" s="286"/>
      <c r="U3" s="222"/>
      <c r="V3" s="222"/>
      <c r="W3" s="286"/>
      <c r="X3" s="286"/>
      <c r="Y3" s="286"/>
      <c r="Z3" s="286"/>
      <c r="AA3" s="1" t="b">
        <f>L3=SUM(O3:Z3)</f>
        <v>1</v>
      </c>
      <c r="AB3" s="42" t="e">
        <f t="shared" ref="AB3" si="0">ROUND(L3/K3,4)</f>
        <v>#DIV/0!</v>
      </c>
      <c r="AC3" s="43" t="e">
        <f t="shared" ref="AC3" si="1">AB3=N3</f>
        <v>#DIV/0!</v>
      </c>
      <c r="AD3" s="43" t="b">
        <f t="shared" ref="AD3" si="2">K3=L3+M3</f>
        <v>1</v>
      </c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</row>
    <row r="4" spans="1:52" s="267" customFormat="1" ht="37.5" customHeight="1" x14ac:dyDescent="0.25">
      <c r="A4" s="209">
        <v>2</v>
      </c>
      <c r="B4" s="51" t="s">
        <v>246</v>
      </c>
      <c r="C4" s="204"/>
      <c r="D4" s="206" t="s">
        <v>191</v>
      </c>
      <c r="E4" s="52">
        <v>1609083</v>
      </c>
      <c r="F4" s="184" t="s">
        <v>58</v>
      </c>
      <c r="G4" s="184" t="s">
        <v>205</v>
      </c>
      <c r="H4" s="184" t="s">
        <v>72</v>
      </c>
      <c r="I4" s="185"/>
      <c r="J4" s="186" t="s">
        <v>74</v>
      </c>
      <c r="K4" s="258"/>
      <c r="L4" s="230"/>
      <c r="M4" s="260"/>
      <c r="N4" s="207">
        <v>1</v>
      </c>
      <c r="O4" s="230"/>
      <c r="P4" s="230"/>
      <c r="Q4" s="261"/>
      <c r="R4" s="261"/>
      <c r="S4" s="261"/>
      <c r="T4" s="261"/>
      <c r="U4" s="260"/>
      <c r="V4" s="261"/>
      <c r="W4" s="261"/>
      <c r="X4" s="261"/>
      <c r="Y4" s="261"/>
      <c r="Z4" s="261"/>
      <c r="AA4" s="1" t="b">
        <f t="shared" ref="AA4:AA14" si="3">L4=SUM(O4:Z4)</f>
        <v>1</v>
      </c>
      <c r="AB4" s="42" t="e">
        <f t="shared" ref="AB4:AB14" si="4">ROUND(L4/K4,4)</f>
        <v>#DIV/0!</v>
      </c>
      <c r="AC4" s="43" t="e">
        <f t="shared" ref="AC4:AC14" si="5">AB4=N4</f>
        <v>#DIV/0!</v>
      </c>
      <c r="AD4" s="43" t="b">
        <f t="shared" ref="AD4:AD14" si="6">K4=L4+M4</f>
        <v>1</v>
      </c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</row>
    <row r="5" spans="1:52" s="267" customFormat="1" ht="36" customHeight="1" x14ac:dyDescent="0.25">
      <c r="A5" s="209">
        <v>3</v>
      </c>
      <c r="B5" s="51" t="s">
        <v>247</v>
      </c>
      <c r="C5" s="204"/>
      <c r="D5" s="206" t="s">
        <v>206</v>
      </c>
      <c r="E5" s="52">
        <v>1609092</v>
      </c>
      <c r="F5" s="184" t="s">
        <v>58</v>
      </c>
      <c r="G5" s="184" t="s">
        <v>207</v>
      </c>
      <c r="H5" s="184" t="s">
        <v>67</v>
      </c>
      <c r="I5" s="185"/>
      <c r="J5" s="186" t="s">
        <v>208</v>
      </c>
      <c r="K5" s="258"/>
      <c r="L5" s="230"/>
      <c r="M5" s="260"/>
      <c r="N5" s="207">
        <v>1</v>
      </c>
      <c r="O5" s="230"/>
      <c r="P5" s="230"/>
      <c r="Q5" s="261"/>
      <c r="R5" s="261"/>
      <c r="S5" s="261"/>
      <c r="T5" s="261"/>
      <c r="U5" s="260"/>
      <c r="V5" s="261"/>
      <c r="W5" s="261"/>
      <c r="X5" s="261"/>
      <c r="Y5" s="261"/>
      <c r="Z5" s="261"/>
      <c r="AA5" s="1" t="b">
        <f t="shared" si="3"/>
        <v>1</v>
      </c>
      <c r="AB5" s="42" t="e">
        <f t="shared" si="4"/>
        <v>#DIV/0!</v>
      </c>
      <c r="AC5" s="43" t="e">
        <f t="shared" si="5"/>
        <v>#DIV/0!</v>
      </c>
      <c r="AD5" s="43" t="b">
        <f t="shared" si="6"/>
        <v>1</v>
      </c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</row>
    <row r="6" spans="1:52" s="267" customFormat="1" ht="30" customHeight="1" x14ac:dyDescent="0.25">
      <c r="A6" s="209">
        <v>4</v>
      </c>
      <c r="B6" s="51" t="s">
        <v>171</v>
      </c>
      <c r="C6" s="204" t="s">
        <v>90</v>
      </c>
      <c r="D6" s="206" t="s">
        <v>209</v>
      </c>
      <c r="E6" s="52">
        <v>1609022</v>
      </c>
      <c r="F6" s="184" t="s">
        <v>58</v>
      </c>
      <c r="G6" s="184" t="s">
        <v>210</v>
      </c>
      <c r="H6" s="184" t="s">
        <v>67</v>
      </c>
      <c r="I6" s="185">
        <v>8.4500000000000006E-2</v>
      </c>
      <c r="J6" s="186" t="s">
        <v>211</v>
      </c>
      <c r="K6" s="258">
        <v>143889.29999999999</v>
      </c>
      <c r="L6" s="230">
        <f t="shared" ref="L6:L12" si="7">ROUNDDOWN(K6*N6,2)</f>
        <v>143889.29999999999</v>
      </c>
      <c r="M6" s="260">
        <f t="shared" ref="M6:M12" si="8">K6-L6</f>
        <v>0</v>
      </c>
      <c r="N6" s="207">
        <v>1</v>
      </c>
      <c r="O6" s="230">
        <v>0</v>
      </c>
      <c r="P6" s="230">
        <v>0</v>
      </c>
      <c r="Q6" s="261">
        <v>0</v>
      </c>
      <c r="R6" s="261">
        <v>0</v>
      </c>
      <c r="S6" s="261">
        <v>0</v>
      </c>
      <c r="T6" s="261">
        <v>0</v>
      </c>
      <c r="U6" s="260">
        <f t="shared" ref="U6:U14" si="9">L6</f>
        <v>143889.29999999999</v>
      </c>
      <c r="V6" s="261">
        <v>0</v>
      </c>
      <c r="W6" s="261">
        <v>0</v>
      </c>
      <c r="X6" s="261">
        <v>0</v>
      </c>
      <c r="Y6" s="261">
        <v>0</v>
      </c>
      <c r="Z6" s="261">
        <v>0</v>
      </c>
      <c r="AA6" s="1" t="b">
        <f t="shared" si="3"/>
        <v>1</v>
      </c>
      <c r="AB6" s="42">
        <f t="shared" si="4"/>
        <v>1</v>
      </c>
      <c r="AC6" s="43" t="b">
        <f t="shared" si="5"/>
        <v>1</v>
      </c>
      <c r="AD6" s="43" t="b">
        <f t="shared" si="6"/>
        <v>1</v>
      </c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</row>
    <row r="7" spans="1:52" s="267" customFormat="1" ht="40.5" customHeight="1" x14ac:dyDescent="0.25">
      <c r="A7" s="209">
        <v>5</v>
      </c>
      <c r="B7" s="51" t="s">
        <v>172</v>
      </c>
      <c r="C7" s="204" t="s">
        <v>90</v>
      </c>
      <c r="D7" s="206" t="s">
        <v>124</v>
      </c>
      <c r="E7" s="52">
        <v>1603062</v>
      </c>
      <c r="F7" s="184" t="s">
        <v>81</v>
      </c>
      <c r="G7" s="184" t="s">
        <v>212</v>
      </c>
      <c r="H7" s="184" t="s">
        <v>60</v>
      </c>
      <c r="I7" s="185">
        <v>0.254</v>
      </c>
      <c r="J7" s="186" t="s">
        <v>80</v>
      </c>
      <c r="K7" s="258">
        <v>439664.73</v>
      </c>
      <c r="L7" s="230">
        <f t="shared" si="7"/>
        <v>439664.73</v>
      </c>
      <c r="M7" s="260">
        <f t="shared" si="8"/>
        <v>0</v>
      </c>
      <c r="N7" s="207">
        <v>1</v>
      </c>
      <c r="O7" s="230">
        <v>0</v>
      </c>
      <c r="P7" s="230">
        <v>0</v>
      </c>
      <c r="Q7" s="261">
        <v>0</v>
      </c>
      <c r="R7" s="261">
        <v>0</v>
      </c>
      <c r="S7" s="261">
        <v>0</v>
      </c>
      <c r="T7" s="261">
        <v>0</v>
      </c>
      <c r="U7" s="260">
        <f t="shared" si="9"/>
        <v>439664.73</v>
      </c>
      <c r="V7" s="261">
        <v>0</v>
      </c>
      <c r="W7" s="261">
        <v>0</v>
      </c>
      <c r="X7" s="261">
        <v>0</v>
      </c>
      <c r="Y7" s="261">
        <v>0</v>
      </c>
      <c r="Z7" s="261">
        <v>0</v>
      </c>
      <c r="AA7" s="1" t="b">
        <f t="shared" si="3"/>
        <v>1</v>
      </c>
      <c r="AB7" s="42">
        <f t="shared" si="4"/>
        <v>1</v>
      </c>
      <c r="AC7" s="43" t="b">
        <f t="shared" si="5"/>
        <v>1</v>
      </c>
      <c r="AD7" s="43" t="b">
        <f t="shared" si="6"/>
        <v>1</v>
      </c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</row>
    <row r="8" spans="1:52" s="267" customFormat="1" ht="30" customHeight="1" x14ac:dyDescent="0.25">
      <c r="A8" s="209">
        <v>6</v>
      </c>
      <c r="B8" s="51" t="s">
        <v>173</v>
      </c>
      <c r="C8" s="204" t="s">
        <v>90</v>
      </c>
      <c r="D8" s="206" t="s">
        <v>213</v>
      </c>
      <c r="E8" s="52">
        <v>1610013</v>
      </c>
      <c r="F8" s="184" t="s">
        <v>62</v>
      </c>
      <c r="G8" s="184" t="s">
        <v>214</v>
      </c>
      <c r="H8" s="184" t="s">
        <v>72</v>
      </c>
      <c r="I8" s="185">
        <v>1.1000000000000001</v>
      </c>
      <c r="J8" s="186" t="s">
        <v>111</v>
      </c>
      <c r="K8" s="258">
        <v>1177206.1299999999</v>
      </c>
      <c r="L8" s="230">
        <f t="shared" si="7"/>
        <v>1177206.1299999999</v>
      </c>
      <c r="M8" s="260">
        <f t="shared" si="8"/>
        <v>0</v>
      </c>
      <c r="N8" s="207">
        <v>1</v>
      </c>
      <c r="O8" s="230">
        <v>0</v>
      </c>
      <c r="P8" s="230">
        <v>0</v>
      </c>
      <c r="Q8" s="261">
        <v>0</v>
      </c>
      <c r="R8" s="261">
        <v>0</v>
      </c>
      <c r="S8" s="261">
        <v>0</v>
      </c>
      <c r="T8" s="261">
        <v>0</v>
      </c>
      <c r="U8" s="260">
        <f t="shared" si="9"/>
        <v>1177206.1299999999</v>
      </c>
      <c r="V8" s="261">
        <v>0</v>
      </c>
      <c r="W8" s="261">
        <v>0</v>
      </c>
      <c r="X8" s="261">
        <v>0</v>
      </c>
      <c r="Y8" s="261">
        <v>0</v>
      </c>
      <c r="Z8" s="261">
        <v>0</v>
      </c>
      <c r="AA8" s="1" t="b">
        <f t="shared" si="3"/>
        <v>1</v>
      </c>
      <c r="AB8" s="42">
        <f t="shared" si="4"/>
        <v>1</v>
      </c>
      <c r="AC8" s="43" t="b">
        <f t="shared" si="5"/>
        <v>1</v>
      </c>
      <c r="AD8" s="43" t="b">
        <f t="shared" si="6"/>
        <v>1</v>
      </c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</row>
    <row r="9" spans="1:52" s="267" customFormat="1" ht="30" customHeight="1" x14ac:dyDescent="0.25">
      <c r="A9" s="209">
        <v>7</v>
      </c>
      <c r="B9" s="51" t="s">
        <v>174</v>
      </c>
      <c r="C9" s="204" t="s">
        <v>90</v>
      </c>
      <c r="D9" s="206" t="s">
        <v>183</v>
      </c>
      <c r="E9" s="52">
        <v>1609032</v>
      </c>
      <c r="F9" s="184" t="s">
        <v>58</v>
      </c>
      <c r="G9" s="184" t="s">
        <v>215</v>
      </c>
      <c r="H9" s="184" t="s">
        <v>72</v>
      </c>
      <c r="I9" s="185">
        <v>0.63400000000000001</v>
      </c>
      <c r="J9" s="186" t="s">
        <v>228</v>
      </c>
      <c r="K9" s="258">
        <v>685561.83</v>
      </c>
      <c r="L9" s="230">
        <f t="shared" si="7"/>
        <v>685561.83</v>
      </c>
      <c r="M9" s="260">
        <f t="shared" si="8"/>
        <v>0</v>
      </c>
      <c r="N9" s="207">
        <v>1</v>
      </c>
      <c r="O9" s="230">
        <v>0</v>
      </c>
      <c r="P9" s="230">
        <v>0</v>
      </c>
      <c r="Q9" s="261">
        <v>0</v>
      </c>
      <c r="R9" s="261">
        <v>0</v>
      </c>
      <c r="S9" s="261">
        <v>0</v>
      </c>
      <c r="T9" s="261">
        <v>0</v>
      </c>
      <c r="U9" s="260">
        <f t="shared" si="9"/>
        <v>685561.83</v>
      </c>
      <c r="V9" s="261">
        <v>0</v>
      </c>
      <c r="W9" s="261">
        <v>0</v>
      </c>
      <c r="X9" s="261">
        <v>0</v>
      </c>
      <c r="Y9" s="261">
        <v>0</v>
      </c>
      <c r="Z9" s="261">
        <v>0</v>
      </c>
      <c r="AA9" s="1" t="b">
        <f t="shared" si="3"/>
        <v>1</v>
      </c>
      <c r="AB9" s="42">
        <f t="shared" si="4"/>
        <v>1</v>
      </c>
      <c r="AC9" s="43" t="b">
        <f t="shared" si="5"/>
        <v>1</v>
      </c>
      <c r="AD9" s="43" t="b">
        <f t="shared" si="6"/>
        <v>1</v>
      </c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</row>
    <row r="10" spans="1:52" s="267" customFormat="1" ht="30" customHeight="1" x14ac:dyDescent="0.25">
      <c r="A10" s="287">
        <v>8</v>
      </c>
      <c r="B10" s="288" t="s">
        <v>175</v>
      </c>
      <c r="C10" s="289"/>
      <c r="D10" s="290" t="s">
        <v>114</v>
      </c>
      <c r="E10" s="291">
        <v>1601011</v>
      </c>
      <c r="F10" s="292" t="s">
        <v>65</v>
      </c>
      <c r="G10" s="292" t="s">
        <v>216</v>
      </c>
      <c r="H10" s="292" t="s">
        <v>60</v>
      </c>
      <c r="I10" s="293"/>
      <c r="J10" s="294" t="s">
        <v>240</v>
      </c>
      <c r="K10" s="295"/>
      <c r="L10" s="296"/>
      <c r="M10" s="297"/>
      <c r="N10" s="298">
        <v>1</v>
      </c>
      <c r="O10" s="296"/>
      <c r="P10" s="296"/>
      <c r="Q10" s="299"/>
      <c r="R10" s="299"/>
      <c r="S10" s="299"/>
      <c r="T10" s="299"/>
      <c r="U10" s="297"/>
      <c r="V10" s="299"/>
      <c r="W10" s="299"/>
      <c r="X10" s="299"/>
      <c r="Y10" s="299"/>
      <c r="Z10" s="299"/>
      <c r="AA10" s="300" t="b">
        <f t="shared" si="3"/>
        <v>1</v>
      </c>
      <c r="AB10" s="301" t="e">
        <f t="shared" si="4"/>
        <v>#DIV/0!</v>
      </c>
      <c r="AC10" s="302" t="e">
        <f t="shared" si="5"/>
        <v>#DIV/0!</v>
      </c>
      <c r="AD10" s="302" t="b">
        <f t="shared" si="6"/>
        <v>1</v>
      </c>
      <c r="AE10" s="263"/>
      <c r="AF10" s="263"/>
      <c r="AG10" s="263"/>
      <c r="AH10" s="263"/>
      <c r="AI10" s="263"/>
      <c r="AJ10" s="263"/>
      <c r="AK10" s="263"/>
      <c r="AL10" s="263"/>
      <c r="AM10" s="263"/>
      <c r="AN10" s="263"/>
      <c r="AO10" s="263"/>
      <c r="AP10" s="263"/>
      <c r="AQ10" s="263"/>
      <c r="AR10" s="263"/>
      <c r="AS10" s="263"/>
      <c r="AT10" s="263"/>
      <c r="AU10" s="263"/>
      <c r="AV10" s="263"/>
      <c r="AW10" s="263"/>
      <c r="AX10" s="263"/>
      <c r="AY10" s="263"/>
      <c r="AZ10" s="263"/>
    </row>
    <row r="11" spans="1:52" s="267" customFormat="1" ht="30" customHeight="1" x14ac:dyDescent="0.25">
      <c r="A11" s="209">
        <v>9</v>
      </c>
      <c r="B11" s="51" t="s">
        <v>176</v>
      </c>
      <c r="C11" s="204" t="s">
        <v>90</v>
      </c>
      <c r="D11" s="206" t="s">
        <v>183</v>
      </c>
      <c r="E11" s="52">
        <v>1609032</v>
      </c>
      <c r="F11" s="184" t="s">
        <v>58</v>
      </c>
      <c r="G11" s="184" t="s">
        <v>217</v>
      </c>
      <c r="H11" s="184" t="s">
        <v>72</v>
      </c>
      <c r="I11" s="185">
        <v>0.40500000000000003</v>
      </c>
      <c r="J11" s="186" t="s">
        <v>187</v>
      </c>
      <c r="K11" s="258">
        <v>254159.86</v>
      </c>
      <c r="L11" s="230">
        <f t="shared" si="7"/>
        <v>254159.86</v>
      </c>
      <c r="M11" s="260">
        <f t="shared" si="8"/>
        <v>0</v>
      </c>
      <c r="N11" s="207">
        <v>1</v>
      </c>
      <c r="O11" s="230">
        <v>0</v>
      </c>
      <c r="P11" s="230">
        <v>0</v>
      </c>
      <c r="Q11" s="261">
        <v>0</v>
      </c>
      <c r="R11" s="261">
        <v>0</v>
      </c>
      <c r="S11" s="261">
        <v>0</v>
      </c>
      <c r="T11" s="261">
        <v>0</v>
      </c>
      <c r="U11" s="260">
        <f t="shared" si="9"/>
        <v>254159.86</v>
      </c>
      <c r="V11" s="261">
        <v>0</v>
      </c>
      <c r="W11" s="261">
        <v>0</v>
      </c>
      <c r="X11" s="261">
        <v>0</v>
      </c>
      <c r="Y11" s="261">
        <v>0</v>
      </c>
      <c r="Z11" s="261">
        <v>0</v>
      </c>
      <c r="AA11" s="1" t="b">
        <f t="shared" si="3"/>
        <v>1</v>
      </c>
      <c r="AB11" s="42">
        <f t="shared" si="4"/>
        <v>1</v>
      </c>
      <c r="AC11" s="43" t="b">
        <f t="shared" si="5"/>
        <v>1</v>
      </c>
      <c r="AD11" s="43" t="b">
        <f t="shared" si="6"/>
        <v>1</v>
      </c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</row>
    <row r="12" spans="1:52" s="267" customFormat="1" ht="30" customHeight="1" x14ac:dyDescent="0.25">
      <c r="A12" s="209">
        <v>10</v>
      </c>
      <c r="B12" s="51" t="s">
        <v>179</v>
      </c>
      <c r="C12" s="204" t="s">
        <v>90</v>
      </c>
      <c r="D12" s="206" t="s">
        <v>222</v>
      </c>
      <c r="E12" s="52" t="s">
        <v>236</v>
      </c>
      <c r="F12" s="184" t="s">
        <v>102</v>
      </c>
      <c r="G12" s="184" t="s">
        <v>223</v>
      </c>
      <c r="H12" s="184" t="s">
        <v>72</v>
      </c>
      <c r="I12" s="185">
        <v>0.52649999999999997</v>
      </c>
      <c r="J12" s="186" t="s">
        <v>74</v>
      </c>
      <c r="K12" s="258">
        <v>747459.25</v>
      </c>
      <c r="L12" s="230">
        <f t="shared" si="7"/>
        <v>747459.25</v>
      </c>
      <c r="M12" s="260">
        <f t="shared" si="8"/>
        <v>0</v>
      </c>
      <c r="N12" s="207">
        <v>1</v>
      </c>
      <c r="O12" s="230">
        <v>0</v>
      </c>
      <c r="P12" s="230">
        <v>0</v>
      </c>
      <c r="Q12" s="261">
        <v>0</v>
      </c>
      <c r="R12" s="261">
        <v>0</v>
      </c>
      <c r="S12" s="261">
        <v>0</v>
      </c>
      <c r="T12" s="261">
        <v>0</v>
      </c>
      <c r="U12" s="260">
        <f>L12</f>
        <v>747459.25</v>
      </c>
      <c r="V12" s="261">
        <v>0</v>
      </c>
      <c r="W12" s="261">
        <v>0</v>
      </c>
      <c r="X12" s="261">
        <v>0</v>
      </c>
      <c r="Y12" s="261">
        <v>0</v>
      </c>
      <c r="Z12" s="261">
        <v>0</v>
      </c>
      <c r="AA12" s="1" t="b">
        <f>L12=SUM(O12:Z12)</f>
        <v>1</v>
      </c>
      <c r="AB12" s="42">
        <f>ROUND(L12/K12,4)</f>
        <v>1</v>
      </c>
      <c r="AC12" s="43" t="b">
        <f>AB12=N12</f>
        <v>1</v>
      </c>
      <c r="AD12" s="43" t="b">
        <f>K12=L12+M12</f>
        <v>1</v>
      </c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</row>
    <row r="13" spans="1:52" ht="30" customHeight="1" x14ac:dyDescent="0.25">
      <c r="A13" s="209">
        <v>11</v>
      </c>
      <c r="B13" s="51" t="s">
        <v>177</v>
      </c>
      <c r="C13" s="204" t="s">
        <v>90</v>
      </c>
      <c r="D13" s="206" t="s">
        <v>218</v>
      </c>
      <c r="E13" s="52">
        <v>1611043</v>
      </c>
      <c r="F13" s="184" t="s">
        <v>68</v>
      </c>
      <c r="G13" s="184" t="s">
        <v>219</v>
      </c>
      <c r="H13" s="184" t="s">
        <v>72</v>
      </c>
      <c r="I13" s="185">
        <v>0.63759999999999994</v>
      </c>
      <c r="J13" s="186" t="s">
        <v>220</v>
      </c>
      <c r="K13" s="258">
        <v>666677.17000000004</v>
      </c>
      <c r="L13" s="230">
        <v>400006.3</v>
      </c>
      <c r="M13" s="260">
        <v>266670.87000000005</v>
      </c>
      <c r="N13" s="207">
        <v>0.6</v>
      </c>
      <c r="O13" s="230">
        <v>0</v>
      </c>
      <c r="P13" s="230">
        <v>0</v>
      </c>
      <c r="Q13" s="261">
        <v>0</v>
      </c>
      <c r="R13" s="261">
        <v>0</v>
      </c>
      <c r="S13" s="261">
        <v>0</v>
      </c>
      <c r="T13" s="261">
        <v>0</v>
      </c>
      <c r="U13" s="260">
        <f t="shared" si="9"/>
        <v>400006.3</v>
      </c>
      <c r="V13" s="261">
        <v>0</v>
      </c>
      <c r="W13" s="261">
        <v>0</v>
      </c>
      <c r="X13" s="261">
        <v>0</v>
      </c>
      <c r="Y13" s="261">
        <v>0</v>
      </c>
      <c r="Z13" s="261">
        <v>0</v>
      </c>
      <c r="AA13" s="1" t="b">
        <f t="shared" si="3"/>
        <v>1</v>
      </c>
      <c r="AB13" s="42">
        <f t="shared" si="4"/>
        <v>0.6</v>
      </c>
      <c r="AC13" s="43" t="b">
        <f t="shared" si="5"/>
        <v>1</v>
      </c>
      <c r="AD13" s="43" t="b">
        <f t="shared" si="6"/>
        <v>1</v>
      </c>
    </row>
    <row r="14" spans="1:52" ht="30" customHeight="1" x14ac:dyDescent="0.25">
      <c r="A14" s="209">
        <v>12</v>
      </c>
      <c r="B14" s="51" t="s">
        <v>178</v>
      </c>
      <c r="C14" s="204" t="s">
        <v>90</v>
      </c>
      <c r="D14" s="206" t="s">
        <v>218</v>
      </c>
      <c r="E14" s="52">
        <v>1611043</v>
      </c>
      <c r="F14" s="184" t="s">
        <v>68</v>
      </c>
      <c r="G14" s="184" t="s">
        <v>221</v>
      </c>
      <c r="H14" s="184" t="s">
        <v>72</v>
      </c>
      <c r="I14" s="185">
        <v>0.29470000000000002</v>
      </c>
      <c r="J14" s="186" t="s">
        <v>220</v>
      </c>
      <c r="K14" s="258">
        <v>202696.77</v>
      </c>
      <c r="L14" s="230">
        <v>121618.06</v>
      </c>
      <c r="M14" s="260">
        <v>81078.709999999992</v>
      </c>
      <c r="N14" s="207">
        <v>0.6</v>
      </c>
      <c r="O14" s="230">
        <v>0</v>
      </c>
      <c r="P14" s="230">
        <v>0</v>
      </c>
      <c r="Q14" s="261">
        <v>0</v>
      </c>
      <c r="R14" s="261">
        <v>0</v>
      </c>
      <c r="S14" s="261">
        <v>0</v>
      </c>
      <c r="T14" s="261">
        <v>0</v>
      </c>
      <c r="U14" s="260">
        <f t="shared" si="9"/>
        <v>121618.06</v>
      </c>
      <c r="V14" s="261">
        <v>0</v>
      </c>
      <c r="W14" s="261">
        <v>0</v>
      </c>
      <c r="X14" s="261">
        <v>0</v>
      </c>
      <c r="Y14" s="261">
        <v>0</v>
      </c>
      <c r="Z14" s="261">
        <v>0</v>
      </c>
      <c r="AA14" s="1" t="b">
        <f t="shared" si="3"/>
        <v>1</v>
      </c>
      <c r="AB14" s="42">
        <f t="shared" si="4"/>
        <v>0.6</v>
      </c>
      <c r="AC14" s="43" t="b">
        <f t="shared" si="5"/>
        <v>1</v>
      </c>
      <c r="AD14" s="43" t="b">
        <f t="shared" si="6"/>
        <v>1</v>
      </c>
    </row>
    <row r="15" spans="1:52" ht="20.100000000000001" customHeight="1" x14ac:dyDescent="0.25">
      <c r="A15" s="353" t="s">
        <v>44</v>
      </c>
      <c r="B15" s="353"/>
      <c r="C15" s="353"/>
      <c r="D15" s="353"/>
      <c r="E15" s="353"/>
      <c r="F15" s="353"/>
      <c r="G15" s="353"/>
      <c r="H15" s="353"/>
      <c r="I15" s="57">
        <f>SUM(I3:I14)</f>
        <v>3.9363000000000001</v>
      </c>
      <c r="J15" s="58" t="s">
        <v>14</v>
      </c>
      <c r="K15" s="59">
        <f>SUM(K3:K14)</f>
        <v>4317315.0399999991</v>
      </c>
      <c r="L15" s="60">
        <f>SUM(L3:L14)</f>
        <v>3969565.4599999995</v>
      </c>
      <c r="M15" s="60">
        <f>SUM(M3:M14)</f>
        <v>347749.58000000007</v>
      </c>
      <c r="N15" s="61" t="s">
        <v>14</v>
      </c>
      <c r="O15" s="69">
        <f t="shared" ref="O15:Z15" si="10">SUM(O3:O14)</f>
        <v>0</v>
      </c>
      <c r="P15" s="69">
        <f t="shared" si="10"/>
        <v>0</v>
      </c>
      <c r="Q15" s="69">
        <f t="shared" si="10"/>
        <v>0</v>
      </c>
      <c r="R15" s="69">
        <f t="shared" si="10"/>
        <v>0</v>
      </c>
      <c r="S15" s="69">
        <f t="shared" si="10"/>
        <v>0</v>
      </c>
      <c r="T15" s="69">
        <f t="shared" si="10"/>
        <v>0</v>
      </c>
      <c r="U15" s="69">
        <f t="shared" si="10"/>
        <v>3969565.4599999995</v>
      </c>
      <c r="V15" s="69">
        <f t="shared" si="10"/>
        <v>0</v>
      </c>
      <c r="W15" s="69">
        <f t="shared" si="10"/>
        <v>0</v>
      </c>
      <c r="X15" s="69">
        <f t="shared" si="10"/>
        <v>0</v>
      </c>
      <c r="Y15" s="69">
        <f t="shared" si="10"/>
        <v>0</v>
      </c>
      <c r="Z15" s="69">
        <f t="shared" si="10"/>
        <v>0</v>
      </c>
    </row>
    <row r="16" spans="1:52" ht="20.100000000000001" customHeight="1" x14ac:dyDescent="0.25">
      <c r="A16" s="357" t="s">
        <v>38</v>
      </c>
      <c r="B16" s="358"/>
      <c r="C16" s="358"/>
      <c r="D16" s="358"/>
      <c r="E16" s="358"/>
      <c r="F16" s="358"/>
      <c r="G16" s="358"/>
      <c r="H16" s="359"/>
      <c r="I16" s="57">
        <f>SUMIF($C$3:$C$14,"N",I3:I14)</f>
        <v>3.9363000000000001</v>
      </c>
      <c r="J16" s="58" t="s">
        <v>14</v>
      </c>
      <c r="K16" s="59">
        <f>SUMIF($C$3:$C$14,"N",K3:K14)</f>
        <v>4317315.0399999991</v>
      </c>
      <c r="L16" s="60">
        <f>SUMIF($C$3:$C$14,"N",L3:L14)</f>
        <v>3969565.4599999995</v>
      </c>
      <c r="M16" s="60">
        <f>SUMIF($C$3:$C$14,"N",M3:M14)</f>
        <v>347749.58000000007</v>
      </c>
      <c r="N16" s="61" t="s">
        <v>14</v>
      </c>
      <c r="O16" s="69">
        <f t="shared" ref="O16:Z16" si="11">SUMIF($C$3:$C$14,"N",O3:O14)</f>
        <v>0</v>
      </c>
      <c r="P16" s="69">
        <f t="shared" si="11"/>
        <v>0</v>
      </c>
      <c r="Q16" s="69">
        <f t="shared" si="11"/>
        <v>0</v>
      </c>
      <c r="R16" s="69">
        <f t="shared" si="11"/>
        <v>0</v>
      </c>
      <c r="S16" s="69">
        <f t="shared" si="11"/>
        <v>0</v>
      </c>
      <c r="T16" s="69">
        <f t="shared" si="11"/>
        <v>0</v>
      </c>
      <c r="U16" s="69">
        <f t="shared" si="11"/>
        <v>3969565.4599999995</v>
      </c>
      <c r="V16" s="69">
        <f t="shared" si="11"/>
        <v>0</v>
      </c>
      <c r="W16" s="69">
        <f t="shared" si="11"/>
        <v>0</v>
      </c>
      <c r="X16" s="69">
        <f t="shared" si="11"/>
        <v>0</v>
      </c>
      <c r="Y16" s="69">
        <f t="shared" si="11"/>
        <v>0</v>
      </c>
      <c r="Z16" s="69">
        <f t="shared" si="11"/>
        <v>0</v>
      </c>
    </row>
    <row r="17" spans="1:26" ht="20.100000000000001" customHeight="1" x14ac:dyDescent="0.25">
      <c r="A17" s="352" t="s">
        <v>39</v>
      </c>
      <c r="B17" s="352"/>
      <c r="C17" s="352"/>
      <c r="D17" s="352"/>
      <c r="E17" s="352"/>
      <c r="F17" s="352"/>
      <c r="G17" s="352"/>
      <c r="H17" s="352"/>
      <c r="I17" s="63">
        <f>SUMIF($C$3:$C$14,"W",I3:I14)</f>
        <v>0</v>
      </c>
      <c r="J17" s="64" t="s">
        <v>14</v>
      </c>
      <c r="K17" s="65">
        <f>SUMIF($C$3:$C$14,"W",K3:K14)</f>
        <v>0</v>
      </c>
      <c r="L17" s="66">
        <f>SUMIF($C$3:$C$14,"W",L3:L14)</f>
        <v>0</v>
      </c>
      <c r="M17" s="66">
        <f>SUMIF($C$3:$C$14,"W",M3:M14)</f>
        <v>0</v>
      </c>
      <c r="N17" s="67" t="s">
        <v>14</v>
      </c>
      <c r="O17" s="70">
        <f t="shared" ref="O17:Z17" si="12">SUMIF($C$3:$C$14,"W",O3:O14)</f>
        <v>0</v>
      </c>
      <c r="P17" s="70">
        <f t="shared" si="12"/>
        <v>0</v>
      </c>
      <c r="Q17" s="70">
        <f t="shared" si="12"/>
        <v>0</v>
      </c>
      <c r="R17" s="70">
        <f t="shared" si="12"/>
        <v>0</v>
      </c>
      <c r="S17" s="70">
        <f t="shared" si="12"/>
        <v>0</v>
      </c>
      <c r="T17" s="70">
        <f t="shared" si="12"/>
        <v>0</v>
      </c>
      <c r="U17" s="70">
        <f t="shared" si="12"/>
        <v>0</v>
      </c>
      <c r="V17" s="70">
        <f t="shared" si="12"/>
        <v>0</v>
      </c>
      <c r="W17" s="70">
        <f t="shared" si="12"/>
        <v>0</v>
      </c>
      <c r="X17" s="70">
        <f t="shared" si="12"/>
        <v>0</v>
      </c>
      <c r="Y17" s="70">
        <f t="shared" si="12"/>
        <v>0</v>
      </c>
      <c r="Z17" s="70">
        <f t="shared" si="12"/>
        <v>0</v>
      </c>
    </row>
    <row r="18" spans="1:26" x14ac:dyDescent="0.25">
      <c r="A18" s="210"/>
    </row>
    <row r="19" spans="1:26" x14ac:dyDescent="0.25">
      <c r="A19" s="211" t="s">
        <v>24</v>
      </c>
    </row>
    <row r="20" spans="1:26" x14ac:dyDescent="0.25">
      <c r="A20" s="212" t="s">
        <v>25</v>
      </c>
    </row>
    <row r="21" spans="1:26" x14ac:dyDescent="0.25">
      <c r="A21" s="211" t="s">
        <v>35</v>
      </c>
    </row>
    <row r="22" spans="1:26" x14ac:dyDescent="0.25">
      <c r="A22" s="213"/>
    </row>
  </sheetData>
  <mergeCells count="18">
    <mergeCell ref="A16:H16"/>
    <mergeCell ref="D1:D2"/>
    <mergeCell ref="A17:H17"/>
    <mergeCell ref="E1:E2"/>
    <mergeCell ref="O1:Z1"/>
    <mergeCell ref="M1:M2"/>
    <mergeCell ref="N1:N2"/>
    <mergeCell ref="A15:H15"/>
    <mergeCell ref="I1:I2"/>
    <mergeCell ref="J1:J2"/>
    <mergeCell ref="K1:K2"/>
    <mergeCell ref="L1:L2"/>
    <mergeCell ref="A1:A2"/>
    <mergeCell ref="B1:B2"/>
    <mergeCell ref="C1:C2"/>
    <mergeCell ref="F1:F2"/>
    <mergeCell ref="G1:G2"/>
    <mergeCell ref="H1:H2"/>
  </mergeCells>
  <conditionalFormatting sqref="AA3:AC14">
    <cfRule type="containsText" dxfId="1" priority="2" operator="containsText" text="fałsz">
      <formula>NOT(ISERROR(SEARCH("fałsz",AA3)))</formula>
    </cfRule>
  </conditionalFormatting>
  <conditionalFormatting sqref="AA3:AD14">
    <cfRule type="cellIs" dxfId="0" priority="1" operator="equal">
      <formula>FALSE</formula>
    </cfRule>
  </conditionalFormatting>
  <dataValidations count="2">
    <dataValidation type="list" allowBlank="1" showInputMessage="1" showErrorMessage="1" sqref="G3:G14">
      <formula1>"B,P,R"</formula1>
    </dataValidation>
    <dataValidation type="list" allowBlank="1" showInputMessage="1" showErrorMessage="1" sqref="C3:C14">
      <formula1>"N,W"</formula1>
    </dataValidation>
  </dataValidations>
  <pageMargins left="0.23622047244094491" right="0.23622047244094491" top="0.74803149606299213" bottom="0.74803149606299213" header="0.31496062992125984" footer="0.31496062992125984"/>
  <pageSetup paperSize="8" scale="68" fitToHeight="0" orientation="landscape" r:id="rId1"/>
  <headerFooter>
    <oddHeader>&amp;LWojewództwo &amp;KFF0000OPOLSKIE&amp;K01+000 - zadania gminne lista rezerwowa</oddHeader>
    <oddFooter>Strona &amp;P z &amp;N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Zakresy nazwane</vt:lpstr>
      </vt:variant>
      <vt:variant>
        <vt:i4>9</vt:i4>
      </vt:variant>
    </vt:vector>
  </HeadingPairs>
  <TitlesOfParts>
    <vt:vector size="14" baseType="lpstr">
      <vt:lpstr>TERC - "nazwa woj"</vt:lpstr>
      <vt:lpstr>pow podst</vt:lpstr>
      <vt:lpstr>gm podst</vt:lpstr>
      <vt:lpstr>pow rez</vt:lpstr>
      <vt:lpstr>gm rez</vt:lpstr>
      <vt:lpstr>'gm podst'!Obszar_wydruku</vt:lpstr>
      <vt:lpstr>'gm rez'!Obszar_wydruku</vt:lpstr>
      <vt:lpstr>'pow podst'!Obszar_wydruku</vt:lpstr>
      <vt:lpstr>'pow rez'!Obszar_wydruku</vt:lpstr>
      <vt:lpstr>'TERC - "nazwa woj"'!Obszar_wydruku</vt:lpstr>
      <vt:lpstr>'gm podst'!Tytuły_wydruku</vt:lpstr>
      <vt:lpstr>'gm rez'!Tytuły_wydruku</vt:lpstr>
      <vt:lpstr>'pow podst'!Tytuły_wydruku</vt:lpstr>
      <vt:lpstr>'pow rez'!Tytuły_wydruku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Bielicka Marzena</dc:creator>
  <cp:lastModifiedBy>Kinga Kucharska</cp:lastModifiedBy>
  <cp:lastPrinted>2025-03-06T11:23:57Z</cp:lastPrinted>
  <dcterms:created xsi:type="dcterms:W3CDTF">2019-02-25T10:53:14Z</dcterms:created>
  <dcterms:modified xsi:type="dcterms:W3CDTF">2025-03-06T12:53:19Z</dcterms:modified>
</cp:coreProperties>
</file>